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worksheets/sheet13.xml" ContentType="application/vnd.openxmlformats-officedocument.spreadsheetml.worksheet+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30.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externalLinks/externalLink139.xml" ContentType="application/vnd.openxmlformats-officedocument.spreadsheetml.externalLink+xml"/>
  <Override PartName="/xl/externalLinks/externalLink157.xml" ContentType="application/vnd.openxmlformats-officedocument.spreadsheetml.externalLink+xml"/>
  <Override PartName="/xl/externalLinks/externalLink186.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46.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Override PartName="/xl/externalLinks/externalLink193.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53.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69.xml" ContentType="application/vnd.openxmlformats-officedocument.spreadsheetml.externalLink+xml"/>
  <Override PartName="/xl/externalLinks/externalLink187.xml" ContentType="application/vnd.openxmlformats-officedocument.spreadsheetml.externalLink+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worksheets/sheet16.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worksheets/sheet17.xml" ContentType="application/vnd.openxmlformats-officedocument.spreadsheetml.worksheet+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codeName="ThisWorkbook"/>
  <bookViews>
    <workbookView xWindow="0" yWindow="0" windowWidth="19320" windowHeight="7545" tabRatio="926" firstSheet="4" activeTab="4"/>
  </bookViews>
  <sheets>
    <sheet name="SCH6" sheetId="22" state="hidden" r:id="rId1"/>
    <sheet name="FA Print" sheetId="78" state="hidden" r:id="rId2"/>
    <sheet name="IP (Print)" sheetId="79" state="hidden" r:id="rId3"/>
    <sheet name="ITA Print" sheetId="63" state="hidden" r:id="rId4"/>
    <sheet name="Cash Flow" sheetId="83" r:id="rId5"/>
    <sheet name="Impact (2)" sheetId="77" state="hidden" r:id="rId6"/>
    <sheet name="Other Equity" sheetId="54" state="hidden" r:id="rId7"/>
    <sheet name="2015-16" sheetId="45" state="hidden" r:id="rId8"/>
    <sheet name="2014-15" sheetId="47" state="hidden" r:id="rId9"/>
    <sheet name="H" sheetId="8" state="hidden" r:id="rId10"/>
    <sheet name="I" sheetId="9" state="hidden" r:id="rId11"/>
    <sheet name="J" sheetId="10" state="hidden" r:id="rId12"/>
    <sheet name="K" sheetId="11" state="hidden" r:id="rId13"/>
    <sheet name="N" sheetId="14" state="hidden" r:id="rId14"/>
    <sheet name="O" sheetId="15" state="hidden" r:id="rId15"/>
    <sheet name="P" sheetId="16" state="hidden" r:id="rId16"/>
    <sheet name="PSQuerySave1" sheetId="21" state="hidden" r:id="rId17"/>
    <sheet name="Sheet1" sheetId="31" state="hidden" r:id="rId18"/>
    <sheet name="Sheet3" sheetId="43" state="hidden" r:id="rId19"/>
    <sheet name="Asset Delete for Cash Flow Work" sheetId="44"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s>
  <definedNames>
    <definedName name="\">[1]GROUPING!#REF!</definedName>
    <definedName name="\...">[2]GROUPING!#REF!</definedName>
    <definedName name="\..a">[3]GROUPING!#REF!</definedName>
    <definedName name="\\\">[4]GROUPING!#REF!</definedName>
    <definedName name="\0" localSheetId="1">#REF!</definedName>
    <definedName name="\0" localSheetId="5">#REF!</definedName>
    <definedName name="\0" localSheetId="2">#REF!</definedName>
    <definedName name="\0">#REF!</definedName>
    <definedName name="\112">[2]GROUPING!#REF!</definedName>
    <definedName name="\123">[4]GROUPING!#REF!</definedName>
    <definedName name="\A" localSheetId="1">#REF!</definedName>
    <definedName name="\A" localSheetId="5">#REF!</definedName>
    <definedName name="\A" localSheetId="2">#REF!</definedName>
    <definedName name="\A">#REF!</definedName>
    <definedName name="\aa">[5]GROUPING!#REF!</definedName>
    <definedName name="\ab">[6]GROUPING!#REF!</definedName>
    <definedName name="\abc">[7]GROUPING!#REF!</definedName>
    <definedName name="\B" localSheetId="1">#REF!</definedName>
    <definedName name="\B" localSheetId="5">#REF!</definedName>
    <definedName name="\B" localSheetId="2">#REF!</definedName>
    <definedName name="\B">#REF!</definedName>
    <definedName name="\C" localSheetId="5">#REF!</definedName>
    <definedName name="\c" localSheetId="6">#REF!</definedName>
    <definedName name="\C">#REF!</definedName>
    <definedName name="\D" localSheetId="5">#REF!</definedName>
    <definedName name="\D">#REF!</definedName>
    <definedName name="\E" localSheetId="5">#REF!</definedName>
    <definedName name="\E">#REF!</definedName>
    <definedName name="\F" localSheetId="5">#REF!</definedName>
    <definedName name="\F">#REF!</definedName>
    <definedName name="\g" localSheetId="1">'[8]MWISEP&amp;L'!#REF!</definedName>
    <definedName name="\g" localSheetId="5">'[8]MWISEP&amp;L'!#REF!</definedName>
    <definedName name="\g" localSheetId="2">'[8]MWISEP&amp;L'!#REF!</definedName>
    <definedName name="\g">'[8]MWISEP&amp;L'!#REF!</definedName>
    <definedName name="\h" localSheetId="1">#REF!</definedName>
    <definedName name="\h" localSheetId="5">#REF!</definedName>
    <definedName name="\h" localSheetId="2">#REF!</definedName>
    <definedName name="\h">#REF!</definedName>
    <definedName name="\i" localSheetId="1">#REF!</definedName>
    <definedName name="\i" localSheetId="5">#REF!</definedName>
    <definedName name="\i" localSheetId="2">#REF!</definedName>
    <definedName name="\i">#REF!</definedName>
    <definedName name="\INC">'[9]jan''04'!#REF!</definedName>
    <definedName name="\j" localSheetId="1">#REF!</definedName>
    <definedName name="\j" localSheetId="5">#REF!</definedName>
    <definedName name="\j" localSheetId="2">#REF!</definedName>
    <definedName name="\j">#REF!</definedName>
    <definedName name="\k" localSheetId="5">#REF!</definedName>
    <definedName name="\k">#REF!</definedName>
    <definedName name="\l" localSheetId="5">#REF!</definedName>
    <definedName name="\l">#REF!</definedName>
    <definedName name="\m" localSheetId="5">#REF!</definedName>
    <definedName name="\m">#REF!</definedName>
    <definedName name="\n" localSheetId="5">#REF!</definedName>
    <definedName name="\n">#REF!</definedName>
    <definedName name="\p" localSheetId="1">'[10]CMA DATA'!#REF!</definedName>
    <definedName name="\p" localSheetId="5">'[10]CMA DATA'!#REF!</definedName>
    <definedName name="\p" localSheetId="2">'[10]CMA DATA'!#REF!</definedName>
    <definedName name="\p">'[10]CMA DATA'!#REF!</definedName>
    <definedName name="\q" localSheetId="1">'[10]CMA DATA'!#REF!</definedName>
    <definedName name="\q" localSheetId="5">'[10]CMA DATA'!#REF!</definedName>
    <definedName name="\q" localSheetId="2">'[10]CMA DATA'!#REF!</definedName>
    <definedName name="\q">'[10]CMA DATA'!#REF!</definedName>
    <definedName name="\r">#N/A</definedName>
    <definedName name="\s" localSheetId="5">'[10]CMA DATA'!#REF!</definedName>
    <definedName name="\s" localSheetId="2">#REF!</definedName>
    <definedName name="\s" localSheetId="6">#REF!</definedName>
    <definedName name="\s">'[10]CMA DATA'!#REF!</definedName>
    <definedName name="\t" localSheetId="1">[11]FROM2!#REF!</definedName>
    <definedName name="\t" localSheetId="5">[11]FROM2!#REF!</definedName>
    <definedName name="\t" localSheetId="2">[11]FROM2!#REF!</definedName>
    <definedName name="\t">[11]FROM2!#REF!</definedName>
    <definedName name="\v" localSheetId="1">[12]PBCLIST!#REF!</definedName>
    <definedName name="\v" localSheetId="5">[12]PBCLIST!#REF!</definedName>
    <definedName name="\v" localSheetId="2">[12]PBCLIST!#REF!</definedName>
    <definedName name="\v">[12]PBCLIST!#REF!</definedName>
    <definedName name="\w" localSheetId="1">#REF!</definedName>
    <definedName name="\w" localSheetId="5">#REF!</definedName>
    <definedName name="\w" localSheetId="2">#REF!</definedName>
    <definedName name="\w">#REF!</definedName>
    <definedName name="\x" localSheetId="1">[12]PBCLIST!#REF!</definedName>
    <definedName name="\x" localSheetId="5">[12]PBCLIST!#REF!</definedName>
    <definedName name="\x" localSheetId="2">[12]PBCLIST!#REF!</definedName>
    <definedName name="\x">[12]PBCLIST!#REF!</definedName>
    <definedName name="\XX">[4]GROUPING!#REF!</definedName>
    <definedName name="\y" localSheetId="1">'[13]POWER-DEPT'!#REF!</definedName>
    <definedName name="\y" localSheetId="5">'[13]POWER-DEPT'!#REF!</definedName>
    <definedName name="\y" localSheetId="2">'[13]POWER-DEPT'!#REF!</definedName>
    <definedName name="\y">'[13]POWER-DEPT'!#REF!</definedName>
    <definedName name="\Z" localSheetId="1">#REF!</definedName>
    <definedName name="\Z" localSheetId="5">#REF!</definedName>
    <definedName name="\Z" localSheetId="2">#REF!</definedName>
    <definedName name="\Z">#REF!</definedName>
    <definedName name="_\">#N/A</definedName>
    <definedName name="________________a1">#N/A</definedName>
    <definedName name="________________b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2">#REF!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n1">#REF!</definedName>
    <definedName name="________________n2">#REF!</definedName>
    <definedName name="________________srp1">#REF!</definedName>
    <definedName name="_______________a1">#N/A</definedName>
    <definedName name="_______________b1">#REF!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n1">#REF!</definedName>
    <definedName name="_______________n2">#REF!</definedName>
    <definedName name="_______________srp1">#REF!</definedName>
    <definedName name="______________a1">#REF!</definedName>
    <definedName name="______________b1">#REF!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EXP9192">#N/A</definedName>
    <definedName name="______________EXS8687">#N/A</definedName>
    <definedName name="______________EXS8990">#N/A</definedName>
    <definedName name="______________n1">#REF!</definedName>
    <definedName name="______________n2">#REF!</definedName>
    <definedName name="______________srp1">#REF!</definedName>
    <definedName name="_____________a1">'[14]Balance sheet DCCDL Nov 06'!$BN$1:$BP$122</definedName>
    <definedName name="_____________b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EXP9192">#N/A</definedName>
    <definedName name="_____________EXS8687">#N/A</definedName>
    <definedName name="_____________EXS8990">#N/A</definedName>
    <definedName name="_____________n1">#REF!</definedName>
    <definedName name="_____________n2">#REF!</definedName>
    <definedName name="_____________srp1">#REF!</definedName>
    <definedName name="____________a1">#N/A</definedName>
    <definedName name="____________ACK1">#REF!</definedName>
    <definedName name="____________ACK2">#REF!</definedName>
    <definedName name="____________b1">#REF!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EXP9192">#N/A</definedName>
    <definedName name="____________EXS8687">#N/A</definedName>
    <definedName name="____________EXS8990">#N/A</definedName>
    <definedName name="____________n1">#REF!</definedName>
    <definedName name="____________n2">#REF!</definedName>
    <definedName name="____________PG1">#REF!</definedName>
    <definedName name="____________PG2">#REF!</definedName>
    <definedName name="____________PG3">#REF!</definedName>
    <definedName name="____________PG4">#REF!</definedName>
    <definedName name="____________PG5">#REF!</definedName>
    <definedName name="____________PG6">#REF!</definedName>
    <definedName name="____________PG7">#REF!</definedName>
    <definedName name="____________PG8">#REF!</definedName>
    <definedName name="____________PG9">#REF!</definedName>
    <definedName name="____________Q1">#N/A</definedName>
    <definedName name="____________sch1">#REF!</definedName>
    <definedName name="____________srp1">#REF!</definedName>
    <definedName name="___________a1">#N/A</definedName>
    <definedName name="___________a2">#N/A</definedName>
    <definedName name="___________aa1" hidden="1">{#N/A,#N/A,TRUE,"Financials";#N/A,#N/A,TRUE,"Operating Statistics";#N/A,#N/A,TRUE,"Capex &amp; Depreciation";#N/A,#N/A,TRUE,"Debt"}</definedName>
    <definedName name="___________aa2">#N/A</definedName>
    <definedName name="___________aaa1">#N/A</definedName>
    <definedName name="___________ACK1">#REF!</definedName>
    <definedName name="___________ACK2">#REF!</definedName>
    <definedName name="___________b1">#REF!</definedName>
    <definedName name="___________BS1">#REF!</definedName>
    <definedName name="___________C">#REF!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XP9192">#N/A</definedName>
    <definedName name="___________EXS8687">#N/A</definedName>
    <definedName name="___________EXS8990">#N/A</definedName>
    <definedName name="___________n1">#REF!</definedName>
    <definedName name="___________n2">#REF!</definedName>
    <definedName name="___________PG1">#REF!</definedName>
    <definedName name="___________PG2">#REF!</definedName>
    <definedName name="___________PG3">#REF!</definedName>
    <definedName name="___________PG4">#REF!</definedName>
    <definedName name="___________PG5">#REF!</definedName>
    <definedName name="___________PG6">#REF!</definedName>
    <definedName name="___________PG7">#REF!</definedName>
    <definedName name="___________PG8">#REF!</definedName>
    <definedName name="___________PG9">#REF!</definedName>
    <definedName name="___________Q1">#N/A</definedName>
    <definedName name="___________RQ2">#N/A</definedName>
    <definedName name="___________sch1">#REF!</definedName>
    <definedName name="___________SCH11">#REF!</definedName>
    <definedName name="___________SCH4">#REF!</definedName>
    <definedName name="___________SCH8">#REF!</definedName>
    <definedName name="___________srp1">#REF!</definedName>
    <definedName name="__________a1">#N/A</definedName>
    <definedName name="__________a2">#N/A</definedName>
    <definedName name="__________aa1" hidden="1">{#N/A,#N/A,TRUE,"Financials";#N/A,#N/A,TRUE,"Operating Statistics";#N/A,#N/A,TRUE,"Capex &amp; Depreciation";#N/A,#N/A,TRUE,"Debt"}</definedName>
    <definedName name="__________aa2">#N/A</definedName>
    <definedName name="__________aaa1">#N/A</definedName>
    <definedName name="__________ACK1">#REF!</definedName>
    <definedName name="__________ACK2">#REF!</definedName>
    <definedName name="__________b1">#REF!</definedName>
    <definedName name="__________BS1">#REF!</definedName>
    <definedName name="__________C">#REF!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XP9192">#N/A</definedName>
    <definedName name="__________EXS8687">#N/A</definedName>
    <definedName name="__________EXS8990">#N/A</definedName>
    <definedName name="__________n1">#REF!</definedName>
    <definedName name="__________n2">#REF!</definedName>
    <definedName name="__________PG1">#REF!</definedName>
    <definedName name="__________PG10">#REF!</definedName>
    <definedName name="__________PG2">#REF!</definedName>
    <definedName name="__________PG3">#REF!</definedName>
    <definedName name="__________PG4">#REF!</definedName>
    <definedName name="__________PG5">#REF!</definedName>
    <definedName name="__________PG6">#REF!</definedName>
    <definedName name="__________PG7">#REF!</definedName>
    <definedName name="__________PG8">#REF!</definedName>
    <definedName name="__________PG9">#REF!</definedName>
    <definedName name="__________Q1">#N/A</definedName>
    <definedName name="__________RQ2">#N/A</definedName>
    <definedName name="__________sch1">#REF!</definedName>
    <definedName name="__________SCH11">#REF!</definedName>
    <definedName name="__________SCH4">#REF!</definedName>
    <definedName name="__________SCH8">#REF!</definedName>
    <definedName name="__________srp1">#REF!</definedName>
    <definedName name="_________a1">#N/A</definedName>
    <definedName name="_________a2">#N/A</definedName>
    <definedName name="_________aa1" hidden="1">{#N/A,#N/A,TRUE,"Financials";#N/A,#N/A,TRUE,"Operating Statistics";#N/A,#N/A,TRUE,"Capex &amp; Depreciation";#N/A,#N/A,TRUE,"Debt"}</definedName>
    <definedName name="_________aa2">#N/A</definedName>
    <definedName name="_________aaa1">#N/A</definedName>
    <definedName name="_________ACK1">#REF!</definedName>
    <definedName name="_________ACK2">#REF!</definedName>
    <definedName name="_________aqj3284">#REF!</definedName>
    <definedName name="_________b1">#REF!</definedName>
    <definedName name="_________BS1">#REF!</definedName>
    <definedName name="_________C">#REF!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XP9192">#N/A</definedName>
    <definedName name="_________EXS8687">#N/A</definedName>
    <definedName name="_________EXS8990">#N/A</definedName>
    <definedName name="_________n1">#REF!</definedName>
    <definedName name="_________n2">#REF!</definedName>
    <definedName name="_________PG1">#REF!</definedName>
    <definedName name="_________PG10">#REF!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G8">#REF!</definedName>
    <definedName name="_________PG9">#REF!</definedName>
    <definedName name="_________Q1">#N/A</definedName>
    <definedName name="_________RQ2">#N/A</definedName>
    <definedName name="_________sch1">#REF!</definedName>
    <definedName name="_________SCH11">#REF!</definedName>
    <definedName name="_________SCH4">#REF!</definedName>
    <definedName name="_________SCH8">#REF!</definedName>
    <definedName name="_________srp1">#REF!</definedName>
    <definedName name="________a1">#N/A</definedName>
    <definedName name="________a2">#N/A</definedName>
    <definedName name="________aa1" hidden="1">{#N/A,#N/A,TRUE,"Financials";#N/A,#N/A,TRUE,"Operating Statistics";#N/A,#N/A,TRUE,"Capex &amp; Depreciation";#N/A,#N/A,TRUE,"Debt"}</definedName>
    <definedName name="________aa2">#N/A</definedName>
    <definedName name="________aaa1">#N/A</definedName>
    <definedName name="________ACK1">#REF!</definedName>
    <definedName name="________ACK2">#REF!</definedName>
    <definedName name="________aqj3284">#REF!</definedName>
    <definedName name="________b1">#REF!</definedName>
    <definedName name="________BS1">#REF!</definedName>
    <definedName name="________C">#REF!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XP9192">#N/A</definedName>
    <definedName name="________EXS8687">#N/A</definedName>
    <definedName name="________EXS8990">#N/A</definedName>
    <definedName name="________n1">#REF!</definedName>
    <definedName name="________n2">#REF!</definedName>
    <definedName name="________PG1">#REF!</definedName>
    <definedName name="________PG10">#REF!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G8">#REF!</definedName>
    <definedName name="________PG9">#REF!</definedName>
    <definedName name="________Q1">#N/A</definedName>
    <definedName name="________RQ2">#N/A</definedName>
    <definedName name="________sch1">#REF!</definedName>
    <definedName name="________SCH11">#REF!</definedName>
    <definedName name="________SCH4">#REF!</definedName>
    <definedName name="________SCH8">#REF!</definedName>
    <definedName name="________srp1">#REF!</definedName>
    <definedName name="_______a1">#N/A</definedName>
    <definedName name="_______a2">#N/A</definedName>
    <definedName name="_______aa1" hidden="1">{#N/A,#N/A,TRUE,"Financials";#N/A,#N/A,TRUE,"Operating Statistics";#N/A,#N/A,TRUE,"Capex &amp; Depreciation";#N/A,#N/A,TRUE,"Debt"}</definedName>
    <definedName name="_______aa2">#N/A</definedName>
    <definedName name="_______aaa1">#N/A</definedName>
    <definedName name="_______ACK1">#REF!</definedName>
    <definedName name="_______ACK2">#REF!</definedName>
    <definedName name="_______aqj3284">#REF!</definedName>
    <definedName name="_______b1">#REF!</definedName>
    <definedName name="_______BS1">#REF!</definedName>
    <definedName name="_______C">#REF!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XP9192">#N/A</definedName>
    <definedName name="_______EXS8687">#N/A</definedName>
    <definedName name="_______EXS8990">#N/A</definedName>
    <definedName name="_______n1">#REF!</definedName>
    <definedName name="_______n2">#REF!</definedName>
    <definedName name="_______PG1">#REF!</definedName>
    <definedName name="_______PG10">#REF!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G8">#REF!</definedName>
    <definedName name="_______PG9">#REF!</definedName>
    <definedName name="_______Q1">#N/A</definedName>
    <definedName name="_______qtr02">#REF!</definedName>
    <definedName name="_______qtr4">#REF!</definedName>
    <definedName name="_______RQ2">#N/A</definedName>
    <definedName name="_______sch1">#REF!</definedName>
    <definedName name="_______SCH11">#REF!</definedName>
    <definedName name="_______SCH4">#REF!</definedName>
    <definedName name="_______SCH8">#REF!</definedName>
    <definedName name="_______srp1">#REF!</definedName>
    <definedName name="______a1">#N/A</definedName>
    <definedName name="______aa1" hidden="1">{#N/A,#N/A,TRUE,"Financials";#N/A,#N/A,TRUE,"Operating Statistics";#N/A,#N/A,TRUE,"Capex &amp; Depreciation";#N/A,#N/A,TRUE,"Debt"}</definedName>
    <definedName name="______aa2">#N/A</definedName>
    <definedName name="______aaa1">#N/A</definedName>
    <definedName name="______abc123">[15]GROUPING!#REF!</definedName>
    <definedName name="______ACK1">#REF!</definedName>
    <definedName name="______ACK2">#REF!</definedName>
    <definedName name="______aqj3284">#REF!</definedName>
    <definedName name="______b1">#REF!</definedName>
    <definedName name="______BS1">#REF!</definedName>
    <definedName name="______C">#REF!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XP9192">#N/A</definedName>
    <definedName name="______EXS8687">#N/A</definedName>
    <definedName name="______EXS8990">#N/A</definedName>
    <definedName name="______n1">#REF!</definedName>
    <definedName name="______n2">#REF!</definedName>
    <definedName name="______PG1">#REF!</definedName>
    <definedName name="______PG10">#REF!</definedName>
    <definedName name="______PG2">#REF!</definedName>
    <definedName name="______PG3">#REF!</definedName>
    <definedName name="______PG4">#REF!</definedName>
    <definedName name="______PG5">#REF!</definedName>
    <definedName name="______PG6">#REF!</definedName>
    <definedName name="______PG7">#REF!</definedName>
    <definedName name="______PG8">#REF!</definedName>
    <definedName name="______PG9">#REF!</definedName>
    <definedName name="______Q1">#N/A</definedName>
    <definedName name="______qtr02">#REF!</definedName>
    <definedName name="______qtr4">#REF!</definedName>
    <definedName name="______RQ2">#N/A</definedName>
    <definedName name="______sch1">#REF!</definedName>
    <definedName name="______SCH11">#REF!</definedName>
    <definedName name="______SCH4">#REF!</definedName>
    <definedName name="______SCH8">#REF!</definedName>
    <definedName name="______srp1">#REF!</definedName>
    <definedName name="_____a1">#N/A</definedName>
    <definedName name="_____a2">#N/A</definedName>
    <definedName name="_____aa1" hidden="1">{#N/A,#N/A,TRUE,"Financials";#N/A,#N/A,TRUE,"Operating Statistics";#N/A,#N/A,TRUE,"Capex &amp; Depreciation";#N/A,#N/A,TRUE,"Debt"}</definedName>
    <definedName name="_____aa2">#N/A</definedName>
    <definedName name="_____aaa1">#N/A</definedName>
    <definedName name="_____abc123">[15]GROUPING!#REF!</definedName>
    <definedName name="_____ACK1">#REF!</definedName>
    <definedName name="_____ACK2">#REF!</definedName>
    <definedName name="_____aqj3284">#REF!</definedName>
    <definedName name="_____b1">#REF!</definedName>
    <definedName name="_____BS1">#REF!</definedName>
    <definedName name="_____C">#REF!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XP9192">#N/A</definedName>
    <definedName name="_____EXS8687">#N/A</definedName>
    <definedName name="_____EXS8990">#N/A</definedName>
    <definedName name="_____n1">#REF!</definedName>
    <definedName name="_____n2">#REF!</definedName>
    <definedName name="_____PG1">#REF!</definedName>
    <definedName name="_____PG10">#REF!</definedName>
    <definedName name="_____PG2">#REF!</definedName>
    <definedName name="_____PG3">#REF!</definedName>
    <definedName name="_____PG4">#REF!</definedName>
    <definedName name="_____PG5">#REF!</definedName>
    <definedName name="_____PG6">#REF!</definedName>
    <definedName name="_____PG7">#REF!</definedName>
    <definedName name="_____PG8">#REF!</definedName>
    <definedName name="_____PG9">#REF!</definedName>
    <definedName name="_____Q1">#N/A</definedName>
    <definedName name="_____qtr02">#REF!</definedName>
    <definedName name="_____qtr4">#REF!</definedName>
    <definedName name="_____RQ2">#N/A</definedName>
    <definedName name="_____sch1">#REF!</definedName>
    <definedName name="_____SCH11">#REF!</definedName>
    <definedName name="_____SCH4">#REF!</definedName>
    <definedName name="_____SCH8">#REF!</definedName>
    <definedName name="_____srp1">#REF!</definedName>
    <definedName name="____a1">#N/A</definedName>
    <definedName name="____a2">#N/A</definedName>
    <definedName name="____aa1" hidden="1">{#N/A,#N/A,TRUE,"Financials";#N/A,#N/A,TRUE,"Operating Statistics";#N/A,#N/A,TRUE,"Capex &amp; Depreciation";#N/A,#N/A,TRUE,"Debt"}</definedName>
    <definedName name="____aa2">#N/A</definedName>
    <definedName name="____aaa1">#N/A</definedName>
    <definedName name="____abc123">[15]GROUPING!#REF!</definedName>
    <definedName name="____ACK1">#REF!</definedName>
    <definedName name="____ACK2">#REF!</definedName>
    <definedName name="____AIF2">#N/A</definedName>
    <definedName name="____aqj3284">#REF!</definedName>
    <definedName name="____b1">#REF!</definedName>
    <definedName name="____BS1">#REF!</definedName>
    <definedName name="____C">#REF!</definedName>
    <definedName name="____cdx1">#REF!</definedName>
    <definedName name="____cdx2">#REF!</definedName>
    <definedName name="____cef1">#REF!</definedName>
    <definedName name="____cmh1">#REF!</definedName>
    <definedName name="____cmh2">#REF!</definedName>
    <definedName name="____CS4">#N/A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XP9192">#N/A</definedName>
    <definedName name="____EXS8687">#N/A</definedName>
    <definedName name="____EXS8990">#N/A</definedName>
    <definedName name="____MAR3">#N/A</definedName>
    <definedName name="____n1">#REF!</definedName>
    <definedName name="____n2">#REF!</definedName>
    <definedName name="____PG1">#REF!</definedName>
    <definedName name="____PG10">#REF!</definedName>
    <definedName name="____PG2">#REF!</definedName>
    <definedName name="____PG3">#REF!</definedName>
    <definedName name="____PG4">#REF!</definedName>
    <definedName name="____PG5">#REF!</definedName>
    <definedName name="____PG6">#REF!</definedName>
    <definedName name="____PG7">#REF!</definedName>
    <definedName name="____PG8">#REF!</definedName>
    <definedName name="____PG9">#REF!</definedName>
    <definedName name="____Q1">#N/A</definedName>
    <definedName name="____qtr02">#REF!</definedName>
    <definedName name="____qtr4">#REF!</definedName>
    <definedName name="____RQ2">#N/A</definedName>
    <definedName name="____sch0708">#REF!</definedName>
    <definedName name="____sch1">#REF!</definedName>
    <definedName name="____SCH11">#REF!</definedName>
    <definedName name="____SCH4">#REF!</definedName>
    <definedName name="____SCH8">#REF!</definedName>
    <definedName name="____sks1">#REF!</definedName>
    <definedName name="____sks2">#REF!</definedName>
    <definedName name="____sks3">#REF!</definedName>
    <definedName name="____sks4">#REF!</definedName>
    <definedName name="____sks5">#REF!</definedName>
    <definedName name="____sks6">#REF!</definedName>
    <definedName name="____srp1">#REF!</definedName>
    <definedName name="____SS3">#N/A</definedName>
    <definedName name="____xa1">'[16]BHA dep'!#REF!</definedName>
    <definedName name="___a1">#N/A</definedName>
    <definedName name="___a2">#N/A</definedName>
    <definedName name="___aa1" hidden="1">{#N/A,#N/A,TRUE,"Financials";#N/A,#N/A,TRUE,"Operating Statistics";#N/A,#N/A,TRUE,"Capex &amp; Depreciation";#N/A,#N/A,TRUE,"Debt"}</definedName>
    <definedName name="___aa2">#N/A</definedName>
    <definedName name="___aaa1">#N/A</definedName>
    <definedName name="___abc123">[15]GROUPING!#REF!</definedName>
    <definedName name="___ACK1">#REF!</definedName>
    <definedName name="___ACK2">#REF!</definedName>
    <definedName name="___aqj3284">#REF!</definedName>
    <definedName name="___b1">#REF!</definedName>
    <definedName name="___BS1">#REF!</definedName>
    <definedName name="___C">#REF!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4">#REF!</definedName>
    <definedName name="___DAT5">#REF!</definedName>
    <definedName name="___DAT6">#REF!</definedName>
    <definedName name="___DAT7">#REF!</definedName>
    <definedName name="___DAT8">'[17]PF Payable'!$H$3:$H$1025</definedName>
    <definedName name="___DAT9">#REF!</definedName>
    <definedName name="___EXP9192">#N/A</definedName>
    <definedName name="___EXS8687">#N/A</definedName>
    <definedName name="___EXS8990">#N/A</definedName>
    <definedName name="___INDEX_SHEET___ASAP_Utilities" localSheetId="1">[18]Index!#REF!</definedName>
    <definedName name="___INDEX_SHEET___ASAP_Utilities" localSheetId="5">[18]Index!#REF!</definedName>
    <definedName name="___INDEX_SHEET___ASAP_Utilities" localSheetId="2">[18]Index!#REF!</definedName>
    <definedName name="___INDEX_SHEET___ASAP_Utilities">[18]Index!#REF!</definedName>
    <definedName name="___key2" localSheetId="1">#REF!</definedName>
    <definedName name="___key2" localSheetId="5">#REF!</definedName>
    <definedName name="___key2" localSheetId="2">#REF!</definedName>
    <definedName name="___key2">#REF!</definedName>
    <definedName name="___mm1">#REF!</definedName>
    <definedName name="___n1">#REF!</definedName>
    <definedName name="___n2">#REF!</definedName>
    <definedName name="___PG1">#REF!</definedName>
    <definedName name="___PG10">#REF!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Q1">#N/A</definedName>
    <definedName name="___qtr02">#REF!</definedName>
    <definedName name="___qtr4">#REF!</definedName>
    <definedName name="___RQ2">#N/A</definedName>
    <definedName name="___sch1">#REF!</definedName>
    <definedName name="___SCH11">#REF!</definedName>
    <definedName name="___SCH4">#REF!</definedName>
    <definedName name="___SCH8">#REF!</definedName>
    <definedName name="___srp1">#REF!</definedName>
    <definedName name="___thinkcell11wvTEL6W0W2zDrq5o.quA" hidden="1">#REF!</definedName>
    <definedName name="__123Graph_A" hidden="1">#REF!</definedName>
    <definedName name="__123Graph_ADOMSAL" hidden="1">#REF!</definedName>
    <definedName name="__123Graph_AEXPSAL" hidden="1">#REF!</definedName>
    <definedName name="__123Graph_AGROSSEARN" hidden="1">#REF!</definedName>
    <definedName name="__123Graph_ANETWORTH" hidden="1">#REF!</definedName>
    <definedName name="__123Graph_APROFIT" hidden="1">#REF!</definedName>
    <definedName name="__123Graph_B" hidden="1">#REF!</definedName>
    <definedName name="__123Graph_C" hidden="1">#REF!</definedName>
    <definedName name="__123Graph_D" localSheetId="1" hidden="1">[19]Shivaji!#REF!</definedName>
    <definedName name="__123Graph_D" localSheetId="5" hidden="1">[19]Shivaji!#REF!</definedName>
    <definedName name="__123Graph_D" localSheetId="2" hidden="1">[19]Shivaji!#REF!</definedName>
    <definedName name="__123Graph_D" hidden="1">[19]Shivaji!#REF!</definedName>
    <definedName name="__123Graph_E" hidden="1">#REF!</definedName>
    <definedName name="__123Graph_F" hidden="1">[20]CMA!#REF!</definedName>
    <definedName name="__123Graph_LBL_A" hidden="1">#REF!</definedName>
    <definedName name="__123Graph_LBL_ADOMSAL" hidden="1">#REF!</definedName>
    <definedName name="__123Graph_LBL_AEXPSAL" hidden="1">#REF!</definedName>
    <definedName name="__123Graph_LBL_AGROSSEARN" hidden="1">#REF!</definedName>
    <definedName name="__123Graph_LBL_ANETWORTH" hidden="1">#REF!</definedName>
    <definedName name="__123Graph_LBL_APROFIT" hidden="1">#REF!</definedName>
    <definedName name="__123Graph_LBL_B" hidden="1">#REF!</definedName>
    <definedName name="__123Graph_LBL_C" hidden="1">#REF!</definedName>
    <definedName name="__123Graph_LBL_D" hidden="1">#REF!</definedName>
    <definedName name="__123Graph_LBL_E" hidden="1">#REF!</definedName>
    <definedName name="__123Graph_X" hidden="1">[21]Ratio!#REF!</definedName>
    <definedName name="__123Graph_XDOMSAL" hidden="1">#REF!</definedName>
    <definedName name="__123Graph_XEXPSAL" hidden="1">#REF!</definedName>
    <definedName name="__123Graph_XGROSSEARN" hidden="1">#REF!</definedName>
    <definedName name="__123Graph_XIRG" hidden="1">#REF!</definedName>
    <definedName name="__123Graph_XNETWORTH" hidden="1">#REF!</definedName>
    <definedName name="__123Graph_XPROFIT" hidden="1">#REF!</definedName>
    <definedName name="__123sdb" hidden="1">#REF!</definedName>
    <definedName name="__a1">#N/A</definedName>
    <definedName name="__a2">#N/A</definedName>
    <definedName name="__a5">#N/A</definedName>
    <definedName name="__a6">[22]!UNITOK</definedName>
    <definedName name="__aa1" hidden="1">{#N/A,#N/A,TRUE,"Financials";#N/A,#N/A,TRUE,"Operating Statistics";#N/A,#N/A,TRUE,"Capex &amp; Depreciation";#N/A,#N/A,TRUE,"Debt"}</definedName>
    <definedName name="__aa2">#N/A</definedName>
    <definedName name="__aaa1">#N/A</definedName>
    <definedName name="__abc123">[15]GROUPING!#REF!</definedName>
    <definedName name="__ACK1" localSheetId="1">#REF!</definedName>
    <definedName name="__ACK1" localSheetId="5">#REF!</definedName>
    <definedName name="__ACK1" localSheetId="2">#REF!</definedName>
    <definedName name="__ACK1">#REF!</definedName>
    <definedName name="__ACK2" localSheetId="1">#REF!</definedName>
    <definedName name="__ACK2" localSheetId="5">#REF!</definedName>
    <definedName name="__ACK2" localSheetId="2">#REF!</definedName>
    <definedName name="__ACK2">#REF!</definedName>
    <definedName name="__ann2">#REF!</definedName>
    <definedName name="__aqj3284">#REF!</definedName>
    <definedName name="__b1">#REF!</definedName>
    <definedName name="__bb1">#REF!</definedName>
    <definedName name="__BS1">#REF!</definedName>
    <definedName name="__C">#REF!</definedName>
    <definedName name="__DAT1">'[23]Emp Reward'!#REF!</definedName>
    <definedName name="__DAT10">'[24]To be Discuss'!#REF!</definedName>
    <definedName name="__DAT11">#REF!</definedName>
    <definedName name="__DAT12">#REF!</definedName>
    <definedName name="__DAT13">#REF!</definedName>
    <definedName name="__DAT14">'[24]To be Discuss'!#REF!</definedName>
    <definedName name="__DAT15">'[24]To be Discuss'!#REF!</definedName>
    <definedName name="__DAT16">'[24]To be Discuss'!#REF!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8">#REF!</definedName>
    <definedName name="__DAT39">#REF!</definedName>
    <definedName name="__DAT4">#REF!</definedName>
    <definedName name="__DAT41">#REF!</definedName>
    <definedName name="__DAT5">#REF!</definedName>
    <definedName name="__DAT6">#REF!</definedName>
    <definedName name="__DAT7">#REF!</definedName>
    <definedName name="__DAT8">'[17]PF Payable'!$H$3:$H$1025</definedName>
    <definedName name="__DAT9">#REF!</definedName>
    <definedName name="__EXP9192">#N/A</definedName>
    <definedName name="__EXS8687">#N/A</definedName>
    <definedName name="__EXS8990">#N/A</definedName>
    <definedName name="__fa2">#REF!</definedName>
    <definedName name="__FDS_HYPERLINK_TOGGLE_STATE__" hidden="1">"ON"</definedName>
    <definedName name="__grp1">#REF!</definedName>
    <definedName name="__grp2">#REF!</definedName>
    <definedName name="__JE103103">[25]JE10310X!$A$1:$B$161</definedName>
    <definedName name="__key2" localSheetId="1">#REF!</definedName>
    <definedName name="__key2" localSheetId="5">#REF!</definedName>
    <definedName name="__key2" localSheetId="2">#REF!</definedName>
    <definedName name="__key2">#REF!</definedName>
    <definedName name="__LAE1999">#REF!</definedName>
    <definedName name="__LAE2000">#REF!</definedName>
    <definedName name="__LAE2001">#REF!</definedName>
    <definedName name="__ll356">#REF!</definedName>
    <definedName name="__LTA1">#REF!</definedName>
    <definedName name="__mm1">[26]Macro1!$A$4</definedName>
    <definedName name="__n1">#REF!</definedName>
    <definedName name="__n2">#REF!</definedName>
    <definedName name="__OPT8">[27]!_xlbgnm.OPT8</definedName>
    <definedName name="__OPT9">[27]!_xlbgnm.OPT9</definedName>
    <definedName name="__P1">#REF!</definedName>
    <definedName name="__PEX1">#REF!</definedName>
    <definedName name="__PG1" localSheetId="1">#REF!</definedName>
    <definedName name="__PG1" localSheetId="5">#REF!</definedName>
    <definedName name="__PG1" localSheetId="2">#REF!</definedName>
    <definedName name="__PG1">#REF!</definedName>
    <definedName name="__PG10" localSheetId="1">#REF!</definedName>
    <definedName name="__PG10" localSheetId="5">#REF!</definedName>
    <definedName name="__PG10" localSheetId="2">#REF!</definedName>
    <definedName name="__PG10">#REF!</definedName>
    <definedName name="__PG11">#REF!</definedName>
    <definedName name="__PG2" localSheetId="5">#REF!</definedName>
    <definedName name="__PG2">#REF!</definedName>
    <definedName name="__PG3" localSheetId="5">#REF!</definedName>
    <definedName name="__PG3">#REF!</definedName>
    <definedName name="__PG4" localSheetId="5">#REF!</definedName>
    <definedName name="__PG4">#REF!</definedName>
    <definedName name="__PG5" localSheetId="5">#REF!</definedName>
    <definedName name="__PG5">#REF!</definedName>
    <definedName name="__PG6" localSheetId="5">#REF!</definedName>
    <definedName name="__PG6">#REF!</definedName>
    <definedName name="__PG7" localSheetId="5">#REF!</definedName>
    <definedName name="__PG7">#REF!</definedName>
    <definedName name="__PG8" localSheetId="5">#REF!</definedName>
    <definedName name="__PG8">#REF!</definedName>
    <definedName name="__PG9" localSheetId="5">#REF!</definedName>
    <definedName name="__PG9">#REF!</definedName>
    <definedName name="__PGE1">#REF!</definedName>
    <definedName name="__PGE10">#REF!</definedName>
    <definedName name="__PGE2">#REF!</definedName>
    <definedName name="__PGE3">#REF!</definedName>
    <definedName name="__PGE4">#REF!</definedName>
    <definedName name="__PGE5">#REF!</definedName>
    <definedName name="__PGE6">#REF!</definedName>
    <definedName name="__PGE7">#REF!</definedName>
    <definedName name="__PGE8">#REF!</definedName>
    <definedName name="__PGE9">#REF!</definedName>
    <definedName name="__PLO1">#REF!</definedName>
    <definedName name="__PRN1">#REF!</definedName>
    <definedName name="__PV1">[28]MISC!#REF!</definedName>
    <definedName name="__PV2">#REF!</definedName>
    <definedName name="__Q1">#N/A</definedName>
    <definedName name="__qtr02">#REF!</definedName>
    <definedName name="__qtr4">#REF!</definedName>
    <definedName name="__RQ2">#N/A</definedName>
    <definedName name="__sch1" localSheetId="5">#REF!</definedName>
    <definedName name="__sch1">#REF!</definedName>
    <definedName name="__SCH11">#REF!</definedName>
    <definedName name="__sch1112">#REF!</definedName>
    <definedName name="__sch2">#REF!</definedName>
    <definedName name="__SCH4">#REF!</definedName>
    <definedName name="__sch5">#REF!</definedName>
    <definedName name="__sch6">#REF!</definedName>
    <definedName name="__sch78">#REF!</definedName>
    <definedName name="__SCH8">#REF!</definedName>
    <definedName name="__sch910">#REF!</definedName>
    <definedName name="__Sks29">'[29]wc-UGAAP'!#REF!</definedName>
    <definedName name="__sla81">#REF!</definedName>
    <definedName name="__srp1">#REF!</definedName>
    <definedName name="__TB2">[30]COMICRO!#REF!</definedName>
    <definedName name="__TB3">[30]COMICRO!#REF!</definedName>
    <definedName name="__TB4">[30]COMICRO!#REF!</definedName>
    <definedName name="__TB5">[30]COMICRO!#REF!</definedName>
    <definedName name="__TB6">[30]COMICRO!#REF!</definedName>
    <definedName name="__TB7">[30]COMICRO!#REF!</definedName>
    <definedName name="__ts1">#REF!</definedName>
    <definedName name="__ts2">#REF!</definedName>
    <definedName name="_1">#REF!</definedName>
    <definedName name="_1_FULL" localSheetId="5">#REF!</definedName>
    <definedName name="_1_FULL">#REF!</definedName>
    <definedName name="_115JAA">#REF!</definedName>
    <definedName name="_123graph_g" hidden="1">[20]CMA!#REF!</definedName>
    <definedName name="_134Graph_g" hidden="1">[20]CMA!#REF!</definedName>
    <definedName name="_145graph_k" hidden="1">[31]CMA!#REF!</definedName>
    <definedName name="_15SCH_A_I">#REF!</definedName>
    <definedName name="_1ANNEX_C_1" localSheetId="5">#REF!</definedName>
    <definedName name="_1ANNEX_C_1">#REF!</definedName>
    <definedName name="_23" hidden="1">[31]CMA!#REF!</definedName>
    <definedName name="_265DATA" localSheetId="5">#REF!</definedName>
    <definedName name="_265DATA">#REF!</definedName>
    <definedName name="_3">#REF!</definedName>
    <definedName name="_4">#REF!</definedName>
    <definedName name="_A">#REF!</definedName>
    <definedName name="_a1" localSheetId="1">IF('FA Print'!Loan_Amount*[0]!Interest_Rate*[0]!Loan_Years*'FA Print'!Loan_Start&gt;0,1,0)</definedName>
    <definedName name="_a1" localSheetId="5">IF('Impact (2)'!Loan_Amount*'Impact (2)'!Interest_Rate*'Impact (2)'!Loan_Years*'Impact (2)'!Loan_Start&gt;0,1,0)</definedName>
    <definedName name="_a1" localSheetId="2">IF('IP (Print)'!Loan_Amount*[0]!Interest_Rate*[0]!Loan_Years*'IP (Print)'!Loan_Start&gt;0,1,0)</definedName>
    <definedName name="_a1">IF([0]!Loan_Amount*[0]!Interest_Rate*[0]!Loan_Years*[0]!Loan_Start&gt;0,1,0)</definedName>
    <definedName name="_a2">#N/A</definedName>
    <definedName name="_a5">#N/A</definedName>
    <definedName name="_a6">[22]!UNITOK</definedName>
    <definedName name="_aa">[5]GROUPING!#REF!</definedName>
    <definedName name="_aa1" hidden="1">{#N/A,#N/A,TRUE,"Financials";#N/A,#N/A,TRUE,"Operating Statistics";#N/A,#N/A,TRUE,"Capex &amp; Depreciation";#N/A,#N/A,TRUE,"Debt"}</definedName>
    <definedName name="_aa2">#N/A</definedName>
    <definedName name="_AAA1">[32]POLY!$E$9:$E$214</definedName>
    <definedName name="_abc123">[15]GROUPING!#REF!</definedName>
    <definedName name="_ACK1" localSheetId="1">#REF!</definedName>
    <definedName name="_ACK1" localSheetId="5">#REF!</definedName>
    <definedName name="_ACK1" localSheetId="2">#REF!</definedName>
    <definedName name="_ACK1">#REF!</definedName>
    <definedName name="_ACK2" localSheetId="1">#REF!</definedName>
    <definedName name="_ACK2" localSheetId="5">#REF!</definedName>
    <definedName name="_ACK2" localSheetId="2">#REF!</definedName>
    <definedName name="_ACK2">#REF!</definedName>
    <definedName name="_AIF2">#N/A</definedName>
    <definedName name="_ann2" localSheetId="1">#REF!</definedName>
    <definedName name="_ann2" localSheetId="5">#REF!</definedName>
    <definedName name="_ann2" localSheetId="2">#REF!</definedName>
    <definedName name="_ann2">#REF!</definedName>
    <definedName name="_ann3" localSheetId="5">#REF!</definedName>
    <definedName name="_ann3">#REF!</definedName>
    <definedName name="_aqj3284">#REF!</definedName>
    <definedName name="_ASS1">#REF!</definedName>
    <definedName name="_ASS2">#REF!</definedName>
    <definedName name="_ASS3">#REF!</definedName>
    <definedName name="_ASS4">#REF!</definedName>
    <definedName name="_ASS5">#REF!</definedName>
    <definedName name="_B">#REF!</definedName>
    <definedName name="_b1">#REF!</definedName>
    <definedName name="_BAS1">#REF!</definedName>
    <definedName name="_BAS2">#REF!</definedName>
    <definedName name="_BAS3">#REF!</definedName>
    <definedName name="_BAS4">#REF!</definedName>
    <definedName name="_BAS5">#REF!</definedName>
    <definedName name="_bb1" localSheetId="5">#REF!</definedName>
    <definedName name="_bb1">#REF!</definedName>
    <definedName name="_BS1" localSheetId="5">#REF!</definedName>
    <definedName name="_BS1">#REF!</definedName>
    <definedName name="_C" localSheetId="5">#REF!</definedName>
    <definedName name="_C">#REF!</definedName>
    <definedName name="_C_1">[33]Power_Fuel!#REF!</definedName>
    <definedName name="_C80000">#REF!</definedName>
    <definedName name="_cdx1">#REF!</definedName>
    <definedName name="_cdx2">#REF!</definedName>
    <definedName name="_cef1">#REF!</definedName>
    <definedName name="_cmh1">#REF!</definedName>
    <definedName name="_cmh2">#REF!</definedName>
    <definedName name="_CS4">#N/A</definedName>
    <definedName name="_D">#REF!</definedName>
    <definedName name="_DAT1" localSheetId="5">'[23]Emp Reward'!#REF!</definedName>
    <definedName name="_DAT1">'[23]Emp Reward'!#REF!</definedName>
    <definedName name="_DAT10" localSheetId="5">'[34]To be Discuss'!#REF!</definedName>
    <definedName name="_DAT10">'[34]To be Discuss'!#REF!</definedName>
    <definedName name="_DAT11" localSheetId="1">#REF!</definedName>
    <definedName name="_DAT11" localSheetId="5">#REF!</definedName>
    <definedName name="_DAT11" localSheetId="2">#REF!</definedName>
    <definedName name="_DAT11">#REF!</definedName>
    <definedName name="_DAT12" localSheetId="1">#REF!</definedName>
    <definedName name="_DAT12" localSheetId="5">#REF!</definedName>
    <definedName name="_DAT12" localSheetId="2">#REF!</definedName>
    <definedName name="_DAT12">#REF!</definedName>
    <definedName name="_DAT13" localSheetId="1">#REF!</definedName>
    <definedName name="_DAT13" localSheetId="5">#REF!</definedName>
    <definedName name="_DAT13" localSheetId="2">#REF!</definedName>
    <definedName name="_DAT13">#REF!</definedName>
    <definedName name="_DAT14" localSheetId="1">'[34]To be Discuss'!#REF!</definedName>
    <definedName name="_DAT14" localSheetId="5">'[34]To be Discuss'!#REF!</definedName>
    <definedName name="_DAT14" localSheetId="2">'[34]To be Discuss'!#REF!</definedName>
    <definedName name="_DAT14">'[34]To be Discuss'!#REF!</definedName>
    <definedName name="_DAT15" localSheetId="1">'[34]To be Discuss'!#REF!</definedName>
    <definedName name="_DAT15" localSheetId="5">'[34]To be Discuss'!#REF!</definedName>
    <definedName name="_DAT15" localSheetId="2">'[34]To be Discuss'!#REF!</definedName>
    <definedName name="_DAT15">'[34]To be Discuss'!#REF!</definedName>
    <definedName name="_DAT16" localSheetId="1">'[34]To be Discuss'!#REF!</definedName>
    <definedName name="_DAT16" localSheetId="5">'[34]To be Discuss'!#REF!</definedName>
    <definedName name="_DAT16" localSheetId="2">'[34]To be Discuss'!#REF!</definedName>
    <definedName name="_DAT16">'[34]To be Discuss'!#REF!</definedName>
    <definedName name="_DAT17" localSheetId="1">#REF!</definedName>
    <definedName name="_DAT17" localSheetId="5">#REF!</definedName>
    <definedName name="_DAT17" localSheetId="2">#REF!</definedName>
    <definedName name="_DAT17">#REF!</definedName>
    <definedName name="_DAT18" localSheetId="1">#REF!</definedName>
    <definedName name="_DAT18" localSheetId="5">#REF!</definedName>
    <definedName name="_DAT18" localSheetId="2">#REF!</definedName>
    <definedName name="_DAT18">#REF!</definedName>
    <definedName name="_DAT19" localSheetId="1">#REF!</definedName>
    <definedName name="_DAT19" localSheetId="5">#REF!</definedName>
    <definedName name="_DAT19" localSheetId="2">#REF!</definedName>
    <definedName name="_DAT19">#REF!</definedName>
    <definedName name="_DAT2" localSheetId="5">#REF!</definedName>
    <definedName name="_DAT2">#REF!</definedName>
    <definedName name="_DAT20" localSheetId="5">#REF!</definedName>
    <definedName name="_DAT20">#REF!</definedName>
    <definedName name="_DAT21" localSheetId="5">#REF!</definedName>
    <definedName name="_DAT21">#REF!</definedName>
    <definedName name="_DAT22" localSheetId="5">#REF!</definedName>
    <definedName name="_DAT22">#REF!</definedName>
    <definedName name="_DAT23" localSheetId="5">#REF!</definedName>
    <definedName name="_DAT23">#REF!</definedName>
    <definedName name="_DAT24" localSheetId="5">#REF!</definedName>
    <definedName name="_DAT24">#REF!</definedName>
    <definedName name="_DAT25" localSheetId="5">#REF!</definedName>
    <definedName name="_DAT25">#REF!</definedName>
    <definedName name="_DAT26" localSheetId="5">#REF!</definedName>
    <definedName name="_DAT26">#REF!</definedName>
    <definedName name="_DAT27" localSheetId="5">#REF!</definedName>
    <definedName name="_DAT27">#REF!</definedName>
    <definedName name="_DAT28" localSheetId="5">#REF!</definedName>
    <definedName name="_DAT28">#REF!</definedName>
    <definedName name="_DAT29" localSheetId="5">#REF!</definedName>
    <definedName name="_DAT29">#REF!</definedName>
    <definedName name="_DAT3" localSheetId="5">#REF!</definedName>
    <definedName name="_DAT3">#REF!</definedName>
    <definedName name="_DAT30" localSheetId="5">#REF!</definedName>
    <definedName name="_DAT30">#REF!</definedName>
    <definedName name="_DAT31" localSheetId="5">#REF!</definedName>
    <definedName name="_DAT31">#REF!</definedName>
    <definedName name="_DAT32" localSheetId="5">#REF!</definedName>
    <definedName name="_DAT32">#REF!</definedName>
    <definedName name="_DAT33" localSheetId="5">#REF!</definedName>
    <definedName name="_DAT33">#REF!</definedName>
    <definedName name="_DAT34" localSheetId="5">#REF!</definedName>
    <definedName name="_DAT34">#REF!</definedName>
    <definedName name="_DAT35" localSheetId="5">#REF!</definedName>
    <definedName name="_DAT35">#REF!</definedName>
    <definedName name="_DAT36" localSheetId="5">#REF!</definedName>
    <definedName name="_DAT36">#REF!</definedName>
    <definedName name="_DAT37" localSheetId="5">#REF!</definedName>
    <definedName name="_DAT37">#REF!</definedName>
    <definedName name="_DAT38" localSheetId="5">#REF!</definedName>
    <definedName name="_DAT38">#REF!</definedName>
    <definedName name="_DAT39" localSheetId="5">#REF!</definedName>
    <definedName name="_DAT39">#REF!</definedName>
    <definedName name="_DAT4" localSheetId="5">#REF!</definedName>
    <definedName name="_DAT4">#REF!</definedName>
    <definedName name="_DAT40" localSheetId="5">#REF!</definedName>
    <definedName name="_DAT40">#REF!</definedName>
    <definedName name="_DAT41" localSheetId="5">#REF!</definedName>
    <definedName name="_DAT41">#REF!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'[17]PF Payable'!$H$3:$H$1025</definedName>
    <definedName name="_DAT9" localSheetId="1">#REF!</definedName>
    <definedName name="_DAT9" localSheetId="5">#REF!</definedName>
    <definedName name="_DAT9" localSheetId="2">#REF!</definedName>
    <definedName name="_DAT9">#REF!</definedName>
    <definedName name="_E">#REF!</definedName>
    <definedName name="_Exp1" localSheetId="1">[35]Exp!#REF!</definedName>
    <definedName name="_Exp1" localSheetId="5">[35]Exp!#REF!</definedName>
    <definedName name="_Exp1" localSheetId="2">[35]Exp!#REF!</definedName>
    <definedName name="_Exp1">[35]Exp!#REF!</definedName>
    <definedName name="_EXP9192">#N/A</definedName>
    <definedName name="_EXS8687">#N/A</definedName>
    <definedName name="_EXS8990">#N/A</definedName>
    <definedName name="_F">#REF!</definedName>
    <definedName name="_f3" localSheetId="1" hidden="1">{#N/A,#N/A,FALSE,"Aging Summary";#N/A,#N/A,FALSE,"Ratio Analysis";#N/A,#N/A,FALSE,"Test 120 Day Accts";#N/A,#N/A,FALSE,"Tickmarks"}</definedName>
    <definedName name="_f3" localSheetId="2" hidden="1">{#N/A,#N/A,FALSE,"Aging Summary";#N/A,#N/A,FALSE,"Ratio Analysis";#N/A,#N/A,FALSE,"Test 120 Day Accts";#N/A,#N/A,FALSE,"Tickmarks"}</definedName>
    <definedName name="_f3" hidden="1">{#N/A,#N/A,FALSE,"Aging Summary";#N/A,#N/A,FALSE,"Ratio Analysis";#N/A,#N/A,FALSE,"Test 120 Day Accts";#N/A,#N/A,FALSE,"Tickmarks"}</definedName>
    <definedName name="_f4" localSheetId="1" hidden="1">{#N/A,#N/A,FALSE,"Aging Summary";#N/A,#N/A,FALSE,"Ratio Analysis";#N/A,#N/A,FALSE,"Test 120 Day Accts";#N/A,#N/A,FALSE,"Tickmarks"}</definedName>
    <definedName name="_f4" localSheetId="2" hidden="1">{#N/A,#N/A,FALSE,"Aging Summary";#N/A,#N/A,FALSE,"Ratio Analysis";#N/A,#N/A,FALSE,"Test 120 Day Accts";#N/A,#N/A,FALSE,"Tickmarks"}</definedName>
    <definedName name="_f4" hidden="1">{#N/A,#N/A,FALSE,"Aging Summary";#N/A,#N/A,FALSE,"Ratio Analysis";#N/A,#N/A,FALSE,"Test 120 Day Accts";#N/A,#N/A,FALSE,"Tickmarks"}</definedName>
    <definedName name="_fa2" localSheetId="1">#REF!</definedName>
    <definedName name="_fa2" localSheetId="5">#REF!</definedName>
    <definedName name="_fa2" localSheetId="2">#REF!</definedName>
    <definedName name="_fa2">#REF!</definedName>
    <definedName name="_Fill" localSheetId="1" hidden="1">#REF!</definedName>
    <definedName name="_Fill" localSheetId="5" hidden="1">#REF!</definedName>
    <definedName name="_Fill" localSheetId="2" hidden="1">#REF!</definedName>
    <definedName name="_Fill" localSheetId="6" hidden="1">#REF!</definedName>
    <definedName name="_Fill" hidden="1">#REF!</definedName>
    <definedName name="_xlnm._FilterDatabase" localSheetId="19" hidden="1">'Asset Delete for Cash Flow Work'!$A$2:$M$33</definedName>
    <definedName name="_xlnm._FilterDatabase" hidden="1">#REF!</definedName>
    <definedName name="_fo2" localSheetId="1">#REF!</definedName>
    <definedName name="_fo2" localSheetId="5">#REF!</definedName>
    <definedName name="_fo2" localSheetId="2">#REF!</definedName>
    <definedName name="_fo2">#REF!</definedName>
    <definedName name="_ftn1" localSheetId="1">'[36]Balance sheet'!#REF!</definedName>
    <definedName name="_ftn1" localSheetId="5">'[36]Balance sheet'!#REF!</definedName>
    <definedName name="_ftn1" localSheetId="2">'[36]Balance sheet'!#REF!</definedName>
    <definedName name="_ftn1">'[36]Balance sheet'!#REF!</definedName>
    <definedName name="_ftn10">'[36]Balance sheet'!$A$69</definedName>
    <definedName name="_ftn11">'[36]Balance sheet'!$A$70</definedName>
    <definedName name="_ftn12">'[36]Balance sheet'!$A$71</definedName>
    <definedName name="_ftn13">'[36]Balance sheet'!$A$73</definedName>
    <definedName name="_ftn14">'[36]Balance sheet'!$A$74</definedName>
    <definedName name="_ftn15">'[36]Balance sheet'!$A$75</definedName>
    <definedName name="_ftn16">'[36]Balance sheet'!$A$76</definedName>
    <definedName name="_ftn17">'[36]Balance sheet'!$A$77</definedName>
    <definedName name="_ftn18">'[36]Balance sheet'!$A$79</definedName>
    <definedName name="_ftn19">'[36]Balance sheet'!$A$81</definedName>
    <definedName name="_ftn2">'[36]Balance sheet'!$A$61</definedName>
    <definedName name="_ftn20">'[36]Balance sheet'!$A$82</definedName>
    <definedName name="_ftn21">'[36]Balance sheet'!$A$83</definedName>
    <definedName name="_ftn22">'[36]Balance sheet'!$A$84</definedName>
    <definedName name="_ftn23">'[36]Balance sheet'!$A$85</definedName>
    <definedName name="_ftn24">'[36]Balance sheet'!$A$86</definedName>
    <definedName name="_ftn25">'[36]Balance sheet'!$A$87</definedName>
    <definedName name="_ftn26">'[36]Balance sheet'!$A$88</definedName>
    <definedName name="_ftn27">'[36]Balance sheet'!$A$89</definedName>
    <definedName name="_ftn3">'[36]Balance sheet'!$A$62</definedName>
    <definedName name="_ftn4">'[36]Balance sheet'!$A$63</definedName>
    <definedName name="_ftn5">'[36]Balance sheet'!$A$64</definedName>
    <definedName name="_ftn6">'[36]Balance sheet'!$A$65</definedName>
    <definedName name="_ftn7">'[36]Balance sheet'!$A$66</definedName>
    <definedName name="_ftn8">'[36]Balance sheet'!$A$67</definedName>
    <definedName name="_ftn9">'[36]Balance sheet'!$A$68</definedName>
    <definedName name="_ftnref1" localSheetId="5">'[36]Balance sheet'!#REF!</definedName>
    <definedName name="_ftnref1">'[36]Balance sheet'!#REF!</definedName>
    <definedName name="_ftnref10">'[36]Sch 1,2,3'!$A$20</definedName>
    <definedName name="_ftnref11" localSheetId="1">#REF!</definedName>
    <definedName name="_ftnref11" localSheetId="5">#REF!</definedName>
    <definedName name="_ftnref11" localSheetId="2">#REF!</definedName>
    <definedName name="_ftnref11">#REF!</definedName>
    <definedName name="_ftnref12" localSheetId="1">'[36]Balance sheet'!#REF!</definedName>
    <definedName name="_ftnref12" localSheetId="5">'[36]Balance sheet'!#REF!</definedName>
    <definedName name="_ftnref12" localSheetId="2">'[36]Balance sheet'!#REF!</definedName>
    <definedName name="_ftnref12">'[36]Balance sheet'!#REF!</definedName>
    <definedName name="_ftnref13" localSheetId="1">'[36]Balance sheet'!#REF!</definedName>
    <definedName name="_ftnref13" localSheetId="5">'[36]Balance sheet'!#REF!</definedName>
    <definedName name="_ftnref13" localSheetId="2">'[36]Balance sheet'!#REF!</definedName>
    <definedName name="_ftnref13">'[36]Balance sheet'!#REF!</definedName>
    <definedName name="_ftnref14" localSheetId="5">'[36]Balance sheet'!#REF!</definedName>
    <definedName name="_ftnref14">'[36]Balance sheet'!#REF!</definedName>
    <definedName name="_ftnref15" localSheetId="5">'[36]Balance sheet'!#REF!</definedName>
    <definedName name="_ftnref15">'[36]Balance sheet'!#REF!</definedName>
    <definedName name="_ftnref16" localSheetId="5">'[36]Balance sheet'!#REF!</definedName>
    <definedName name="_ftnref16">'[36]Balance sheet'!#REF!</definedName>
    <definedName name="_ftnref17" localSheetId="5">'[36]Balance sheet'!#REF!</definedName>
    <definedName name="_ftnref17">'[36]Balance sheet'!#REF!</definedName>
    <definedName name="_ftnref18" localSheetId="5">'[36]Balance sheet'!#REF!</definedName>
    <definedName name="_ftnref18">'[36]Balance sheet'!#REF!</definedName>
    <definedName name="_ftnref19" localSheetId="1">#REF!</definedName>
    <definedName name="_ftnref19" localSheetId="5">#REF!</definedName>
    <definedName name="_ftnref19" localSheetId="2">#REF!</definedName>
    <definedName name="_ftnref19">#REF!</definedName>
    <definedName name="_ftnref2">'[36]Balance sheet'!$A$16</definedName>
    <definedName name="_ftnref20">'[36]Sch 14,15,16'!$A$21</definedName>
    <definedName name="_ftnref21" localSheetId="1">#REF!</definedName>
    <definedName name="_ftnref21" localSheetId="5">#REF!</definedName>
    <definedName name="_ftnref21" localSheetId="2">#REF!</definedName>
    <definedName name="_ftnref21">#REF!</definedName>
    <definedName name="_ftnref22" localSheetId="1">#REF!</definedName>
    <definedName name="_ftnref22" localSheetId="5">#REF!</definedName>
    <definedName name="_ftnref22" localSheetId="2">#REF!</definedName>
    <definedName name="_ftnref22">#REF!</definedName>
    <definedName name="_ftnref23" localSheetId="1">#REF!</definedName>
    <definedName name="_ftnref23" localSheetId="5">#REF!</definedName>
    <definedName name="_ftnref23" localSheetId="2">#REF!</definedName>
    <definedName name="_ftnref23">#REF!</definedName>
    <definedName name="_ftnref24" localSheetId="5">#REF!</definedName>
    <definedName name="_ftnref24">#REF!</definedName>
    <definedName name="_ftnref25" localSheetId="5">#REF!</definedName>
    <definedName name="_ftnref25">#REF!</definedName>
    <definedName name="_ftnref26" localSheetId="5">#REF!</definedName>
    <definedName name="_ftnref26">#REF!</definedName>
    <definedName name="_ftnref27" localSheetId="5">#REF!</definedName>
    <definedName name="_ftnref27">#REF!</definedName>
    <definedName name="_ftnref3">'[36]Balance sheet'!$A$23</definedName>
    <definedName name="_ftnref4" localSheetId="5">'[36]profit &amp; loss account'!#REF!</definedName>
    <definedName name="_ftnref4">'[36]profit &amp; loss account'!#REF!</definedName>
    <definedName name="_ftnref5" localSheetId="5">'[36]profit &amp; loss account'!#REF!</definedName>
    <definedName name="_ftnref5">'[36]profit &amp; loss account'!#REF!</definedName>
    <definedName name="_ftnref6" localSheetId="5">'[36]profit &amp; loss account'!#REF!</definedName>
    <definedName name="_ftnref6">'[36]profit &amp; loss account'!#REF!</definedName>
    <definedName name="_ftnref7">'[36]Sch 1,2,3'!$A$5</definedName>
    <definedName name="_ftnref8" localSheetId="1">#REF!</definedName>
    <definedName name="_ftnref8" localSheetId="5">#REF!</definedName>
    <definedName name="_ftnref8" localSheetId="2">#REF!</definedName>
    <definedName name="_ftnref8">#REF!</definedName>
    <definedName name="_ftnref9">'[36]Sch 1,2,3'!$A$12</definedName>
    <definedName name="_grp1" localSheetId="1">#REF!</definedName>
    <definedName name="_grp1" localSheetId="5">#REF!</definedName>
    <definedName name="_grp1" localSheetId="2">#REF!</definedName>
    <definedName name="_grp1">#REF!</definedName>
    <definedName name="_grp2" localSheetId="1">#REF!</definedName>
    <definedName name="_grp2" localSheetId="5">#REF!</definedName>
    <definedName name="_grp2" localSheetId="2">#REF!</definedName>
    <definedName name="_grp2">#REF!</definedName>
    <definedName name="_H">#REF!</definedName>
    <definedName name="_J">#REF!</definedName>
    <definedName name="_JE103103">[25]JE10310X!$A$1:$B$161</definedName>
    <definedName name="_Key1" localSheetId="1" hidden="1">#REF!</definedName>
    <definedName name="_Key1" localSheetId="5" hidden="1">#REF!</definedName>
    <definedName name="_Key1" localSheetId="2" hidden="1">#REF!</definedName>
    <definedName name="_Key1" localSheetId="6" hidden="1">#REF!</definedName>
    <definedName name="_Key1" hidden="1">#REF!</definedName>
    <definedName name="_Key2" localSheetId="1" hidden="1">#REF!</definedName>
    <definedName name="_Key2" localSheetId="5" hidden="1">#REF!</definedName>
    <definedName name="_Key2" localSheetId="2" hidden="1">#REF!</definedName>
    <definedName name="_Key2" hidden="1">#REF!</definedName>
    <definedName name="_LAE1999" localSheetId="1">#REF!</definedName>
    <definedName name="_LAE1999" localSheetId="5">#REF!</definedName>
    <definedName name="_LAE1999" localSheetId="2">#REF!</definedName>
    <definedName name="_LAE1999">#REF!</definedName>
    <definedName name="_LAE2000" localSheetId="5">#REF!</definedName>
    <definedName name="_LAE2000">#REF!</definedName>
    <definedName name="_LAE2001" localSheetId="5">#REF!</definedName>
    <definedName name="_LAE2001">#REF!</definedName>
    <definedName name="_LAE2002" localSheetId="5">#REF!</definedName>
    <definedName name="_LAE2002">#REF!</definedName>
    <definedName name="_ll356" localSheetId="5">#REF!</definedName>
    <definedName name="_ll356">#REF!</definedName>
    <definedName name="_LTA1">#REF!</definedName>
    <definedName name="_M">#REF!</definedName>
    <definedName name="_MAR3">#N/A</definedName>
    <definedName name="_mm1">[26]Macro1!$A$4</definedName>
    <definedName name="_mm2">#REF!</definedName>
    <definedName name="_N">#REF!</definedName>
    <definedName name="_n1">#REF!</definedName>
    <definedName name="_n2">#REF!</definedName>
    <definedName name="_OPT1">#REF!</definedName>
    <definedName name="_OPT8">[27]!_xlbgnm.OPT8</definedName>
    <definedName name="_OPT9">[27]!_xlbgnm.OPT9</definedName>
    <definedName name="_Order1" hidden="1">255</definedName>
    <definedName name="_Order2" hidden="1">255</definedName>
    <definedName name="_P">#REF!</definedName>
    <definedName name="_P1" localSheetId="1">#REF!</definedName>
    <definedName name="_P1" localSheetId="5">#REF!</definedName>
    <definedName name="_P1" localSheetId="2">#REF!</definedName>
    <definedName name="_P1">#REF!</definedName>
    <definedName name="_Parse_Out" hidden="1">#REF!</definedName>
    <definedName name="_PC2">#REF!</definedName>
    <definedName name="_PC3">#REF!</definedName>
    <definedName name="_PEX1" localSheetId="1">#REF!</definedName>
    <definedName name="_PEX1" localSheetId="5">#REF!</definedName>
    <definedName name="_PEX1" localSheetId="2">#REF!</definedName>
    <definedName name="_PEX1">#REF!</definedName>
    <definedName name="_PG1" localSheetId="1">#REF!</definedName>
    <definedName name="_PG1" localSheetId="5">#REF!</definedName>
    <definedName name="_PG1" localSheetId="2">#REF!</definedName>
    <definedName name="_PG1">#REF!</definedName>
    <definedName name="_PG10" localSheetId="5">#REF!</definedName>
    <definedName name="_PG10">#REF!</definedName>
    <definedName name="_PG11">#REF!</definedName>
    <definedName name="_PG13">'[37]#REF'!#REF!</definedName>
    <definedName name="_PG2" localSheetId="5">#REF!</definedName>
    <definedName name="_PG2">#REF!</definedName>
    <definedName name="_PG3" localSheetId="5">#REF!</definedName>
    <definedName name="_PG3">#REF!</definedName>
    <definedName name="_PG4" localSheetId="5">#REF!</definedName>
    <definedName name="_PG4">#REF!</definedName>
    <definedName name="_PG5" localSheetId="5">#REF!</definedName>
    <definedName name="_PG5">#REF!</definedName>
    <definedName name="_PG6" localSheetId="5">#REF!</definedName>
    <definedName name="_PG6">#REF!</definedName>
    <definedName name="_PG7" localSheetId="5">#REF!</definedName>
    <definedName name="_PG7">#REF!</definedName>
    <definedName name="_PG8" localSheetId="5">#REF!</definedName>
    <definedName name="_PG8">#REF!</definedName>
    <definedName name="_PG9" localSheetId="5">#REF!</definedName>
    <definedName name="_PG9">#REF!</definedName>
    <definedName name="_PGE1" localSheetId="5">#REF!</definedName>
    <definedName name="_PGE1">#REF!</definedName>
    <definedName name="_PGE10" localSheetId="5">#REF!</definedName>
    <definedName name="_PGE10">#REF!</definedName>
    <definedName name="_PGE2" localSheetId="5">#REF!</definedName>
    <definedName name="_PGE2">#REF!</definedName>
    <definedName name="_PGE3" localSheetId="5">#REF!</definedName>
    <definedName name="_PGE3">#REF!</definedName>
    <definedName name="_PGE4" localSheetId="5">#REF!</definedName>
    <definedName name="_PGE4">#REF!</definedName>
    <definedName name="_PGE5" localSheetId="5">#REF!</definedName>
    <definedName name="_PGE5">#REF!</definedName>
    <definedName name="_PGE6" localSheetId="5">#REF!</definedName>
    <definedName name="_PGE6">#REF!</definedName>
    <definedName name="_PGE7" localSheetId="5">#REF!</definedName>
    <definedName name="_PGE7">#REF!</definedName>
    <definedName name="_PGE8" localSheetId="5">#REF!</definedName>
    <definedName name="_PGE8">#REF!</definedName>
    <definedName name="_PGE9" localSheetId="5">#REF!</definedName>
    <definedName name="_PGE9">#REF!</definedName>
    <definedName name="_PLO1" localSheetId="5">#REF!</definedName>
    <definedName name="_PLO1">#REF!</definedName>
    <definedName name="_prn01">#REF!</definedName>
    <definedName name="_PRN1" localSheetId="5">#REF!</definedName>
    <definedName name="_PRN1">#REF!</definedName>
    <definedName name="_PV1" localSheetId="5">[28]MISC!#REF!</definedName>
    <definedName name="_PV1">[28]MISC!#REF!</definedName>
    <definedName name="_PV2" localSheetId="1">#REF!</definedName>
    <definedName name="_PV2" localSheetId="5">#REF!</definedName>
    <definedName name="_PV2" localSheetId="2">#REF!</definedName>
    <definedName name="_PV2">#REF!</definedName>
    <definedName name="_Q">#REF!</definedName>
    <definedName name="_qtr02">#REF!</definedName>
    <definedName name="_qtr4">#REF!</definedName>
    <definedName name="_R">#REF!</definedName>
    <definedName name="_Regression_Int" hidden="1">1</definedName>
    <definedName name="_Regression_Out" hidden="1">[38]Internet!#REF!</definedName>
    <definedName name="_RQ2">#N/A</definedName>
    <definedName name="_S">'[33]Power&amp;Fuel'!#REF!</definedName>
    <definedName name="_S_1">[33]Power_Fuel!#REF!</definedName>
    <definedName name="_sch0708">#REF!</definedName>
    <definedName name="_sch1" localSheetId="1">#REF!</definedName>
    <definedName name="_sch1" localSheetId="5">#REF!</definedName>
    <definedName name="_SCH1" localSheetId="2" hidden="1">{#N/A,#N/A,FALSE,"Aging Summary";#N/A,#N/A,FALSE,"Ratio Analysis";#N/A,#N/A,FALSE,"Test 120 Day Accts";#N/A,#N/A,FALSE,"Tickmarks"}</definedName>
    <definedName name="_SCH1" localSheetId="6" hidden="1">{#N/A,#N/A,FALSE,"Aging Summary";#N/A,#N/A,FALSE,"Ratio Analysis";#N/A,#N/A,FALSE,"Test 120 Day Accts";#N/A,#N/A,FALSE,"Tickmarks"}</definedName>
    <definedName name="_sch1">#REF!</definedName>
    <definedName name="_SCH11" localSheetId="1">#REF!</definedName>
    <definedName name="_SCH11" localSheetId="5">#REF!</definedName>
    <definedName name="_SCH11" localSheetId="2">#REF!</definedName>
    <definedName name="_SCH11">#REF!</definedName>
    <definedName name="_sch1112" localSheetId="1">#REF!</definedName>
    <definedName name="_sch1112" localSheetId="5">#REF!</definedName>
    <definedName name="_sch1112" localSheetId="2">#REF!</definedName>
    <definedName name="_sch1112">#REF!</definedName>
    <definedName name="_sch123" localSheetId="5">#REF!</definedName>
    <definedName name="_sch123">#REF!</definedName>
    <definedName name="_SCH2" localSheetId="1" hidden="1">{#N/A,#N/A,FALSE,"Aging Summary";#N/A,#N/A,FALSE,"Ratio Analysis";#N/A,#N/A,FALSE,"Test 120 Day Accts";#N/A,#N/A,FALSE,"Tickmarks"}</definedName>
    <definedName name="_SCH2" localSheetId="2" hidden="1">{#N/A,#N/A,FALSE,"Aging Summary";#N/A,#N/A,FALSE,"Ratio Analysis";#N/A,#N/A,FALSE,"Test 120 Day Accts";#N/A,#N/A,FALSE,"Tickmarks"}</definedName>
    <definedName name="_SCH2" hidden="1">{#N/A,#N/A,FALSE,"Aging Summary";#N/A,#N/A,FALSE,"Ratio Analysis";#N/A,#N/A,FALSE,"Test 120 Day Accts";#N/A,#N/A,FALSE,"Tickmarks"}</definedName>
    <definedName name="_sch4" localSheetId="1">#REF!</definedName>
    <definedName name="_sch4" localSheetId="5">#REF!</definedName>
    <definedName name="_sch4" localSheetId="2">#REF!</definedName>
    <definedName name="_sch4">#REF!</definedName>
    <definedName name="_sch5" localSheetId="1">#REF!</definedName>
    <definedName name="_sch5" localSheetId="5">#REF!</definedName>
    <definedName name="_sch5" localSheetId="2">#REF!</definedName>
    <definedName name="_sch5">#REF!</definedName>
    <definedName name="_sch6" localSheetId="1">#REF!</definedName>
    <definedName name="_sch6" localSheetId="5">#REF!</definedName>
    <definedName name="_sch6" localSheetId="2">#REF!</definedName>
    <definedName name="_sch6">#REF!</definedName>
    <definedName name="_sch78" localSheetId="5">#REF!</definedName>
    <definedName name="_sch78">#REF!</definedName>
    <definedName name="_SCH8" localSheetId="5">#REF!</definedName>
    <definedName name="_SCH8">#REF!</definedName>
    <definedName name="_sch910" localSheetId="5">#REF!</definedName>
    <definedName name="_sch910">#REF!</definedName>
    <definedName name="_short" hidden="1">[6]GROUPING!#REF!</definedName>
    <definedName name="_sks1">#REF!</definedName>
    <definedName name="_sks2">#REF!</definedName>
    <definedName name="_Sks29">'[29]wc-UGAAP'!#REF!</definedName>
    <definedName name="_sks3">#REF!</definedName>
    <definedName name="_sks4">#REF!</definedName>
    <definedName name="_sks5">#REF!</definedName>
    <definedName name="_sks6">#REF!</definedName>
    <definedName name="_sla81">#REF!</definedName>
    <definedName name="_Sort" localSheetId="5" hidden="1">#REF!</definedName>
    <definedName name="_Sort" hidden="1">#REF!</definedName>
    <definedName name="_srp1">#REF!</definedName>
    <definedName name="_SS3">#N/A</definedName>
    <definedName name="_Table1_In1" localSheetId="5" hidden="1">[39]BUDGET!#REF!</definedName>
    <definedName name="_Table1_In1" hidden="1">[39]BUDGET!#REF!</definedName>
    <definedName name="_Table1_Out" localSheetId="5" hidden="1">[39]BUDGET!#REF!</definedName>
    <definedName name="_Table1_Out" hidden="1">[39]BUDGET!#REF!</definedName>
    <definedName name="_Table2_In1" hidden="1">#REF!</definedName>
    <definedName name="_Table2_In2" hidden="1">#REF!</definedName>
    <definedName name="_Table2_Out" hidden="1">#REF!</definedName>
    <definedName name="_TB1" localSheetId="5">[30]COMICRO!#REF!</definedName>
    <definedName name="_TB1" localSheetId="2">'[40]Other notes'!#REF!</definedName>
    <definedName name="_TB1" localSheetId="6">'[40]Other notes'!#REF!</definedName>
    <definedName name="_TB1">[30]COMICRO!#REF!</definedName>
    <definedName name="_TB2" localSheetId="5">[30]COMICRO!#REF!</definedName>
    <definedName name="_TB2" localSheetId="2">'[40]Other notes'!#REF!</definedName>
    <definedName name="_TB2" localSheetId="6">'[40]Other notes'!#REF!</definedName>
    <definedName name="_TB2">[30]COMICRO!#REF!</definedName>
    <definedName name="_TB3" localSheetId="5">[30]COMICRO!#REF!</definedName>
    <definedName name="_TB3" localSheetId="2">'[40]Other notes'!#REF!</definedName>
    <definedName name="_TB3" localSheetId="6">'[40]Other notes'!#REF!</definedName>
    <definedName name="_TB3">[30]COMICRO!#REF!</definedName>
    <definedName name="_TB4" localSheetId="5">[30]COMICRO!#REF!</definedName>
    <definedName name="_TB4" localSheetId="2">'[40]Other notes'!#REF!</definedName>
    <definedName name="_TB4" localSheetId="6">'[40]Other notes'!#REF!</definedName>
    <definedName name="_TB4">[30]COMICRO!#REF!</definedName>
    <definedName name="_TB5" localSheetId="5">[30]COMICRO!#REF!</definedName>
    <definedName name="_TB5" localSheetId="2">'[40]Other notes'!#REF!</definedName>
    <definedName name="_TB5" localSheetId="6">'[40]Other notes'!#REF!</definedName>
    <definedName name="_TB5">[30]COMICRO!#REF!</definedName>
    <definedName name="_TB6" localSheetId="5">[30]COMICRO!#REF!</definedName>
    <definedName name="_TB6" localSheetId="2">'[40]Other notes'!#REF!</definedName>
    <definedName name="_TB6" localSheetId="6">'[40]Other notes'!#REF!</definedName>
    <definedName name="_TB6">[30]COMICRO!#REF!</definedName>
    <definedName name="_TB7" localSheetId="5">[30]COMICRO!#REF!</definedName>
    <definedName name="_TB7" localSheetId="2">'[40]Other notes'!#REF!</definedName>
    <definedName name="_TB7" localSheetId="6">'[40]Other notes'!#REF!</definedName>
    <definedName name="_TB7">[30]COMICRO!#REF!</definedName>
    <definedName name="_ts1" localSheetId="1">#REF!</definedName>
    <definedName name="_ts1" localSheetId="5">#REF!</definedName>
    <definedName name="_ts1" localSheetId="2">#REF!</definedName>
    <definedName name="_ts1">#REF!</definedName>
    <definedName name="_ts2" localSheetId="1">#REF!</definedName>
    <definedName name="_ts2" localSheetId="5">#REF!</definedName>
    <definedName name="_ts2" localSheetId="2">#REF!</definedName>
    <definedName name="_ts2">#REF!</definedName>
    <definedName name="_V">#REF!</definedName>
    <definedName name="_X">#REF!</definedName>
    <definedName name="_xa1">'[16]BHA dep'!#REF!</definedName>
    <definedName name="【変更の有無の選択】">#REF!</definedName>
    <definedName name="a" localSheetId="1" hidden="1">{#N/A,#N/A,FALSE,"Proj.Cost &amp; Means of Fin."}</definedName>
    <definedName name="a" localSheetId="2" hidden="1">{#N/A,#N/A,FALSE,"Proj.Cost &amp; Means of Fin."}</definedName>
    <definedName name="a" hidden="1">{#N/A,#N/A,FALSE,"Proj.Cost &amp; Means of Fin."}</definedName>
    <definedName name="A.NOS">#REF!</definedName>
    <definedName name="a_1" localSheetId="1">#REF!</definedName>
    <definedName name="a_1" localSheetId="5">#REF!</definedName>
    <definedName name="a_1" localSheetId="2">#REF!</definedName>
    <definedName name="a_1">#REF!</definedName>
    <definedName name="A_10">[41]Sheet3!$A$10:$AH$456</definedName>
    <definedName name="a_11" localSheetId="1">#REF!</definedName>
    <definedName name="a_11" localSheetId="5">#REF!</definedName>
    <definedName name="a_11" localSheetId="2">#REF!</definedName>
    <definedName name="a_11">#REF!</definedName>
    <definedName name="A_12" localSheetId="1">#REF!</definedName>
    <definedName name="A_12" localSheetId="5">#REF!</definedName>
    <definedName name="A_12" localSheetId="2">#REF!</definedName>
    <definedName name="A_12">#REF!</definedName>
    <definedName name="a_13" localSheetId="1">#REF!</definedName>
    <definedName name="a_13" localSheetId="5">#REF!</definedName>
    <definedName name="a_13" localSheetId="2">#REF!</definedName>
    <definedName name="a_13">#REF!</definedName>
    <definedName name="a_15" localSheetId="5">#REF!</definedName>
    <definedName name="a_15">#REF!</definedName>
    <definedName name="a_16" localSheetId="5">#REF!</definedName>
    <definedName name="a_16">#REF!</definedName>
    <definedName name="a_17" localSheetId="5">#REF!</definedName>
    <definedName name="a_17">#REF!</definedName>
    <definedName name="a_18" localSheetId="5">'[42]PARTY MASTER'!#REF!</definedName>
    <definedName name="a_18">'[42]PARTY MASTER'!#REF!</definedName>
    <definedName name="A_2" localSheetId="1">#REF!</definedName>
    <definedName name="A_2" localSheetId="5">#REF!</definedName>
    <definedName name="A_2" localSheetId="2">#REF!</definedName>
    <definedName name="A_2">#REF!</definedName>
    <definedName name="a_20" localSheetId="5">'[42]PARTY MASTER'!#REF!</definedName>
    <definedName name="a_20">'[42]PARTY MASTER'!#REF!</definedName>
    <definedName name="A_25" localSheetId="1">#REF!</definedName>
    <definedName name="A_25" localSheetId="5">#REF!</definedName>
    <definedName name="A_25" localSheetId="2">#REF!</definedName>
    <definedName name="A_25">#REF!</definedName>
    <definedName name="A_26" localSheetId="1">#REF!</definedName>
    <definedName name="A_26" localSheetId="5">#REF!</definedName>
    <definedName name="A_26" localSheetId="2">#REF!</definedName>
    <definedName name="A_26">#REF!</definedName>
    <definedName name="A_3" localSheetId="1">#REF!</definedName>
    <definedName name="A_3" localSheetId="5">#REF!</definedName>
    <definedName name="A_3" localSheetId="2">#REF!</definedName>
    <definedName name="A_3">#REF!</definedName>
    <definedName name="A_31">[43]Sheet2!$A$10:$P$490</definedName>
    <definedName name="A_32" localSheetId="1">#REF!</definedName>
    <definedName name="A_32" localSheetId="5">#REF!</definedName>
    <definedName name="A_32" localSheetId="2">#REF!</definedName>
    <definedName name="A_32">#REF!</definedName>
    <definedName name="A_33" localSheetId="1">#REF!</definedName>
    <definedName name="A_33" localSheetId="5">#REF!</definedName>
    <definedName name="A_33" localSheetId="2">#REF!</definedName>
    <definedName name="A_33">#REF!</definedName>
    <definedName name="A_35" localSheetId="1">#REF!</definedName>
    <definedName name="A_35" localSheetId="5">#REF!</definedName>
    <definedName name="A_35" localSheetId="2">#REF!</definedName>
    <definedName name="A_35">#REF!</definedName>
    <definedName name="A_39" localSheetId="5">#REF!</definedName>
    <definedName name="A_39">#REF!</definedName>
    <definedName name="A_41" localSheetId="5">'[42]PARTY MASTER'!#REF!</definedName>
    <definedName name="A_41">'[42]PARTY MASTER'!#REF!</definedName>
    <definedName name="A_42" localSheetId="1">#REF!</definedName>
    <definedName name="A_42" localSheetId="5">#REF!</definedName>
    <definedName name="A_42" localSheetId="2">#REF!</definedName>
    <definedName name="A_42">#REF!</definedName>
    <definedName name="A_43" localSheetId="1">#REF!</definedName>
    <definedName name="A_43" localSheetId="5">#REF!</definedName>
    <definedName name="A_43" localSheetId="2">#REF!</definedName>
    <definedName name="A_43">#REF!</definedName>
    <definedName name="A_5" localSheetId="1">#REF!</definedName>
    <definedName name="A_5" localSheetId="5">#REF!</definedName>
    <definedName name="A_5" localSheetId="2">#REF!</definedName>
    <definedName name="A_5">#REF!</definedName>
    <definedName name="a_51" localSheetId="5">#REF!</definedName>
    <definedName name="a_51">#REF!</definedName>
    <definedName name="A_52" localSheetId="5">#REF!</definedName>
    <definedName name="A_52">#REF!</definedName>
    <definedName name="a_53" localSheetId="5">#REF!</definedName>
    <definedName name="a_53">#REF!</definedName>
    <definedName name="A_54" localSheetId="5">#REF!</definedName>
    <definedName name="A_54">#REF!</definedName>
    <definedName name="a_59" localSheetId="5">#REF!</definedName>
    <definedName name="a_59">#REF!</definedName>
    <definedName name="a_6">[43]Sheet2!$A$10:$N$456</definedName>
    <definedName name="a_61" localSheetId="1">#REF!</definedName>
    <definedName name="a_61" localSheetId="5">#REF!</definedName>
    <definedName name="a_61" localSheetId="2">#REF!</definedName>
    <definedName name="a_61">#REF!</definedName>
    <definedName name="A_66" localSheetId="1">#REF!</definedName>
    <definedName name="A_66" localSheetId="5">#REF!</definedName>
    <definedName name="A_66" localSheetId="2">#REF!</definedName>
    <definedName name="A_66">#REF!</definedName>
    <definedName name="A_67" localSheetId="1">#REF!</definedName>
    <definedName name="A_67" localSheetId="5">#REF!</definedName>
    <definedName name="A_67" localSheetId="2">#REF!</definedName>
    <definedName name="A_67">#REF!</definedName>
    <definedName name="A_7">[43]Sheet2!$A$10:$P$490</definedName>
    <definedName name="A_C_NO">[44]Account_NO_Co_code!$A$2:$A$245</definedName>
    <definedName name="A_Rodricks" localSheetId="1">#REF!</definedName>
    <definedName name="A_Rodricks" localSheetId="5">#REF!</definedName>
    <definedName name="A_Rodricks" localSheetId="2">#REF!</definedName>
    <definedName name="A_Rodricks">#REF!</definedName>
    <definedName name="A_value" localSheetId="1">#REF!</definedName>
    <definedName name="A_value" localSheetId="5">#REF!</definedName>
    <definedName name="A_value" localSheetId="2">#REF!</definedName>
    <definedName name="A_value">#REF!</definedName>
    <definedName name="A_valueneu" localSheetId="1">#REF!</definedName>
    <definedName name="A_valueneu" localSheetId="5">#REF!</definedName>
    <definedName name="A_valueneu" localSheetId="2">#REF!</definedName>
    <definedName name="A_valueneu">#REF!</definedName>
    <definedName name="A0" localSheetId="5">#REF!</definedName>
    <definedName name="A0">#REF!</definedName>
    <definedName name="A1_">#REF!</definedName>
    <definedName name="A10_">#REF!</definedName>
    <definedName name="A13_">#REF!</definedName>
    <definedName name="A2_">#REF!</definedName>
    <definedName name="a2a2" hidden="1">{#N/A,#N/A,TRUE,"Financials";#N/A,#N/A,TRUE,"Operating Statistics";#N/A,#N/A,TRUE,"Capex &amp; Depreciation";#N/A,#N/A,TRUE,"Debt"}</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1" hidden="1">{#N/A,#N/A,FALSE,"Proj.Cost &amp; Means of Fin."}</definedName>
    <definedName name="aa" localSheetId="2" hidden="1">{#N/A,#N/A,FALSE,"Proj.Cost &amp; Means of Fin."}</definedName>
    <definedName name="aa" hidden="1">{#N/A,#N/A,FALSE,"Proj.Cost &amp; Means of Fin."}</definedName>
    <definedName name="aa2a2">#N/A</definedName>
    <definedName name="aaa" localSheetId="1">MATCH(0.01,'FA Print'!End_Bal,-1)+1</definedName>
    <definedName name="aaa" localSheetId="5">MATCH(0.01,'Impact (2)'!End_Bal,-1)+1</definedName>
    <definedName name="aaa" localSheetId="2">MATCH(0.01,'IP (Print)'!End_Bal,-1)+1</definedName>
    <definedName name="aaa">MATCH(0.01,[0]!End_Bal,-1)+1</definedName>
    <definedName name="aaaa" localSheetId="1" hidden="1">{#N/A,#N/A,FALSE,"Proj.Cost &amp; Means of Fin."}</definedName>
    <definedName name="aaaa" localSheetId="2" hidden="1">{#N/A,#N/A,FALSE,"Proj.Cost &amp; Means of Fin."}</definedName>
    <definedName name="aaaa" hidden="1">{#N/A,#N/A,FALSE,"Proj.Cost &amp; Means of Fin."}</definedName>
    <definedName name="aaaaaa" localSheetId="1">#REF!</definedName>
    <definedName name="aaaaaa" localSheetId="5">#REF!</definedName>
    <definedName name="aaaaaa" localSheetId="2">#REF!</definedName>
    <definedName name="aaaaaa">#REF!</definedName>
    <definedName name="aaaaaaa" hidden="1">#REF!</definedName>
    <definedName name="aaaaaaaa">#REF!</definedName>
    <definedName name="Aalloc">#REF!</definedName>
    <definedName name="ab">#N/A</definedName>
    <definedName name="abc"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bc"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bc"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bcd" hidden="1">'[45]GRP-RN'!#REF!</definedName>
    <definedName name="abd" hidden="1">#N/A</definedName>
    <definedName name="abs" hidden="1">#N/A</definedName>
    <definedName name="ac">#REF!</definedName>
    <definedName name="AC_Sales" localSheetId="5">[46]Sens!#REF!</definedName>
    <definedName name="AC_Sales">[46]Sens!#REF!</definedName>
    <definedName name="ACC">#REF!</definedName>
    <definedName name="Account_Balance" localSheetId="1">#REF!</definedName>
    <definedName name="Account_Balance" localSheetId="5">#REF!</definedName>
    <definedName name="Account_Balance" localSheetId="2">#REF!</definedName>
    <definedName name="Account_Balance">#REF!</definedName>
    <definedName name="Accounting_Period" localSheetId="1">#REF!</definedName>
    <definedName name="Accounting_Period" localSheetId="5">#REF!</definedName>
    <definedName name="Accounting_Period" localSheetId="2">#REF!</definedName>
    <definedName name="Accounting_Period">#REF!</definedName>
    <definedName name="ACK" localSheetId="1">#REF!</definedName>
    <definedName name="ACK" localSheetId="5">#REF!</definedName>
    <definedName name="ACK" localSheetId="2">#REF!</definedName>
    <definedName name="ACK">#REF!</definedName>
    <definedName name="act" localSheetId="1" hidden="1">{#N/A,#N/A,FALSE,"Proj.Cost &amp; Means of Fin."}</definedName>
    <definedName name="act" localSheetId="2" hidden="1">{#N/A,#N/A,FALSE,"Proj.Cost &amp; Means of Fin."}</definedName>
    <definedName name="act" hidden="1">{#N/A,#N/A,FALSE,"Proj.Cost &amp; Means of Fin."}</definedName>
    <definedName name="Act_Qty" localSheetId="1">#REF!</definedName>
    <definedName name="Act_Qty" localSheetId="5">#REF!</definedName>
    <definedName name="Act_Qty" localSheetId="2">#REF!</definedName>
    <definedName name="Act_Qty">#REF!</definedName>
    <definedName name="Act_Rate" localSheetId="1">#REF!</definedName>
    <definedName name="Act_Rate" localSheetId="5">#REF!</definedName>
    <definedName name="Act_Rate" localSheetId="2">#REF!</definedName>
    <definedName name="Act_Rate">#REF!</definedName>
    <definedName name="actaml_n_ad">#REF!</definedName>
    <definedName name="action" localSheetId="1">#REF!</definedName>
    <definedName name="action" localSheetId="5">#REF!</definedName>
    <definedName name="action" localSheetId="2">#REF!</definedName>
    <definedName name="action">#REF!</definedName>
    <definedName name="ACTPROD">#N/A</definedName>
    <definedName name="Actual_Mix" localSheetId="5">#REF!</definedName>
    <definedName name="Actual_Mix">#REF!</definedName>
    <definedName name="Actual_Qty_in_budgetd_Mix" localSheetId="5">#REF!</definedName>
    <definedName name="Actual_Qty_in_budgetd_Mix">#REF!</definedName>
    <definedName name="Actual_Quantity" localSheetId="5">#REF!</definedName>
    <definedName name="Actual_Quantity">#REF!</definedName>
    <definedName name="Actual_Rate" localSheetId="5">#REF!</definedName>
    <definedName name="Actual_Rate">#REF!</definedName>
    <definedName name="Actual_Value" localSheetId="5">#REF!</definedName>
    <definedName name="Actual_Value">#REF!</definedName>
    <definedName name="AD1050K544">[15]GROUPING!#REF!</definedName>
    <definedName name="AD1050K545">[47]GROUPING!#REF!</definedName>
    <definedName name="adasfasgfs">#REF!</definedName>
    <definedName name="adca1">#REF!</definedName>
    <definedName name="adca2">#REF!</definedName>
    <definedName name="adca3">#REF!</definedName>
    <definedName name="adcd">#REF!</definedName>
    <definedName name="Address" localSheetId="5">#REF!</definedName>
    <definedName name="Address">#REF!</definedName>
    <definedName name="Address2" localSheetId="5">'[48]MF Request-GW'!#REF!</definedName>
    <definedName name="Address2">'[48]MF Request-GW'!#REF!</definedName>
    <definedName name="AddressCountries">[49]Codes!$A$246:$A$489</definedName>
    <definedName name="ADMN">#REF!</definedName>
    <definedName name="advance">#REF!</definedName>
    <definedName name="ADVANCE_TAX">#REF!</definedName>
    <definedName name="advances">[15]GROUPING!#REF!</definedName>
    <definedName name="advanes">[15]GROUPING!#REF!</definedName>
    <definedName name="AdvOthers">#REF!</definedName>
    <definedName name="advstaff">#REF!</definedName>
    <definedName name="AE1050K545">[2]GROUPING!#REF!</definedName>
    <definedName name="Ag" localSheetId="1">[50]Design!#REF!</definedName>
    <definedName name="Ag" localSheetId="5">[50]Design!#REF!</definedName>
    <definedName name="Ag" localSheetId="2">[50]Design!#REF!</definedName>
    <definedName name="Ag">[50]Design!#REF!</definedName>
    <definedName name="agdump" localSheetId="1">#REF!</definedName>
    <definedName name="agdump" localSheetId="5">#REF!</definedName>
    <definedName name="agdump" localSheetId="2">#REF!</definedName>
    <definedName name="agdump">#REF!</definedName>
    <definedName name="agedump" localSheetId="1">#REF!</definedName>
    <definedName name="agedump" localSheetId="5">#REF!</definedName>
    <definedName name="agedump" localSheetId="2">#REF!</definedName>
    <definedName name="agedump">#REF!</definedName>
    <definedName name="agencydump" localSheetId="1">#REF!</definedName>
    <definedName name="agencydump" localSheetId="5">#REF!</definedName>
    <definedName name="agencydump" localSheetId="2">#REF!</definedName>
    <definedName name="agencydump">#REF!</definedName>
    <definedName name="AGENCYLY" localSheetId="5">#REF!</definedName>
    <definedName name="AGENCYLY">#REF!</definedName>
    <definedName name="AGENCYPLAN" localSheetId="5">#REF!</definedName>
    <definedName name="AGENCYPLAN">#REF!</definedName>
    <definedName name="ageos" localSheetId="5">#REF!</definedName>
    <definedName name="ageos">#REF!</definedName>
    <definedName name="agestock" localSheetId="5">#REF!</definedName>
    <definedName name="agestock">#REF!</definedName>
    <definedName name="agno">[51]party!$B$2:$E$830</definedName>
    <definedName name="AIR_POLLUTION">#REF!</definedName>
    <definedName name="AIRPOLLUTION">#REF!</definedName>
    <definedName name="AKRUTI">#N/A</definedName>
    <definedName name="AKRUTI2">#N/A</definedName>
    <definedName name="AL">'[37]#REF'!$E$9</definedName>
    <definedName name="ALL" localSheetId="1">#REF!</definedName>
    <definedName name="ALL" localSheetId="5">#REF!</definedName>
    <definedName name="ALL" localSheetId="2">#REF!</definedName>
    <definedName name="ALL">#REF!</definedName>
    <definedName name="ALL___0" localSheetId="1">#REF!</definedName>
    <definedName name="ALL___0" localSheetId="5">#REF!</definedName>
    <definedName name="ALL___0" localSheetId="2">#REF!</definedName>
    <definedName name="ALL___0">#REF!</definedName>
    <definedName name="All_minus_Cal" localSheetId="1">#REF!,#REF!,#REF!,#REF!</definedName>
    <definedName name="All_minus_Cal" localSheetId="5">#REF!,#REF!,#REF!,#REF!</definedName>
    <definedName name="All_minus_Cal" localSheetId="2">#REF!,#REF!,#REF!,#REF!</definedName>
    <definedName name="All_minus_Cal">#REF!,#REF!,#REF!,#REF!</definedName>
    <definedName name="alloc">#REF!</definedName>
    <definedName name="ALM">'[37]#REF'!$E$10</definedName>
    <definedName name="alp">#REF!</definedName>
    <definedName name="anadty" localSheetId="1">#REF!</definedName>
    <definedName name="anadty" localSheetId="5">#REF!</definedName>
    <definedName name="anadty" localSheetId="2">#REF!</definedName>
    <definedName name="anadty">#REF!</definedName>
    <definedName name="anaspun" localSheetId="1">#REF!</definedName>
    <definedName name="anaspun" localSheetId="5">#REF!</definedName>
    <definedName name="anaspun" localSheetId="2">#REF!</definedName>
    <definedName name="anaspun">#REF!</definedName>
    <definedName name="and" hidden="1">#N/A</definedName>
    <definedName name="anil">#REF!</definedName>
    <definedName name="ANJU_SHENOY" localSheetId="1">#REF!</definedName>
    <definedName name="ANJU_SHENOY" localSheetId="5">#REF!</definedName>
    <definedName name="ANJU_SHENOY" localSheetId="2">#REF!</definedName>
    <definedName name="ANJU_SHENOY">#REF!</definedName>
    <definedName name="ann" localSheetId="5">#REF!</definedName>
    <definedName name="ann">#REF!</definedName>
    <definedName name="Ann_X_1" localSheetId="5">#REF!</definedName>
    <definedName name="Ann_X_1">#REF!</definedName>
    <definedName name="Ann_Y_1" localSheetId="5">#REF!</definedName>
    <definedName name="Ann_Y_1">#REF!</definedName>
    <definedName name="Ann_Z_1" localSheetId="5">#REF!</definedName>
    <definedName name="Ann_Z_1">#REF!</definedName>
    <definedName name="ann2AA" localSheetId="5">[52]MAT!#REF!</definedName>
    <definedName name="ann2AA">[52]MAT!#REF!</definedName>
    <definedName name="ann3AA" localSheetId="5">[52]MAT!#REF!</definedName>
    <definedName name="ann3AA">[52]MAT!#REF!</definedName>
    <definedName name="ANNEXA" localSheetId="1">#REF!</definedName>
    <definedName name="ANNEXA" localSheetId="5">#REF!</definedName>
    <definedName name="ANNEXA" localSheetId="2">#REF!</definedName>
    <definedName name="ANNEXA">#REF!</definedName>
    <definedName name="Annexure1" localSheetId="1">#REF!</definedName>
    <definedName name="Annexure1" localSheetId="5">#REF!</definedName>
    <definedName name="Annexure1" localSheetId="2">#REF!</definedName>
    <definedName name="Annexure1">#REF!</definedName>
    <definedName name="Annexure2" localSheetId="1">#REF!</definedName>
    <definedName name="Annexure2" localSheetId="5">#REF!</definedName>
    <definedName name="Annexure2" localSheetId="2">#REF!</definedName>
    <definedName name="Annexure2">#REF!</definedName>
    <definedName name="AnnexurePART1" localSheetId="5">#REF!</definedName>
    <definedName name="AnnexurePART1">#REF!</definedName>
    <definedName name="ANNX_A">#REF!</definedName>
    <definedName name="ANNX_B">#REF!</definedName>
    <definedName name="APPORT">#REF!</definedName>
    <definedName name="AR">#REF!</definedName>
    <definedName name="Area">'[53]FDR-Jan-99 '!$A$1:$O$80,'[53]FDR-Jan-99 '!$A$82:$O$129,'[53]FDR-Jan-99 '!$A$135:$O$187</definedName>
    <definedName name="area1" localSheetId="1">#REF!</definedName>
    <definedName name="area1" localSheetId="5">#REF!</definedName>
    <definedName name="area1" localSheetId="2">#REF!</definedName>
    <definedName name="area1">#REF!</definedName>
    <definedName name="area2" localSheetId="1">#REF!</definedName>
    <definedName name="area2" localSheetId="5">#REF!</definedName>
    <definedName name="area2" localSheetId="2">#REF!</definedName>
    <definedName name="area2">#REF!</definedName>
    <definedName name="area3" localSheetId="1">#REF!</definedName>
    <definedName name="area3" localSheetId="5">#REF!</definedName>
    <definedName name="area3" localSheetId="2">#REF!</definedName>
    <definedName name="area3">#REF!</definedName>
    <definedName name="AREAS_CA_CANOPY__WAREHOUSE">#REF!</definedName>
    <definedName name="AREAS_CB_Canteen_Building">#REF!</definedName>
    <definedName name="AREAS_CIPT_Tanker_CIP_Shed">#REF!</definedName>
    <definedName name="AREAS_CLRR_Contract_Labour_Rest_Room">#REF!</definedName>
    <definedName name="AREAS_CS_Chemical_Store">#REF!</definedName>
    <definedName name="AREAS_ETPC_ETP_Civil_Works">#REF!</definedName>
    <definedName name="AREAS_EX_EXTERNAL_WORKS">#REF!</definedName>
    <definedName name="AREAS_FC_Farmer_s_Conference">#REF!</definedName>
    <definedName name="AREAS_FU_Fumigation">#REF!</definedName>
    <definedName name="AREAS_GA_General_Area___Overall">#REF!</definedName>
    <definedName name="AREAS_GP_Guard_Posts">#REF!</definedName>
    <definedName name="AREAS_LS_LubeOil_Stores">#REF!</definedName>
    <definedName name="AREAS_MR_TB_Milk_Reception_Tanker_s_Bay">#REF!</definedName>
    <definedName name="AREAS_MTF_Milk_Tank_Foundations">#REF!</definedName>
    <definedName name="AREAS_PB_PROCESS_BUILDING">#REF!</definedName>
    <definedName name="AREAS_PR_Pipe_Racks">#REF!</definedName>
    <definedName name="AREAS_SR_2_Security_Room___2">#REF!</definedName>
    <definedName name="AREAS_SR_3_Store_Room">#REF!</definedName>
    <definedName name="AREAS_ST_Stacks_near_Utility_Buildings">#REF!</definedName>
    <definedName name="AREAS_SY_Scrap_Yard">#REF!</definedName>
    <definedName name="AREAS_TWW_Truck_Wheel_Wash">#REF!</definedName>
    <definedName name="AREAS_TY_Transformer_Yard">#REF!</definedName>
    <definedName name="AREAS_UB_UTILITY_BLOCK">#REF!</definedName>
    <definedName name="AREAS_WH_Ware_House_Area">#REF!</definedName>
    <definedName name="arrow_acc">#REF!</definedName>
    <definedName name="arrow_bval_cemp">#REF!</definedName>
    <definedName name="arrow_bval_roy">#REF!</definedName>
    <definedName name="ARROW_CAPEMP">#REF!</definedName>
    <definedName name="arrow_cflo_gr">#REF!</definedName>
    <definedName name="arrow_cflo_per">#REF!</definedName>
    <definedName name="arrow_colawdep">#REF!</definedName>
    <definedName name="arrow_consu">#REF!</definedName>
    <definedName name="arrow_dcf">#REF!</definedName>
    <definedName name="arrow_freight">#REF!</definedName>
    <definedName name="arrow_GM">#REF!</definedName>
    <definedName name="arrow_job">#REF!</definedName>
    <definedName name="arrow_ocosts">#REF!</definedName>
    <definedName name="arrow_pur">#REF!</definedName>
    <definedName name="arrow_rm">#REF!</definedName>
    <definedName name="arrow_royalty">#REF!</definedName>
    <definedName name="arrow_sell">#REF!</definedName>
    <definedName name="arrow_top2601">#REF!</definedName>
    <definedName name="arrow_topsheet">#REF!</definedName>
    <definedName name="aru">#REF!</definedName>
    <definedName name="arun">#REF!</definedName>
    <definedName name="Arv">[54]Sheet1!$K$2:$K$245</definedName>
    <definedName name="as" localSheetId="1" hidden="1">{#N/A,#N/A,FALSE,"Proj.Cost &amp; Means of Fin."}</definedName>
    <definedName name="as" localSheetId="2" hidden="1">{#N/A,#N/A,FALSE,"Proj.Cost &amp; Means of Fin."}</definedName>
    <definedName name="as" hidden="1">{#N/A,#N/A,FALSE,"Proj.Cost &amp; Means of Fin."}</definedName>
    <definedName name="AS2DocOpenMode" hidden="1">"AS2DocumentEdit"</definedName>
    <definedName name="AS2HasNoAutoHeaderFooter" hidden="1">" "</definedName>
    <definedName name="asa" localSheetId="1" hidden="1">{#N/A,#N/A,FALSE,"Proj.Cost &amp; Means of Fin."}</definedName>
    <definedName name="asa" localSheetId="2">#REF!</definedName>
    <definedName name="asa" localSheetId="6">#REF!</definedName>
    <definedName name="asa" hidden="1">{#N/A,#N/A,FALSE,"Proj.Cost &amp; Means of Fin."}</definedName>
    <definedName name="asaf" localSheetId="1" hidden="1">{#N/A,#N/A,FALSE,"Proj.Cost &amp; Means of Fin."}</definedName>
    <definedName name="asaf" localSheetId="2" hidden="1">{#N/A,#N/A,FALSE,"Proj.Cost &amp; Means of Fin."}</definedName>
    <definedName name="asaf" hidden="1">{#N/A,#N/A,FALSE,"Proj.Cost &amp; Means of Fin."}</definedName>
    <definedName name="asd" localSheetId="1" hidden="1">{#N/A,#N/A,FALSE,"Proj.Cost &amp; Means of Fin."}</definedName>
    <definedName name="asd" localSheetId="2" hidden="1">{#N/A,#N/A,FALSE,"Proj.Cost &amp; Means of Fin."}</definedName>
    <definedName name="asd" hidden="1">{#N/A,#N/A,FALSE,"Proj.Cost &amp; Means of Fin."}</definedName>
    <definedName name="asdafa" localSheetId="1" hidden="1">{#N/A,#N/A,FALSE,"Proj.Cost &amp; Means of Fin."}</definedName>
    <definedName name="asdafa" localSheetId="2" hidden="1">{#N/A,#N/A,FALSE,"Proj.Cost &amp; Means of Fin."}</definedName>
    <definedName name="asdafa" hidden="1">{#N/A,#N/A,FALSE,"Proj.Cost &amp; Means of Fin."}</definedName>
    <definedName name="asdc" hidden="1">#N/A</definedName>
    <definedName name="asfd" localSheetId="1" hidden="1">{#N/A,#N/A,FALSE,"Proj.Cost &amp; Means of Fin."}</definedName>
    <definedName name="asfd" localSheetId="2" hidden="1">{#N/A,#N/A,FALSE,"Proj.Cost &amp; Means of Fin."}</definedName>
    <definedName name="asfd" hidden="1">{#N/A,#N/A,FALSE,"Proj.Cost &amp; Means of Fin."}</definedName>
    <definedName name="asfdas" localSheetId="1" hidden="1">{#N/A,#N/A,FALSE,"Proj.Cost &amp; Means of Fin."}</definedName>
    <definedName name="asfdas" localSheetId="2" hidden="1">{#N/A,#N/A,FALSE,"Proj.Cost &amp; Means of Fin."}</definedName>
    <definedName name="asfdas" hidden="1">{#N/A,#N/A,FALSE,"Proj.Cost &amp; Means of Fin."}</definedName>
    <definedName name="asfsdgsdfs">#REF!</definedName>
    <definedName name="asg" hidden="1">[5]GROUPING!#REF!</definedName>
    <definedName name="ash">'[55]ALL-IBANK-BRS'!$A$1:$B$453</definedName>
    <definedName name="asha">#REF!</definedName>
    <definedName name="ashv">'[56]ALL-IBANK-BRS'!$A$1:$B$453</definedName>
    <definedName name="ashva">'[55]ALL-IBANK-BRS'!$A$1:$B$453</definedName>
    <definedName name="ashvan">'[57]ALL-IBANK-BRS'!$A$1:$B$453</definedName>
    <definedName name="ashvany">'[58]ALL-IBANK-BRS'!$A$1:$B$453</definedName>
    <definedName name="ass_cc">[59]Sheet1!$A$1:$C$2443</definedName>
    <definedName name="assasasas">#REF!</definedName>
    <definedName name="ASSET_SUMMARY">#REF!</definedName>
    <definedName name="assflkfdsj">#REF!</definedName>
    <definedName name="assumptions" localSheetId="1">#REF!</definedName>
    <definedName name="assumptions" localSheetId="5">#REF!</definedName>
    <definedName name="assumptions" localSheetId="2">#REF!</definedName>
    <definedName name="assumptions">#REF!</definedName>
    <definedName name="at">#REF!</definedName>
    <definedName name="ati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u">#REF!</definedName>
    <definedName name="AUDITORS_REPORT">#REF!</definedName>
    <definedName name="Aum_Moviez">'[60]Axis - 5807'!#REF!</definedName>
    <definedName name="AUTO">#N/A</definedName>
    <definedName name="av">[61]Sch!#REF!</definedName>
    <definedName name="az">[62]coa_ramco_168!$A$2:$I$2284</definedName>
    <definedName name="azzz">[63]Input!$D$7</definedName>
    <definedName name="b" localSheetId="1">#REF!</definedName>
    <definedName name="b" localSheetId="5">#REF!</definedName>
    <definedName name="b" localSheetId="2">#REF!</definedName>
    <definedName name="b">#REF!</definedName>
    <definedName name="b.nos">#REF!</definedName>
    <definedName name="b_aaml_n_ad">#REF!</definedName>
    <definedName name="B_BALKRISHANAN" localSheetId="1">#REF!</definedName>
    <definedName name="B_BALKRISHANAN" localSheetId="5">#REF!</definedName>
    <definedName name="B_BALKRISHANAN" localSheetId="2">#REF!</definedName>
    <definedName name="B_BALKRISHANAN">#REF!</definedName>
    <definedName name="B_SHEET">#REF!</definedName>
    <definedName name="B_value" localSheetId="1">#REF!</definedName>
    <definedName name="B_value" localSheetId="5">#REF!</definedName>
    <definedName name="B_value" localSheetId="2">#REF!</definedName>
    <definedName name="B_value">#REF!</definedName>
    <definedName name="B_valuenue" localSheetId="5">#REF!</definedName>
    <definedName name="B_valuenue">#REF!</definedName>
    <definedName name="b05aml_n_ad">#REF!</definedName>
    <definedName name="B1A">#N/A</definedName>
    <definedName name="BA">#REF!</definedName>
    <definedName name="bal">'[64]detail''02'!$B$506:$C$512</definedName>
    <definedName name="BALANCE\SHEET">#REF!</definedName>
    <definedName name="Balance_Sheet">[65]Sheet1!#REF!</definedName>
    <definedName name="balance_type">1</definedName>
    <definedName name="basia_1" localSheetId="1">#REF!</definedName>
    <definedName name="basia_1" localSheetId="5">#REF!</definedName>
    <definedName name="basia_1" localSheetId="2">#REF!</definedName>
    <definedName name="basia_1">#REF!</definedName>
    <definedName name="Basicsharesoutstanding">#REF!</definedName>
    <definedName name="BasicSharesOutstandingR">[66]Introduction!$E$40:$K$40</definedName>
    <definedName name="basis" localSheetId="1">#REF!</definedName>
    <definedName name="basis" localSheetId="5">#REF!</definedName>
    <definedName name="basis" localSheetId="2">#REF!</definedName>
    <definedName name="basis">#REF!</definedName>
    <definedName name="basis___0" localSheetId="1">#REF!</definedName>
    <definedName name="basis___0" localSheetId="5">#REF!</definedName>
    <definedName name="basis___0" localSheetId="2">#REF!</definedName>
    <definedName name="basis___0">#REF!</definedName>
    <definedName name="basis_2" localSheetId="5">#REF!</definedName>
    <definedName name="basis_2">#REF!</definedName>
    <definedName name="basis_3" localSheetId="5">#REF!</definedName>
    <definedName name="basis_3">#REF!</definedName>
    <definedName name="basis_4" localSheetId="5">#REF!</definedName>
    <definedName name="basis_4">#REF!</definedName>
    <definedName name="Bat_Cool" localSheetId="5">[46]Sens!#REF!</definedName>
    <definedName name="Bat_Cool">[46]Sens!#REF!</definedName>
    <definedName name="bb">'[67]BRP&amp;L'!#REF!</definedName>
    <definedName name="bbb" localSheetId="1">#REF!</definedName>
    <definedName name="bbb" localSheetId="5">#REF!</definedName>
    <definedName name="bbb" localSheetId="2">#REF!</definedName>
    <definedName name="bbb">#REF!</definedName>
    <definedName name="bbbb" localSheetId="1">#REF!</definedName>
    <definedName name="bbbb" localSheetId="5">#REF!</definedName>
    <definedName name="bbbb" localSheetId="2">#REF!</definedName>
    <definedName name="bbbb">#REF!</definedName>
    <definedName name="bbdhwe" hidden="1">#REF!</definedName>
    <definedName name="bbj" hidden="1">#N/A</definedName>
    <definedName name="bce">#REF!</definedName>
    <definedName name="bcl">#REF!</definedName>
    <definedName name="bcm">#REF!</definedName>
    <definedName name="bcp">#REF!</definedName>
    <definedName name="bdp">#REF!</definedName>
    <definedName name="BE_calc">#REF!</definedName>
    <definedName name="Beg_Bal" localSheetId="1">#REF!</definedName>
    <definedName name="Beg_Bal" localSheetId="5">#REF!</definedName>
    <definedName name="Beg_Bal" localSheetId="2">#REF!</definedName>
    <definedName name="Beg_Bal">#REF!</definedName>
    <definedName name="BeginningAcqHeadCount" localSheetId="1">'[68]Input-Function'!#REF!</definedName>
    <definedName name="BeginningAcqHeadCount" localSheetId="5">'[68]Input-Function'!#REF!</definedName>
    <definedName name="BeginningAcqHeadCount" localSheetId="2">'[68]Input-Function'!#REF!</definedName>
    <definedName name="BeginningAcqHeadCount">'[68]Input-Function'!#REF!</definedName>
    <definedName name="BEP">#REF!</definedName>
    <definedName name="bfv" hidden="1">#N/A</definedName>
    <definedName name="bhasoodee">'[69]Groupings-final'!$1:$1048576</definedName>
    <definedName name="bhn" hidden="1">#N/A</definedName>
    <definedName name="bhv" hidden="1">#N/A</definedName>
    <definedName name="bhz" hidden="1">#N/A</definedName>
    <definedName name="Bid_Curr">[70]Data!$C$14</definedName>
    <definedName name="bin">#REF!</definedName>
    <definedName name="bio">#REF!</definedName>
    <definedName name="bir">#REF!</definedName>
    <definedName name="bit">#REF!</definedName>
    <definedName name="bla" hidden="1">{"pénzbefolyás",#N/A,FALSE,"1995 évi kötések"}</definedName>
    <definedName name="blka"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bll">#REF!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R80IA">#N/A</definedName>
    <definedName name="BLTable">'[71]BL-Bud'!$A$11:$Y$133</definedName>
    <definedName name="bnf">#REF!</definedName>
    <definedName name="BOBAY_CONVEYAN" localSheetId="1">#REF!</definedName>
    <definedName name="BOBAY_CONVEYAN" localSheetId="5">#REF!</definedName>
    <definedName name="BOBAY_CONVEYAN" localSheetId="2">#REF!</definedName>
    <definedName name="BOBAY_CONVEYAN">#REF!</definedName>
    <definedName name="boc">#REF!</definedName>
    <definedName name="bol">#REF!</definedName>
    <definedName name="bon">#REF!</definedName>
    <definedName name="Bonus" localSheetId="1">#REF!</definedName>
    <definedName name="Bonus" localSheetId="5">#REF!</definedName>
    <definedName name="Bonus" localSheetId="2">#REF!</definedName>
    <definedName name="Bonus">#REF!</definedName>
    <definedName name="Book" localSheetId="1">#REF!</definedName>
    <definedName name="Book" localSheetId="5">#REF!</definedName>
    <definedName name="Book" localSheetId="2">#REF!</definedName>
    <definedName name="Book">#REF!</definedName>
    <definedName name="bookdepr">#REF!</definedName>
    <definedName name="BOQ">#N/A</definedName>
    <definedName name="bor">#REF!</definedName>
    <definedName name="BORDER2">#REF!</definedName>
    <definedName name="bot">#REF!</definedName>
    <definedName name="bpp">#REF!</definedName>
    <definedName name="bpu">#REF!</definedName>
    <definedName name="Br_sales">#REF!</definedName>
    <definedName name="BRanch__Sales___Aug">#REF!</definedName>
    <definedName name="Breakdown">#REF!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k">#REF!</definedName>
    <definedName name="brokerage">'[72]P&amp;LSum'!$A$140:$X$157</definedName>
    <definedName name="brokerageexp">'[73]Detail P&amp;L'!$A$280:$BK$318</definedName>
    <definedName name="BRS">'[56]ALL-IBANK-BRS'!$A$1:$B$453</definedName>
    <definedName name="BS" localSheetId="5">#REF!</definedName>
    <definedName name="BS">#REF!</definedName>
    <definedName name="BSGROUP" localSheetId="5">#REF!</definedName>
    <definedName name="BSGROUP">#REF!</definedName>
    <definedName name="BSGrouping">#REF!</definedName>
    <definedName name="bsheet" localSheetId="5">#REF!</definedName>
    <definedName name="bsheet">#REF!</definedName>
    <definedName name="bsht">#REF!</definedName>
    <definedName name="BSLA" localSheetId="5">'[48]MF Request-GW'!#REF!</definedName>
    <definedName name="BSLA">'[48]MF Request-GW'!#REF!</definedName>
    <definedName name="bst">#REF!</definedName>
    <definedName name="BSTable">'[71]BS-Bud'!$A$11:$Y$133</definedName>
    <definedName name="btd">#REF!</definedName>
    <definedName name="bte">#REF!</definedName>
    <definedName name="btl">#REF!</definedName>
    <definedName name="btp">#REF!</definedName>
    <definedName name="BTYBR" hidden="1">#N/A</definedName>
    <definedName name="Budget">#N/A</definedName>
    <definedName name="Budget_DT">#N/A</definedName>
    <definedName name="Budget_Quantity" localSheetId="1">#REF!</definedName>
    <definedName name="Budget_Quantity" localSheetId="5">#REF!</definedName>
    <definedName name="Budget_Quantity" localSheetId="2">#REF!</definedName>
    <definedName name="Budget_Quantity">#REF!</definedName>
    <definedName name="Budget_Rate" localSheetId="1">#REF!</definedName>
    <definedName name="Budget_Rate" localSheetId="5">#REF!</definedName>
    <definedName name="Budget_Rate" localSheetId="2">#REF!</definedName>
    <definedName name="Budget_Rate">#REF!</definedName>
    <definedName name="Budget_Value" localSheetId="1">#REF!</definedName>
    <definedName name="Budget_Value" localSheetId="5">#REF!</definedName>
    <definedName name="Budget_Value" localSheetId="2">#REF!</definedName>
    <definedName name="Budget_Value">#REF!</definedName>
    <definedName name="Budgeted">#N/A</definedName>
    <definedName name="budgeted\">#N/A</definedName>
    <definedName name="Budgeted_Mix" localSheetId="5">#REF!</definedName>
    <definedName name="Budgeted_Mix">#REF!</definedName>
    <definedName name="BUILDING">#REF!</definedName>
    <definedName name="BuiltIn_Print_Area" localSheetId="5">#REF!</definedName>
    <definedName name="BuiltIn_Print_Area">#REF!</definedName>
    <definedName name="BuiltIn_Print_Area___0" localSheetId="5">#REF!</definedName>
    <definedName name="BuiltIn_Print_Area___0">#REF!</definedName>
    <definedName name="BuiltIn_Print_Area___1" localSheetId="5">#REF!</definedName>
    <definedName name="BuiltIn_Print_Area___1">#REF!</definedName>
    <definedName name="BuiltIn_Print_Area___10" localSheetId="5">#REF!</definedName>
    <definedName name="BuiltIn_Print_Area___10">#REF!</definedName>
    <definedName name="BuiltIn_Print_Area___14" localSheetId="5">#REF!</definedName>
    <definedName name="BuiltIn_Print_Area___14">#REF!</definedName>
    <definedName name="BuiltIn_Print_Area___2" localSheetId="5">#REF!</definedName>
    <definedName name="BuiltIn_Print_Area___2">#REF!</definedName>
    <definedName name="BuiltIn_Print_Area___4" localSheetId="5">#REF!</definedName>
    <definedName name="BuiltIn_Print_Area___4">#REF!</definedName>
    <definedName name="BuiltIn_Print_Area___6" localSheetId="5">#REF!</definedName>
    <definedName name="BuiltIn_Print_Area___6">#REF!</definedName>
    <definedName name="BuiltIn_Print_Area___7" localSheetId="5">#REF!</definedName>
    <definedName name="BuiltIn_Print_Area___7">#REF!</definedName>
    <definedName name="BuiltIn_Print_Titles" localSheetId="5">#REF!</definedName>
    <definedName name="BuiltIn_Print_Titles">#REF!</definedName>
    <definedName name="BuiltIn_Print_Titles___0" localSheetId="5">#REF!</definedName>
    <definedName name="BuiltIn_Print_Titles___0">#REF!</definedName>
    <definedName name="Bus.Profile">#REF!</definedName>
    <definedName name="BusinessName" localSheetId="5">'[48]MF Request-GW'!#REF!</definedName>
    <definedName name="BusinessName">'[48]MF Request-GW'!#REF!</definedName>
    <definedName name="BUTIBORI" localSheetId="1">#REF!</definedName>
    <definedName name="BUTIBORI" localSheetId="5">#REF!</definedName>
    <definedName name="BUTIBORI" localSheetId="2">#REF!</definedName>
    <definedName name="BUTIBORI">#REF!</definedName>
    <definedName name="BVA">#REF!</definedName>
    <definedName name="c.nos">#REF!</definedName>
    <definedName name="C_">#REF!</definedName>
    <definedName name="C_165" localSheetId="1">#REF!</definedName>
    <definedName name="C_165" localSheetId="5">#REF!</definedName>
    <definedName name="C_165" localSheetId="2">#REF!</definedName>
    <definedName name="C_165">#REF!</definedName>
    <definedName name="C_166" localSheetId="1">#REF!</definedName>
    <definedName name="C_166" localSheetId="5">#REF!</definedName>
    <definedName name="C_166" localSheetId="2">#REF!</definedName>
    <definedName name="C_166">#REF!</definedName>
    <definedName name="C_value" localSheetId="5">#REF!</definedName>
    <definedName name="C_value">#REF!</definedName>
    <definedName name="C_valueneu" localSheetId="5">#REF!</definedName>
    <definedName name="C_valueneu">#REF!</definedName>
    <definedName name="calc">1</definedName>
    <definedName name="CalcAgencyPrice" localSheetId="1">#REF!</definedName>
    <definedName name="CalcAgencyPrice" localSheetId="5">#REF!</definedName>
    <definedName name="CalcAgencyPrice" localSheetId="2">#REF!</definedName>
    <definedName name="CalcAgencyPrice">#REF!</definedName>
    <definedName name="Calculations" localSheetId="1">#REF!</definedName>
    <definedName name="Calculations" localSheetId="5">#REF!</definedName>
    <definedName name="Calculations" localSheetId="2">#REF!</definedName>
    <definedName name="Calculations">#REF!</definedName>
    <definedName name="CAN">'[37]#REF'!$E$13</definedName>
    <definedName name="CAPEX">#REF!</definedName>
    <definedName name="CAPEX_PHASING">#REF!</definedName>
    <definedName name="Capex_Summary">[65]Sheet1!#REF!</definedName>
    <definedName name="CAPINVEST">#N/A</definedName>
    <definedName name="CapitalEmployed">#REF!</definedName>
    <definedName name="CapitalExpenditure">#REF!</definedName>
    <definedName name="Capitalisation">#REF!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ryforw" localSheetId="1">#REF!</definedName>
    <definedName name="carryforw" localSheetId="5">#REF!</definedName>
    <definedName name="carryforw" localSheetId="2">#REF!</definedName>
    <definedName name="carryforw">#REF!</definedName>
    <definedName name="case1" localSheetId="5">#REF!</definedName>
    <definedName name="case1">#REF!</definedName>
    <definedName name="case2" localSheetId="5">#REF!</definedName>
    <definedName name="case2">#REF!</definedName>
    <definedName name="case3" localSheetId="5">#REF!</definedName>
    <definedName name="case3">#REF!</definedName>
    <definedName name="case4" localSheetId="5">#REF!</definedName>
    <definedName name="case4">#REF!</definedName>
    <definedName name="case5" localSheetId="5">#REF!</definedName>
    <definedName name="case5">#REF!</definedName>
    <definedName name="Cash__Flow">[65]Sheet1!#REF!</definedName>
    <definedName name="CASH__FLOW__STATEMENT">[65]Sheet1!#REF!</definedName>
    <definedName name="CashBank">'[74]GRP-RN'!#REF!</definedName>
    <definedName name="CASHFLOW">#N/A</definedName>
    <definedName name="CASINGPIPESWELLHEADS">#REF!</definedName>
    <definedName name="Catalyser">#REF!</definedName>
    <definedName name="ccA" hidden="1">#N/A</definedName>
    <definedName name="ccc" localSheetId="5">#REF!</definedName>
    <definedName name="ccc">#REF!</definedName>
    <definedName name="CCCC">#REF!</definedName>
    <definedName name="ccodes">#REF!</definedName>
    <definedName name="CD">#REF!</definedName>
    <definedName name="cde">#REF!</definedName>
    <definedName name="cdi">#REF!</definedName>
    <definedName name="cdklc" hidden="1">#N/A</definedName>
    <definedName name="cdp">#REF!</definedName>
    <definedName name="CDPG1" localSheetId="5">#REF!</definedName>
    <definedName name="CDPG1">#REF!</definedName>
    <definedName name="CDPG5" localSheetId="5">#REF!</definedName>
    <definedName name="CDPG5">#REF!</definedName>
    <definedName name="cefbl2000" localSheetId="5">[75]Financials!#REF!</definedName>
    <definedName name="cefbl2000">[75]Financials!#REF!</definedName>
    <definedName name="cefbs2003" localSheetId="5">[75]Financials!#REF!</definedName>
    <definedName name="cefbs2003">[75]Financials!#REF!</definedName>
    <definedName name="cefbs2004" localSheetId="5">[75]Financials!#REF!</definedName>
    <definedName name="cefbs2004">[75]Financials!#REF!</definedName>
    <definedName name="cefbs98" localSheetId="5">[75]Financials!#REF!</definedName>
    <definedName name="cefbs98">[75]Financials!#REF!</definedName>
    <definedName name="cefbs99" localSheetId="5">[75]Financials!#REF!</definedName>
    <definedName name="cefbs99">[75]Financials!#REF!</definedName>
    <definedName name="cefexp" localSheetId="5">[75]Financials!#REF!</definedName>
    <definedName name="cefexp">[75]Financials!#REF!</definedName>
    <definedName name="cefexp2000" localSheetId="5">[75]Financials!#REF!</definedName>
    <definedName name="cefexp2000">[75]Financials!#REF!</definedName>
    <definedName name="cefexp2003" localSheetId="5">[75]Financials!#REF!</definedName>
    <definedName name="cefexp2003">[75]Financials!#REF!</definedName>
    <definedName name="cefexp2004" localSheetId="5">[75]Financials!#REF!</definedName>
    <definedName name="cefexp2004">[75]Financials!#REF!</definedName>
    <definedName name="cefexp98" localSheetId="5">[75]Financials!#REF!</definedName>
    <definedName name="cefexp98">[75]Financials!#REF!</definedName>
    <definedName name="cefexp99" localSheetId="5">[75]Financials!#REF!</definedName>
    <definedName name="cefexp99">[75]Financials!#REF!</definedName>
    <definedName name="cefotaxime">#REF!</definedName>
    <definedName name="cefpl2000" localSheetId="5">[75]Financials!#REF!</definedName>
    <definedName name="cefpl2000">[75]Financials!#REF!</definedName>
    <definedName name="cefpl2003" localSheetId="5">[75]Financials!#REF!</definedName>
    <definedName name="cefpl2003">[75]Financials!#REF!</definedName>
    <definedName name="cefpl2004" localSheetId="5">[75]Financials!#REF!</definedName>
    <definedName name="cefpl2004">[75]Financials!#REF!</definedName>
    <definedName name="cefpl98" localSheetId="5">[75]Financials!#REF!</definedName>
    <definedName name="cefpl98">[75]Financials!#REF!</definedName>
    <definedName name="cefpl99" localSheetId="5">[75]Financials!#REF!</definedName>
    <definedName name="cefpl99">[75]Financials!#REF!</definedName>
    <definedName name="centre.1">#REF!</definedName>
    <definedName name="centre.2">#REF!</definedName>
    <definedName name="CERQTY">#REF!</definedName>
    <definedName name="CERSALES">#REF!</definedName>
    <definedName name="cf" localSheetId="1" hidden="1">{#N/A,#N/A,FALSE,"Aging Summary";#N/A,#N/A,FALSE,"Ratio Analysis";#N/A,#N/A,FALSE,"Test 120 Day Accts";#N/A,#N/A,FALSE,"Tickmarks"}</definedName>
    <definedName name="cf" localSheetId="2" hidden="1">{#N/A,#N/A,FALSE,"Aging Summary";#N/A,#N/A,FALSE,"Ratio Analysis";#N/A,#N/A,FALSE,"Test 120 Day Accts";#N/A,#N/A,FALSE,"Tickmarks"}</definedName>
    <definedName name="cf" hidden="1">{#N/A,#N/A,FALSE,"Aging Summary";#N/A,#N/A,FALSE,"Ratio Analysis";#N/A,#N/A,FALSE,"Test 120 Day Accts";#N/A,#N/A,FALSE,"Tickmarks"}</definedName>
    <definedName name="cfc">#REF!</definedName>
    <definedName name="CFPS_Curr_Yr">#REF!</definedName>
    <definedName name="CFPS_Lst_Yr">#REF!</definedName>
    <definedName name="CFPS_Next_Yr">#REF!</definedName>
    <definedName name="cfx">#REF!</definedName>
    <definedName name="cgb" hidden="1">#N/A</definedName>
    <definedName name="CHA" localSheetId="1">#REF!</definedName>
    <definedName name="CHA" localSheetId="5">#REF!</definedName>
    <definedName name="CHA" localSheetId="2">#REF!</definedName>
    <definedName name="CHA">#REF!</definedName>
    <definedName name="ChallanDatabase">[76]Challan!$A$7:$S$51</definedName>
    <definedName name="CHANGE" localSheetId="1">#REF!</definedName>
    <definedName name="CHANGE" localSheetId="5">#REF!</definedName>
    <definedName name="CHANGE" localSheetId="2">#REF!</definedName>
    <definedName name="CHANGE">#REF!</definedName>
    <definedName name="ChangesInWorkingCapital">#REF!</definedName>
    <definedName name="checked" localSheetId="1">#REF!</definedName>
    <definedName name="checked" localSheetId="5">#REF!</definedName>
    <definedName name="checked" localSheetId="2">#REF!</definedName>
    <definedName name="checked">#REF!</definedName>
    <definedName name="CHIPS" localSheetId="5">#REF!</definedName>
    <definedName name="CHIPS">#REF!</definedName>
    <definedName name="CHIPS___0" localSheetId="5">#REF!</definedName>
    <definedName name="CHIPS___0">#REF!</definedName>
    <definedName name="chl_candy">#REF!</definedName>
    <definedName name="chl_gum">#REF!</definedName>
    <definedName name="ci">#REF!</definedName>
    <definedName name="cii">#REF!</definedName>
    <definedName name="citi">#REF!</definedName>
    <definedName name="City" localSheetId="5">#REF!</definedName>
    <definedName name="City">#REF!</definedName>
    <definedName name="civ">#REF!</definedName>
    <definedName name="ck">#REF!</definedName>
    <definedName name="cl_debt">'[77]debt schedule'!#REF!</definedName>
    <definedName name="ClaimForecast" localSheetId="5">#REF!</definedName>
    <definedName name="ClaimForecast">#REF!</definedName>
    <definedName name="ClaimRate" localSheetId="5">#REF!</definedName>
    <definedName name="ClaimRate">#REF!</definedName>
    <definedName name="Claims00" localSheetId="5">#REF!</definedName>
    <definedName name="Claims00">#REF!</definedName>
    <definedName name="Claims01" localSheetId="5">#REF!</definedName>
    <definedName name="Claims01">#REF!</definedName>
    <definedName name="Claims99" localSheetId="5">#REF!</definedName>
    <definedName name="Claims99">#REF!</definedName>
    <definedName name="clasif">#REF!</definedName>
    <definedName name="clause10" localSheetId="5">#REF!</definedName>
    <definedName name="clause10">#REF!</definedName>
    <definedName name="CLAUSE13" localSheetId="5">#REF!</definedName>
    <definedName name="CLAUSE13">#REF!</definedName>
    <definedName name="CLAUSE13b" localSheetId="5">#REF!</definedName>
    <definedName name="CLAUSE13b">#REF!</definedName>
    <definedName name="clause14" localSheetId="5">#REF!</definedName>
    <definedName name="clause14">#REF!</definedName>
    <definedName name="clause14d" localSheetId="5">#REF!</definedName>
    <definedName name="clause14d">#REF!</definedName>
    <definedName name="clause15" localSheetId="5">#REF!</definedName>
    <definedName name="clause15">#REF!</definedName>
    <definedName name="clause16b" localSheetId="5">#REF!</definedName>
    <definedName name="clause16b">#REF!</definedName>
    <definedName name="clause17a" localSheetId="5">#REF!</definedName>
    <definedName name="clause17a">#REF!</definedName>
    <definedName name="clause17B" localSheetId="5">#REF!</definedName>
    <definedName name="clause17B">#REF!</definedName>
    <definedName name="clause17C" localSheetId="5">#REF!</definedName>
    <definedName name="clause17C">#REF!</definedName>
    <definedName name="CLAUSE17D" localSheetId="5">#REF!</definedName>
    <definedName name="CLAUSE17D">#REF!</definedName>
    <definedName name="clause17E" localSheetId="5">#REF!</definedName>
    <definedName name="clause17E">#REF!</definedName>
    <definedName name="clause17F" localSheetId="5">#REF!</definedName>
    <definedName name="clause17F">#REF!</definedName>
    <definedName name="clause17h" localSheetId="5">#REF!</definedName>
    <definedName name="clause17h">#REF!</definedName>
    <definedName name="clause17K" localSheetId="5">#REF!</definedName>
    <definedName name="clause17K">#REF!</definedName>
    <definedName name="clause18" localSheetId="5">#REF!</definedName>
    <definedName name="clause18">#REF!</definedName>
    <definedName name="CLAUSE20" localSheetId="5">#REF!</definedName>
    <definedName name="CLAUSE20">#REF!</definedName>
    <definedName name="clause21" localSheetId="5">#REF!</definedName>
    <definedName name="clause21">#REF!</definedName>
    <definedName name="CLAUSE22A" localSheetId="5">#REF!</definedName>
    <definedName name="CLAUSE22A">#REF!</definedName>
    <definedName name="CLAUSE22B" localSheetId="5">#REF!</definedName>
    <definedName name="CLAUSE22B">#REF!</definedName>
    <definedName name="clause23" localSheetId="5">#REF!</definedName>
    <definedName name="clause23">#REF!</definedName>
    <definedName name="clause24" localSheetId="5">#REF!</definedName>
    <definedName name="clause24">#REF!</definedName>
    <definedName name="clause24b" localSheetId="5">#REF!</definedName>
    <definedName name="clause24b">#REF!</definedName>
    <definedName name="clause25" localSheetId="5">#REF!</definedName>
    <definedName name="clause25">#REF!</definedName>
    <definedName name="clause26" localSheetId="5">#REF!</definedName>
    <definedName name="clause26">#REF!</definedName>
    <definedName name="clause27" localSheetId="5">#REF!</definedName>
    <definedName name="clause27">#REF!</definedName>
    <definedName name="clause28" localSheetId="5">#REF!</definedName>
    <definedName name="clause28">#REF!</definedName>
    <definedName name="clause28b" localSheetId="5">#REF!</definedName>
    <definedName name="clause28b">#REF!</definedName>
    <definedName name="Clp_Column">OFFSET(#REF!,0,0,COUNTA(#REF!),1)</definedName>
    <definedName name="Clp_Qty">OFFSET(#REF!,0,0,COUNTA(#REF!),1)</definedName>
    <definedName name="CLS.STOCK">#REF!</definedName>
    <definedName name="CLUBS">#REF!</definedName>
    <definedName name="CM" localSheetId="5">#REF!</definedName>
    <definedName name="CM">#REF!</definedName>
    <definedName name="cni">#REF!</definedName>
    <definedName name="co">101</definedName>
    <definedName name="COA_7FEB">'[78]RAMCO COA 8-FEB-2008'!$A$2:$J$2310</definedName>
    <definedName name="coa_ramco_168">[79]coa_ramco_168!$A$2:$I$2284</definedName>
    <definedName name="CoAct_">#N/A</definedName>
    <definedName name="Code" localSheetId="1" hidden="1">#REF!</definedName>
    <definedName name="Code" localSheetId="5" hidden="1">#REF!</definedName>
    <definedName name="Code" localSheetId="2" hidden="1">#REF!</definedName>
    <definedName name="Code" hidden="1">#REF!</definedName>
    <definedName name="codes">#REF!</definedName>
    <definedName name="codesf">#REF!</definedName>
    <definedName name="codex">[80]Labour!$C:$C</definedName>
    <definedName name="COGENERATION">#REF!</definedName>
    <definedName name="COGS">[66]Old!$D$43:$O$43</definedName>
    <definedName name="ColumnAttributes1" localSheetId="1">#REF!</definedName>
    <definedName name="ColumnAttributes1" localSheetId="5">#REF!</definedName>
    <definedName name="ColumnAttributes1" localSheetId="2">#REF!</definedName>
    <definedName name="ColumnAttributes1">#REF!</definedName>
    <definedName name="ColumnHeadings1" localSheetId="1">#REF!</definedName>
    <definedName name="ColumnHeadings1" localSheetId="5">#REF!</definedName>
    <definedName name="ColumnHeadings1" localSheetId="2">#REF!</definedName>
    <definedName name="ColumnHeadings1">#REF!</definedName>
    <definedName name="COMBER" localSheetId="5">#REF!</definedName>
    <definedName name="COMBER">#REF!</definedName>
    <definedName name="Comm">#REF!</definedName>
    <definedName name="Commission" localSheetId="5">#REF!</definedName>
    <definedName name="Commission">#REF!</definedName>
    <definedName name="COMP" localSheetId="5">#REF!</definedName>
    <definedName name="COMP">#REF!</definedName>
    <definedName name="Comp_Tbl" localSheetId="5">#REF!</definedName>
    <definedName name="Comp_Tbl">#REF!</definedName>
    <definedName name="comp1" localSheetId="5">#REF!</definedName>
    <definedName name="comp1">#REF!</definedName>
    <definedName name="comp2" localSheetId="5">#REF!</definedName>
    <definedName name="comp2">#REF!</definedName>
    <definedName name="Company" localSheetId="5">#REF!</definedName>
    <definedName name="Company">#REF!</definedName>
    <definedName name="Company_List">[81]Parameters!$D$2:$D$28</definedName>
    <definedName name="COMPANYA">#REF!</definedName>
    <definedName name="compdty" localSheetId="5">#REF!</definedName>
    <definedName name="compdty">#REF!</definedName>
    <definedName name="compspun" localSheetId="5">#REF!</definedName>
    <definedName name="compspun">#REF!</definedName>
    <definedName name="COMPUTATION" localSheetId="5">#REF!</definedName>
    <definedName name="COMPUTATION">#REF!</definedName>
    <definedName name="COMPUTATION_OF_INTEREST_UNDER_SECTION_234_C" localSheetId="5">#REF!</definedName>
    <definedName name="COMPUTATION_OF_INTEREST_UNDER_SECTION_234_C">#REF!</definedName>
    <definedName name="COMPUTERS">#REF!</definedName>
    <definedName name="coname">[82]key!$A$1</definedName>
    <definedName name="CONS" localSheetId="5">#REF!</definedName>
    <definedName name="CONS">#REF!</definedName>
    <definedName name="consolinterest">#REF!</definedName>
    <definedName name="Const">[0]!LongTermDebt+[0]!ShortTermDebt+[0]!CurrentPortion</definedName>
    <definedName name="CONSTR">#REF!</definedName>
    <definedName name="constructioncost">'[72]P&amp;LSum'!$A$102:$X$119</definedName>
    <definedName name="consumable">#REF!</definedName>
    <definedName name="consumption">#REF!</definedName>
    <definedName name="CONT">#REF!</definedName>
    <definedName name="ContEx3" localSheetId="5">[83]Cont!#REF!</definedName>
    <definedName name="ContEx3">[83]Cont!#REF!</definedName>
    <definedName name="ContEx4" localSheetId="5">[83]Cont!#REF!</definedName>
    <definedName name="ContEx4">[83]Cont!#REF!</definedName>
    <definedName name="ContEx5" localSheetId="5">[83]Cont!#REF!</definedName>
    <definedName name="ContEx5">[83]Cont!#REF!</definedName>
    <definedName name="contlac" localSheetId="5">[30]COMICRO!#REF!</definedName>
    <definedName name="contlac" localSheetId="2">'[40]Other notes'!#REF!</definedName>
    <definedName name="contlac" localSheetId="6">'[40]Other notes'!#REF!</definedName>
    <definedName name="contlac">[30]COMICRO!#REF!</definedName>
    <definedName name="ContLo1" localSheetId="1">#REF!</definedName>
    <definedName name="ContLo1" localSheetId="5">#REF!</definedName>
    <definedName name="ContLo1" localSheetId="2">#REF!</definedName>
    <definedName name="ContLo1">#REF!</definedName>
    <definedName name="ContLo2" localSheetId="1">#REF!</definedName>
    <definedName name="ContLo2" localSheetId="5">#REF!</definedName>
    <definedName name="ContLo2" localSheetId="2">#REF!</definedName>
    <definedName name="ContLo2">#REF!</definedName>
    <definedName name="ContLo3" localSheetId="1">#REF!</definedName>
    <definedName name="ContLo3" localSheetId="5">#REF!</definedName>
    <definedName name="ContLo3" localSheetId="2">#REF!</definedName>
    <definedName name="ContLo3">#REF!</definedName>
    <definedName name="ContLo4" localSheetId="5">#REF!</definedName>
    <definedName name="ContLo4">#REF!</definedName>
    <definedName name="ContLo5" localSheetId="5">#REF!</definedName>
    <definedName name="ContLo5">#REF!</definedName>
    <definedName name="contractor" localSheetId="5">#REF!</definedName>
    <definedName name="contractor">#REF!</definedName>
    <definedName name="CONVAL">#N/A</definedName>
    <definedName name="conversion">#REF!</definedName>
    <definedName name="Conveyance" localSheetId="5">#REF!</definedName>
    <definedName name="Conveyance">#REF!</definedName>
    <definedName name="CONVEYANCE_DEL" localSheetId="5">#REF!</definedName>
    <definedName name="CONVEYANCE_DEL">#REF!</definedName>
    <definedName name="copy_br_sales">#REF!</definedName>
    <definedName name="CORPORATE">#REF!</definedName>
    <definedName name="Cos_value">OFFSET('[84]All Items'!$J$1:$J$65536,0,0,COUNTA('[84]All Items'!$J$1:$J$65536),1)</definedName>
    <definedName name="Cost" localSheetId="5">#REF!</definedName>
    <definedName name="Cost">#REF!</definedName>
    <definedName name="Cost_and_cata">#REF!</definedName>
    <definedName name="Cost_Column">OFFSET('[84]All Items'!$A$1:$A$65536,0,0,COUNTA('[84]All Items'!$A$1:$A$65536),1)</definedName>
    <definedName name="Cost_Key">[85]Data!$L1&amp;"-"&amp;[85]Data!$B1&amp;"-"&amp;[85]Data!$A1</definedName>
    <definedName name="Cost_Value">OFFSET('[86]All Items'!$J$1:$J$65536,0,0,COUNTA('[86]All Items'!$J$1:$J$65536),1)</definedName>
    <definedName name="COSTP">#REF!</definedName>
    <definedName name="costsheet1">#REF!</definedName>
    <definedName name="Country" localSheetId="1">#REF!</definedName>
    <definedName name="Country" localSheetId="5">#REF!</definedName>
    <definedName name="Country" localSheetId="2">#REF!</definedName>
    <definedName name="Country">#REF!</definedName>
    <definedName name="cover" localSheetId="1">#REF!</definedName>
    <definedName name="cover" localSheetId="5">#REF!</definedName>
    <definedName name="cover" localSheetId="2">#REF!</definedName>
    <definedName name="cover">#REF!</definedName>
    <definedName name="CPP" localSheetId="1">#REF!</definedName>
    <definedName name="CPP" localSheetId="5">#REF!</definedName>
    <definedName name="CPP" localSheetId="2">#REF!</definedName>
    <definedName name="CPP">#REF!</definedName>
    <definedName name="CR">'[37]#REF'!$E$23</definedName>
    <definedName name="crador" hidden="1">{"'kpi2-1'!$E$4"}</definedName>
    <definedName name="creasti">#REF!</definedName>
    <definedName name="creditors">#REF!</definedName>
    <definedName name="credotor">#REF!</definedName>
    <definedName name="_xlnm.Criteria" localSheetId="5">#REF!</definedName>
    <definedName name="_xlnm.Criteria">#REF!</definedName>
    <definedName name="CRO">'[37]#REF'!$E$25</definedName>
    <definedName name="cross">'[69]Groupings-final'!$1:$1048576</definedName>
    <definedName name="Crude_Oil">#REF!</definedName>
    <definedName name="csdcksch" hidden="1">#N/A</definedName>
    <definedName name="csDesignMode">1</definedName>
    <definedName name="CSDWDWE">#N/A</definedName>
    <definedName name="cshcrdt" localSheetId="1">#REF!</definedName>
    <definedName name="cshcrdt" localSheetId="5">#REF!</definedName>
    <definedName name="cshcrdt" localSheetId="2">#REF!</definedName>
    <definedName name="cshcrdt">#REF!</definedName>
    <definedName name="cstock">#REF!</definedName>
    <definedName name="ctf" hidden="1">#N/A</definedName>
    <definedName name="CURRENCY">'[87]Tender Summary'!#REF!</definedName>
    <definedName name="Current_Sal" localSheetId="1">#REF!</definedName>
    <definedName name="Current_Sal" localSheetId="5">#REF!</definedName>
    <definedName name="Current_Sal" localSheetId="2">#REF!</definedName>
    <definedName name="Current_Sal">#REF!</definedName>
    <definedName name="CurrentLiab">#REF!</definedName>
    <definedName name="CurrentPortion">[66]Sheet3!$J$146:$R$146</definedName>
    <definedName name="CUSRATE">#N/A</definedName>
    <definedName name="cust" localSheetId="1">#REF!</definedName>
    <definedName name="cust" localSheetId="5">#REF!</definedName>
    <definedName name="cust" localSheetId="2">#REF!</definedName>
    <definedName name="cust">#REF!</definedName>
    <definedName name="customer">[88]Sheet2!$A$2:$A$200</definedName>
    <definedName name="Customer_nr" localSheetId="5">#REF!</definedName>
    <definedName name="Customer_nr">#REF!</definedName>
    <definedName name="Customer_Service_Costs">[65]Sheet1!#REF!</definedName>
    <definedName name="cwen" hidden="1">#N/A</definedName>
    <definedName name="d" localSheetId="1" hidden="1">{#N/A,#N/A,FALSE,"Proj.Cost &amp; Means of Fin."}</definedName>
    <definedName name="d" localSheetId="2" hidden="1">{#N/A,#N/A,FALSE,"Proj.Cost &amp; Means of Fin."}</definedName>
    <definedName name="d" hidden="1">{#N/A,#N/A,FALSE,"Proj.Cost &amp; Means of Fin."}</definedName>
    <definedName name="d.nos">#REF!</definedName>
    <definedName name="D.Report">#REF!</definedName>
    <definedName name="D_Gupta" localSheetId="1">#REF!</definedName>
    <definedName name="D_Gupta" localSheetId="5">#REF!</definedName>
    <definedName name="D_Gupta" localSheetId="2">#REF!</definedName>
    <definedName name="D_Gupta">#REF!</definedName>
    <definedName name="D_Khatwani" localSheetId="1">#REF!</definedName>
    <definedName name="D_Khatwani" localSheetId="5">#REF!</definedName>
    <definedName name="D_Khatwani" localSheetId="2">#REF!</definedName>
    <definedName name="D_Khatwani">#REF!</definedName>
    <definedName name="D_Marquis" localSheetId="1">#REF!</definedName>
    <definedName name="D_Marquis" localSheetId="5">#REF!</definedName>
    <definedName name="D_Marquis" localSheetId="2">#REF!</definedName>
    <definedName name="D_Marquis">#REF!</definedName>
    <definedName name="da">'[89]Ageing Due Date'!$E$4:$E$736</definedName>
    <definedName name="dac">'[89]Ageing Due Date'!$G$4:$G$736</definedName>
    <definedName name="dadfadf">[15]GROUPING!#REF!</definedName>
    <definedName name="DaRWk1" localSheetId="5">#REF!</definedName>
    <definedName name="DaRWk1">#REF!</definedName>
    <definedName name="DaRWk10" localSheetId="5">#REF!</definedName>
    <definedName name="DaRWk10">#REF!</definedName>
    <definedName name="DaRWk11" localSheetId="5">#REF!</definedName>
    <definedName name="DaRWk11">#REF!</definedName>
    <definedName name="DaRWk12" localSheetId="5">#REF!</definedName>
    <definedName name="DaRWk12">#REF!</definedName>
    <definedName name="DaRWk2" localSheetId="5">#REF!</definedName>
    <definedName name="DaRWk2">#REF!</definedName>
    <definedName name="DaRWk3" localSheetId="5">#REF!</definedName>
    <definedName name="DaRWk3">#REF!</definedName>
    <definedName name="DaRWk4" localSheetId="5">#REF!</definedName>
    <definedName name="DaRWk4">#REF!</definedName>
    <definedName name="DaRWk5" localSheetId="5">#REF!</definedName>
    <definedName name="DaRWk5">#REF!</definedName>
    <definedName name="DaRWk6" localSheetId="5">#REF!</definedName>
    <definedName name="DaRWk6">#REF!</definedName>
    <definedName name="DaRWk8" localSheetId="5">#REF!</definedName>
    <definedName name="DaRWk8">#REF!</definedName>
    <definedName name="DaRwk9" localSheetId="5">#REF!</definedName>
    <definedName name="DaRwk9">#REF!</definedName>
    <definedName name="das">[90]Revolving!#REF!</definedName>
    <definedName name="Data" localSheetId="5">#REF!</definedName>
    <definedName name="Data">#REF!</definedName>
    <definedName name="data1" localSheetId="5" hidden="1">#REF!</definedName>
    <definedName name="DATA1" localSheetId="6">#REF!</definedName>
    <definedName name="data1" hidden="1">#REF!</definedName>
    <definedName name="DATA10">'[91]Ins. Dump till dec''13'!#REF!</definedName>
    <definedName name="DATA11">[54]Sheet1!$K$2:$K$245</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 localSheetId="5" hidden="1">#REF!</definedName>
    <definedName name="DATA2" localSheetId="6">#REF!</definedName>
    <definedName name="data2" hidden="1">#REF!</definedName>
    <definedName name="DATA20">#REF!</definedName>
    <definedName name="DATA21">#REF!</definedName>
    <definedName name="DATA24" localSheetId="5">#REF!</definedName>
    <definedName name="DATA24">#REF!</definedName>
    <definedName name="data3" localSheetId="5" hidden="1">#REF!</definedName>
    <definedName name="data3" hidden="1">#REF!</definedName>
    <definedName name="DATA4" localSheetId="5">#REF!</definedName>
    <definedName name="DATA4">#REF!</definedName>
    <definedName name="DATA5" localSheetId="5">#REF!</definedName>
    <definedName name="DATA5">#REF!</definedName>
    <definedName name="DATA6" localSheetId="5">#REF!</definedName>
    <definedName name="DATA6">#REF!</definedName>
    <definedName name="DATA7" localSheetId="5">#REF!</definedName>
    <definedName name="DATA7">#REF!</definedName>
    <definedName name="DATA8">[92]sap!#REF!</definedName>
    <definedName name="DATA9">#REF!</definedName>
    <definedName name="_xlnm.Database" localSheetId="5">#REF!</definedName>
    <definedName name="_xlnm.Database">#REF!</definedName>
    <definedName name="DataSource">#REF!</definedName>
    <definedName name="date">'[93]5(a)'!$A$6:$Y$35</definedName>
    <definedName name="dates">'[72]P&amp;LSum'!$A$1:$X$1</definedName>
    <definedName name="DaWk7" localSheetId="1">#REF!</definedName>
    <definedName name="DaWk7" localSheetId="5">#REF!</definedName>
    <definedName name="DaWk7" localSheetId="2">#REF!</definedName>
    <definedName name="DaWk7">#REF!</definedName>
    <definedName name="db">"WIREHKPROD"</definedName>
    <definedName name="dbrwk1" localSheetId="1">#REF!</definedName>
    <definedName name="dbrwk1" localSheetId="5">#REF!</definedName>
    <definedName name="dbrwk1" localSheetId="2">#REF!</definedName>
    <definedName name="dbrwk1">#REF!</definedName>
    <definedName name="dbrwk10" localSheetId="1">#REF!</definedName>
    <definedName name="dbrwk10" localSheetId="5">#REF!</definedName>
    <definedName name="dbrwk10" localSheetId="2">#REF!</definedName>
    <definedName name="dbrwk10">#REF!</definedName>
    <definedName name="dbrwk11" localSheetId="5">#REF!</definedName>
    <definedName name="dbrwk11">#REF!</definedName>
    <definedName name="dbrwk12" localSheetId="5">#REF!</definedName>
    <definedName name="dbrwk12">#REF!</definedName>
    <definedName name="dbrwk2" localSheetId="5">#REF!</definedName>
    <definedName name="dbrwk2">#REF!</definedName>
    <definedName name="dbrwk3" localSheetId="5">#REF!</definedName>
    <definedName name="dbrwk3">#REF!</definedName>
    <definedName name="dbrwk4" localSheetId="5">#REF!</definedName>
    <definedName name="dbrwk4">#REF!</definedName>
    <definedName name="dbrwk5" localSheetId="5">#REF!</definedName>
    <definedName name="dbrwk5">#REF!</definedName>
    <definedName name="dbrwk6" localSheetId="5">#REF!</definedName>
    <definedName name="dbrwk6">#REF!</definedName>
    <definedName name="dbrwk7" localSheetId="5">#REF!</definedName>
    <definedName name="dbrwk7">#REF!</definedName>
    <definedName name="dbrwk8" localSheetId="5">#REF!</definedName>
    <definedName name="dbrwk8">#REF!</definedName>
    <definedName name="dbrwk9" localSheetId="5">#REF!</definedName>
    <definedName name="dbrwk9">#REF!</definedName>
    <definedName name="Dcap" localSheetId="5">#REF!</definedName>
    <definedName name="Dcap">#REF!</definedName>
    <definedName name="DCF_Value_EV" localSheetId="5">#REF!</definedName>
    <definedName name="DCF_Value_EV">#REF!</definedName>
    <definedName name="DCFWE" hidden="1">#REF!</definedName>
    <definedName name="dcrwk1" localSheetId="5">#REF!</definedName>
    <definedName name="dcrwk1">#REF!</definedName>
    <definedName name="dcrwk10" localSheetId="5">#REF!</definedName>
    <definedName name="dcrwk10">#REF!</definedName>
    <definedName name="dcrwk11" localSheetId="5">#REF!</definedName>
    <definedName name="dcrwk11">#REF!</definedName>
    <definedName name="dcrwk12" localSheetId="5">#REF!</definedName>
    <definedName name="dcrwk12">#REF!</definedName>
    <definedName name="dcrwk2" localSheetId="5">#REF!</definedName>
    <definedName name="dcrwk2">#REF!</definedName>
    <definedName name="dcrwk3" localSheetId="5">#REF!</definedName>
    <definedName name="dcrwk3">#REF!</definedName>
    <definedName name="dcrwk4" localSheetId="5">#REF!</definedName>
    <definedName name="dcrwk4">#REF!</definedName>
    <definedName name="dcrwk5" localSheetId="5">#REF!</definedName>
    <definedName name="dcrwk5">#REF!</definedName>
    <definedName name="dcrwk6" localSheetId="5">#REF!</definedName>
    <definedName name="dcrwk6">#REF!</definedName>
    <definedName name="dcrwk7" localSheetId="5">#REF!</definedName>
    <definedName name="dcrwk7">#REF!</definedName>
    <definedName name="dcrwk8" localSheetId="5">#REF!</definedName>
    <definedName name="dcrwk8">#REF!</definedName>
    <definedName name="dcrwk9" localSheetId="5">#REF!</definedName>
    <definedName name="dcrwk9">#REF!</definedName>
    <definedName name="dd" localSheetId="5">#REF!</definedName>
    <definedName name="dd">#REF!</definedName>
    <definedName name="de">#REF!</definedName>
    <definedName name="DEBT">#N/A</definedName>
    <definedName name="debt_repay">'[77]debt schedule'!#REF!</definedName>
    <definedName name="debtclassi" localSheetId="5">#REF!</definedName>
    <definedName name="debtclassi">#REF!</definedName>
    <definedName name="debtors2001">#REF!</definedName>
    <definedName name="debtrepay">#REF!</definedName>
    <definedName name="debtsch">#REF!</definedName>
    <definedName name="DedDetail">'[94]Deduction Summary'!#REF!</definedName>
    <definedName name="deep">#N/A</definedName>
    <definedName name="Deepak" localSheetId="5">#REF!</definedName>
    <definedName name="Deepak">#REF!</definedName>
    <definedName name="def">[95]A!#REF!</definedName>
    <definedName name="Deferred">#REF!</definedName>
    <definedName name="DEFERRED_TAX">#REF!</definedName>
    <definedName name="Del" localSheetId="1">IF('FA Print'!__key2*[0]!Interest_Rate*[0]!Loan_Years*'FA Print'!Loan_Start&gt;0,1,0)</definedName>
    <definedName name="Del" localSheetId="5">IF('Impact (2)'!__key2*'Impact (2)'!Interest_Rate*'Impact (2)'!Loan_Years*'Impact (2)'!Loan_Start&gt;0,1,0)</definedName>
    <definedName name="Del" localSheetId="2">IF('IP (Print)'!__key2*[0]!Interest_Rate*[0]!Loan_Years*'IP (Print)'!Loan_Start&gt;0,1,0)</definedName>
    <definedName name="Del">IF(__key2*[0]!Interest_Rate*[0]!Loan_Years*[0]!Loan_Start&gt;0,1,0)</definedName>
    <definedName name="DelDC" localSheetId="1">#REF!</definedName>
    <definedName name="DelDC" localSheetId="5">#REF!</definedName>
    <definedName name="DelDC" localSheetId="2">#REF!</definedName>
    <definedName name="DelDC">#REF!</definedName>
    <definedName name="DelDm" localSheetId="1">#REF!</definedName>
    <definedName name="DelDm" localSheetId="5">#REF!</definedName>
    <definedName name="DelDm" localSheetId="2">#REF!</definedName>
    <definedName name="DelDm">#REF!</definedName>
    <definedName name="Delivery" localSheetId="1">#REF!</definedName>
    <definedName name="Delivery" localSheetId="5">#REF!</definedName>
    <definedName name="Delivery" localSheetId="2">#REF!</definedName>
    <definedName name="Delivery">#REF!</definedName>
    <definedName name="DelType" localSheetId="5">#REF!</definedName>
    <definedName name="DelType">#REF!</definedName>
    <definedName name="DEM" localSheetId="1">[96]Intaccrual!#REF!</definedName>
    <definedName name="DEM" localSheetId="5">[96]Intaccrual!#REF!</definedName>
    <definedName name="DEM" localSheetId="2">[96]Intaccrual!#REF!</definedName>
    <definedName name="DEM">[96]Intaccrual!#REF!</definedName>
    <definedName name="DEMAND_LOANS" localSheetId="1">#REF!</definedName>
    <definedName name="DEMAND_LOANS" localSheetId="5">#REF!</definedName>
    <definedName name="DEMAND_LOANS" localSheetId="2">#REF!</definedName>
    <definedName name="DEMAND_LOANS">#REF!</definedName>
    <definedName name="DEP" localSheetId="1">#REF!</definedName>
    <definedName name="DEP" localSheetId="5">#REF!</definedName>
    <definedName name="DEP" localSheetId="2">#REF!</definedName>
    <definedName name="DEP">#REF!</definedName>
    <definedName name="DEPB">#REF!</definedName>
    <definedName name="DEPBA">#REF!</definedName>
    <definedName name="DEPBB">#REF!</definedName>
    <definedName name="DEPFOM">#REF!</definedName>
    <definedName name="depn" localSheetId="1">#REF!</definedName>
    <definedName name="depn" localSheetId="5">#REF!</definedName>
    <definedName name="depn" localSheetId="2">#REF!</definedName>
    <definedName name="depn">#REF!</definedName>
    <definedName name="depn1" localSheetId="5">#REF!</definedName>
    <definedName name="depn1">#REF!</definedName>
    <definedName name="depr">[97]Financials!#REF!</definedName>
    <definedName name="Depreciation" localSheetId="5">#REF!</definedName>
    <definedName name="Depreciation">#REF!</definedName>
    <definedName name="Deprecn">#REF!</definedName>
    <definedName name="deprn">#REF!</definedName>
    <definedName name="Dept" localSheetId="5">#REF!</definedName>
    <definedName name="Dept">#REF!</definedName>
    <definedName name="Dept_Key">[85]Data!$I1&amp;"-"&amp;[85]Data!$L1&amp;"-"&amp;[85]Data!$B1&amp;"-"&amp;[85]Data!$A1</definedName>
    <definedName name="DEPTA">#REF!</definedName>
    <definedName name="DEPTB">#REF!</definedName>
    <definedName name="DEPTH">#REF!</definedName>
    <definedName name="deptLookup" localSheetId="1">#REF!</definedName>
    <definedName name="deptLookup" localSheetId="5">#REF!</definedName>
    <definedName name="deptLookup" localSheetId="2">#REF!</definedName>
    <definedName name="deptLookup">#REF!</definedName>
    <definedName name="der" hidden="1">#N/A</definedName>
    <definedName name="derft" hidden="1">#N/A</definedName>
    <definedName name="derniere" localSheetId="1">#REF!</definedName>
    <definedName name="derniere" localSheetId="5">#REF!</definedName>
    <definedName name="derniere" localSheetId="2">#REF!</definedName>
    <definedName name="derniere">#REF!</definedName>
    <definedName name="DESIGNATION">[98]Sheet1!$F$2:$F$8</definedName>
    <definedName name="designed" localSheetId="1">#REF!</definedName>
    <definedName name="designed" localSheetId="5">#REF!</definedName>
    <definedName name="designed" localSheetId="2">#REF!</definedName>
    <definedName name="designed">#REF!</definedName>
    <definedName name="dev"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WFTRYUU" hidden="1">#N/A</definedName>
    <definedName name="dewrg" hidden="1">#N/A</definedName>
    <definedName name="DFAAG" localSheetId="1">#REF!</definedName>
    <definedName name="DFAAG" localSheetId="5">#REF!</definedName>
    <definedName name="DFAAG" localSheetId="2">#REF!</definedName>
    <definedName name="DFAAG">#REF!</definedName>
    <definedName name="dfce" hidden="1">#REF!</definedName>
    <definedName name="dfd">#REF!</definedName>
    <definedName name="dff" localSheetId="1">#REF!</definedName>
    <definedName name="dff" localSheetId="5">#REF!</definedName>
    <definedName name="dff" localSheetId="2">#REF!</definedName>
    <definedName name="dff">#REF!</definedName>
    <definedName name="dfg" hidden="1">#N/A</definedName>
    <definedName name="dfghdg" hidden="1">#N/A</definedName>
    <definedName name="dfsafAS" hidden="1">#N/A</definedName>
    <definedName name="dfsg">#REF!</definedName>
    <definedName name="Dhanlaxmi_Pictures">'[60]Axis - 5807'!#REF!</definedName>
    <definedName name="dhgh">[90]Revolving!#REF!</definedName>
    <definedName name="dia" localSheetId="1">#REF!</definedName>
    <definedName name="dia" localSheetId="5">#REF!</definedName>
    <definedName name="dia" localSheetId="2">#REF!</definedName>
    <definedName name="dia">#REF!</definedName>
    <definedName name="did">#REF!</definedName>
    <definedName name="diff" localSheetId="5">#REF!</definedName>
    <definedName name="diff" localSheetId="6">#REF!</definedName>
    <definedName name="diff">#REF!</definedName>
    <definedName name="DIFFBLNK" localSheetId="5">#REF!</definedName>
    <definedName name="DIFFBLNK">#REF!</definedName>
    <definedName name="DIFFDATA" localSheetId="5">#REF!</definedName>
    <definedName name="DIFFDATA">#REF!</definedName>
    <definedName name="Difference" localSheetId="5">#REF!</definedName>
    <definedName name="Difference">#REF!</definedName>
    <definedName name="DILIP" localSheetId="5">[32]POLY!#REF!</definedName>
    <definedName name="DILIP">[32]POLY!#REF!</definedName>
    <definedName name="direct" localSheetId="1">#REF!</definedName>
    <definedName name="direct" localSheetId="5">#REF!</definedName>
    <definedName name="direct" localSheetId="2">#REF!</definedName>
    <definedName name="direct">#REF!</definedName>
    <definedName name="directors">#REF!</definedName>
    <definedName name="DIS">#N/A</definedName>
    <definedName name="Disaggregations" localSheetId="1">#REF!</definedName>
    <definedName name="Disaggregations" localSheetId="5">#REF!</definedName>
    <definedName name="Disaggregations" localSheetId="2">#REF!</definedName>
    <definedName name="Disaggregations">#REF!</definedName>
    <definedName name="Discount" localSheetId="1" hidden="1">#REF!</definedName>
    <definedName name="Discount" localSheetId="5" hidden="1">#REF!</definedName>
    <definedName name="Discount" localSheetId="2" hidden="1">#REF!</definedName>
    <definedName name="Discount" hidden="1">#REF!</definedName>
    <definedName name="DISPENSARY">#REF!</definedName>
    <definedName name="display_area_2" localSheetId="5" hidden="1">#REF!</definedName>
    <definedName name="display_area_2" hidden="1">#REF!</definedName>
    <definedName name="DIVIDEND">'[99]Dividend (Annex19)-FINAL'!#REF!</definedName>
    <definedName name="dkg" hidden="1">#N/A</definedName>
    <definedName name="DM" localSheetId="5">#REF!</definedName>
    <definedName name="DM">#REF!</definedName>
    <definedName name="docu" localSheetId="5">#REF!</definedName>
    <definedName name="docu">#REF!</definedName>
    <definedName name="doejr\" hidden="1">Main.SAPF4Help()</definedName>
    <definedName name="DOLLAR" localSheetId="5">#REF!</definedName>
    <definedName name="DOLLAR">#REF!</definedName>
    <definedName name="DP" localSheetId="5">#REF!</definedName>
    <definedName name="DP">#REF!</definedName>
    <definedName name="DPS_Next_Yr">#REF!</definedName>
    <definedName name="DPTPW19" localSheetId="5">'[100]DPT-PW'!#REF!</definedName>
    <definedName name="DPTPW19">'[100]DPT-PW'!#REF!</definedName>
    <definedName name="DPTPW20" localSheetId="5">'[100]DPT-PW'!#REF!</definedName>
    <definedName name="DPTPW20">'[100]DPT-PW'!#REF!</definedName>
    <definedName name="DPTPW21" localSheetId="5">'[100]DPT-PW'!#REF!</definedName>
    <definedName name="DPTPW21">'[100]DPT-PW'!#REF!</definedName>
    <definedName name="DPTPW22" localSheetId="5">'[100]DPT-PW'!#REF!</definedName>
    <definedName name="DPTPW22">'[100]DPT-PW'!#REF!</definedName>
    <definedName name="dqcww" hidden="1">#N/A</definedName>
    <definedName name="dqwdqd" hidden="1">#N/A</definedName>
    <definedName name="dr" localSheetId="1">#REF!</definedName>
    <definedName name="dr" localSheetId="5">#REF!</definedName>
    <definedName name="dr" localSheetId="2">#REF!</definedName>
    <definedName name="dr">#REF!</definedName>
    <definedName name="DRA">#REF!</definedName>
    <definedName name="Draft">[101]Introduction!$E$7</definedName>
    <definedName name="drdl">'[102]TRIAL BALANCE'!#REF!</definedName>
    <definedName name="DRILLPIPESCOLLARS">#REF!</definedName>
    <definedName name="DRILLPIPESCOLLARSKELLYS">#REF!</definedName>
    <definedName name="Drs" localSheetId="1">#REF!</definedName>
    <definedName name="Drs" localSheetId="5">#REF!</definedName>
    <definedName name="Drs" localSheetId="2">#REF!</definedName>
    <definedName name="Drs">#REF!</definedName>
    <definedName name="DSAD" hidden="1">#REF!</definedName>
    <definedName name="DSCR">#REF!</definedName>
    <definedName name="DSO" localSheetId="1">#REF!</definedName>
    <definedName name="DSO" localSheetId="5">#REF!</definedName>
    <definedName name="DSO" localSheetId="2">#REF!</definedName>
    <definedName name="DSO">#REF!</definedName>
    <definedName name="dss">[69]Sched!$B:$D</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Q2">#N/A</definedName>
    <definedName name="Dta">'[103]Excise on RM'!#REF!</definedName>
    <definedName name="DULHome">#N/A</definedName>
    <definedName name="dumppr" localSheetId="1">#REF!</definedName>
    <definedName name="dumppr" localSheetId="5">#REF!</definedName>
    <definedName name="dumppr" localSheetId="2">#REF!</definedName>
    <definedName name="dumppr">#REF!</definedName>
    <definedName name="Dur">[70]Data!$H$18</definedName>
    <definedName name="dus" hidden="1">#N/A</definedName>
    <definedName name="dvdsfv" hidden="1">#N/A</definedName>
    <definedName name="dwd" hidden="1">#N/A</definedName>
    <definedName name="dwqdqwd">#REF!</definedName>
    <definedName name="e">#N/A</definedName>
    <definedName name="e.nos">#REF!</definedName>
    <definedName name="EAASG" hidden="1">#N/A</definedName>
    <definedName name="EBITDA">#REF!</definedName>
    <definedName name="ec" hidden="1">{#N/A,#N/A,FALSE,"Aging Summary";#N/A,#N/A,FALSE,"Ratio Analysis";#N/A,#N/A,FALSE,"Test 120 Day Accts";#N/A,#N/A,FALSE,"Tickmarks"}</definedName>
    <definedName name="ECP">#REF!</definedName>
    <definedName name="EDIT__END__LEFT__DEL___DOWN">#REF!</definedName>
    <definedName name="EEE">OFFSET(#REF!,0,0,COUNTA(#REF!),1)</definedName>
    <definedName name="EEFEF" hidden="1">#N/A</definedName>
    <definedName name="EGEWF" hidden="1">#N/A</definedName>
    <definedName name="egfeew" hidden="1">#N/A</definedName>
    <definedName name="eighteen_pct" localSheetId="1">#REF!</definedName>
    <definedName name="eighteen_pct" localSheetId="5">#REF!</definedName>
    <definedName name="eighteen_pct" localSheetId="2">#REF!</definedName>
    <definedName name="eighteen_pct">#REF!</definedName>
    <definedName name="eighteen_pctneu" localSheetId="1">#REF!</definedName>
    <definedName name="eighteen_pctneu" localSheetId="5">#REF!</definedName>
    <definedName name="eighteen_pctneu" localSheetId="2">#REF!</definedName>
    <definedName name="eighteen_pctneu">#REF!</definedName>
    <definedName name="Electricity" localSheetId="1" hidden="1">{#N/A,#N/A,FALSE,"Proj.Cost &amp; Means of Fin."}</definedName>
    <definedName name="Electricity" localSheetId="2" hidden="1">{#N/A,#N/A,FALSE,"Proj.Cost &amp; Means of Fin."}</definedName>
    <definedName name="Electricity" hidden="1">{#N/A,#N/A,FALSE,"Proj.Cost &amp; Means of Fin."}</definedName>
    <definedName name="ELECTRIFICATION">#REF!</definedName>
    <definedName name="Email" localSheetId="1">#REF!</definedName>
    <definedName name="Email" localSheetId="5">#REF!</definedName>
    <definedName name="Email" localSheetId="2">#REF!</definedName>
    <definedName name="Email">#REF!</definedName>
    <definedName name="Employees">#REF!</definedName>
    <definedName name="END" localSheetId="1">#REF!</definedName>
    <definedName name="END" localSheetId="5">#REF!</definedName>
    <definedName name="END" localSheetId="2">#REF!</definedName>
    <definedName name="END">#REF!</definedName>
    <definedName name="End_Bal" localSheetId="1">#REF!</definedName>
    <definedName name="End_Bal" localSheetId="5">#REF!</definedName>
    <definedName name="End_Bal" localSheetId="2">#REF!</definedName>
    <definedName name="End_Bal">#REF!</definedName>
    <definedName name="EndingAcqHeadCount" localSheetId="1">'[68]Input-Function'!#REF!</definedName>
    <definedName name="EndingAcqHeadCount" localSheetId="5">'[68]Input-Function'!#REF!</definedName>
    <definedName name="EndingAcqHeadCount" localSheetId="2">'[68]Input-Function'!#REF!</definedName>
    <definedName name="EndingAcqHeadCount">'[68]Input-Function'!#REF!</definedName>
    <definedName name="ENDMKT" localSheetId="1">#REF!</definedName>
    <definedName name="ENDMKT" localSheetId="5">#REF!</definedName>
    <definedName name="ENDMKT" localSheetId="2">#REF!</definedName>
    <definedName name="ENDMKT">#REF!</definedName>
    <definedName name="ENDUSER" localSheetId="1">#REF!</definedName>
    <definedName name="ENDUSER" localSheetId="5">#REF!</definedName>
    <definedName name="ENDUSER" localSheetId="2">#REF!</definedName>
    <definedName name="ENDUSER">#REF!</definedName>
    <definedName name="ENERGY_SAVING">#REF!</definedName>
    <definedName name="enp">#REF!</definedName>
    <definedName name="Entertain" localSheetId="1">#REF!</definedName>
    <definedName name="Entertain" localSheetId="5">#REF!</definedName>
    <definedName name="Entertain" localSheetId="2">#REF!</definedName>
    <definedName name="Entertain">#REF!</definedName>
    <definedName name="Entitywise_Collection_Flash">'[37]#REF'!$C$4</definedName>
    <definedName name="epa">#REF!</definedName>
    <definedName name="epc">#REF!</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pw">#REF!</definedName>
    <definedName name="epx">#REF!</definedName>
    <definedName name="Equity_Del_Item">[104]!Equity_Del_Item</definedName>
    <definedName name="Equity_Ins_Item">[104]!Equity_Ins_Item</definedName>
    <definedName name="er">#REF!</definedName>
    <definedName name="eraefg" hidden="1">#N/A</definedName>
    <definedName name="erd" hidden="1">#N/A</definedName>
    <definedName name="erf" hidden="1">#N/A</definedName>
    <definedName name="ergere" hidden="1">#N/A</definedName>
    <definedName name="Ernesta" localSheetId="1">DATE(YEAR('FA Print'!Loan_Start),MONTH('FA Print'!Loan_Start)+Payment_Number,DAY('FA Print'!Loan_Start))</definedName>
    <definedName name="Ernesta" localSheetId="5">DATE(YEAR('Impact (2)'!Loan_Start),MONTH('Impact (2)'!Loan_Start)+Payment_Number,DAY('Impact (2)'!Loan_Start))</definedName>
    <definedName name="Ernesta" localSheetId="2">DATE(YEAR('IP (Print)'!Loan_Start),MONTH('IP (Print)'!Loan_Start)+Payment_Number,DAY('IP (Print)'!Loan_Start))</definedName>
    <definedName name="Ernesta">DATE(YEAR([0]!Loan_Start),MONTH([0]!Loan_Start)+Payment_Number,DAY([0]!Loan_Start))</definedName>
    <definedName name="Eros_International_Media_Ltd.">'[60]Axis - 5807'!#REF!</definedName>
    <definedName name="erry" hidden="1">#N/A</definedName>
    <definedName name="ertgtwt">#REF!</definedName>
    <definedName name="ertwer">#REF!</definedName>
    <definedName name="erw5h6" hidden="1">#N/A</definedName>
    <definedName name="esd" hidden="1">#N/A</definedName>
    <definedName name="esdr" hidden="1">#N/A</definedName>
    <definedName name="est">#REF!</definedName>
    <definedName name="ESTIMATE" localSheetId="1">'[105]Prod Anal'!#REF!</definedName>
    <definedName name="ESTIMATE" localSheetId="5">'[105]Prod Anal'!#REF!</definedName>
    <definedName name="ESTIMATE" localSheetId="2">'[105]Prod Anal'!#REF!</definedName>
    <definedName name="ESTIMATE">'[105]Prod Anal'!#REF!</definedName>
    <definedName name="EUR" localSheetId="1">[96]Intaccrual!#REF!</definedName>
    <definedName name="EUR" localSheetId="5">[96]Intaccrual!#REF!</definedName>
    <definedName name="EUR" localSheetId="2">[96]Intaccrual!#REF!</definedName>
    <definedName name="EUR">[96]Intaccrual!#REF!</definedName>
    <definedName name="EURBOR" localSheetId="1">[96]Intaccrual!#REF!</definedName>
    <definedName name="EURBOR" localSheetId="5">[96]Intaccrual!#REF!</definedName>
    <definedName name="EURBOR" localSheetId="2">[96]Intaccrual!#REF!</definedName>
    <definedName name="EURBOR">[96]Intaccrual!#REF!</definedName>
    <definedName name="EURIBOR" localSheetId="1">#REF!</definedName>
    <definedName name="EURIBOR" localSheetId="5">#REF!</definedName>
    <definedName name="EURIBOR" localSheetId="2">#REF!</definedName>
    <definedName name="EURIBOR">#REF!</definedName>
    <definedName name="EURO" localSheetId="1">#REF!</definedName>
    <definedName name="EURO" localSheetId="5">#REF!</definedName>
    <definedName name="EURO" localSheetId="2">#REF!</definedName>
    <definedName name="EURO">#REF!</definedName>
    <definedName name="EWFREW" hidden="1">#N/A</definedName>
    <definedName name="EWR">#REF!</definedName>
    <definedName name="ews" hidden="1">#N/A</definedName>
    <definedName name="ewwrerr">#N/A</definedName>
    <definedName name="Ex.Cost">#REF!</definedName>
    <definedName name="EX_INDIA">#REF!</definedName>
    <definedName name="EX_SUMMARY">#REF!</definedName>
    <definedName name="EX9091_">#N/A</definedName>
    <definedName name="excal_acc">#REF!</definedName>
    <definedName name="excal_bval_cemp">#REF!</definedName>
    <definedName name="excal_bval_roy">#REF!</definedName>
    <definedName name="excal_c_flow">#REF!</definedName>
    <definedName name="excal_cflo">#REF!</definedName>
    <definedName name="excal_cflo_gr">#REF!</definedName>
    <definedName name="excal_cflo_per">#REF!</definedName>
    <definedName name="excal_colawdep">#REF!</definedName>
    <definedName name="excal_commissions">#REF!</definedName>
    <definedName name="excal_consum">#REF!</definedName>
    <definedName name="excal_dcf">#REF!</definedName>
    <definedName name="excal_dep">#REF!</definedName>
    <definedName name="excal_freight">#REF!</definedName>
    <definedName name="excal_gm">#REF!</definedName>
    <definedName name="excal_hist_pl">#REF!</definedName>
    <definedName name="excal_interest">#REF!</definedName>
    <definedName name="excal_job">#REF!</definedName>
    <definedName name="excal_ocosts">#REF!</definedName>
    <definedName name="excal_prices">#REF!</definedName>
    <definedName name="excal_pur">#REF!</definedName>
    <definedName name="excal_rm">#REF!</definedName>
    <definedName name="excal_royalty">#REF!</definedName>
    <definedName name="excal_salesqty">#REF!</definedName>
    <definedName name="excal_salesval">#REF!</definedName>
    <definedName name="excal_sell">#REF!</definedName>
    <definedName name="excal_tax">#REF!</definedName>
    <definedName name="excal_topsheet">#REF!</definedName>
    <definedName name="excal_wcap">#REF!</definedName>
    <definedName name="excal_wcnorms">#REF!</definedName>
    <definedName name="Excel_BuiltIn_Database_0">#REF!</definedName>
    <definedName name="Excel_BuiltIn_Print_Area">#REF!</definedName>
    <definedName name="exchange" localSheetId="5">[106]!exchange</definedName>
    <definedName name="exchange">[106]!exchange</definedName>
    <definedName name="excise">[66]Old!$D$16:$O$16</definedName>
    <definedName name="exempt" localSheetId="1">#REF!</definedName>
    <definedName name="exempt" localSheetId="5">#REF!</definedName>
    <definedName name="exempt" localSheetId="2">#REF!</definedName>
    <definedName name="exempt">#REF!</definedName>
    <definedName name="EXIT" localSheetId="1">#REF!</definedName>
    <definedName name="EXIT" localSheetId="5">#REF!</definedName>
    <definedName name="EXIT" localSheetId="2">#REF!</definedName>
    <definedName name="EXIT">#REF!</definedName>
    <definedName name="ExNonExArea1" localSheetId="1">#REF!,#REF!,#REF!,#REF!</definedName>
    <definedName name="ExNonExArea1" localSheetId="5">#REF!,#REF!,#REF!,#REF!</definedName>
    <definedName name="ExNonExArea1" localSheetId="2">#REF!,#REF!,#REF!,#REF!</definedName>
    <definedName name="ExNonExArea1">#REF!,#REF!,#REF!,#REF!</definedName>
    <definedName name="ExNonExArea2" localSheetId="1">#REF!</definedName>
    <definedName name="ExNonExArea2" localSheetId="5">#REF!</definedName>
    <definedName name="ExNonExArea2" localSheetId="2">#REF!</definedName>
    <definedName name="ExNonExArea2">#REF!</definedName>
    <definedName name="Expected_balance" localSheetId="1">#REF!</definedName>
    <definedName name="Expected_balance" localSheetId="5">#REF!</definedName>
    <definedName name="Expected_balance" localSheetId="2">#REF!</definedName>
    <definedName name="Expected_balance">#REF!</definedName>
    <definedName name="EXPENSES" localSheetId="1">#REF!</definedName>
    <definedName name="EXPENSES" localSheetId="5">#REF!</definedName>
    <definedName name="EXPENSES" localSheetId="2">#REF!</definedName>
    <definedName name="EXPENSES">#REF!</definedName>
    <definedName name="Export" localSheetId="5">#REF!</definedName>
    <definedName name="Export">#REF!</definedName>
    <definedName name="Export_Runoff" localSheetId="5">[107]NEARunoff!#REF!</definedName>
    <definedName name="Export_Runoff">[107]NEARunoff!#REF!</definedName>
    <definedName name="Export_Trade" localSheetId="1">#REF!</definedName>
    <definedName name="Export_Trade" localSheetId="5">#REF!</definedName>
    <definedName name="Export_Trade" localSheetId="2">#REF!</definedName>
    <definedName name="Export_Trade">#REF!</definedName>
    <definedName name="ExportErrorCheck" localSheetId="1">#REF!</definedName>
    <definedName name="ExportErrorCheck" localSheetId="5">#REF!</definedName>
    <definedName name="ExportErrorCheck" localSheetId="2">#REF!</definedName>
    <definedName name="ExportErrorCheck">#REF!</definedName>
    <definedName name="Ext_EP" hidden="1">{"'kpi2-1'!$E$4"}</definedName>
    <definedName name="Extra_Pay" localSheetId="1">#REF!</definedName>
    <definedName name="Extra_Pay" localSheetId="5">#REF!</definedName>
    <definedName name="Extra_Pay" localSheetId="2">#REF!</definedName>
    <definedName name="Extra_Pay">#REF!</definedName>
    <definedName name="_xlnm.Extract" localSheetId="5">#REF!</definedName>
    <definedName name="_xlnm.Extract">#REF!</definedName>
    <definedName name="exy" hidden="1">#N/A</definedName>
    <definedName name="ey67t" hidden="1">#N/A</definedName>
    <definedName name="F">#REF!</definedName>
    <definedName name="F.A." localSheetId="1" hidden="1">{#N/A,#N/A,FALSE,"Aging Summary";#N/A,#N/A,FALSE,"Ratio Analysis";#N/A,#N/A,FALSE,"Test 120 Day Accts";#N/A,#N/A,FALSE,"Tickmarks"}</definedName>
    <definedName name="F.A." localSheetId="2" hidden="1">{#N/A,#N/A,FALSE,"Aging Summary";#N/A,#N/A,FALSE,"Ratio Analysis";#N/A,#N/A,FALSE,"Test 120 Day Accts";#N/A,#N/A,FALSE,"Tickmarks"}</definedName>
    <definedName name="F.A." hidden="1">{#N/A,#N/A,FALSE,"Aging Summary";#N/A,#N/A,FALSE,"Ratio Analysis";#N/A,#N/A,FALSE,"Test 120 Day Accts";#N/A,#N/A,FALSE,"Tickmarks"}</definedName>
    <definedName name="f.nos">#REF!</definedName>
    <definedName name="F_Patel" localSheetId="1">#REF!</definedName>
    <definedName name="F_Patel" localSheetId="5">#REF!</definedName>
    <definedName name="F_Patel" localSheetId="2">#REF!</definedName>
    <definedName name="F_Patel">#REF!</definedName>
    <definedName name="fa" localSheetId="1">#REF!</definedName>
    <definedName name="fa" localSheetId="5">#REF!</definedName>
    <definedName name="fa" localSheetId="2">#REF!</definedName>
    <definedName name="fa">#REF!</definedName>
    <definedName name="FA_Diff" localSheetId="1">#REF!</definedName>
    <definedName name="FA_Diff" localSheetId="5">#REF!</definedName>
    <definedName name="FA_Diff" localSheetId="2">#REF!</definedName>
    <definedName name="FA_Diff">#REF!</definedName>
    <definedName name="FA_SCHEDULE"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cility">#REF!</definedName>
    <definedName name="Factor">#REF!</definedName>
    <definedName name="factoryeqip">#REF!</definedName>
    <definedName name="Fax" localSheetId="1">#REF!</definedName>
    <definedName name="Fax" localSheetId="5">#REF!</definedName>
    <definedName name="Fax" localSheetId="2">#REF!</definedName>
    <definedName name="Fax">#REF!</definedName>
    <definedName name="fbt">#REF!</definedName>
    <definedName name="fc" hidden="1">#N/A</definedName>
    <definedName name="FC_NonTelecom" localSheetId="1">[46]Sens!#REF!</definedName>
    <definedName name="FC_NonTelecom" localSheetId="5">[46]Sens!#REF!</definedName>
    <definedName name="FC_NonTelecom" localSheetId="2">[46]Sens!#REF!</definedName>
    <definedName name="FC_NonTelecom">[46]Sens!#REF!</definedName>
    <definedName name="FCF">#REF!</definedName>
    <definedName name="fck" localSheetId="1">#REF!</definedName>
    <definedName name="fck" localSheetId="5">#REF!</definedName>
    <definedName name="fck" localSheetId="2">#REF!</definedName>
    <definedName name="fck">#REF!</definedName>
    <definedName name="FCode" localSheetId="1" hidden="1">#REF!</definedName>
    <definedName name="FCode" localSheetId="5" hidden="1">#REF!</definedName>
    <definedName name="FCode" localSheetId="2" hidden="1">#REF!</definedName>
    <definedName name="FCode" hidden="1">#REF!</definedName>
    <definedName name="FD" localSheetId="1">#REF!</definedName>
    <definedName name="FD" localSheetId="5">#REF!</definedName>
    <definedName name="FD" localSheetId="2">#REF!</definedName>
    <definedName name="FD">#REF!</definedName>
    <definedName name="FDY" localSheetId="5">#REF!</definedName>
    <definedName name="FDY">#REF!</definedName>
    <definedName name="FDY___0" localSheetId="5">#REF!</definedName>
    <definedName name="FDY___0">#REF!</definedName>
    <definedName name="FEASIBILITY">#REF!</definedName>
    <definedName name="FEF" localSheetId="5">#REF!</definedName>
    <definedName name="FEF">#REF!</definedName>
    <definedName name="FERTTRG" hidden="1">#N/A</definedName>
    <definedName name="ff">#REF!</definedName>
    <definedName name="FFFF">[108]IO!$I$3:$I$657</definedName>
    <definedName name="fgd" hidden="1">#N/A</definedName>
    <definedName name="FGEGEWG" hidden="1">#N/A</definedName>
    <definedName name="fgf" localSheetId="1" hidden="1">{#N/A,#N/A,FALSE,"Proj.Cost &amp; Means of Fin."}</definedName>
    <definedName name="fgf" localSheetId="2" hidden="1">{#N/A,#N/A,FALSE,"Proj.Cost &amp; Means of Fin."}</definedName>
    <definedName name="fgf" hidden="1">{#N/A,#N/A,FALSE,"Proj.Cost &amp; Means of Fin."}</definedName>
    <definedName name="fgjutyj">#REF!</definedName>
    <definedName name="fgv" hidden="1">#N/A</definedName>
    <definedName name="FIBOR" localSheetId="1">#REF!</definedName>
    <definedName name="FIBOR" localSheetId="5">#REF!</definedName>
    <definedName name="FIBOR" localSheetId="2">#REF!</definedName>
    <definedName name="FIBOR">#REF!</definedName>
    <definedName name="FILE">'[37]#REF'!$T$1</definedName>
    <definedName name="FinancialActivities">#REF!</definedName>
    <definedName name="Financials">#REF!</definedName>
    <definedName name="Financing_Receivables" localSheetId="5">'[109]Orig SG&amp;A Corp'!#REF!</definedName>
    <definedName name="Financing_Receivables">'[109]Orig SG&amp;A Corp'!#REF!</definedName>
    <definedName name="FINSUM">#REF!</definedName>
    <definedName name="FIREFIGHTING">#REF!</definedName>
    <definedName name="FirstYear">[101]Introduction!$E$14</definedName>
    <definedName name="FixedAssets"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Exp" localSheetId="1">#REF!</definedName>
    <definedName name="FixedExp" localSheetId="5">#REF!</definedName>
    <definedName name="FixedExp" localSheetId="2">#REF!</definedName>
    <definedName name="FixedExp">#REF!</definedName>
    <definedName name="FLOWLINES">#REF!</definedName>
    <definedName name="fm_acc">#REF!</definedName>
    <definedName name="fm_bval_cemp">#REF!</definedName>
    <definedName name="fm_bval_roy">#REF!</definedName>
    <definedName name="fm_c_flow">#REF!</definedName>
    <definedName name="fm_cflo">#REF!</definedName>
    <definedName name="fm_cflo_gr">#REF!</definedName>
    <definedName name="fm_cflo_per">#REF!</definedName>
    <definedName name="fm_colawdep">#REF!</definedName>
    <definedName name="fm_consum">#REF!</definedName>
    <definedName name="fm_dcf">#REF!</definedName>
    <definedName name="fm_dep">#REF!</definedName>
    <definedName name="fm_freight">#REF!</definedName>
    <definedName name="fm_gm">#REF!</definedName>
    <definedName name="fm_hist">#REF!</definedName>
    <definedName name="fm_hist_pl">#REF!</definedName>
    <definedName name="fm_hist_pl2">#REF!</definedName>
    <definedName name="fm_interest">#REF!</definedName>
    <definedName name="fm_job">#REF!</definedName>
    <definedName name="fm_ocosts">#REF!</definedName>
    <definedName name="fm_prices">#REF!</definedName>
    <definedName name="fm_pur">#REF!</definedName>
    <definedName name="fm_rm">#REF!</definedName>
    <definedName name="fm_royalty">#REF!</definedName>
    <definedName name="fm_salesqty">#REF!</definedName>
    <definedName name="fm_salesval">#REF!</definedName>
    <definedName name="fm_sell">#REF!</definedName>
    <definedName name="fm_tax">#REF!</definedName>
    <definedName name="fm_topsheet">#REF!</definedName>
    <definedName name="fm_wcap">#REF!</definedName>
    <definedName name="fm_wcnorms">#REF!</definedName>
    <definedName name="fngl" hidden="1">Main.SAPF4Help()</definedName>
    <definedName name="fo" localSheetId="1">#REF!</definedName>
    <definedName name="fo" localSheetId="5">#REF!</definedName>
    <definedName name="fo" localSheetId="2">#REF!</definedName>
    <definedName name="fo">#REF!</definedName>
    <definedName name="FOB">#N/A</definedName>
    <definedName name="fonance">[110]Sheet1!$B$46:$H$59</definedName>
    <definedName name="FORE">#N/A</definedName>
    <definedName name="FOREEXRS">#N/A</definedName>
    <definedName name="FOREEXUS">#N/A</definedName>
    <definedName name="form_type">[111]Sheet2!$B$1:$B$3</definedName>
    <definedName name="FORM7">#REF!</definedName>
    <definedName name="FORM8">#REF!</definedName>
    <definedName name="Format">#REF!</definedName>
    <definedName name="FORMIX">#REF!</definedName>
    <definedName name="FORMIXA">#REF!</definedName>
    <definedName name="FORMULA">[112]INT!#REF!</definedName>
    <definedName name="FORMXA">#REF!</definedName>
    <definedName name="FR" localSheetId="1">#REF!</definedName>
    <definedName name="FR" localSheetId="5">#REF!</definedName>
    <definedName name="FR" localSheetId="2">#REF!</definedName>
    <definedName name="FR">#REF!</definedName>
    <definedName name="freight">#REF!</definedName>
    <definedName name="frtgh" hidden="1">#N/A</definedName>
    <definedName name="ftg" hidden="1">#N/A</definedName>
    <definedName name="fuck">'[29]wc-UGAAP'!#REF!</definedName>
    <definedName name="Fuel_Cell_Sales" localSheetId="1">[46]Sens!#REF!</definedName>
    <definedName name="Fuel_Cell_Sales" localSheetId="5">[46]Sens!#REF!</definedName>
    <definedName name="Fuel_Cell_Sales" localSheetId="2">[46]Sens!#REF!</definedName>
    <definedName name="Fuel_Cell_Sales">[46]Sens!#REF!</definedName>
    <definedName name="Full_Print" localSheetId="1">#REF!</definedName>
    <definedName name="Full_Print" localSheetId="5">#REF!</definedName>
    <definedName name="Full_Print" localSheetId="2">#REF!</definedName>
    <definedName name="Full_Print">#REF!</definedName>
    <definedName name="FULLCOMPANY">#REF!</definedName>
    <definedName name="FullyDilutedYearEndShares">#REF!</definedName>
    <definedName name="FUNCTION">[98]Sheet1!$B$2:$B$3</definedName>
    <definedName name="fund" localSheetId="1" hidden="1">{#N/A,#N/A,FALSE,"Aging Summary";#N/A,#N/A,FALSE,"Ratio Analysis";#N/A,#N/A,FALSE,"Test 120 Day Accts";#N/A,#N/A,FALSE,"Tickmarks"}</definedName>
    <definedName name="fund" localSheetId="2" hidden="1">{#N/A,#N/A,FALSE,"Aging Summary";#N/A,#N/A,FALSE,"Ratio Analysis";#N/A,#N/A,FALSE,"Test 120 Day Accts";#N/A,#N/A,FALSE,"Tickmarks"}</definedName>
    <definedName name="fund" hidden="1">{#N/A,#N/A,FALSE,"Aging Summary";#N/A,#N/A,FALSE,"Ratio Analysis";#N/A,#N/A,FALSE,"Test 120 Day Accts";#N/A,#N/A,FALSE,"Tickmarks"}</definedName>
    <definedName name="FUNDS_FLOW">#REF!</definedName>
    <definedName name="FURNITURE_FIXTURES">#REF!</definedName>
    <definedName name="Furnitures">#REF!</definedName>
    <definedName name="FX_Bal_Sheet">'[113]Bal Sheet'!$F$9</definedName>
    <definedName name="FX_IC_May">[113]defaults!$O$3</definedName>
    <definedName name="fxa">#REF!</definedName>
    <definedName name="fxe">#REF!</definedName>
    <definedName name="FY">2003</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G" localSheetId="1">'[10]CMA DATA'!#REF!</definedName>
    <definedName name="G" localSheetId="5">'[10]CMA DATA'!#REF!</definedName>
    <definedName name="G" localSheetId="2">'[10]CMA DATA'!#REF!</definedName>
    <definedName name="G">'[10]CMA DATA'!#REF!</definedName>
    <definedName name="G_Dang" localSheetId="1">#REF!</definedName>
    <definedName name="G_Dang" localSheetId="5">#REF!</definedName>
    <definedName name="G_Dang" localSheetId="2">#REF!</definedName>
    <definedName name="G_Dang">#REF!</definedName>
    <definedName name="g_total">#REF!</definedName>
    <definedName name="ga">'[114]FORM-16'!#REF!</definedName>
    <definedName name="GainLoss" localSheetId="1">#REF!</definedName>
    <definedName name="GainLoss" localSheetId="5">#REF!</definedName>
    <definedName name="GainLoss" localSheetId="2">#REF!</definedName>
    <definedName name="GainLoss">#REF!</definedName>
    <definedName name="gaurav">#REF!</definedName>
    <definedName name="gb">'[114]FORM-16'!#REF!</definedName>
    <definedName name="GDRParity">#REF!</definedName>
    <definedName name="GDRPriceRs">#REF!</definedName>
    <definedName name="GDRPriceUSD">#REF!</definedName>
    <definedName name="GDRRsPrice">#REF!</definedName>
    <definedName name="GEG" hidden="1">#N/A</definedName>
    <definedName name="GENDER">[98]Sheet1!$D$2:$D$3</definedName>
    <definedName name="GENERAL" localSheetId="1">#REF!</definedName>
    <definedName name="GENERAL" localSheetId="5">#REF!</definedName>
    <definedName name="GENERAL" localSheetId="2">#REF!</definedName>
    <definedName name="GENERAL">#REF!</definedName>
    <definedName name="General__Admin__Premises_Bad_Debt">[65]Sheet1!#REF!</definedName>
    <definedName name="GeoEnpro_Petroleum_Ltd.">#REF!</definedName>
    <definedName name="geogsp">"Chart 2"</definedName>
    <definedName name="GEOLOGICAL">#REF!</definedName>
    <definedName name="GEOPHYSICAL">#REF!</definedName>
    <definedName name="GER" hidden="1">#N/A</definedName>
    <definedName name="gergg" hidden="1">#N/A</definedName>
    <definedName name="GFEFEW" hidden="1">#N/A</definedName>
    <definedName name="gfergerg" hidden="1">#N/A</definedName>
    <definedName name="gfh" hidden="1">#N/A</definedName>
    <definedName name="gg">[115]segment_topsheet!$C$13</definedName>
    <definedName name="GGRG" hidden="1">#N/A</definedName>
    <definedName name="ghhg" hidden="1">#N/A</definedName>
    <definedName name="GHRGH" hidden="1">#N/A</definedName>
    <definedName name="GITA_DANG" localSheetId="1">#REF!</definedName>
    <definedName name="GITA_DANG" localSheetId="5">#REF!</definedName>
    <definedName name="GITA_DANG" localSheetId="2">#REF!</definedName>
    <definedName name="GITA_DANG">#REF!</definedName>
    <definedName name="gkrgk">#REF!</definedName>
    <definedName name="GLANCE" localSheetId="1">#REF!</definedName>
    <definedName name="GLANCE" localSheetId="5">#REF!</definedName>
    <definedName name="GLANCE" localSheetId="2">#REF!</definedName>
    <definedName name="GLANCE">#REF!</definedName>
    <definedName name="Global_Sales_Entitywise">'[37]#REF'!$B$3</definedName>
    <definedName name="Global_Sales_Month">#REF!</definedName>
    <definedName name="Global_Sales_Ytd">'[37]#REF'!#REF!</definedName>
    <definedName name="goatrial" localSheetId="5">#REF!</definedName>
    <definedName name="goatrial">#REF!</definedName>
    <definedName name="GOILOAN">#N/A</definedName>
    <definedName name="golia">#REF!</definedName>
    <definedName name="Goodwill" localSheetId="5">'[48]MF Request-GW'!#REF!</definedName>
    <definedName name="Goodwill">'[48]MF Request-GW'!#REF!</definedName>
    <definedName name="gowda">#REF!</definedName>
    <definedName name="Grand_Total">#REF!</definedName>
    <definedName name="graph" hidden="1">'[21]S &amp; A'!$A$4:$A$8</definedName>
    <definedName name="grd" hidden="1">#N/A</definedName>
    <definedName name="grgeg" hidden="1">#N/A</definedName>
    <definedName name="GROSSPFT" localSheetId="1">#REF!</definedName>
    <definedName name="GROSSPFT" localSheetId="5">#REF!</definedName>
    <definedName name="GROSSPFT" localSheetId="2">#REF!</definedName>
    <definedName name="GROSSPFT">#REF!</definedName>
    <definedName name="Grossrevenue">[66]Old!$D$15:$O$15</definedName>
    <definedName name="grouping">#REF!</definedName>
    <definedName name="GrphActSales" localSheetId="1">#REF!</definedName>
    <definedName name="GrphActSales" localSheetId="5">#REF!</definedName>
    <definedName name="GrphActSales" localSheetId="2">#REF!</definedName>
    <definedName name="GrphActSales">#REF!</definedName>
    <definedName name="GrphActStk" localSheetId="1">#REF!</definedName>
    <definedName name="GrphActStk" localSheetId="5">#REF!</definedName>
    <definedName name="GrphActStk" localSheetId="2">#REF!</definedName>
    <definedName name="GrphActStk">#REF!</definedName>
    <definedName name="GrphPlanSales" localSheetId="5">#REF!</definedName>
    <definedName name="GrphPlanSales">#REF!</definedName>
    <definedName name="GrphTgtStk" localSheetId="5">#REF!</definedName>
    <definedName name="GrphTgtStk">#REF!</definedName>
    <definedName name="gsdgfsd" hidden="1">#N/A</definedName>
    <definedName name="GWER" hidden="1">#N/A</definedName>
    <definedName name="GWTable">'[71]GW-Bud'!$A$11:$Y$133</definedName>
    <definedName name="gyd" hidden="1">#N/A</definedName>
    <definedName name="H" localSheetId="5">'[116]UNIT-II'!#REF!</definedName>
    <definedName name="H">'[116]UNIT-II'!#REF!</definedName>
    <definedName name="ha">'[114]FORM-16'!#REF!</definedName>
    <definedName name="hanu">#REF!</definedName>
    <definedName name="hb">'[114]FORM-16'!#REF!</definedName>
    <definedName name="HBA">#N/A</definedName>
    <definedName name="hdfc">#REF!</definedName>
    <definedName name="HDFC_A_C_NO">[117]VALIDATION_LIST!$A$2:$A$249</definedName>
    <definedName name="HEAD_JUN_NAMES_List" localSheetId="1">#REF!</definedName>
    <definedName name="HEAD_JUN_NAMES_List" localSheetId="5">#REF!</definedName>
    <definedName name="HEAD_JUN_NAMES_List" localSheetId="2">#REF!</definedName>
    <definedName name="HEAD_JUN_NAMES_List">#REF!</definedName>
    <definedName name="Header" localSheetId="1">#REF!</definedName>
    <definedName name="Header" localSheetId="5">#REF!</definedName>
    <definedName name="Header" localSheetId="2">#REF!</definedName>
    <definedName name="Header">#REF!</definedName>
    <definedName name="Header_Row" localSheetId="5">ROW(#REF!)</definedName>
    <definedName name="Header_Row">ROW(#REF!)</definedName>
    <definedName name="HeadOfficeTable">'[71]Head Office-Bud'!$A$11:$Y$133</definedName>
    <definedName name="hg">#N/A</definedName>
    <definedName name="hgb" hidden="1">#N/A</definedName>
    <definedName name="hgfg" hidden="1">#N/A</definedName>
    <definedName name="hgyu">#REF!</definedName>
    <definedName name="HiddenRows" localSheetId="5" hidden="1">#REF!</definedName>
    <definedName name="HiddenRows" hidden="1">#REF!</definedName>
    <definedName name="Highlights">[37]summary!#REF!</definedName>
    <definedName name="Hitech1" localSheetId="1" hidden="1">{#N/A,#N/A,FALSE,"Aging Summary";#N/A,#N/A,FALSE,"Ratio Analysis";#N/A,#N/A,FALSE,"Test 120 Day Accts";#N/A,#N/A,FALSE,"Tickmarks"}</definedName>
    <definedName name="Hitech1" localSheetId="2" hidden="1">{#N/A,#N/A,FALSE,"Aging Summary";#N/A,#N/A,FALSE,"Ratio Analysis";#N/A,#N/A,FALSE,"Test 120 Day Accts";#N/A,#N/A,FALSE,"Tickmarks"}</definedName>
    <definedName name="Hitech1" hidden="1">{#N/A,#N/A,FALSE,"Aging Summary";#N/A,#N/A,FALSE,"Ratio Analysis";#N/A,#N/A,FALSE,"Test 120 Day Accts";#N/A,#N/A,FALSE,"Tickmarks"}</definedName>
    <definedName name="hj">#REF!</definedName>
    <definedName name="HKA" hidden="1">'[37]#REF'!$A$10:$A$57</definedName>
    <definedName name="HO">#REF!</definedName>
    <definedName name="HRH" hidden="1">#N/A</definedName>
    <definedName name="html" hidden="1">{"'kpi2-1'!$E$4"}</definedName>
    <definedName name="HTML_CodePage" hidden="1">1252</definedName>
    <definedName name="HTML_Control" localSheetId="1" hidden="1">{"'Income Statement'!$D$96:$E$101"}</definedName>
    <definedName name="HTML_Control" localSheetId="2" hidden="1">{"'Income Statement'!$D$96:$E$101"}</definedName>
    <definedName name="HTML_Control" hidden="1">{"'Income Statement'!$D$96:$E$101"}</definedName>
    <definedName name="HTML_Description" hidden="1">"Profit &amp; Loss Account"</definedName>
    <definedName name="HTML_Email" hidden="1">""</definedName>
    <definedName name="HTML_Header" hidden="1">"Income Statement"</definedName>
    <definedName name="HTML_LastUpdate" hidden="1">"6/14/99"</definedName>
    <definedName name="HTML_LineAfter" hidden="1">TRUE</definedName>
    <definedName name="HTML_LineBefore" hidden="1">TRUE</definedName>
    <definedName name="HTML_Name" hidden="1">"Prakash Mishra"</definedName>
    <definedName name="HTML_OBDlg2" hidden="1">TRUE</definedName>
    <definedName name="HTML_OBDlg4" hidden="1">TRUE</definedName>
    <definedName name="HTML_OS" hidden="1">0</definedName>
    <definedName name="HTML_PathFile" hidden="1">"D:\Temp\MyHTML.htm"</definedName>
    <definedName name="HTML_Title" hidden="1">"Forecast Book2"</definedName>
    <definedName name="i">#REF!</definedName>
    <definedName name="Ialloc">#REF!</definedName>
    <definedName name="IB_DIFF">#REF!</definedName>
    <definedName name="IBNR1999" localSheetId="1">#REF!</definedName>
    <definedName name="IBNR1999" localSheetId="5">#REF!</definedName>
    <definedName name="IBNR1999" localSheetId="2">#REF!</definedName>
    <definedName name="IBNR1999">#REF!</definedName>
    <definedName name="IBNR2000" localSheetId="1">#REF!</definedName>
    <definedName name="IBNR2000" localSheetId="5">#REF!</definedName>
    <definedName name="IBNR2000" localSheetId="2">#REF!</definedName>
    <definedName name="IBNR2000">#REF!</definedName>
    <definedName name="IBNR2001" localSheetId="1">#REF!</definedName>
    <definedName name="IBNR2001" localSheetId="5">#REF!</definedName>
    <definedName name="IBNR2001" localSheetId="2">#REF!</definedName>
    <definedName name="IBNR2001">#REF!</definedName>
    <definedName name="IBNR2002" localSheetId="5">#REF!</definedName>
    <definedName name="IBNR2002">#REF!</definedName>
    <definedName name="icd">#REF!</definedName>
    <definedName name="ICEUR" localSheetId="5">#REF!</definedName>
    <definedName name="ICEUR">#REF!</definedName>
    <definedName name="ICEURUSD" localSheetId="5">#REF!</definedName>
    <definedName name="ICEURUSD">#REF!</definedName>
    <definedName name="icici">#REF!</definedName>
    <definedName name="ict">#REF!</definedName>
    <definedName name="icu">#REF!</definedName>
    <definedName name="ida">#REF!</definedName>
    <definedName name="IELWSALES" localSheetId="5">#REF!</definedName>
    <definedName name="IELWSALES">#REF!</definedName>
    <definedName name="IELYSALES" localSheetId="5">#REF!</definedName>
    <definedName name="IELYSALES">#REF!</definedName>
    <definedName name="IEPLANSALES" localSheetId="5">#REF!</definedName>
    <definedName name="IEPLANSALES">#REF!</definedName>
    <definedName name="IESP" localSheetId="5">#REF!</definedName>
    <definedName name="IESP">#REF!</definedName>
    <definedName name="iex">#REF!</definedName>
    <definedName name="ifd">#REF!</definedName>
    <definedName name="iff">#REF!</definedName>
    <definedName name="ifl">#REF!</definedName>
    <definedName name="ifn">#REF!</definedName>
    <definedName name="ifo">#REF!</definedName>
    <definedName name="ihd">#REF!</definedName>
    <definedName name="IKB_1" localSheetId="5">#REF!</definedName>
    <definedName name="IKB_1">#REF!</definedName>
    <definedName name="IKB_2" localSheetId="5">#REF!</definedName>
    <definedName name="IKB_2">#REF!</definedName>
    <definedName name="IKB_4" localSheetId="5">#REF!</definedName>
    <definedName name="IKB_4">#REF!</definedName>
    <definedName name="IKB_5" localSheetId="5">#REF!</definedName>
    <definedName name="IKB_5">#REF!</definedName>
    <definedName name="IKB_7" localSheetId="5">#REF!</definedName>
    <definedName name="IKB_7">#REF!</definedName>
    <definedName name="ilhl" localSheetId="5">#REF!</definedName>
    <definedName name="ilhl">#REF!</definedName>
    <definedName name="iluy" hidden="1">#N/A</definedName>
    <definedName name="ime">#REF!</definedName>
    <definedName name="Imports">#REF!</definedName>
    <definedName name="INCINER">#REF!</definedName>
    <definedName name="INCOM_TAX">#REF!</definedName>
    <definedName name="IncomeTax">#REF!</definedName>
    <definedName name="IncomeTaxPaidOut">#REF!</definedName>
    <definedName name="Incr_Sal" localSheetId="5">#REF!</definedName>
    <definedName name="Incr_Sal">#REF!</definedName>
    <definedName name="IND">'[37]#REF'!$E$12</definedName>
    <definedName name="index" localSheetId="5">#REF!</definedName>
    <definedName name="index">#REF!</definedName>
    <definedName name="INDIG">#N/A</definedName>
    <definedName name="Indirecttaxes">'[118]Clause 41'!#REF!</definedName>
    <definedName name="industry">#REF!</definedName>
    <definedName name="INFRA" localSheetId="5">#REF!</definedName>
    <definedName name="INFRA">#REF!</definedName>
    <definedName name="Ingersol">#REF!</definedName>
    <definedName name="inm">#REF!</definedName>
    <definedName name="inox">#REF!</definedName>
    <definedName name="Input" localSheetId="5">#REF!</definedName>
    <definedName name="Input">#REF!</definedName>
    <definedName name="InputFunctionArea1" localSheetId="5">#REF!</definedName>
    <definedName name="InputFunctionArea1">#REF!</definedName>
    <definedName name="InputFunctionArea2" localSheetId="5">#REF!</definedName>
    <definedName name="InputFunctionArea2">#REF!</definedName>
    <definedName name="InputFunctionArea3" localSheetId="5">#REF!</definedName>
    <definedName name="InputFunctionArea3">#REF!</definedName>
    <definedName name="InputFunctionArea4" localSheetId="5">#REF!</definedName>
    <definedName name="InputFunctionArea4">#REF!</definedName>
    <definedName name="InputFunctionArea5" localSheetId="1">'[68]Input-Function'!#REF!</definedName>
    <definedName name="InputFunctionArea5" localSheetId="5">'[68]Input-Function'!#REF!</definedName>
    <definedName name="InputFunctionArea5" localSheetId="2">'[68]Input-Function'!#REF!</definedName>
    <definedName name="InputFunctionArea5">'[68]Input-Function'!#REF!</definedName>
    <definedName name="InputFunctionUnprotectedArea1">'[68]Input-Function'!$C$10:$C$14,'[68]Input-Function'!$G$10:$G$14,'[68]Input-Function'!$C$17:$C$22,'[68]Input-Function'!$G$17:$G$22,'[68]Input-Function'!$C$25:$C$31,'[68]Input-Function'!$G$25:$G$31,'[68]Input-Function'!$C$36,'[68]Input-Function'!$G$36</definedName>
    <definedName name="InputFunctionUnprotectedArea2">'[68]Input-Function'!$C$40,'[68]Input-Function'!$G$40,'[68]Input-Function'!$B$58:$K$61</definedName>
    <definedName name="Inputs">#REF!</definedName>
    <definedName name="Insurance"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1">#REF!</definedName>
    <definedName name="Int" localSheetId="5">#REF!</definedName>
    <definedName name="Int" localSheetId="2">#REF!</definedName>
    <definedName name="Int">#REF!</definedName>
    <definedName name="int234B" localSheetId="1">#REF!</definedName>
    <definedName name="int234B" localSheetId="5">#REF!</definedName>
    <definedName name="int234B" localSheetId="2">#REF!</definedName>
    <definedName name="int234B">#REF!</definedName>
    <definedName name="int234C" localSheetId="1">#REF!</definedName>
    <definedName name="int234C" localSheetId="5">#REF!</definedName>
    <definedName name="int234C" localSheetId="2">#REF!</definedName>
    <definedName name="int234C">#REF!</definedName>
    <definedName name="intdty" localSheetId="5">#REF!</definedName>
    <definedName name="intdty">#REF!</definedName>
    <definedName name="inter" localSheetId="5">#REF!</definedName>
    <definedName name="inter">#REF!</definedName>
    <definedName name="interactive">#REF!</definedName>
    <definedName name="interest" localSheetId="5">#REF!</definedName>
    <definedName name="Interest" localSheetId="6">#REF!</definedName>
    <definedName name="interest">#REF!</definedName>
    <definedName name="Interest_Rate" localSheetId="5">#REF!</definedName>
    <definedName name="Interest_Rate">#REF!</definedName>
    <definedName name="InterestExpense">#REF!</definedName>
    <definedName name="InterestIncome">'[66]Operating Statistics'!$J$18:$R$18</definedName>
    <definedName name="Interior">#REF!</definedName>
    <definedName name="IntFreeCred" localSheetId="5">#REF!</definedName>
    <definedName name="IntFreeCred">#REF!</definedName>
    <definedName name="intsch">#REF!</definedName>
    <definedName name="intspun" localSheetId="5">#REF!</definedName>
    <definedName name="intspun">#REF!</definedName>
    <definedName name="inttrgtdty" localSheetId="5">#REF!</definedName>
    <definedName name="inttrgtdty">#REF!</definedName>
    <definedName name="inttrgtspun" localSheetId="5">#REF!</definedName>
    <definedName name="inttrgtspun">#REF!</definedName>
    <definedName name="Inverece">#REF!</definedName>
    <definedName name="INVOICE.XLS">#REF!</definedName>
    <definedName name="invst">#REF!</definedName>
    <definedName name="INVSTMNT">#REF!</definedName>
    <definedName name="iny" hidden="1">#N/A</definedName>
    <definedName name="ioiuk" hidden="1">#N/A</definedName>
    <definedName name="iopuogi" hidden="1">#N/A</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RR">#REF!</definedName>
    <definedName name="is2_">#REF!</definedName>
    <definedName name="is3_">#REF!</definedName>
    <definedName name="is4_">#REF!</definedName>
    <definedName name="is5_">#REF!</definedName>
    <definedName name="isb">#REF!</definedName>
    <definedName name="ISBL_K" localSheetId="5">#REF!</definedName>
    <definedName name="ISBL_K">#REF!</definedName>
    <definedName name="isc">#REF!</definedName>
    <definedName name="ise">#REF!</definedName>
    <definedName name="isf">#REF!</definedName>
    <definedName name="isi">#REF!</definedName>
    <definedName name="ISL" localSheetId="5">#REF!</definedName>
    <definedName name="ISL">#REF!</definedName>
    <definedName name="ist">#REF!</definedName>
    <definedName name="Item_Code" localSheetId="5">#REF!</definedName>
    <definedName name="Item_Code">#REF!</definedName>
    <definedName name="item_master" localSheetId="5">#REF!</definedName>
    <definedName name="item_master">#REF!</definedName>
    <definedName name="iuluikyk" hidden="1">#N/A</definedName>
    <definedName name="iuo" hidden="1">#N/A</definedName>
    <definedName name="iva">#REF!</definedName>
    <definedName name="J" localSheetId="5">#REF!</definedName>
    <definedName name="J">#REF!</definedName>
    <definedName name="J_Fernandes" localSheetId="5">#REF!</definedName>
    <definedName name="J_Fernandes">#REF!</definedName>
    <definedName name="jasola">'[119]Trial Balance'!#REF!</definedName>
    <definedName name="JHGF" hidden="1">#N/A</definedName>
    <definedName name="jhn" hidden="1">#N/A</definedName>
    <definedName name="jj">#REF!</definedName>
    <definedName name="jk">Scheduled_Payment+Extra_Payment</definedName>
    <definedName name="jkhlkjsdf">#REF!</definedName>
    <definedName name="jkp" hidden="1">#N/A</definedName>
    <definedName name="jkpd" hidden="1">#N/A</definedName>
    <definedName name="JNTCMB" localSheetId="5">#REF!</definedName>
    <definedName name="JNTCMB">#REF!</definedName>
    <definedName name="JNTCYOS2" localSheetId="5">#REF!</definedName>
    <definedName name="JNTCYOS2">#REF!</definedName>
    <definedName name="JNTEXP" localSheetId="5">#REF!</definedName>
    <definedName name="JNTEXP">#REF!</definedName>
    <definedName name="JOYLYN_FERNANDE" localSheetId="5">#REF!</definedName>
    <definedName name="JOYLYN_FERNANDE">#REF!</definedName>
    <definedName name="JRHOLMES" localSheetId="5">#REF!</definedName>
    <definedName name="JRHOLMES">#REF!</definedName>
    <definedName name="juk" hidden="1">#N/A</definedName>
    <definedName name="JV">#REF!</definedName>
    <definedName name="JVs_Subsidiaries_Sales_Local_Currency">'[37]#REF'!$B$68</definedName>
    <definedName name="JVs_Subsidiaries_Sales_US___000">'[37]#REF'!#REF!</definedName>
    <definedName name="jytur" hidden="1">#N/A</definedName>
    <definedName name="k">'[120]SALES-VAL'!#REF!</definedName>
    <definedName name="k1_table" localSheetId="5">#REF!</definedName>
    <definedName name="k1_table">#REF!</definedName>
    <definedName name="k1x" localSheetId="5">[50]Design!#REF!</definedName>
    <definedName name="k1x">[50]Design!#REF!</definedName>
    <definedName name="k1y" localSheetId="5">[50]Design!#REF!</definedName>
    <definedName name="k1y">[50]Design!#REF!</definedName>
    <definedName name="k2x" localSheetId="5">[50]Design!#REF!</definedName>
    <definedName name="k2x">[50]Design!#REF!</definedName>
    <definedName name="k2y" localSheetId="5">[50]Design!#REF!</definedName>
    <definedName name="k2y">[50]Design!#REF!</definedName>
    <definedName name="KA" localSheetId="1">#REF!</definedName>
    <definedName name="KA" localSheetId="5">#REF!</definedName>
    <definedName name="KA" localSheetId="2">#REF!</definedName>
    <definedName name="KA">#REF!</definedName>
    <definedName name="KAREN_ALI" localSheetId="1">#REF!</definedName>
    <definedName name="KAREN_ALI" localSheetId="5">#REF!</definedName>
    <definedName name="KAREN_ALI" localSheetId="2">#REF!</definedName>
    <definedName name="KAREN_ALI">#REF!</definedName>
    <definedName name="KAREN_JANE" localSheetId="1">#REF!</definedName>
    <definedName name="KAREN_JANE" localSheetId="5">#REF!</definedName>
    <definedName name="KAREN_JANE" localSheetId="2">#REF!</definedName>
    <definedName name="KAREN_JANE">#REF!</definedName>
    <definedName name="kay" localSheetId="1" hidden="1">'[121]Cash Flow Working'!#REF!</definedName>
    <definedName name="kay" localSheetId="5" hidden="1">'[121]Cash Flow Working'!#REF!</definedName>
    <definedName name="kay" localSheetId="2" hidden="1">'[121]Cash Flow Working'!#REF!</definedName>
    <definedName name="kay" hidden="1">'[121]Cash Flow Working'!#REF!</definedName>
    <definedName name="kb">'[114]FORM-16'!#REF!</definedName>
    <definedName name="kbkcfzdjs">#REF!</definedName>
    <definedName name="KIJUYT" hidden="1">#N/A</definedName>
    <definedName name="kjm" hidden="1">#N/A</definedName>
    <definedName name="kjtyktykj" hidden="1">#N/A</definedName>
    <definedName name="kjuni" hidden="1">#N/A</definedName>
    <definedName name="kk" localSheetId="1" hidden="1">{#N/A,#N/A,FALSE,"Aging Summary";#N/A,#N/A,FALSE,"Ratio Analysis";#N/A,#N/A,FALSE,"Test 120 Day Accts";#N/A,#N/A,FALSE,"Tickmarks"}</definedName>
    <definedName name="kk" localSheetId="2" hidden="1">{#N/A,#N/A,FALSE,"Aging Summary";#N/A,#N/A,FALSE,"Ratio Analysis";#N/A,#N/A,FALSE,"Test 120 Day Accts";#N/A,#N/A,FALSE,"Tickmarks"}</definedName>
    <definedName name="kk" hidden="1">{#N/A,#N/A,FALSE,"Aging Summary";#N/A,#N/A,FALSE,"Ratio Analysis";#N/A,#N/A,FALSE,"Test 120 Day Accts";#N/A,#N/A,FALSE,"Tickmarks"}</definedName>
    <definedName name="kl">#REF!</definedName>
    <definedName name="ko" localSheetId="1" hidden="1">{#N/A,#N/A,FALSE,"Proj.Cost &amp; Means of Fin."}</definedName>
    <definedName name="ko" localSheetId="2" hidden="1">{#N/A,#N/A,FALSE,"Proj.Cost &amp; Means of Fin."}</definedName>
    <definedName name="ko" hidden="1">{#N/A,#N/A,FALSE,"Proj.Cost &amp; Means of Fin."}</definedName>
    <definedName name="KPC" localSheetId="5">[11]FROM2!#REF!</definedName>
    <definedName name="KPC">[11]FROM2!#REF!</definedName>
    <definedName name="KUULSD" localSheetId="1" hidden="1">{#N/A,#N/A,FALSE,"COMP"}</definedName>
    <definedName name="KUULSD" localSheetId="2" hidden="1">{#N/A,#N/A,FALSE,"COMP"}</definedName>
    <definedName name="KUULSD" hidden="1">{#N/A,#N/A,FALSE,"COMP"}</definedName>
    <definedName name="kyukuk" hidden="1">#N/A</definedName>
    <definedName name="L">#REF!</definedName>
    <definedName name="L_Adjust">#REF!</definedName>
    <definedName name="L_AJE_Tot">#REF!</definedName>
    <definedName name="L_CY_End">#REF!</definedName>
    <definedName name="L_PY_End">#REF!</definedName>
    <definedName name="L_RJE_Tot">#REF!</definedName>
    <definedName name="lac">100000</definedName>
    <definedName name="lacs">[82]Inp!$F$2</definedName>
    <definedName name="lala" localSheetId="1" hidden="1">{#N/A,#N/A,FALSE,"Proj.Cost &amp; Means of Fin."}</definedName>
    <definedName name="lala" localSheetId="2" hidden="1">{#N/A,#N/A,FALSE,"Proj.Cost &amp; Means of Fin."}</definedName>
    <definedName name="lala" hidden="1">{#N/A,#N/A,FALSE,"Proj.Cost &amp; Means of Fin."}</definedName>
    <definedName name="LAND">#REF!</definedName>
    <definedName name="LAND_DEV" localSheetId="1">#REF!</definedName>
    <definedName name="LAND_DEV" localSheetId="5">#REF!</definedName>
    <definedName name="LAND_DEV" localSheetId="2">#REF!</definedName>
    <definedName name="LAND_DEV">#REF!</definedName>
    <definedName name="landcost">'[72]P&amp;LSum'!$A$83:$X$102</definedName>
    <definedName name="Last_Row" localSheetId="1">IF('FA Print'!Values_Entered,Header_Row+'FA Print'!Number_of_Payments,Header_Row)</definedName>
    <definedName name="Last_Row" localSheetId="5">IF('Impact (2)'!Values_Entered,'Impact (2)'!Header_Row+'Impact (2)'!Number_of_Payments,'Impact (2)'!Header_Row)</definedName>
    <definedName name="Last_Row" localSheetId="2">IF('IP (Print)'!Values_Entered,Header_Row+'IP (Print)'!Number_of_Payments,Header_Row)</definedName>
    <definedName name="Last_Row">IF([0]!Values_Entered,Header_Row+[0]!Number_of_Payments,Header_Row)</definedName>
    <definedName name="lc">#REF!</definedName>
    <definedName name="LCU_NonTelecom" localSheetId="1">[46]Sens!#REF!</definedName>
    <definedName name="LCU_NonTelecom" localSheetId="5">[46]Sens!#REF!</definedName>
    <definedName name="LCU_NonTelecom" localSheetId="2">[46]Sens!#REF!</definedName>
    <definedName name="LCU_NonTelecom">[46]Sens!#REF!</definedName>
    <definedName name="Leasehold">#REF!</definedName>
    <definedName name="lee_bval_cemp">#REF!</definedName>
    <definedName name="lee_bval_roy">#REF!</definedName>
    <definedName name="lee_c_flow">#REF!</definedName>
    <definedName name="lee_cflo_gr">#REF!</definedName>
    <definedName name="lee_cflo_per">#REF!</definedName>
    <definedName name="lee_colawdep">#REF!</definedName>
    <definedName name="lee_cosum">#REF!</definedName>
    <definedName name="lee_dcf">#REF!</definedName>
    <definedName name="lee_dep">#REF!</definedName>
    <definedName name="lee_frieght">#REF!</definedName>
    <definedName name="lee_gm">#REF!</definedName>
    <definedName name="lee_hist">#REF!</definedName>
    <definedName name="lee_hist_bs">#REF!</definedName>
    <definedName name="lee_hist_pl">#REF!</definedName>
    <definedName name="lee_hist_pl2">#REF!</definedName>
    <definedName name="lee_hist_pl3">#REF!</definedName>
    <definedName name="lee_interest">#REF!</definedName>
    <definedName name="lee_job">#REF!</definedName>
    <definedName name="lee_ocosts">#REF!</definedName>
    <definedName name="lee_pur">#REF!</definedName>
    <definedName name="lee_rm">#REF!</definedName>
    <definedName name="lee_royalty">#REF!</definedName>
    <definedName name="lee_salesval">#REF!</definedName>
    <definedName name="lee_sell">#REF!</definedName>
    <definedName name="lee_tax">#REF!</definedName>
    <definedName name="lee_top2601">#REF!</definedName>
    <definedName name="lee_topsheet">#REF!</definedName>
    <definedName name="leeyouth_acc">#REF!</definedName>
    <definedName name="leeyouth_consum">#REF!</definedName>
    <definedName name="leeyouth_freight">#REF!</definedName>
    <definedName name="leeyouth_job">#REF!</definedName>
    <definedName name="leeyouth_pur">#REF!</definedName>
    <definedName name="leeyouth_rm">#REF!</definedName>
    <definedName name="leeyouth_roaylty">#REF!</definedName>
    <definedName name="leeyouth_sell">#REF!</definedName>
    <definedName name="LETTER" localSheetId="1">[11]FROM2!#REF!</definedName>
    <definedName name="LETTER" localSheetId="5">[11]FROM2!#REF!</definedName>
    <definedName name="LETTER" localSheetId="2">[11]FROM2!#REF!</definedName>
    <definedName name="LETTER">[11]FROM2!#REF!</definedName>
    <definedName name="lex" localSheetId="1">#REF!</definedName>
    <definedName name="lex" localSheetId="5">#REF!</definedName>
    <definedName name="lex" localSheetId="2">#REF!</definedName>
    <definedName name="lex">#REF!</definedName>
    <definedName name="ley" localSheetId="1">#REF!</definedName>
    <definedName name="ley" localSheetId="5">#REF!</definedName>
    <definedName name="ley" localSheetId="2">#REF!</definedName>
    <definedName name="ley">#REF!</definedName>
    <definedName name="lf">#REF!</definedName>
    <definedName name="LIBOR" localSheetId="1">[122]Intaccrual!#REF!</definedName>
    <definedName name="LIBOR" localSheetId="5">[122]Intaccrual!#REF!</definedName>
    <definedName name="LIBOR" localSheetId="2">[122]Intaccrual!#REF!</definedName>
    <definedName name="LIBOR">[122]Intaccrual!#REF!</definedName>
    <definedName name="LICENSE" localSheetId="1">#REF!</definedName>
    <definedName name="LICENSE" localSheetId="5">#REF!</definedName>
    <definedName name="LICENSE" localSheetId="2">#REF!</definedName>
    <definedName name="LICENSE">#REF!</definedName>
    <definedName name="LIFTING_EARTHMOVING">#REF!</definedName>
    <definedName name="LIFTINGEARTHMOVING">#REF!</definedName>
    <definedName name="lk">#REF!</definedName>
    <definedName name="lmit" localSheetId="1">[123]NSR_E!#REF!</definedName>
    <definedName name="lmit" localSheetId="5">[123]NSR_E!#REF!</definedName>
    <definedName name="lmit" localSheetId="2">[123]NSR_E!#REF!</definedName>
    <definedName name="lmit">[123]NSR_E!#REF!</definedName>
    <definedName name="lnkschbs" localSheetId="1">[30]COMICRO!#REF!</definedName>
    <definedName name="lnkschbs" localSheetId="5">[30]COMICRO!#REF!</definedName>
    <definedName name="lnkschbs" localSheetId="2">'[40]Other notes'!#REF!</definedName>
    <definedName name="lnkschbs" localSheetId="6">'[40]Other notes'!#REF!</definedName>
    <definedName name="lnkschbs">[30]COMICRO!#REF!</definedName>
    <definedName name="LNKSCHPL" localSheetId="1">[30]COMICRO!#REF!</definedName>
    <definedName name="LNKSCHPL" localSheetId="5">[30]COMICRO!#REF!</definedName>
    <definedName name="LNKSCHPL" localSheetId="2">'[40]Other notes'!#REF!</definedName>
    <definedName name="LNKSCHPL" localSheetId="6">'[40]Other notes'!#REF!</definedName>
    <definedName name="LNKSCHPL">[30]COMICRO!#REF!</definedName>
    <definedName name="loan">#REF!</definedName>
    <definedName name="Loan_Amount" localSheetId="1">#REF!</definedName>
    <definedName name="Loan_Amount" localSheetId="5">#REF!</definedName>
    <definedName name="Loan_Amount" localSheetId="2">#REF!</definedName>
    <definedName name="Loan_Amount">#REF!</definedName>
    <definedName name="Loan_Amountneu" localSheetId="1">#REF!</definedName>
    <definedName name="Loan_Amountneu" localSheetId="5">#REF!</definedName>
    <definedName name="Loan_Amountneu" localSheetId="2">#REF!</definedName>
    <definedName name="Loan_Amountneu">#REF!</definedName>
    <definedName name="Loan_Start" localSheetId="1">#REF!</definedName>
    <definedName name="Loan_Start" localSheetId="5">#REF!</definedName>
    <definedName name="Loan_Start" localSheetId="2">#REF!</definedName>
    <definedName name="Loan_Start">#REF!</definedName>
    <definedName name="Loan_Years" localSheetId="5">#REF!</definedName>
    <definedName name="Loan_Years">#REF!</definedName>
    <definedName name="Loans">[110]Sheet1!$B$46:$O$59</definedName>
    <definedName name="Loansinvest">#REF!</definedName>
    <definedName name="Location" localSheetId="5">#REF!</definedName>
    <definedName name="Location">#REF!</definedName>
    <definedName name="Location___0">#N/A</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cation_1">[70]Data!$C$10</definedName>
    <definedName name="log" localSheetId="5">#REF!</definedName>
    <definedName name="log">#REF!</definedName>
    <definedName name="logo1">"Picture 7"</definedName>
    <definedName name="LongTermDebt">[124]Financials!$J$146:$R$146</definedName>
    <definedName name="look">#REF!</definedName>
    <definedName name="LOOKUP">[113]defaults!$A$3:$M$30</definedName>
    <definedName name="LOSSES" localSheetId="1">#REF!</definedName>
    <definedName name="LOSSES" localSheetId="5">#REF!</definedName>
    <definedName name="LOSSES" localSheetId="2">#REF!</definedName>
    <definedName name="LOSSES">#REF!</definedName>
    <definedName name="lp">'[40]Other notes'!$A$1</definedName>
    <definedName name="LRPS">#REF!</definedName>
    <definedName name="LRPS1">#REF!</definedName>
    <definedName name="LRPS1A">#REF!</definedName>
    <definedName name="LRPS1B">#REF!</definedName>
    <definedName name="LStIC" localSheetId="1">#REF!</definedName>
    <definedName name="LStIC" localSheetId="5">#REF!</definedName>
    <definedName name="LStIC" localSheetId="2">#REF!</definedName>
    <definedName name="LStIC">#REF!</definedName>
    <definedName name="LTA" localSheetId="1">#REF!</definedName>
    <definedName name="LTA" localSheetId="5">#REF!</definedName>
    <definedName name="LTA" localSheetId="2">#REF!</definedName>
    <definedName name="LTA">#REF!</definedName>
    <definedName name="Lunch">[125]Assumption!$M$10</definedName>
    <definedName name="LWSALES" localSheetId="1">#REF!</definedName>
    <definedName name="LWSALES" localSheetId="5">#REF!</definedName>
    <definedName name="LWSALES" localSheetId="2">#REF!</definedName>
    <definedName name="LWSALES">#REF!</definedName>
    <definedName name="lx" localSheetId="1">#REF!</definedName>
    <definedName name="lx" localSheetId="5">#REF!</definedName>
    <definedName name="lx" localSheetId="2">#REF!</definedName>
    <definedName name="lx">#REF!</definedName>
    <definedName name="ly" localSheetId="1">#REF!</definedName>
    <definedName name="ly" localSheetId="5">#REF!</definedName>
    <definedName name="ly" localSheetId="2">#REF!</definedName>
    <definedName name="ly">#REF!</definedName>
    <definedName name="LYBin" localSheetId="5">#REF!</definedName>
    <definedName name="LYBin">#REF!</definedName>
    <definedName name="LYHolds" localSheetId="5">#REF!</definedName>
    <definedName name="LYHolds">#REF!</definedName>
    <definedName name="LYNet" localSheetId="5">#REF!</definedName>
    <definedName name="LYNet">#REF!</definedName>
    <definedName name="LYoos" localSheetId="5">#REF!</definedName>
    <definedName name="LYoos">#REF!</definedName>
    <definedName name="LYReselects" localSheetId="5">#REF!</definedName>
    <definedName name="LYReselects">#REF!</definedName>
    <definedName name="LYReturns" localSheetId="5">#REF!</definedName>
    <definedName name="LYReturns">#REF!</definedName>
    <definedName name="LYSales" localSheetId="5">#REF!</definedName>
    <definedName name="LYSales">#REF!</definedName>
    <definedName name="LYTotal" localSheetId="5">#REF!</definedName>
    <definedName name="LYTotal">#REF!</definedName>
    <definedName name="M" localSheetId="5">#REF!</definedName>
    <definedName name="M">#REF!</definedName>
    <definedName name="M_Agarwal" localSheetId="5">#REF!</definedName>
    <definedName name="M_Agarwal">#REF!</definedName>
    <definedName name="M_Arora" localSheetId="5">#REF!</definedName>
    <definedName name="M_Arora">#REF!</definedName>
    <definedName name="M_Nayar" localSheetId="5">#REF!</definedName>
    <definedName name="M_Nayar">#REF!</definedName>
    <definedName name="M_Sharan" localSheetId="5">#REF!</definedName>
    <definedName name="M_Sharan">#REF!</definedName>
    <definedName name="M1x" localSheetId="5">[50]Design!#REF!</definedName>
    <definedName name="M1x">[50]Design!#REF!</definedName>
    <definedName name="M1y" localSheetId="5">[50]Design!#REF!</definedName>
    <definedName name="M1y">[50]Design!#REF!</definedName>
    <definedName name="M2x" localSheetId="5">[50]Design!#REF!</definedName>
    <definedName name="M2x">[50]Design!#REF!</definedName>
    <definedName name="M2y" localSheetId="5">[50]Design!#REF!</definedName>
    <definedName name="M2y">[50]Design!#REF!</definedName>
    <definedName name="MACOPT">#REF!</definedName>
    <definedName name="Macro4" localSheetId="1">#REF!</definedName>
    <definedName name="Macro4" localSheetId="5">#REF!</definedName>
    <definedName name="Macro4" localSheetId="2">#REF!</definedName>
    <definedName name="Macro4">#REF!</definedName>
    <definedName name="Macro5" localSheetId="1">#REF!</definedName>
    <definedName name="Macro5" localSheetId="5">#REF!</definedName>
    <definedName name="Macro5" localSheetId="2">#REF!</definedName>
    <definedName name="Macro5">#REF!</definedName>
    <definedName name="Macro6" localSheetId="1">#REF!</definedName>
    <definedName name="Macro6" localSheetId="5">#REF!</definedName>
    <definedName name="Macro6" localSheetId="2">#REF!</definedName>
    <definedName name="Macro6">#REF!</definedName>
    <definedName name="Macro7" localSheetId="5">#REF!</definedName>
    <definedName name="Macro7">#REF!</definedName>
    <definedName name="Magix_Sales___JFM_2001">#REF!</definedName>
    <definedName name="maglec">[15]GROUPING!#REF!</definedName>
    <definedName name="mahindra">#REF!</definedName>
    <definedName name="main" localSheetId="5">#REF!</definedName>
    <definedName name="main">#REF!</definedName>
    <definedName name="MAIN_01">[126]A!$D$38:$CO$63</definedName>
    <definedName name="main_comp" localSheetId="1">#REF!</definedName>
    <definedName name="main_comp" localSheetId="5">#REF!</definedName>
    <definedName name="main_comp" localSheetId="2">#REF!</definedName>
    <definedName name="main_comp">#REF!</definedName>
    <definedName name="MAIN_SHIPMENT_INFO_Query">#REF!</definedName>
    <definedName name="MAJORPROJECT" localSheetId="1">#REF!</definedName>
    <definedName name="MAJORPROJECT" localSheetId="5">#REF!</definedName>
    <definedName name="MAJORPROJECT" localSheetId="2">#REF!</definedName>
    <definedName name="MAJORPROJECT">#REF!</definedName>
    <definedName name="Maneja" hidden="1">Main.SAPF4Help()</definedName>
    <definedName name="mani">#REF!</definedName>
    <definedName name="manihnfra">#REF!</definedName>
    <definedName name="MANPOWER">#REF!</definedName>
    <definedName name="MARGIN" localSheetId="1">#REF!</definedName>
    <definedName name="MARGIN" localSheetId="5">#REF!</definedName>
    <definedName name="MARGIN" localSheetId="2">#REF!</definedName>
    <definedName name="MARGIN">#REF!</definedName>
    <definedName name="MARGINPLAN" localSheetId="5">#REF!</definedName>
    <definedName name="MARGINPLAN">#REF!</definedName>
    <definedName name="MARGINPROJ" localSheetId="5">#REF!</definedName>
    <definedName name="MARGINPROJ">#REF!</definedName>
    <definedName name="MARITAL_STATUS">[98]Sheet1!$E$2:$E$5</definedName>
    <definedName name="MARIYA_RAPOSE" localSheetId="1">#REF!</definedName>
    <definedName name="MARIYA_RAPOSE" localSheetId="5">#REF!</definedName>
    <definedName name="MARIYA_RAPOSE" localSheetId="2">#REF!</definedName>
    <definedName name="MARIYA_RAPOSE">#REF!</definedName>
    <definedName name="Marketing_managerwise_Global_Sales">#REF!</definedName>
    <definedName name="Masterdata">#REF!</definedName>
    <definedName name="Masterdata1">#REF!</definedName>
    <definedName name="Mastersheet">#REF!</definedName>
    <definedName name="mastersheet2">#REF!</definedName>
    <definedName name="MAT" localSheetId="1">#REF!</definedName>
    <definedName name="MAT" localSheetId="5">#REF!</definedName>
    <definedName name="MAT" localSheetId="2">#REF!</definedName>
    <definedName name="MAT">#REF!</definedName>
    <definedName name="Max" localSheetId="1">[127]Assumptions!#REF!</definedName>
    <definedName name="Max" localSheetId="5">[127]Assumptions!#REF!</definedName>
    <definedName name="Max" localSheetId="2">[127]Assumptions!#REF!</definedName>
    <definedName name="Max">[127]Assumptions!#REF!</definedName>
    <definedName name="MBD">'[37]#REF'!$E$14</definedName>
    <definedName name="MCMEXP">#REF!</definedName>
    <definedName name="MCMMON">#REF!</definedName>
    <definedName name="MCMPL">#REF!</definedName>
    <definedName name="MCMSAL">#REF!</definedName>
    <definedName name="MDC">[47]GROUPING!#REF!</definedName>
    <definedName name="Medical">[125]Assumption!$M$6</definedName>
    <definedName name="MEENA_JAGTIANI" localSheetId="1">#REF!</definedName>
    <definedName name="MEENA_JAGTIANI" localSheetId="5">#REF!</definedName>
    <definedName name="MEENA_JAGTIANI" localSheetId="2">#REF!</definedName>
    <definedName name="MEENA_JAGTIANI">#REF!</definedName>
    <definedName name="MENU" localSheetId="1">[11]FROM2!#REF!</definedName>
    <definedName name="MENU" localSheetId="5">[11]FROM2!#REF!</definedName>
    <definedName name="MENU" localSheetId="2">[11]FROM2!#REF!</definedName>
    <definedName name="MENU">[11]FROM2!#REF!</definedName>
    <definedName name="mfg">#REF!</definedName>
    <definedName name="MFGEXP" localSheetId="1">#REF!</definedName>
    <definedName name="MFGEXP" localSheetId="5">#REF!</definedName>
    <definedName name="MFGEXP" localSheetId="2">#REF!</definedName>
    <definedName name="MFGEXP">#REF!</definedName>
    <definedName name="MFVersion">'[128]Request '!$D$1</definedName>
    <definedName name="mic" hidden="1">Main.SAPF4Help()</definedName>
    <definedName name="miho1">[129]竜･高機械!#REF!</definedName>
    <definedName name="MIN">#REF!</definedName>
    <definedName name="MLM" localSheetId="1" hidden="1">{#N/A,#N/A,FALSE,"Proj.Cost &amp; Means of Fin."}</definedName>
    <definedName name="MLM" localSheetId="2" hidden="1">{#N/A,#N/A,FALSE,"Proj.Cost &amp; Means of Fin."}</definedName>
    <definedName name="MLM" hidden="1">{#N/A,#N/A,FALSE,"Proj.Cost &amp; Means of Fin."}</definedName>
    <definedName name="MM">#REF!</definedName>
    <definedName name="MMA">#REF!</definedName>
    <definedName name="MMB">#REF!</definedName>
    <definedName name="Module1.NOTES">#N/A</definedName>
    <definedName name="Module1.UNITOK">[130]!Module1.UNITOK</definedName>
    <definedName name="MOF">#REF!</definedName>
    <definedName name="Monetary_Precision" localSheetId="1">#REF!</definedName>
    <definedName name="Monetary_Precision" localSheetId="5">#REF!</definedName>
    <definedName name="Monetary_Precision" localSheetId="2">#REF!</definedName>
    <definedName name="Monetary_Precision">#REF!</definedName>
    <definedName name="month">[131]Assumptions!$B$4</definedName>
    <definedName name="Month_List">[81]Parameters!$C$2:$C$13</definedName>
    <definedName name="Monthly">#REF!</definedName>
    <definedName name="Monthnum">[63]Input!$D$7</definedName>
    <definedName name="Motar_Car">#REF!</definedName>
    <definedName name="MP_Singh" localSheetId="1">#REF!</definedName>
    <definedName name="MP_Singh" localSheetId="5">#REF!</definedName>
    <definedName name="MP_Singh" localSheetId="2">#REF!</definedName>
    <definedName name="MP_Singh">#REF!</definedName>
    <definedName name="MR">#REF!</definedName>
    <definedName name="msjj" localSheetId="1" hidden="1">{#N/A,#N/A,FALSE,"Proj.Cost &amp; Means of Fin."}</definedName>
    <definedName name="msjj" localSheetId="2" hidden="1">{#N/A,#N/A,FALSE,"Proj.Cost &amp; Means of Fin."}</definedName>
    <definedName name="msjj" hidden="1">{#N/A,#N/A,FALSE,"Proj.Cost &amp; Means of Fin."}</definedName>
    <definedName name="MSTable">'[71]MS-Bud'!$A$11:$Y$133</definedName>
    <definedName name="MULT">#REF!</definedName>
    <definedName name="MUNISH_PAL" localSheetId="1">#REF!</definedName>
    <definedName name="MUNISH_PAL" localSheetId="5">#REF!</definedName>
    <definedName name="MUNISH_PAL" localSheetId="2">#REF!</definedName>
    <definedName name="MUNISH_PAL">#REF!</definedName>
    <definedName name="mutual" localSheetId="1">#REF!</definedName>
    <definedName name="mutual" localSheetId="5">#REF!</definedName>
    <definedName name="mutual" localSheetId="2">#REF!</definedName>
    <definedName name="mutual">#REF!</definedName>
    <definedName name="Mｾｷ">#REF!</definedName>
    <definedName name="Mｾｸ1_5">#REF!</definedName>
    <definedName name="Mｾｸ2_4">#REF!</definedName>
    <definedName name="Mｾﾄ">#REF!</definedName>
    <definedName name="n">[15]GROUPING!#REF!</definedName>
    <definedName name="N_Rodrigues" localSheetId="1">#REF!</definedName>
    <definedName name="N_Rodrigues" localSheetId="5">#REF!</definedName>
    <definedName name="N_Rodrigues" localSheetId="2">#REF!</definedName>
    <definedName name="N_Rodrigues">#REF!</definedName>
    <definedName name="N_Tandon" localSheetId="5">#REF!</definedName>
    <definedName name="N_Tandon">#REF!</definedName>
    <definedName name="na">[15]GROUPING!#REF!</definedName>
    <definedName name="NAL">'[37]#REF'!$E$11</definedName>
    <definedName name="Name" localSheetId="5">#REF!</definedName>
    <definedName name="Name">#REF!</definedName>
    <definedName name="name_1">[70]Data!$C$8</definedName>
    <definedName name="NameList" localSheetId="5">#REF!</definedName>
    <definedName name="NameList">#REF!</definedName>
    <definedName name="NARANG">#REF!</definedName>
    <definedName name="NARANG1">#REF!</definedName>
    <definedName name="nature">'[118]Clause 41'!$XFD$10:$XFD$11</definedName>
    <definedName name="navneet" localSheetId="1" hidden="1">{"'Sheet3'!$A$1:$B$30"}</definedName>
    <definedName name="navneet" localSheetId="2" hidden="1">{"'Sheet3'!$A$1:$B$30"}</definedName>
    <definedName name="navneet" hidden="1">{"'Sheet3'!$A$1:$B$30"}</definedName>
    <definedName name="nbtfh" hidden="1">Main.SAPF4Help()</definedName>
    <definedName name="NC1999AvgClaim" localSheetId="5">#REF!</definedName>
    <definedName name="NC1999AvgClaim">#REF!</definedName>
    <definedName name="NC2000AvgClaim" localSheetId="5">#REF!</definedName>
    <definedName name="NC2000AvgClaim">#REF!</definedName>
    <definedName name="NC2001AvgClaim" localSheetId="5">#REF!</definedName>
    <definedName name="NC2001AvgClaim">#REF!</definedName>
    <definedName name="NC2002AvgClaim" localSheetId="5">#REF!</definedName>
    <definedName name="NC2002AvgClaim">#REF!</definedName>
    <definedName name="NDEM" localSheetId="5">[132]Intaccrual!#REF!</definedName>
    <definedName name="NDEM">[132]Intaccrual!#REF!</definedName>
    <definedName name="NE1999AvgClaim" localSheetId="1">#REF!</definedName>
    <definedName name="NE1999AvgClaim" localSheetId="5">#REF!</definedName>
    <definedName name="NE1999AvgClaim" localSheetId="2">#REF!</definedName>
    <definedName name="NE1999AvgClaim">#REF!</definedName>
    <definedName name="NE2000AvgClaim" localSheetId="1">#REF!</definedName>
    <definedName name="NE2000AvgClaim" localSheetId="5">#REF!</definedName>
    <definedName name="NE2000AvgClaim" localSheetId="2">#REF!</definedName>
    <definedName name="NE2000AvgClaim">#REF!</definedName>
    <definedName name="NE2001AvgClaim" localSheetId="1">#REF!</definedName>
    <definedName name="NE2001AvgClaim" localSheetId="5">#REF!</definedName>
    <definedName name="NE2001AvgClaim" localSheetId="2">#REF!</definedName>
    <definedName name="NE2001AvgClaim">#REF!</definedName>
    <definedName name="NE2002AvgClaim" localSheetId="5">#REF!</definedName>
    <definedName name="NE2002AvgClaim">#REF!</definedName>
    <definedName name="Neel" localSheetId="5">#REF!</definedName>
    <definedName name="Neel">#REF!</definedName>
    <definedName name="Neel_M" localSheetId="5">#REF!</definedName>
    <definedName name="Neel_M">#REF!</definedName>
    <definedName name="Neel_Metal_Products_Limited" localSheetId="5">#REF!</definedName>
    <definedName name="Neel_Metal_Products_Limited">#REF!</definedName>
    <definedName name="NetCashGenerated">#REF!</definedName>
    <definedName name="NetDebt">#N/A</definedName>
    <definedName name="NetDebtToEquity">#REF!</definedName>
    <definedName name="NetFixedAssets">#REF!</definedName>
    <definedName name="NetInterest">InterestIncome-[0]!InterestExpense</definedName>
    <definedName name="Network_Cost_Summary">[65]Sheet1!#REF!</definedName>
    <definedName name="Network_Costs">[65]Sheet1!#REF!</definedName>
    <definedName name="Network_Units___Additions">[65]Sheet1!#REF!</definedName>
    <definedName name="Neuror" localSheetId="5">[132]Intaccrual!#REF!</definedName>
    <definedName name="Neuror">[132]Intaccrual!#REF!</definedName>
    <definedName name="new" localSheetId="1" hidden="1">{"plansummary",#N/A,FALSE,"PlanSummary";"sales",#N/A,FALSE,"Sales Rec";"productivity",#N/A,FALSE,"Productivity Rec";"capitalspending",#N/A,FALSE,"Capital Spending"}</definedName>
    <definedName name="new" localSheetId="2" hidden="1">{"plansummary",#N/A,FALSE,"PlanSummary";"sales",#N/A,FALSE,"Sales Rec";"productivity",#N/A,FALSE,"Productivity Rec";"capitalspending",#N/A,FALSE,"Capital Spending"}</definedName>
    <definedName name="new" hidden="1">{"plansummary",#N/A,FALSE,"PlanSummary";"sales",#N/A,FALSE,"Sales Rec";"productivity",#N/A,FALSE,"Productivity Rec";"capitalspending",#N/A,FALSE,"Capital Spending"}</definedName>
    <definedName name="new_acc">#REF!</definedName>
    <definedName name="new_bval_cemp">#REF!</definedName>
    <definedName name="new_bval_roy">#REF!</definedName>
    <definedName name="new_capemp">#REF!</definedName>
    <definedName name="new_cflo">#REF!</definedName>
    <definedName name="new_cflo_gr">#REF!</definedName>
    <definedName name="new_cflo_per">#REF!</definedName>
    <definedName name="new_colawdep">#REF!</definedName>
    <definedName name="new_commission">#REF!</definedName>
    <definedName name="new_consum">#REF!</definedName>
    <definedName name="new_dcf">#REF!</definedName>
    <definedName name="new_dep">#REF!</definedName>
    <definedName name="new_fm_hist_bs">#REF!</definedName>
    <definedName name="new_freight">#REF!</definedName>
    <definedName name="new_gm">#REF!</definedName>
    <definedName name="new_hist_pl">#REF!</definedName>
    <definedName name="new_hist_pl2">#REF!</definedName>
    <definedName name="new_interest">#REF!</definedName>
    <definedName name="new_job">#REF!</definedName>
    <definedName name="new_ocosts">#REF!</definedName>
    <definedName name="new_prices">#REF!</definedName>
    <definedName name="new_pur">#REF!</definedName>
    <definedName name="new_rm">#REF!</definedName>
    <definedName name="new_royalty">#REF!</definedName>
    <definedName name="new_salesval">#REF!</definedName>
    <definedName name="new_sell">#REF!</definedName>
    <definedName name="new_tax">#REF!</definedName>
    <definedName name="new_topsheet">#REF!</definedName>
    <definedName name="new_wcap">#REF!</definedName>
    <definedName name="new_wcnorms">#REF!</definedName>
    <definedName name="newp_c_flow">#REF!</definedName>
    <definedName name="newp_salesqty">#REF!</definedName>
    <definedName name="newp_topsheet">#REF!</definedName>
    <definedName name="newprod" localSheetId="1">#REF!</definedName>
    <definedName name="newprod" localSheetId="5">#REF!</definedName>
    <definedName name="newprod" localSheetId="2">#REF!</definedName>
    <definedName name="newprod">#REF!</definedName>
    <definedName name="newtrial">[69]Trial!$1:$1048576</definedName>
    <definedName name="nfd">[133]Sheet2!$A$1:$A$35</definedName>
    <definedName name="NGNNN">[134]CARO!#REF!</definedName>
    <definedName name="nhb" hidden="1">Main.SAPF4Help()</definedName>
    <definedName name="nhj" hidden="1">Main.SAPF4Help()</definedName>
    <definedName name="nhz" hidden="1">Main.SAPF4Help()</definedName>
    <definedName name="nihar" localSheetId="1">Scheduled_Payment+Extra_Payment</definedName>
    <definedName name="nihar" localSheetId="5">Scheduled_Payment+Extra_Payment</definedName>
    <definedName name="nihar" localSheetId="2">Scheduled_Payment+Extra_Payment</definedName>
    <definedName name="nihar">Scheduled_Payment+Extra_Payment</definedName>
    <definedName name="niz" hidden="1">Main.SAPF4Help()</definedName>
    <definedName name="nj">[43]Sheet2!$A$10:$P$490</definedName>
    <definedName name="NJNN">#REF!</definedName>
    <definedName name="NJTYHJ" hidden="1">Main.SAPF4Help()</definedName>
    <definedName name="nn">[15]GROUPING!#REF!</definedName>
    <definedName name="nnn">#REF!</definedName>
    <definedName name="NO">#REF!</definedName>
    <definedName name="NO.">#REF!</definedName>
    <definedName name="Nonconsolinterest">#REF!</definedName>
    <definedName name="nonexempt" localSheetId="1">#REF!</definedName>
    <definedName name="nonexempt" localSheetId="5">#REF!</definedName>
    <definedName name="nonexempt" localSheetId="2">#REF!</definedName>
    <definedName name="nonexempt">#REF!</definedName>
    <definedName name="NORM">#REF!</definedName>
    <definedName name="Norms_AHF_HCFC">'[135]Cost Sheet-0809'!$G$14</definedName>
    <definedName name="Norms_CHL_HCFC">'[135]Cost Sheet-0809'!$G$15</definedName>
    <definedName name="Norms_Spar_AHF">'[135]Cost Sheet-0809'!$G$11</definedName>
    <definedName name="NOS">#REF!</definedName>
    <definedName name="NOTE_1" localSheetId="1">#REF!</definedName>
    <definedName name="NOTE_1" localSheetId="5">#REF!</definedName>
    <definedName name="NOTE_1" localSheetId="2">#REF!</definedName>
    <definedName name="NOTE_1">#REF!</definedName>
    <definedName name="note_1to7">#REF!</definedName>
    <definedName name="NOTE_2" localSheetId="1">#REF!</definedName>
    <definedName name="NOTE_2" localSheetId="5">#REF!</definedName>
    <definedName name="NOTE_2" localSheetId="2">#REF!</definedName>
    <definedName name="NOTE_2">#REF!</definedName>
    <definedName name="NOTE_3" localSheetId="5">#REF!</definedName>
    <definedName name="NOTE_3">#REF!</definedName>
    <definedName name="NOTE_4" localSheetId="5">#REF!</definedName>
    <definedName name="NOTE_4">#REF!</definedName>
    <definedName name="NOTE_8">#REF!</definedName>
    <definedName name="NOTE1" localSheetId="5">#REF!</definedName>
    <definedName name="NOTE1">#REF!</definedName>
    <definedName name="NOTE2" localSheetId="5">#REF!</definedName>
    <definedName name="NOTE2">#REF!</definedName>
    <definedName name="NOTE3" localSheetId="5">#REF!</definedName>
    <definedName name="NOTE3">#REF!</definedName>
    <definedName name="notes" localSheetId="5">#REF!</definedName>
    <definedName name="notes">#REF!</definedName>
    <definedName name="notesforcomp" localSheetId="5">#REF!</definedName>
    <definedName name="notesforcomp">#REF!</definedName>
    <definedName name="Now" localSheetId="5">#REF!</definedName>
    <definedName name="Now">#REF!</definedName>
    <definedName name="NPV">#REF!</definedName>
    <definedName name="NSC" localSheetId="5">#REF!</definedName>
    <definedName name="NSC">#REF!</definedName>
    <definedName name="ntreas" localSheetId="5">[136]SBU!#REF!</definedName>
    <definedName name="ntreas">[136]SBU!#REF!</definedName>
    <definedName name="Ntreasury" localSheetId="5">[132]SBU!#REF!</definedName>
    <definedName name="Ntreasury">[132]SBU!#REF!</definedName>
    <definedName name="Num_Pmt_Per_Year" localSheetId="1">#REF!</definedName>
    <definedName name="Num_Pmt_Per_Year" localSheetId="5">#REF!</definedName>
    <definedName name="Num_Pmt_Per_Year" localSheetId="2">#REF!</definedName>
    <definedName name="Num_Pmt_Per_Year">#REF!</definedName>
    <definedName name="Number_of_Payments" localSheetId="1">MATCH(0.01,'FA Print'!End_Bal,-1)+1</definedName>
    <definedName name="Number_of_Payments" localSheetId="5">MATCH(0.01,'Impact (2)'!End_Bal,-1)+1</definedName>
    <definedName name="Number_of_Payments" localSheetId="2">MATCH(0.01,'IP (Print)'!End_Bal,-1)+1</definedName>
    <definedName name="Number_of_Payments">MATCH(0.01,End_Bal,-1)+1</definedName>
    <definedName name="nventory">#N/A</definedName>
    <definedName name="NvsASD">"V1999-07-15"</definedName>
    <definedName name="NvsAutoDrillOk">"VN"</definedName>
    <definedName name="NvsElapsedTime">0.000326736109855119</definedName>
    <definedName name="NvsEndTime">35992.179075463</definedName>
    <definedName name="NvsInstSpec">"%,FDEPTID,V1608"</definedName>
    <definedName name="NvsLayoutType">"M3"</definedName>
    <definedName name="NvsNplSpec">"%,X,RZF.ACCOUNT.,CZF.."</definedName>
    <definedName name="NvsPanelEffdt">"V1998-01-16"</definedName>
    <definedName name="NvsPanelSetid">"VBISG"</definedName>
    <definedName name="NvsReqBU">"VWILCO"</definedName>
    <definedName name="NvsReqBUOnly">"VY"</definedName>
    <definedName name="NvsTransLed">"VN"</definedName>
    <definedName name="NvsTreeASD">"V1999-07-15"</definedName>
    <definedName name="NvsValTbl.ACCOUNT">"GL_ACCOUNT_TBL"</definedName>
    <definedName name="NvsValTbl.CURRENCY_CD">"CURRENCY_CD_TBL"</definedName>
    <definedName name="o"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B" localSheetId="1">#REF!</definedName>
    <definedName name="OB" localSheetId="5">#REF!</definedName>
    <definedName name="OB" localSheetId="2">#REF!</definedName>
    <definedName name="OB">#REF!</definedName>
    <definedName name="Office_Equipments">#REF!</definedName>
    <definedName name="OI_Var_Output" localSheetId="1">#REF!</definedName>
    <definedName name="OI_Var_Output" localSheetId="5">#REF!</definedName>
    <definedName name="OI_Var_Output" localSheetId="2">#REF!</definedName>
    <definedName name="OI_Var_Output">#REF!</definedName>
    <definedName name="ok" localSheetId="1" hidden="1">{#N/A,#N/A,FALSE,"Proj.Cost &amp; Means of Fin."}</definedName>
    <definedName name="ok" localSheetId="2">[137]Index!#REF!</definedName>
    <definedName name="ok" localSheetId="6">[137]Index!#REF!</definedName>
    <definedName name="ok" hidden="1">{#N/A,#N/A,FALSE,"Proj.Cost &amp; Means of Fin."}</definedName>
    <definedName name="old" localSheetId="1">#REF!</definedName>
    <definedName name="old" localSheetId="5">#REF!</definedName>
    <definedName name="old" localSheetId="2">#REF!</definedName>
    <definedName name="old">#REF!</definedName>
    <definedName name="old_serial">'[59]old_serial no.'!$A$1:$F$2520</definedName>
    <definedName name="OLE_LINK1">"$boq.$"</definedName>
    <definedName name="OLE_LINK2">"$boq.$"</definedName>
    <definedName name="OLE_LINK3">#REF!</definedName>
    <definedName name="one" hidden="1">{#N/A,#N/A,FALSE,"One Pager";#N/A,#N/A,FALSE,"Technical"}</definedName>
    <definedName name="ooi" hidden="1">Main.SAPF4Help()</definedName>
    <definedName name="opearive">#REF!</definedName>
    <definedName name="OperatingStatistics">[66]Old!$A$1:$P$66</definedName>
    <definedName name="OperisTopLeft" localSheetId="1">#REF!</definedName>
    <definedName name="OperisTopLeft" localSheetId="5">#REF!</definedName>
    <definedName name="OperisTopLeft" localSheetId="2">#REF!</definedName>
    <definedName name="OperisTopLeft">#REF!</definedName>
    <definedName name="Ops_Data" localSheetId="1">#REF!</definedName>
    <definedName name="Ops_Data" localSheetId="5">#REF!</definedName>
    <definedName name="Ops_Data" localSheetId="2">#REF!</definedName>
    <definedName name="Ops_Data">#REF!</definedName>
    <definedName name="OrderTable" localSheetId="1" hidden="1">#REF!</definedName>
    <definedName name="OrderTable" localSheetId="5" hidden="1">#REF!</definedName>
    <definedName name="OrderTable" localSheetId="2" hidden="1">#REF!</definedName>
    <definedName name="OrderTable" hidden="1">#REF!</definedName>
    <definedName name="orienta">#REF!</definedName>
    <definedName name="OSBL_K" localSheetId="5">#REF!</definedName>
    <definedName name="OSBL_K">#REF!</definedName>
    <definedName name="osdty" localSheetId="5">#REF!</definedName>
    <definedName name="osdty">#REF!</definedName>
    <definedName name="osexprt" localSheetId="5">#REF!</definedName>
    <definedName name="osexprt">#REF!</definedName>
    <definedName name="osfdy" localSheetId="5">#REF!</definedName>
    <definedName name="osfdy">#REF!</definedName>
    <definedName name="osspun" localSheetId="5">#REF!</definedName>
    <definedName name="osspun">#REF!</definedName>
    <definedName name="Otherincome">'[73]Detail P&amp;L'!$A$85:$BF$122</definedName>
    <definedName name="others" localSheetId="5">#REF!</definedName>
    <definedName name="others">#REF!</definedName>
    <definedName name="Out_of_balance" localSheetId="5">'[138]Balance Sht'!#REF!</definedName>
    <definedName name="Out_of_balance">'[138]Balance Sht'!#REF!</definedName>
    <definedName name="ouv" hidden="1">Main.SAPF4Help()</definedName>
    <definedName name="overheadcost">'[72]P&amp;LSum'!$A$121:$X$138</definedName>
    <definedName name="ozw" hidden="1">Main.SAPF4Help()</definedName>
    <definedName name="p" localSheetId="1">#REF!</definedName>
    <definedName name="p" localSheetId="5">#REF!</definedName>
    <definedName name="p" localSheetId="2">#REF!</definedName>
    <definedName name="p">#REF!</definedName>
    <definedName name="P_15">#REF!</definedName>
    <definedName name="P_29">'[139]admn block'!#REF!</definedName>
    <definedName name="P_30">'[139]admn block'!#REF!</definedName>
    <definedName name="P_31">'[139]admn block'!#REF!</definedName>
    <definedName name="P_L" localSheetId="1">#REF!</definedName>
    <definedName name="P_L" localSheetId="5">#REF!</definedName>
    <definedName name="P_L" localSheetId="2">#REF!</definedName>
    <definedName name="P_L">#REF!</definedName>
    <definedName name="P_LA_C">#N/A</definedName>
    <definedName name="P_loans" hidden="1">{"'kpi2-1'!$E$4"}</definedName>
    <definedName name="P_MARVINKURVE" localSheetId="1">#REF!</definedName>
    <definedName name="P_MARVINKURVE" localSheetId="5">#REF!</definedName>
    <definedName name="P_MARVINKURVE" localSheetId="2">#REF!</definedName>
    <definedName name="P_MARVINKURVE">#REF!</definedName>
    <definedName name="P_Som" localSheetId="5">#REF!</definedName>
    <definedName name="P_Som">#REF!</definedName>
    <definedName name="P1R">#REF!</definedName>
    <definedName name="P2R">#REF!</definedName>
    <definedName name="P3R">#REF!</definedName>
    <definedName name="P4R">#REF!</definedName>
    <definedName name="P5R">#REF!</definedName>
    <definedName name="Page" localSheetId="5">#REF!</definedName>
    <definedName name="Page">#REF!</definedName>
    <definedName name="PAGE_1" localSheetId="5">#REF!</definedName>
    <definedName name="PAGE_1">#REF!</definedName>
    <definedName name="PAGE_10" localSheetId="5">#REF!</definedName>
    <definedName name="PAGE_10">#REF!</definedName>
    <definedName name="PAGE_2" localSheetId="5">#REF!</definedName>
    <definedName name="PAGE_2">#REF!</definedName>
    <definedName name="PAGE_3" localSheetId="5">#REF!</definedName>
    <definedName name="PAGE_3">#REF!</definedName>
    <definedName name="PAGE_4" localSheetId="5">#REF!</definedName>
    <definedName name="PAGE_4">#REF!</definedName>
    <definedName name="PAGE_5" localSheetId="5">#REF!</definedName>
    <definedName name="PAGE_5">#REF!</definedName>
    <definedName name="PAGE_6" localSheetId="5">#REF!</definedName>
    <definedName name="PAGE_6">#REF!</definedName>
    <definedName name="PAGE_7" localSheetId="5">#REF!</definedName>
    <definedName name="PAGE_7">#REF!</definedName>
    <definedName name="PAGE_8" localSheetId="5">#REF!</definedName>
    <definedName name="PAGE_8">#REF!</definedName>
    <definedName name="PAGE_9" localSheetId="5">#REF!</definedName>
    <definedName name="PAGE_9">#REF!</definedName>
    <definedName name="PAGE1" localSheetId="5">#REF!</definedName>
    <definedName name="PAGE1">#REF!</definedName>
    <definedName name="PAGE2" localSheetId="5">#REF!</definedName>
    <definedName name="PAGE2">#REF!</definedName>
    <definedName name="page3" localSheetId="5">#REF!</definedName>
    <definedName name="page3">#REF!</definedName>
    <definedName name="PAGE4">#REF!</definedName>
    <definedName name="PAGE8" localSheetId="5">#REF!</definedName>
    <definedName name="PAGE8">#REF!</definedName>
    <definedName name="pankaj">'[140]Trial-Sub'!$A$3:$I$531</definedName>
    <definedName name="PARAMS">#REF!</definedName>
    <definedName name="parkingincome">'[73]Detail P&amp;L'!$A$124:$BF$161</definedName>
    <definedName name="PartDesignation">'[141]A&amp;M _ FBT'!$C$16</definedName>
    <definedName name="PARTIV">#REF!</definedName>
    <definedName name="PartV" localSheetId="1">#REF!</definedName>
    <definedName name="PartV" localSheetId="5">#REF!</definedName>
    <definedName name="PartV" localSheetId="2">#REF!</definedName>
    <definedName name="PartV">#REF!</definedName>
    <definedName name="PASSENGER_TPT">#REF!</definedName>
    <definedName name="pat">'[72]P&amp;LSum'!$A$197:$X$214</definedName>
    <definedName name="Pauline" localSheetId="1">#REF!</definedName>
    <definedName name="Pauline" localSheetId="5">#REF!</definedName>
    <definedName name="Pauline" localSheetId="2">#REF!</definedName>
    <definedName name="Pauline">#REF!</definedName>
    <definedName name="Pay_Date" localSheetId="1">#REF!</definedName>
    <definedName name="Pay_Date" localSheetId="5">#REF!</definedName>
    <definedName name="Pay_Date" localSheetId="2">#REF!</definedName>
    <definedName name="Pay_Date">#REF!</definedName>
    <definedName name="Pay_Num" localSheetId="5">#REF!</definedName>
    <definedName name="Pay_Num">#REF!</definedName>
    <definedName name="Payment_Date" localSheetId="1">DATE(YEAR('FA Print'!Loan_Start),MONTH('FA Print'!Loan_Start)+Payment_Number,DAY('FA Print'!Loan_Start))</definedName>
    <definedName name="Payment_Date" localSheetId="5">DATE(YEAR('Impact (2)'!Loan_Start),MONTH('Impact (2)'!Loan_Start)+Payment_Number,DAY('Impact (2)'!Loan_Start))</definedName>
    <definedName name="Payment_Date" localSheetId="2">DATE(YEAR('IP (Print)'!Loan_Start),MONTH('IP (Print)'!Loan_Start)+Payment_Number,DAY('IP (Print)'!Loan_Start))</definedName>
    <definedName name="Payment_Date">DATE(YEAR(Loan_Start),MONTH(Loan_Start)+Payment_Number,DAY(Loan_Start))</definedName>
    <definedName name="PAYROLL_TAX" localSheetId="1">#REF!</definedName>
    <definedName name="PAYROLL_TAX" localSheetId="5">#REF!</definedName>
    <definedName name="PAYROLL_TAX" localSheetId="2">#REF!</definedName>
    <definedName name="PAYROLL_TAX">#REF!</definedName>
    <definedName name="pbt">'[72]P&amp;LSum'!$A$159:$X$176</definedName>
    <definedName name="Pbx" localSheetId="1">[50]Design!#REF!</definedName>
    <definedName name="Pbx" localSheetId="5">[50]Design!#REF!</definedName>
    <definedName name="Pbx" localSheetId="2">[50]Design!#REF!</definedName>
    <definedName name="Pbx">[50]Design!#REF!</definedName>
    <definedName name="Pby" localSheetId="1">[50]Design!#REF!</definedName>
    <definedName name="Pby" localSheetId="5">[50]Design!#REF!</definedName>
    <definedName name="Pby" localSheetId="2">[50]Design!#REF!</definedName>
    <definedName name="Pby">[50]Design!#REF!</definedName>
    <definedName name="PC" localSheetId="1">#REF!</definedName>
    <definedName name="PC" localSheetId="5">#REF!</definedName>
    <definedName name="PC" localSheetId="2">#REF!</definedName>
    <definedName name="PC">#REF!</definedName>
    <definedName name="PDVT" localSheetId="1">#REF!</definedName>
    <definedName name="PDVT" localSheetId="5">#REF!</definedName>
    <definedName name="PDVT" localSheetId="2">#REF!</definedName>
    <definedName name="PDVT">#REF!</definedName>
    <definedName name="pea" localSheetId="1">#REF!</definedName>
    <definedName name="pea" localSheetId="5">#REF!</definedName>
    <definedName name="pea" localSheetId="2">#REF!</definedName>
    <definedName name="pea">#REF!</definedName>
    <definedName name="Peintinv" localSheetId="5">[142]Sheet1!Peintinv</definedName>
    <definedName name="Peintinv">[142]Sheet1!Peintinv</definedName>
    <definedName name="PEMultiplesLastyear">#REF!</definedName>
    <definedName name="pereldata">#REF!</definedName>
    <definedName name="period">12</definedName>
    <definedName name="pet">#REF!</definedName>
    <definedName name="pfx">#REF!</definedName>
    <definedName name="PG2A">#REF!</definedName>
    <definedName name="PG2B">#REF!</definedName>
    <definedName name="pga">#REF!</definedName>
    <definedName name="pgp">#REF!</definedName>
    <definedName name="PhaseCode">#REF!</definedName>
    <definedName name="phasing" localSheetId="1">#REF!</definedName>
    <definedName name="phasing" localSheetId="5">#REF!</definedName>
    <definedName name="phasing" localSheetId="2">#REF!</definedName>
    <definedName name="phasing">#REF!</definedName>
    <definedName name="Phone" localSheetId="1">#REF!</definedName>
    <definedName name="Phone" localSheetId="5">#REF!</definedName>
    <definedName name="Phone" localSheetId="2">#REF!</definedName>
    <definedName name="Phone">#REF!</definedName>
    <definedName name="pic" hidden="1">Main.SAPF4Help()</definedName>
    <definedName name="pie">#REF!</definedName>
    <definedName name="pii">#REF!</definedName>
    <definedName name="pil" hidden="1">Main.SAPF4Help()</definedName>
    <definedName name="pin">#REF!</definedName>
    <definedName name="pint_area_mi">#REF!</definedName>
    <definedName name="PIU_pivtbl" localSheetId="1">#REF!</definedName>
    <definedName name="PIU_pivtbl" localSheetId="5">#REF!</definedName>
    <definedName name="PIU_pivtbl" localSheetId="2">#REF!</definedName>
    <definedName name="PIU_pivtbl">#REF!</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l" localSheetId="5">#REF!</definedName>
    <definedName name="Pl">#REF!</definedName>
    <definedName name="PL_CF">'[143]pack pnl-99'!#REF!</definedName>
    <definedName name="pla" localSheetId="5">#REF!</definedName>
    <definedName name="pla">#REF!</definedName>
    <definedName name="Plan" hidden="1">Main.SAPF4Help()</definedName>
    <definedName name="Plant">#REF!</definedName>
    <definedName name="planvsact" localSheetId="5">#REF!</definedName>
    <definedName name="planvsact">#REF!</definedName>
    <definedName name="PlatformCopyRange" localSheetId="5">#REF!</definedName>
    <definedName name="PlatformCopyRange">#REF!</definedName>
    <definedName name="PlatformSortRange" localSheetId="5">#REF!</definedName>
    <definedName name="PlatformSortRange">#REF!</definedName>
    <definedName name="plcf">'[143]pack pnl-99'!#REF!</definedName>
    <definedName name="PLFIN" localSheetId="5">#REF!</definedName>
    <definedName name="PLFIN">#REF!</definedName>
    <definedName name="PLGrouping">[144]PLGroupings!$A$1:$A$107</definedName>
    <definedName name="PLPRODUCT" localSheetId="5">#REF!</definedName>
    <definedName name="PLPRODUCT">#REF!</definedName>
    <definedName name="PLSALES" localSheetId="5">#REF!</definedName>
    <definedName name="PLSALES">#REF!</definedName>
    <definedName name="plsch2">#REF!</definedName>
    <definedName name="PLTable">'[71]PL-Bud'!$A$11:$Y$133</definedName>
    <definedName name="PM" localSheetId="5">#REF!</definedName>
    <definedName name="PM">#REF!</definedName>
    <definedName name="PMD">'[37]#REF'!$E$19</definedName>
    <definedName name="PMI">'[37]#REF'!$E$20</definedName>
    <definedName name="PMIX" localSheetId="5">#REF!</definedName>
    <definedName name="PMIX">#REF!</definedName>
    <definedName name="pnl">#REF!</definedName>
    <definedName name="po">#REF!</definedName>
    <definedName name="POCM" localSheetId="5">#REF!</definedName>
    <definedName name="POCM">#REF!</definedName>
    <definedName name="poi_Column">OFFSET(#REF!,0,0,COUNTA(#REF!),1)</definedName>
    <definedName name="poi_Mfg">OFFSET(#REF!,0,0,COUNTA(#REF!),1)</definedName>
    <definedName name="poi_Month">OFFSET(#REF!,0,0,COUNTA(#REF!),1)</definedName>
    <definedName name="poi_Order_number">OFFSET(#REF!,0,0,COUNTA(#REF!),1)</definedName>
    <definedName name="poi_Order_Price">OFFSET(#REF!,0,0,COUNTA(#REF!),1)</definedName>
    <definedName name="poi_Order_qty">OFFSET(#REF!,0,0,COUNTA(#REF!),1)</definedName>
    <definedName name="poi_Order_qty_bal">OFFSET(#REF!,0,0,COUNTA(#REF!),1)</definedName>
    <definedName name="poi_Supplier">OFFSET(#REF!,0,0,COUNTA(#REF!),1)</definedName>
    <definedName name="poii_Column">OFFSET(#REF!,0,0,COUNTA(#REF!),1)</definedName>
    <definedName name="poii_Mfg">OFFSET(#REF!,0,0,COUNTA(#REF!),1)</definedName>
    <definedName name="poii_Month">OFFSET(#REF!,0,0,COUNTA(#REF!),1)</definedName>
    <definedName name="poii_Order_number">OFFSET(#REF!,0,0,COUNTA(#REF!),1)</definedName>
    <definedName name="poii_Order_Price">OFFSET(#REF!,0,0,COUNTA(#REF!),1)</definedName>
    <definedName name="poii_Order_qty">OFFSET(#REF!,0,0,COUNTA(#REF!),1)</definedName>
    <definedName name="poii_Order_qty_bal">OFFSET(#REF!,0,0,COUNTA(#REF!),1)</definedName>
    <definedName name="poii_Supplier">OFFSET(#REF!,0,0,COUNTA(#REF!),1)</definedName>
    <definedName name="poli_Order_price1">OFFSET(#REF!,0,0,COUNTA(#REF!),1)</definedName>
    <definedName name="POLY" localSheetId="5">#REF!</definedName>
    <definedName name="POLY">#REF!</definedName>
    <definedName name="pom_Column">OFFSET('[145]po-m'!$F$1:$F$65536,0,0,COUNTA('[145]po-m'!$F$1:$F$65536),1)</definedName>
    <definedName name="pom_Mfg">OFFSET('[145]po-m'!$O$1:$O$65536,0,0,COUNTA('[145]po-m'!$O$1:$O$65536),1)</definedName>
    <definedName name="pom_Month">OFFSET('[145]po-m'!$Q$1:$Q$65536,0,0,COUNTA('[145]po-m'!$Q$1:$Q$65536),1)</definedName>
    <definedName name="pom_Order_number">OFFSET('[145]po-m'!$B$1:$B$65536,0,0,COUNTA('[145]po-m'!$B$1:$B$65536),1)</definedName>
    <definedName name="pom_Order_Price">OFFSET('[145]po-m'!$L$1:$L$65536,0,0,COUNTA('[145]po-m'!$L$1:$L$65536),1)</definedName>
    <definedName name="pom_Order_qty">OFFSET('[145]po-m'!$I$1:$I$65536,0,0,COUNTA('[145]po-m'!$I$1:$I$65536),1)</definedName>
    <definedName name="pom_Order_qty_bal">OFFSET('[145]po-m'!$J$1:$J$65536,0,0,COUNTA('[145]po-m'!$J$1:$J$65536),1)</definedName>
    <definedName name="pom_Supplier">OFFSET('[145]po-m'!$N$1:$N$65536,0,0,COUNTA('[145]po-m'!$N$1:$N$65536),1)</definedName>
    <definedName name="POST">#REF!</definedName>
    <definedName name="POWER" localSheetId="5">#REF!</definedName>
    <definedName name="POWER">#REF!</definedName>
    <definedName name="power02" localSheetId="1">'[13]POWER-DEPT'!#REF!</definedName>
    <definedName name="power02" localSheetId="5">'[13]POWER-DEPT'!#REF!</definedName>
    <definedName name="power02" localSheetId="2">'[13]POWER-DEPT'!#REF!</definedName>
    <definedName name="power02">'[13]POWER-DEPT'!#REF!</definedName>
    <definedName name="POY" localSheetId="1">#REF!</definedName>
    <definedName name="POY" localSheetId="5">#REF!</definedName>
    <definedName name="POY" localSheetId="2">#REF!</definedName>
    <definedName name="POY">#REF!</definedName>
    <definedName name="POYBE" localSheetId="1">#REF!</definedName>
    <definedName name="POYBE" localSheetId="5">#REF!</definedName>
    <definedName name="POYBE" localSheetId="2">#REF!</definedName>
    <definedName name="POYBE">#REF!</definedName>
    <definedName name="POYBE___0" localSheetId="1">#REF!</definedName>
    <definedName name="POYBE___0" localSheetId="5">#REF!</definedName>
    <definedName name="POYBE___0" localSheetId="2">#REF!</definedName>
    <definedName name="POYBE___0">#REF!</definedName>
    <definedName name="pp">#N/A</definedName>
    <definedName name="PPMIX" localSheetId="5">#REF!</definedName>
    <definedName name="PPMIX">#REF!</definedName>
    <definedName name="ppo" hidden="1">Main.SAPF4Help()</definedName>
    <definedName name="pqz" hidden="1">Main.SAPF4Help()</definedName>
    <definedName name="pr">#REF!</definedName>
    <definedName name="pra">#REF!</definedName>
    <definedName name="prdaml_n_ad">#REF!</definedName>
    <definedName name="PRDN" localSheetId="5">#REF!</definedName>
    <definedName name="PRDN">#REF!</definedName>
    <definedName name="PRDump" localSheetId="5">#REF!</definedName>
    <definedName name="PRDump">#REF!</definedName>
    <definedName name="pre">#REF!</definedName>
    <definedName name="preisfaktor" localSheetId="5">#REF!</definedName>
    <definedName name="preisfaktor">#REF!</definedName>
    <definedName name="premiere" localSheetId="5">#REF!</definedName>
    <definedName name="premiere">#REF!</definedName>
    <definedName name="PREOPS" localSheetId="5">#REF!</definedName>
    <definedName name="PREOPS">#REF!</definedName>
    <definedName name="PretaxProfit">#REF!</definedName>
    <definedName name="PrevYears">#REF!</definedName>
    <definedName name="prg">#REF!</definedName>
    <definedName name="price">#REF!</definedName>
    <definedName name="PRICECHNG" localSheetId="5">#REF!</definedName>
    <definedName name="PRICECHNG">#REF!</definedName>
    <definedName name="pricecomp" localSheetId="5">#REF!</definedName>
    <definedName name="pricecomp">#REF!</definedName>
    <definedName name="Princ" localSheetId="5">#REF!</definedName>
    <definedName name="Princ">#REF!</definedName>
    <definedName name="print" localSheetId="5">#REF!</definedName>
    <definedName name="print">#REF!</definedName>
    <definedName name="_xlnm.Print_Area" localSheetId="8">#REF!</definedName>
    <definedName name="_xlnm.Print_Area" localSheetId="4">'Cash Flow'!$A$1:$K$77</definedName>
    <definedName name="_xlnm.Print_Area" localSheetId="1">'FA Print'!$A$1:$L$57</definedName>
    <definedName name="_xlnm.Print_Area" localSheetId="5">#REF!</definedName>
    <definedName name="_xlnm.Print_Area" localSheetId="2">'IP (Print)'!$A$1:$O$57</definedName>
    <definedName name="_xlnm.Print_Area" localSheetId="3">'ITA Print'!$A$1:$H$42</definedName>
    <definedName name="_xlnm.Print_Area" localSheetId="6">#REF!</definedName>
    <definedName name="_xlnm.Print_Area" localSheetId="0">'SCH6'!$A$1:$F$73</definedName>
    <definedName name="_xlnm.Print_Area">#REF!</definedName>
    <definedName name="Print_Area_MI" localSheetId="1">'[146] TRIAL BALANCE'!#REF!</definedName>
    <definedName name="Print_Area_MI" localSheetId="5">'[146] TRIAL BALANCE'!#REF!</definedName>
    <definedName name="PRINT_AREA_MI" localSheetId="2">#REF!</definedName>
    <definedName name="PRINT_AREA_MI" localSheetId="6">#REF!</definedName>
    <definedName name="Print_Area_MI">'[146] TRIAL BALANCE'!#REF!</definedName>
    <definedName name="PRINT_AREA_MI1">#REF!</definedName>
    <definedName name="Print_Area_Reset" localSheetId="1">OFFSET('FA Print'!Full_Print,0,0,'FA Print'!Last_Row)</definedName>
    <definedName name="Print_Area_Reset" localSheetId="5">OFFSET('Impact (2)'!Full_Print,0,0,'Impact (2)'!Last_Row)</definedName>
    <definedName name="Print_Area_Reset" localSheetId="2">OFFSET('IP (Print)'!Full_Print,0,0,'IP (Print)'!Last_Row)</definedName>
    <definedName name="Print_Area_Reset">OFFSET(Full_Print,0,0,Last_Row)</definedName>
    <definedName name="Print_Area01" localSheetId="1">#REF!</definedName>
    <definedName name="Print_Area01" localSheetId="5">#REF!</definedName>
    <definedName name="Print_Area01" localSheetId="2">#REF!</definedName>
    <definedName name="Print_Area01">#REF!</definedName>
    <definedName name="Print_Area02" localSheetId="1">#REF!</definedName>
    <definedName name="Print_Area02" localSheetId="5">#REF!</definedName>
    <definedName name="Print_Area02" localSheetId="2">#REF!</definedName>
    <definedName name="Print_Area02">#REF!</definedName>
    <definedName name="Print_Area1" localSheetId="1">#REF!</definedName>
    <definedName name="Print_Area1" localSheetId="5">#REF!</definedName>
    <definedName name="Print_Area1" localSheetId="2">#REF!</definedName>
    <definedName name="Print_Area1">#REF!</definedName>
    <definedName name="Print_Area2" localSheetId="5">#REF!</definedName>
    <definedName name="Print_Area2">#REF!</definedName>
    <definedName name="Print_Checklist">#REF!</definedName>
    <definedName name="Print_Cover">#REF!</definedName>
    <definedName name="Print_heads">[95]A!#REF!</definedName>
    <definedName name="Print_ITR">#REF!</definedName>
    <definedName name="Print_Settlement">#REF!</definedName>
    <definedName name="_xlnm.Print_Titles" localSheetId="1">#REF!</definedName>
    <definedName name="_xlnm.Print_Titles" localSheetId="5">#REF!</definedName>
    <definedName name="_xlnm.Print_Titles" localSheetId="6">#REF!</definedName>
    <definedName name="_xlnm.Print_Titles">#REF!</definedName>
    <definedName name="PRINT_TITLES_MI" localSheetId="5">#REF!</definedName>
    <definedName name="PRINT_TITLES_MI" localSheetId="6">#REF!</definedName>
    <definedName name="PRINT_TITLES_MI">#REF!</definedName>
    <definedName name="Print_TRA">#REF!</definedName>
    <definedName name="Print_V2">'[87]Tender Summary'!#REF!</definedName>
    <definedName name="print1" localSheetId="5">#REF!</definedName>
    <definedName name="print1">#REF!</definedName>
    <definedName name="print2" localSheetId="5">#REF!</definedName>
    <definedName name="print2">#REF!</definedName>
    <definedName name="print3" localSheetId="5">#REF!</definedName>
    <definedName name="print3">#REF!</definedName>
    <definedName name="PrintAll" localSheetId="5">[147]dec00!PrintAll</definedName>
    <definedName name="PrintAll">[147]dec00!PrintAll</definedName>
    <definedName name="printing">#REF!</definedName>
    <definedName name="PrintMacro">'[40]Other notes'!$A$1</definedName>
    <definedName name="Procut_ID">OFFSET([148]Product!$A$1:$A$65536,0,0,COUNTA([148]Product!$A$1:$A$65536),1)</definedName>
    <definedName name="Procut_Name">OFFSET([148]Product!$D$1:$D$65536,0,0,COUNTA([148]Product!$D$1:$D$65536),1)</definedName>
    <definedName name="PROD">#N/A</definedName>
    <definedName name="prod_des" localSheetId="1">#REF!</definedName>
    <definedName name="prod_des" localSheetId="5">#REF!</definedName>
    <definedName name="prod_des" localSheetId="2">#REF!</definedName>
    <definedName name="prod_des">#REF!</definedName>
    <definedName name="Prod_tbl" localSheetId="1">#REF!</definedName>
    <definedName name="Prod_tbl" localSheetId="5">#REF!</definedName>
    <definedName name="Prod_tbl" localSheetId="2">#REF!</definedName>
    <definedName name="Prod_tbl">#REF!</definedName>
    <definedName name="ProdForm" localSheetId="1" hidden="1">#REF!</definedName>
    <definedName name="ProdForm" localSheetId="5" hidden="1">#REF!</definedName>
    <definedName name="ProdForm" localSheetId="2" hidden="1">#REF!</definedName>
    <definedName name="ProdForm" hidden="1">#REF!</definedName>
    <definedName name="prodndty" localSheetId="5">#REF!</definedName>
    <definedName name="prodndty">#REF!</definedName>
    <definedName name="prodnspun" localSheetId="5">#REF!</definedName>
    <definedName name="prodnspun">#REF!</definedName>
    <definedName name="PRODSALES" localSheetId="5">#REF!</definedName>
    <definedName name="PRODSALES">#REF!</definedName>
    <definedName name="Product" localSheetId="5" hidden="1">#REF!</definedName>
    <definedName name="Product" hidden="1">#REF!</definedName>
    <definedName name="Production">#REF!</definedName>
    <definedName name="production_ext">#REF!</definedName>
    <definedName name="PRODUCTIONEQUIPMENT">#REF!</definedName>
    <definedName name="PRODUCTIONINSTALLATION">#REF!</definedName>
    <definedName name="PROF_TAX" localSheetId="5">#REF!</definedName>
    <definedName name="PROF_TAX">#REF!</definedName>
    <definedName name="professional" localSheetId="5">#REF!</definedName>
    <definedName name="professional">#REF!</definedName>
    <definedName name="PROFIT" localSheetId="5">#REF!</definedName>
    <definedName name="PROFIT">#REF!</definedName>
    <definedName name="PROFIT\LOSS">#REF!</definedName>
    <definedName name="Profit___loss_account" localSheetId="5">#REF!</definedName>
    <definedName name="Profit___loss_account">#REF!</definedName>
    <definedName name="Profit_analysis">#REF!</definedName>
    <definedName name="profit_center">[113]header!$D$3</definedName>
    <definedName name="proj" localSheetId="1">#REF!</definedName>
    <definedName name="proj" localSheetId="5">#REF!</definedName>
    <definedName name="proj" localSheetId="2">#REF!</definedName>
    <definedName name="proj">#REF!</definedName>
    <definedName name="PROJCOST_TOT">#REF!</definedName>
    <definedName name="project" localSheetId="1">#REF!</definedName>
    <definedName name="project" localSheetId="5">#REF!</definedName>
    <definedName name="project" localSheetId="2">#REF!</definedName>
    <definedName name="project">#REF!</definedName>
    <definedName name="PROJECT_COST" localSheetId="1">#REF!</definedName>
    <definedName name="PROJECT_COST" localSheetId="5">#REF!</definedName>
    <definedName name="PROJECT_COST" localSheetId="2">#REF!</definedName>
    <definedName name="PROJECT_COST">#REF!</definedName>
    <definedName name="PROJECT_SUMMARY">#REF!</definedName>
    <definedName name="ProjectLocation">#REF!</definedName>
    <definedName name="ProjectNumber">#REF!</definedName>
    <definedName name="ProjectSubtitle">#REF!</definedName>
    <definedName name="ProjectTitle">#REF!</definedName>
    <definedName name="PROV_TAX">#REF!</definedName>
    <definedName name="Provision2" localSheetId="1" hidden="1">{"plansummary",#N/A,FALSE,"PlanSummary";"sales",#N/A,FALSE,"Sales Rec";"productivity",#N/A,FALSE,"Productivity Rec";"capitalspending",#N/A,FALSE,"Capital Spending"}</definedName>
    <definedName name="Provision2" localSheetId="2" hidden="1">{"plansummary",#N/A,FALSE,"PlanSummary";"sales",#N/A,FALSE,"Sales Rec";"productivity",#N/A,FALSE,"Productivity Rec";"capitalspending",#N/A,FALSE,"Capital Spending"}</definedName>
    <definedName name="Provision2" hidden="1">{"plansummary",#N/A,FALSE,"PlanSummary";"sales",#N/A,FALSE,"Sales Rec";"productivity",#N/A,FALSE,"Productivity Rec";"capitalspending",#N/A,FALSE,"Capital Spending"}</definedName>
    <definedName name="PRT">[149]Sheet1!$E$2:$E$221</definedName>
    <definedName name="PRTCON">[149]Sheet1!$H$1:$K$1</definedName>
    <definedName name="pry" hidden="1">Main.SAPF4Help()</definedName>
    <definedName name="PSF" localSheetId="1">#REF!</definedName>
    <definedName name="PSF" localSheetId="5">#REF!</definedName>
    <definedName name="PSF" localSheetId="2">#REF!</definedName>
    <definedName name="PSF">#REF!</definedName>
    <definedName name="PSF___0" localSheetId="1">#REF!</definedName>
    <definedName name="PSF___0" localSheetId="5">#REF!</definedName>
    <definedName name="PSF___0" localSheetId="2">#REF!</definedName>
    <definedName name="PSF___0">#REF!</definedName>
    <definedName name="pth" hidden="1">Main.SAPF4Help()</definedName>
    <definedName name="Pu" localSheetId="1">#REF!</definedName>
    <definedName name="Pu" localSheetId="5">#REF!</definedName>
    <definedName name="Pu" localSheetId="2">#REF!</definedName>
    <definedName name="Pu">#REF!</definedName>
    <definedName name="puh" hidden="1">Main.SAPF4Help()</definedName>
    <definedName name="pull" localSheetId="5">#REF!</definedName>
    <definedName name="pull">#REF!</definedName>
    <definedName name="PUMPBLNK" localSheetId="5">#REF!</definedName>
    <definedName name="PUMPBLNK">#REF!</definedName>
    <definedName name="PUMPDATA" localSheetId="5">#REF!</definedName>
    <definedName name="PUMPDATA">#REF!</definedName>
    <definedName name="pur_madras">#REF!</definedName>
    <definedName name="purchase">#REF!</definedName>
    <definedName name="Puz" localSheetId="5">[50]Design!#REF!</definedName>
    <definedName name="Puz">[50]Design!#REF!</definedName>
    <definedName name="pvb" hidden="1">Main.SAPF4Help()</definedName>
    <definedName name="PY">#REF!</definedName>
    <definedName name="q" localSheetId="1" hidden="1">{#N/A,#N/A,FALSE,"Proj.Cost &amp; Means of Fin."}</definedName>
    <definedName name="q" localSheetId="2" hidden="1">{#N/A,#N/A,FALSE,"Proj.Cost &amp; Means of Fin."}</definedName>
    <definedName name="q" hidden="1">{#N/A,#N/A,FALSE,"Proj.Cost &amp; Means of Fin."}</definedName>
    <definedName name="Q2_DTC">#N/A</definedName>
    <definedName name="qai" hidden="1">Main.SAPF4Help()</definedName>
    <definedName name="qevw4" hidden="1">Main.SAPF4Help()</definedName>
    <definedName name="qiu" hidden="1">Main.SAPF4Help()</definedName>
    <definedName name="QQ">#REF!</definedName>
    <definedName name="qtyex" localSheetId="1">#REF!</definedName>
    <definedName name="qtyex" localSheetId="5">#REF!</definedName>
    <definedName name="qtyex" localSheetId="2">#REF!</definedName>
    <definedName name="qtyex">#REF!</definedName>
    <definedName name="QUOTEHOME">#REF!</definedName>
    <definedName name="qw">#N/A</definedName>
    <definedName name="qwa" hidden="1">Main.SAPF4Help()</definedName>
    <definedName name="qwe">#REF!</definedName>
    <definedName name="qwesdr" hidden="1">Main.SAPF4Help()</definedName>
    <definedName name="qwest">#REF!</definedName>
    <definedName name="qws" hidden="1">Main.SAPF4Help()</definedName>
    <definedName name="qwwqe">#N/A</definedName>
    <definedName name="R_CHARAVARTHI" localSheetId="1">#REF!</definedName>
    <definedName name="R_CHARAVARTHI" localSheetId="5">#REF!</definedName>
    <definedName name="R_CHARAVARTHI" localSheetId="2">#REF!</definedName>
    <definedName name="R_CHARAVARTHI">#REF!</definedName>
    <definedName name="R_Factor" localSheetId="1">#REF!</definedName>
    <definedName name="R_Factor" localSheetId="5">#REF!</definedName>
    <definedName name="R_Factor" localSheetId="2">#REF!</definedName>
    <definedName name="R_Factor">#REF!</definedName>
    <definedName name="R_Pathania" localSheetId="1">#REF!</definedName>
    <definedName name="R_Pathania" localSheetId="5">#REF!</definedName>
    <definedName name="R_Pathania" localSheetId="2">#REF!</definedName>
    <definedName name="R_Pathania">#REF!</definedName>
    <definedName name="rahul">#REF!</definedName>
    <definedName name="ramesh">#REF!</definedName>
    <definedName name="ramya">#REF!</definedName>
    <definedName name="ran">#REF!</definedName>
    <definedName name="RandG">[150]Sheet1!$C$14:$M$25</definedName>
    <definedName name="Range">#N/A</definedName>
    <definedName name="Range2">[151]Sheet2!$B$2:$B$3</definedName>
    <definedName name="Range3">[151]Sheet2!$C$2</definedName>
    <definedName name="Rate">[125]Assumption!$M$3</definedName>
    <definedName name="RATIO">#N/A</definedName>
    <definedName name="RATIOS">#REF!</definedName>
    <definedName name="RATIOWORK">#N/A</definedName>
    <definedName name="Ratnesh">#REF!</definedName>
    <definedName name="RawAgencyPrice" localSheetId="1">#REF!</definedName>
    <definedName name="RawAgencyPrice" localSheetId="5">#REF!</definedName>
    <definedName name="RawAgencyPrice" localSheetId="2">#REF!</definedName>
    <definedName name="RawAgencyPrice">#REF!</definedName>
    <definedName name="RawData" localSheetId="1">#REF!</definedName>
    <definedName name="RawData" localSheetId="5">#REF!</definedName>
    <definedName name="RawData" localSheetId="2">#REF!</definedName>
    <definedName name="RawData">#REF!</definedName>
    <definedName name="RawHeader" localSheetId="1">#REF!</definedName>
    <definedName name="RawHeader" localSheetId="5">#REF!</definedName>
    <definedName name="RawHeader" localSheetId="2">#REF!</definedName>
    <definedName name="RawHeader">#REF!</definedName>
    <definedName name="RBData" localSheetId="5">#REF!</definedName>
    <definedName name="RBData">#REF!</definedName>
    <definedName name="RCArea" localSheetId="5" hidden="1">#REF!</definedName>
    <definedName name="RCArea" hidden="1">#REF!</definedName>
    <definedName name="rcx" hidden="1">Main.SAPF4Help()</definedName>
    <definedName name="rdf" hidden="1">Main.SAPF4Help()</definedName>
    <definedName name="RDN">'[37]#REF'!$E$15</definedName>
    <definedName name="RE" localSheetId="5">'[152]Trial Balance'!#REF!</definedName>
    <definedName name="RE">'[152]Trial Balance'!#REF!</definedName>
    <definedName name="RE_DEV">#N/A</definedName>
    <definedName name="REACAR">#N/A</definedName>
    <definedName name="RECAR">#N/A</definedName>
    <definedName name="RECONCUTTLER" localSheetId="1">#REF!</definedName>
    <definedName name="RECONCUTTLER" localSheetId="5">#REF!</definedName>
    <definedName name="RECONCUTTLER" localSheetId="2">#REF!</definedName>
    <definedName name="RECONCUTTLER">#REF!</definedName>
    <definedName name="RECONPYVSPPWHQ" localSheetId="1">#REF!</definedName>
    <definedName name="RECONPYVSPPWHQ" localSheetId="5">#REF!</definedName>
    <definedName name="RECONPYVSPPWHQ" localSheetId="2">#REF!</definedName>
    <definedName name="RECONPYVSPPWHQ">#REF!</definedName>
    <definedName name="RECONSALES" localSheetId="1">#REF!</definedName>
    <definedName name="RECONSALES" localSheetId="5">#REF!</definedName>
    <definedName name="RECONSALES" localSheetId="2">#REF!</definedName>
    <definedName name="RECONSALES">#REF!</definedName>
    <definedName name="RECONSTRATVSPP" localSheetId="5">#REF!</definedName>
    <definedName name="RECONSTRATVSPP">#REF!</definedName>
    <definedName name="Record1">'[40]Other notes'!$A$1</definedName>
    <definedName name="_xlnm.Recorder" localSheetId="1">#REF!</definedName>
    <definedName name="_xlnm.Recorder" localSheetId="5">#REF!</definedName>
    <definedName name="_xlnm.Recorder" localSheetId="2">#REF!</definedName>
    <definedName name="_xlnm.Recorder">#REF!</definedName>
    <definedName name="rect_4_415" localSheetId="1">#REF!</definedName>
    <definedName name="rect_4_415" localSheetId="5">#REF!</definedName>
    <definedName name="rect_4_415" localSheetId="2">#REF!</definedName>
    <definedName name="rect_4_415">#REF!</definedName>
    <definedName name="REDEV">#N/A</definedName>
    <definedName name="ReductInInvestments">#REF!</definedName>
    <definedName name="REF" localSheetId="1" hidden="1">{#N/A,#N/A,FALSE,"COMP"}</definedName>
    <definedName name="REF" localSheetId="2" hidden="1">{#N/A,#N/A,FALSE,"COMP"}</definedName>
    <definedName name="REF" hidden="1">{#N/A,#N/A,FALSE,"COMP"}</definedName>
    <definedName name="REFRV">#N/A</definedName>
    <definedName name="Refund" localSheetId="5">[153]Comp!#REF!</definedName>
    <definedName name="Refund">[153]Comp!#REF!</definedName>
    <definedName name="REGENCY">'[154]trial Balance'!#REF!</definedName>
    <definedName name="region" localSheetId="1">#REF!</definedName>
    <definedName name="region" localSheetId="5">#REF!</definedName>
    <definedName name="region" localSheetId="2">#REF!</definedName>
    <definedName name="region">#REF!</definedName>
    <definedName name="regiondty" localSheetId="1">#REF!</definedName>
    <definedName name="regiondty" localSheetId="5">#REF!</definedName>
    <definedName name="regiondty" localSheetId="2">#REF!</definedName>
    <definedName name="regiondty">#REF!</definedName>
    <definedName name="REGIONS">'[155]PARTY DETAILS'!$B$2:$I$3616</definedName>
    <definedName name="regionytd" localSheetId="1">#REF!</definedName>
    <definedName name="regionytd" localSheetId="5">#REF!</definedName>
    <definedName name="regionytd" localSheetId="2">#REF!</definedName>
    <definedName name="regionytd">#REF!</definedName>
    <definedName name="REGW" hidden="1">Main.SAPF4Help()</definedName>
    <definedName name="rel" localSheetId="1">'[156]trial Balance'!#REF!</definedName>
    <definedName name="rel" localSheetId="5">'[156]trial Balance'!#REF!</definedName>
    <definedName name="rel" localSheetId="2">'[156]trial Balance'!#REF!</definedName>
    <definedName name="rel">'[156]trial Balance'!#REF!</definedName>
    <definedName name="rela" localSheetId="1">'[157]Trial Balance'!#REF!</definedName>
    <definedName name="rela" localSheetId="5">'[157]Trial Balance'!#REF!</definedName>
    <definedName name="rela" localSheetId="2">'[157]Trial Balance'!#REF!</definedName>
    <definedName name="rela">'[157]Trial Balance'!#REF!</definedName>
    <definedName name="RELAT" localSheetId="5">'[158]Trial Balance'!#REF!</definedName>
    <definedName name="RELAT">'[158]Trial Balance'!#REF!</definedName>
    <definedName name="RELATE" localSheetId="5">'[159]Trial Balance'!#REF!</definedName>
    <definedName name="RELATE">'[159]Trial Balance'!#REF!</definedName>
    <definedName name="RELATED" localSheetId="5">'[160]Trial Balance'!#REF!</definedName>
    <definedName name="RELATED">'[160]Trial Balance'!#REF!</definedName>
    <definedName name="relbill">'[57]ALL-IBANK-BRS'!$A$1:$B$453</definedName>
    <definedName name="relperfdata">#REF!</definedName>
    <definedName name="RENAME" localSheetId="1">#REF!</definedName>
    <definedName name="RENAME" localSheetId="5">#REF!</definedName>
    <definedName name="RENAME" localSheetId="2">#REF!</definedName>
    <definedName name="RENAME">#REF!</definedName>
    <definedName name="Rencl" localSheetId="5">'[161]M B-QtyRecn'!#REF!</definedName>
    <definedName name="Rencl">'[161]M B-QtyRecn'!#REF!</definedName>
    <definedName name="RenclAll" localSheetId="5">'[161]M B-QtyRecn'!#REF!</definedName>
    <definedName name="RenclAll">'[161]M B-QtyRecn'!#REF!</definedName>
    <definedName name="RENT">#REF!</definedName>
    <definedName name="rental" localSheetId="1">#REF!</definedName>
    <definedName name="rental" localSheetId="5">#REF!</definedName>
    <definedName name="rental" localSheetId="2">#REF!</definedName>
    <definedName name="rental">#REF!</definedName>
    <definedName name="rentals">'[72]P&amp;LSum'!$A$25:$X$42</definedName>
    <definedName name="repair">#REF!</definedName>
    <definedName name="REPORTING_MGR">[98]Sheet1!$C$2:$C$21</definedName>
    <definedName name="ReportTitle1" localSheetId="1">#REF!</definedName>
    <definedName name="ReportTitle1" localSheetId="5">#REF!</definedName>
    <definedName name="ReportTitle1" localSheetId="2">#REF!</definedName>
    <definedName name="ReportTitle1">#REF!</definedName>
    <definedName name="RES" localSheetId="1">#REF!</definedName>
    <definedName name="RES" localSheetId="5">#REF!</definedName>
    <definedName name="RES" localSheetId="2">#REF!</definedName>
    <definedName name="RES">#REF!</definedName>
    <definedName name="RESEARCH">#REF!</definedName>
    <definedName name="Reselects" localSheetId="1">#REF!</definedName>
    <definedName name="Reselects" localSheetId="5">#REF!</definedName>
    <definedName name="Reselects" localSheetId="2">#REF!</definedName>
    <definedName name="Reselects">#REF!</definedName>
    <definedName name="RESIDENTIAL">#REF!</definedName>
    <definedName name="Residual_difference" localSheetId="5">#REF!</definedName>
    <definedName name="Residual_difference">#REF!</definedName>
    <definedName name="Rev">[125]Assumption!$M$4</definedName>
    <definedName name="REV_LEV3_INFN">#REF!</definedName>
    <definedName name="REV_LEV3_NOINFN">#REF!</definedName>
    <definedName name="Rev_Std_Mix" localSheetId="1">#REF!</definedName>
    <definedName name="Rev_Std_Mix" localSheetId="5">#REF!</definedName>
    <definedName name="Rev_Std_Mix" localSheetId="2">#REF!</definedName>
    <definedName name="Rev_Std_Mix">#REF!</definedName>
    <definedName name="REVCOST">#REF!</definedName>
    <definedName name="REVENUE">#REF!</definedName>
    <definedName name="Revenue_1" hidden="1">Main.SAPF4Help()</definedName>
    <definedName name="rfg" hidden="1">Main.SAPF4Help()</definedName>
    <definedName name="rft" hidden="1">Main.SAPF4Help()</definedName>
    <definedName name="rgegter" hidden="1">Main.SAPF4Help()</definedName>
    <definedName name="RM" localSheetId="1">#REF!</definedName>
    <definedName name="RM" localSheetId="5">#REF!</definedName>
    <definedName name="RM" localSheetId="2">#REF!</definedName>
    <definedName name="RM">#REF!</definedName>
    <definedName name="RM___0" localSheetId="1">#REF!</definedName>
    <definedName name="RM___0" localSheetId="5">#REF!</definedName>
    <definedName name="RM___0" localSheetId="2">#REF!</definedName>
    <definedName name="RM___0">#REF!</definedName>
    <definedName name="RMRT" localSheetId="5">#REF!</definedName>
    <definedName name="RMRT">#REF!</definedName>
    <definedName name="rnent">#REF!</definedName>
    <definedName name="ROE" localSheetId="5">#REF!</definedName>
    <definedName name="ROE">#REF!</definedName>
    <definedName name="round">1</definedName>
    <definedName name="RowDetails1" localSheetId="1">#REF!</definedName>
    <definedName name="RowDetails1" localSheetId="5">#REF!</definedName>
    <definedName name="RowDetails1" localSheetId="2">#REF!</definedName>
    <definedName name="RowDetails1">#REF!</definedName>
    <definedName name="Royalty">#REF!</definedName>
    <definedName name="rr" localSheetId="1" hidden="1">{"plansummary",#N/A,FALSE,"PlanSummary";"sales",#N/A,FALSE,"Sales Rec";"productivity",#N/A,FALSE,"Productivity Rec";"capitalspending",#N/A,FALSE,"Capital Spending"}</definedName>
    <definedName name="rr" localSheetId="2" hidden="1">{"plansummary",#N/A,FALSE,"PlanSummary";"sales",#N/A,FALSE,"Sales Rec";"productivity",#N/A,FALSE,"Productivity Rec";"capitalspending",#N/A,FALSE,"Capital Spending"}</definedName>
    <definedName name="rr" hidden="1">{"plansummary",#N/A,FALSE,"PlanSummary";"sales",#N/A,FALSE,"Sales Rec";"productivity",#N/A,FALSE,"Productivity Rec";"capitalspending",#N/A,FALSE,"Capital Spending"}</definedName>
    <definedName name="rrsr" localSheetId="1">#REF!</definedName>
    <definedName name="rrsr" localSheetId="5">#REF!</definedName>
    <definedName name="rrsr" localSheetId="2">#REF!</definedName>
    <definedName name="rrsr">#REF!</definedName>
    <definedName name="Rs_Lacs" localSheetId="1">'[162]INDORAMA Group June 02'!#REF!</definedName>
    <definedName name="Rs_Lacs" localSheetId="5">'[162]INDORAMA Group June 02'!#REF!</definedName>
    <definedName name="Rs_Lacs" localSheetId="2">'[162]INDORAMA Group June 02'!#REF!</definedName>
    <definedName name="Rs_Lacs">'[162]INDORAMA Group June 02'!#REF!</definedName>
    <definedName name="RTERT" hidden="1">Main.SAPF4Help()</definedName>
    <definedName name="RTGE" hidden="1">Main.SAPF4Help()</definedName>
    <definedName name="rty" hidden="1">Main.SAPF4Help()</definedName>
    <definedName name="ruchir">[69]Sched!$B$5:$C$531</definedName>
    <definedName name="s" localSheetId="1" hidden="1">{#N/A,#N/A,FALSE,"Proj.Cost &amp; Means of Fin."}</definedName>
    <definedName name="s" localSheetId="2" hidden="1">{#N/A,#N/A,FALSE,"Proj.Cost &amp; Means of Fin."}</definedName>
    <definedName name="s" hidden="1">{#N/A,#N/A,FALSE,"Proj.Cost &amp; Means of Fin."}</definedName>
    <definedName name="S_1_2">#N/A</definedName>
    <definedName name="S_10_11_12">#N/A</definedName>
    <definedName name="S_13_14___15">#N/A</definedName>
    <definedName name="S_16_17">#REF!</definedName>
    <definedName name="S_18___19">#N/A</definedName>
    <definedName name="S_20_21___22">#REF!</definedName>
    <definedName name="S_23">#N/A</definedName>
    <definedName name="S_3_4">#N/A</definedName>
    <definedName name="S_5_6">#REF!</definedName>
    <definedName name="S_8_9">#N/A</definedName>
    <definedName name="S_Adjust_Data">#REF!</definedName>
    <definedName name="S_AJE_Tot_Data">#REF!</definedName>
    <definedName name="S_CY_End_Data">#REF!</definedName>
    <definedName name="S_Dogra" localSheetId="1">#REF!</definedName>
    <definedName name="S_Dogra" localSheetId="5">#REF!</definedName>
    <definedName name="S_Dogra" localSheetId="2">#REF!</definedName>
    <definedName name="S_Dogra">#REF!</definedName>
    <definedName name="S_Gentela" localSheetId="1">#REF!</definedName>
    <definedName name="S_Gentela" localSheetId="5">#REF!</definedName>
    <definedName name="S_Gentela" localSheetId="2">#REF!</definedName>
    <definedName name="S_Gentela">#REF!</definedName>
    <definedName name="S_Negi" localSheetId="1">#REF!</definedName>
    <definedName name="S_Negi" localSheetId="5">#REF!</definedName>
    <definedName name="S_Negi" localSheetId="2">#REF!</definedName>
    <definedName name="S_Negi">#REF!</definedName>
    <definedName name="S_Pal" localSheetId="5">#REF!</definedName>
    <definedName name="S_Pal">#REF!</definedName>
    <definedName name="S_PY_End_Data">#REF!</definedName>
    <definedName name="S_RJE_Tot_Data">#REF!</definedName>
    <definedName name="sa" localSheetId="1" hidden="1">{#N/A,#N/A,FALSE,"Proj.Cost &amp; Means of Fin."}</definedName>
    <definedName name="sa" localSheetId="2" hidden="1">{#N/A,#N/A,FALSE,"Proj.Cost &amp; Means of Fin."}</definedName>
    <definedName name="sa" hidden="1">{#N/A,#N/A,FALSE,"Proj.Cost &amp; Means of Fin."}</definedName>
    <definedName name="sabi">#REF!</definedName>
    <definedName name="sad">#REF!</definedName>
    <definedName name="SAL299_FULL" localSheetId="1">#REF!</definedName>
    <definedName name="SAL299_FULL" localSheetId="5">#REF!</definedName>
    <definedName name="SAL299_FULL" localSheetId="2">#REF!</definedName>
    <definedName name="SAL299_FULL">#REF!</definedName>
    <definedName name="salaries" localSheetId="1">#REF!</definedName>
    <definedName name="salaries" localSheetId="5">#REF!</definedName>
    <definedName name="salaries" localSheetId="2">#REF!</definedName>
    <definedName name="salaries">#REF!</definedName>
    <definedName name="Sales">#REF!</definedName>
    <definedName name="Sales_Var_Output" localSheetId="1">#REF!</definedName>
    <definedName name="Sales_Var_Output" localSheetId="5">#REF!</definedName>
    <definedName name="Sales_Var_Output" localSheetId="2">#REF!</definedName>
    <definedName name="Sales_Var_Output">#REF!</definedName>
    <definedName name="Salesbreak">#REF!</definedName>
    <definedName name="salesdata">#REF!</definedName>
    <definedName name="SALESPLAN" localSheetId="5">#REF!</definedName>
    <definedName name="SALESPLAN">#REF!</definedName>
    <definedName name="SALESPROJ" localSheetId="5">#REF!</definedName>
    <definedName name="SALESPROJ">#REF!</definedName>
    <definedName name="SalesTax">[66]Old!$D$17:$O$17</definedName>
    <definedName name="salesvalue">'[72]P&amp;LSum'!$A$5:$X$22</definedName>
    <definedName name="san">#REF!</definedName>
    <definedName name="SANGEETA_PAL" localSheetId="5">#REF!</definedName>
    <definedName name="SANGEETA_PAL">#REF!</definedName>
    <definedName name="SAPBEXrevision" hidden="1">1</definedName>
    <definedName name="SAPBEXsysID" hidden="1">"PPX"</definedName>
    <definedName name="SAPBEXwbID" hidden="1">"3MLCRHQXZKKPW0CTN5L78D5ZO"</definedName>
    <definedName name="SAPFuncF4Help" hidden="1">Main.SAPF4Help()</definedName>
    <definedName name="Satara37">#REF!</definedName>
    <definedName name="SB" localSheetId="5">#REF!</definedName>
    <definedName name="SB">#REF!</definedName>
    <definedName name="SBM">[163]ridgewood!$B$1:$N$579</definedName>
    <definedName name="SBS">#N/A</definedName>
    <definedName name="SBSYES">#N/A</definedName>
    <definedName name="SC1999AvgClaim" localSheetId="5">#REF!</definedName>
    <definedName name="SC1999AvgClaim">#REF!</definedName>
    <definedName name="SC2000AvgClaim" localSheetId="5">#REF!</definedName>
    <definedName name="SC2000AvgClaim">#REF!</definedName>
    <definedName name="SC2001AvgClaim" localSheetId="5">#REF!</definedName>
    <definedName name="SC2001AvgClaim">#REF!</definedName>
    <definedName name="SC2002AvgClaim" localSheetId="5">#REF!</definedName>
    <definedName name="SC2002AvgClaim">#REF!</definedName>
    <definedName name="SCH" localSheetId="5">'[164]Results PL'!#REF!</definedName>
    <definedName name="SCH">'[164]Results PL'!#REF!</definedName>
    <definedName name="sch.B">'[165]b.s.-p.l.-sch.'!#REF!</definedName>
    <definedName name="sch.D">'[165]b.s.-p.l.-sch.'!#REF!</definedName>
    <definedName name="sch.H">#REF!</definedName>
    <definedName name="SCH__2" localSheetId="1">#REF!</definedName>
    <definedName name="SCH__2" localSheetId="5">#REF!</definedName>
    <definedName name="SCH__2" localSheetId="2">#REF!</definedName>
    <definedName name="SCH__2">#REF!</definedName>
    <definedName name="Sch_1_2">#REF!</definedName>
    <definedName name="sch_1_2_3">#REF!</definedName>
    <definedName name="SCH_11" localSheetId="1">#REF!</definedName>
    <definedName name="SCH_11" localSheetId="5">#REF!</definedName>
    <definedName name="SCH_11" localSheetId="2">#REF!</definedName>
    <definedName name="SCH_11">#REF!</definedName>
    <definedName name="SCH_4">#REF!</definedName>
    <definedName name="sch1_3">#REF!</definedName>
    <definedName name="SCH1_5" localSheetId="1">#REF!</definedName>
    <definedName name="SCH1_5" localSheetId="5">#REF!</definedName>
    <definedName name="SCH1_5" localSheetId="2">#REF!</definedName>
    <definedName name="SCH1_5">#REF!</definedName>
    <definedName name="sch5_7">#REF!</definedName>
    <definedName name="SCH6_10" localSheetId="5">#REF!</definedName>
    <definedName name="SCH6_10">#REF!</definedName>
    <definedName name="schbs1">#REF!</definedName>
    <definedName name="schbs2">#REF!</definedName>
    <definedName name="schbs3">#REF!</definedName>
    <definedName name="schC">#REF!</definedName>
    <definedName name="sche">[95]A!#REF!</definedName>
    <definedName name="Sched_A">[144]Results!#REF!</definedName>
    <definedName name="Sched_B">[144]Results!$A$49:$A$81</definedName>
    <definedName name="Sched_C">[144]Results!$A$84:$A$141</definedName>
    <definedName name="Sched_Pay" localSheetId="5">#REF!</definedName>
    <definedName name="Sched_Pay">#REF!</definedName>
    <definedName name="SCHEDULE__7">#REF!</definedName>
    <definedName name="SCHEDULE_1">#REF!</definedName>
    <definedName name="Schedule_1.1" localSheetId="5">#REF!</definedName>
    <definedName name="Schedule_1.1">#REF!</definedName>
    <definedName name="Schedule_1.2" localSheetId="5">#REF!</definedName>
    <definedName name="Schedule_1.2">#REF!</definedName>
    <definedName name="Schedule_11" localSheetId="5">#REF!</definedName>
    <definedName name="Schedule_11">#REF!</definedName>
    <definedName name="Schedule_12" localSheetId="5">[166]PL!#REF!</definedName>
    <definedName name="Schedule_12">[166]PL!#REF!</definedName>
    <definedName name="Schedule_13" localSheetId="1">#REF!</definedName>
    <definedName name="Schedule_13" localSheetId="5">#REF!</definedName>
    <definedName name="Schedule_13" localSheetId="2">#REF!</definedName>
    <definedName name="Schedule_13">#REF!</definedName>
    <definedName name="Schedule_17" localSheetId="1">#REF!</definedName>
    <definedName name="Schedule_17" localSheetId="5">#REF!</definedName>
    <definedName name="Schedule_17" localSheetId="2">#REF!</definedName>
    <definedName name="Schedule_17">#REF!</definedName>
    <definedName name="SCHEDULE_2">#REF!</definedName>
    <definedName name="SCHEDULE_3">#REF!</definedName>
    <definedName name="Schedule_4" localSheetId="1">#REF!</definedName>
    <definedName name="Schedule_4" localSheetId="5">#REF!</definedName>
    <definedName name="Schedule_4" localSheetId="2">#REF!</definedName>
    <definedName name="Schedule_4">#REF!</definedName>
    <definedName name="Schedule_5" localSheetId="5">#REF!</definedName>
    <definedName name="Schedule_5">#REF!</definedName>
    <definedName name="SCHEDULE_6">#REF!</definedName>
    <definedName name="Schedule_9" localSheetId="5">#REF!</definedName>
    <definedName name="Schedule_9">#REF!</definedName>
    <definedName name="Schedule5">[167]GROUPING!#REF!</definedName>
    <definedName name="Scheduled_Extra_Payments" localSheetId="5">#REF!</definedName>
    <definedName name="Scheduled_Extra_Payments">#REF!</definedName>
    <definedName name="Scheduled_Interest_Rate" localSheetId="5">#REF!</definedName>
    <definedName name="Scheduled_Interest_Rate">#REF!</definedName>
    <definedName name="Scheduled_Monthly_Payment" localSheetId="5">#REF!</definedName>
    <definedName name="Scheduled_Monthly_Payment">#REF!</definedName>
    <definedName name="Schedules_attached_and_forming__part_of_the_Balance__Sheet_as_on_31st_March_1999">#REF!</definedName>
    <definedName name="SCOPE">#N/A</definedName>
    <definedName name="SD">'[168]Table 5'!$E$1</definedName>
    <definedName name="sdaasd">#REF!</definedName>
    <definedName name="sdasas">#REF!</definedName>
    <definedName name="SDASD" localSheetId="1">#REF!</definedName>
    <definedName name="SDASD" localSheetId="5">#REF!</definedName>
    <definedName name="SDASD" localSheetId="2">#REF!</definedName>
    <definedName name="SDASD">#REF!</definedName>
    <definedName name="sdfmndsflk" hidden="1">#REF!</definedName>
    <definedName name="sdrt">'[169]TDS Cert DC AY 03-04'!$B$7:$I$276</definedName>
    <definedName name="se" hidden="1">{#N/A,#N/A,FALSE,"Aging Summary";#N/A,#N/A,FALSE,"Ratio Analysis";#N/A,#N/A,FALSE,"Test 120 Day Accts";#N/A,#N/A,FALSE,"Tickmarks"}</definedName>
    <definedName name="SE1999AvgClaim" localSheetId="1">#REF!</definedName>
    <definedName name="SE1999AvgClaim" localSheetId="5">#REF!</definedName>
    <definedName name="SE1999AvgClaim" localSheetId="2">#REF!</definedName>
    <definedName name="SE1999AvgClaim">#REF!</definedName>
    <definedName name="SE2000AvgClaim" localSheetId="1">#REF!</definedName>
    <definedName name="SE2000AvgClaim" localSheetId="5">#REF!</definedName>
    <definedName name="SE2000AvgClaim" localSheetId="2">#REF!</definedName>
    <definedName name="SE2000AvgClaim">#REF!</definedName>
    <definedName name="SE2002AvgClaim" localSheetId="5">#REF!</definedName>
    <definedName name="SE2002AvgClaim">#REF!</definedName>
    <definedName name="secsplit">"Chart 3"</definedName>
    <definedName name="sector">#REF!</definedName>
    <definedName name="SECTORa">#REF!</definedName>
    <definedName name="security">#REF!</definedName>
    <definedName name="SellingExp" localSheetId="5">#REF!</definedName>
    <definedName name="SellingExp">#REF!</definedName>
    <definedName name="send" localSheetId="5">#REF!</definedName>
    <definedName name="send">#REF!</definedName>
    <definedName name="SENSE">#REF!</definedName>
    <definedName name="service">'[72]P&amp;LSum'!$A$44:$X$61</definedName>
    <definedName name="Service_Charges" localSheetId="5">#REF!</definedName>
    <definedName name="Service_Charges">#REF!</definedName>
    <definedName name="set">#REF!</definedName>
    <definedName name="sets">#REF!</definedName>
    <definedName name="sfd" hidden="1">#REF!</definedName>
    <definedName name="SFewf" hidden="1">Main.SAPF4Help()</definedName>
    <definedName name="SGA">[66]Old!$D$59:$O$59</definedName>
    <definedName name="sgh">#REF!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EET1">#REF!</definedName>
    <definedName name="sheet4"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ShortTermDebt">[124]Financials!$J$148:$R$148</definedName>
    <definedName name="Site_Fees" localSheetId="1">#REF!</definedName>
    <definedName name="Site_Fees" localSheetId="5">#REF!</definedName>
    <definedName name="Site_Fees" localSheetId="2">#REF!</definedName>
    <definedName name="Site_Fees">#REF!</definedName>
    <definedName name="SIW" localSheetId="1">#REF!</definedName>
    <definedName name="SIW" localSheetId="5">#REF!</definedName>
    <definedName name="SIW" localSheetId="2">#REF!</definedName>
    <definedName name="SIW">#REF!</definedName>
    <definedName name="SIWneu" localSheetId="1">#REF!</definedName>
    <definedName name="SIWneu" localSheetId="5">#REF!</definedName>
    <definedName name="SIWneu" localSheetId="2">#REF!</definedName>
    <definedName name="SIWneu">#REF!</definedName>
    <definedName name="sixty_pct" localSheetId="5">#REF!</definedName>
    <definedName name="sixty_pct">#REF!</definedName>
    <definedName name="sixty_pctneu" localSheetId="5">#REF!</definedName>
    <definedName name="sixty_pctneu">#REF!</definedName>
    <definedName name="sk" localSheetId="1" hidden="1">{#N/A,#N/A,FALSE,"Proj.Cost &amp; Means of Fin."}</definedName>
    <definedName name="sk" localSheetId="2" hidden="1">{#N/A,#N/A,FALSE,"Proj.Cost &amp; Means of Fin."}</definedName>
    <definedName name="sk" hidden="1">{#N/A,#N/A,FALSE,"Proj.Cost &amp; Means of Fin."}</definedName>
    <definedName name="skjks" hidden="1">Main.SAPF4Help()</definedName>
    <definedName name="sks2_">#REF!</definedName>
    <definedName name="sks3_">#REF!</definedName>
    <definedName name="SLC">[170]Supplier!$A$2:$B$3409</definedName>
    <definedName name="Sonu_DT">[0]!CapitalEmployed+[0]!CurrentLiab</definedName>
    <definedName name="SpecialPrice" localSheetId="1" hidden="1">#REF!</definedName>
    <definedName name="SpecialPrice" localSheetId="5" hidden="1">#REF!</definedName>
    <definedName name="SpecialPrice" localSheetId="2" hidden="1">#REF!</definedName>
    <definedName name="SpecialPrice" hidden="1">#REF!</definedName>
    <definedName name="SPR">#REF!</definedName>
    <definedName name="spun">[171]AnnexIII!$O$5</definedName>
    <definedName name="spundisp" localSheetId="1">#REF!</definedName>
    <definedName name="spundisp" localSheetId="5">#REF!</definedName>
    <definedName name="spundisp" localSheetId="2">#REF!</definedName>
    <definedName name="spundisp">#REF!</definedName>
    <definedName name="SR.DDN">#REF!</definedName>
    <definedName name="SREX" localSheetId="1">#REF!</definedName>
    <definedName name="SREX" localSheetId="5">#REF!</definedName>
    <definedName name="SREX" localSheetId="2">#REF!</definedName>
    <definedName name="SREX">#REF!</definedName>
    <definedName name="Sri_Venkateswara_Films">'[60]Axis - 5807'!#REF!</definedName>
    <definedName name="SRLC" localSheetId="1">#REF!</definedName>
    <definedName name="SRLC" localSheetId="5">#REF!</definedName>
    <definedName name="SRLC" localSheetId="2">#REF!</definedName>
    <definedName name="SRLC">#REF!</definedName>
    <definedName name="srp">#REF!</definedName>
    <definedName name="ss" hidden="1">'[172]Inter unit set off'!$C$7</definedName>
    <definedName name="sss">#REF!</definedName>
    <definedName name="sssss">#REF!</definedName>
    <definedName name="ST_DIFF">#REF!</definedName>
    <definedName name="Stage">#REF!</definedName>
    <definedName name="STANDBY">#REF!</definedName>
    <definedName name="State" localSheetId="5">#REF!</definedName>
    <definedName name="State">#REF!</definedName>
    <definedName name="station">'[57]ALL-IBANK-BRS'!$A$1:$B$453</definedName>
    <definedName name="STATUS">#REF!</definedName>
    <definedName name="stckdty" localSheetId="5">#REF!</definedName>
    <definedName name="stckdty">#REF!</definedName>
    <definedName name="stckspun" localSheetId="5">#REF!</definedName>
    <definedName name="stckspun">#REF!</definedName>
    <definedName name="Std_Mix" localSheetId="5">#REF!</definedName>
    <definedName name="Std_Mix">#REF!</definedName>
    <definedName name="Std_Rate" localSheetId="5">#REF!</definedName>
    <definedName name="Std_Rate">#REF!</definedName>
    <definedName name="stk">#REF!</definedName>
    <definedName name="stock">#REF!</definedName>
    <definedName name="stock_status2001">#REF!</definedName>
    <definedName name="stockdata">#REF!</definedName>
    <definedName name="StockI">OFFSET([173]Prod!$F$1:$F$65536,0,0,COUNTA([173]Prod!$F$1:$F$65536),1)</definedName>
    <definedName name="StockI_Column">OFFSET('[84]Stcok-I'!$A$1,0,0,COUNTA('[84]Stcok-I'!$A$1:$A$65536),1)</definedName>
    <definedName name="StockI_Column1">OFFSET('[84]Stcok-I'!$A$1,0,0,COUNTA('[84]Stcok-I'!$A$1:$A$65536),1)</definedName>
    <definedName name="StockI_Qty">OFFSET('[84]Stcok-I'!$H$1,0,0,COUNTA('[84]Stcok-I'!$H$1:$H$65536),1)</definedName>
    <definedName name="StockI_qty1">OFFSET('[84]Stcok-I'!$H$1,0,0,COUNTA('[84]Stcok-I'!$H$1:$H$65536),1)</definedName>
    <definedName name="StockII_Column">OFFSET(#REF!,0,0,COUNTA(#REF!),1)</definedName>
    <definedName name="StockII_QTY">OFFSET(#REF!,0,0,COUNTA(#REF!),1)</definedName>
    <definedName name="Stockm_Column">OFFSET('[174]Stcok-M'!$A$1,0,0,COUNTA('[174]Stcok-M'!$A$1:$A$65536),1)</definedName>
    <definedName name="Stockm_Qty">OFFSET('[174]Stcok-M'!$F$1,0,0,COUNTA('[174]Stcok-M'!$F$1:$F$65536),1)</definedName>
    <definedName name="STORES">[175]Stores!$A$7:$F$23</definedName>
    <definedName name="STRAT__UP" localSheetId="1">#REF!</definedName>
    <definedName name="STRAT__UP" localSheetId="5">#REF!</definedName>
    <definedName name="STRAT__UP" localSheetId="2">#REF!</definedName>
    <definedName name="STRAT__UP">#REF!</definedName>
    <definedName name="strike" localSheetId="5">[176]!strike</definedName>
    <definedName name="strike">[176]!strike</definedName>
    <definedName name="structure" localSheetId="1">#REF!</definedName>
    <definedName name="structure" localSheetId="5">#REF!</definedName>
    <definedName name="structure" localSheetId="2">#REF!</definedName>
    <definedName name="structure">#REF!</definedName>
    <definedName name="Sub_process">[98]Sheet1!$A$1:$A$17</definedName>
    <definedName name="suja" hidden="1">#REF!</definedName>
    <definedName name="sum">[177]BSHEET!$C$89</definedName>
    <definedName name="sumary">#REF!</definedName>
    <definedName name="sumer2">#REF!</definedName>
    <definedName name="sumit">#REF!</definedName>
    <definedName name="summ" localSheetId="1">#REF!</definedName>
    <definedName name="summ" localSheetId="5">#REF!</definedName>
    <definedName name="summ" localSheetId="2">#REF!</definedName>
    <definedName name="summ">#REF!</definedName>
    <definedName name="SUMM_K" localSheetId="1">#REF!</definedName>
    <definedName name="SUMM_K" localSheetId="5">#REF!</definedName>
    <definedName name="SUMM_K" localSheetId="2">#REF!</definedName>
    <definedName name="SUMM_K">#REF!</definedName>
    <definedName name="SummAll" localSheetId="1">#REF!</definedName>
    <definedName name="SummAll" localSheetId="5">#REF!</definedName>
    <definedName name="SummAll" localSheetId="2">#REF!</definedName>
    <definedName name="SummAll">#REF!</definedName>
    <definedName name="summary">#REF!</definedName>
    <definedName name="Summary_FA">#REF!</definedName>
    <definedName name="summary1">'[29]wc-UGAAP'!#REF!</definedName>
    <definedName name="SummED" localSheetId="5">#REF!</definedName>
    <definedName name="SummED">#REF!</definedName>
    <definedName name="summplan" localSheetId="5">#REF!</definedName>
    <definedName name="summplan">#REF!</definedName>
    <definedName name="sundry">#REF!</definedName>
    <definedName name="sundryexp">#REF!</definedName>
    <definedName name="Suresh_Movies_Film_Distributors">'[60]Axis - 5807'!#REF!</definedName>
    <definedName name="sws">#REF!</definedName>
    <definedName name="T" localSheetId="5">#REF!</definedName>
    <definedName name="T">#REF!</definedName>
    <definedName name="T.A">#REF!</definedName>
    <definedName name="t.area">#REF!</definedName>
    <definedName name="Tab_Currency">#REF!</definedName>
    <definedName name="Tab_Period">#REF!</definedName>
    <definedName name="Table" localSheetId="5">#REF!</definedName>
    <definedName name="Table">#REF!</definedName>
    <definedName name="Table1">#REF!</definedName>
    <definedName name="TableName">"Dummy"</definedName>
    <definedName name="Tax" localSheetId="1">[153]Comp!#REF!</definedName>
    <definedName name="Tax" localSheetId="5">[153]Comp!#REF!</definedName>
    <definedName name="Tax" localSheetId="2">[153]Comp!#REF!</definedName>
    <definedName name="Tax">[153]Comp!#REF!</definedName>
    <definedName name="TAX_COMP" localSheetId="1">#REF!</definedName>
    <definedName name="TAX_COMP" localSheetId="5">#REF!</definedName>
    <definedName name="TAX_COMP" localSheetId="2">#REF!</definedName>
    <definedName name="TAX_COMP">#REF!</definedName>
    <definedName name="TAXC">#REF!</definedName>
    <definedName name="TAXCOMP" localSheetId="1">#REF!</definedName>
    <definedName name="TAXCOMP" localSheetId="5">#REF!</definedName>
    <definedName name="TAXCOMP" localSheetId="2">#REF!</definedName>
    <definedName name="TAXCOMP">#REF!</definedName>
    <definedName name="taxdepr">#REF!</definedName>
    <definedName name="taxes" localSheetId="1">#REF!</definedName>
    <definedName name="taxes" localSheetId="5">#REF!</definedName>
    <definedName name="taxes" localSheetId="2">#REF!</definedName>
    <definedName name="taxes">#REF!</definedName>
    <definedName name="taxliab">#REF!</definedName>
    <definedName name="taxrate">'[73]Assumption Sheet'!$C$25%</definedName>
    <definedName name="TaxTV">10%</definedName>
    <definedName name="TaxXL">5%</definedName>
    <definedName name="TB" localSheetId="5">#REF!</definedName>
    <definedName name="TB">#REF!</definedName>
    <definedName name="tbl_ProdInfo" localSheetId="5" hidden="1">#REF!</definedName>
    <definedName name="tbl_ProdInfo" hidden="1">#REF!</definedName>
    <definedName name="TBTable">'[71]TB-Bud'!$A$11:$Y$133</definedName>
    <definedName name="tcs" localSheetId="1">'[40]Other notes'!#REF!</definedName>
    <definedName name="tcs" localSheetId="5">'[40]Other notes'!#REF!</definedName>
    <definedName name="tcs" localSheetId="2">'[40]Other notes'!#REF!</definedName>
    <definedName name="tcs">'[40]Other notes'!#REF!</definedName>
    <definedName name="tdc" hidden="1">Main.SAPF4Help()</definedName>
    <definedName name="TDS">#REF!</definedName>
    <definedName name="Tea">[125]Assumption!$M$11</definedName>
    <definedName name="Telephone" localSheetId="1">#REF!</definedName>
    <definedName name="Telephone" localSheetId="5">#REF!</definedName>
    <definedName name="Telephone" localSheetId="2">#REF!</definedName>
    <definedName name="Telephone">#REF!</definedName>
    <definedName name="Telephone_Expenses">#REF!</definedName>
    <definedName name="tem">#REF!</definedName>
    <definedName name="Ten" localSheetId="1">#REF!</definedName>
    <definedName name="Ten" localSheetId="5">#REF!</definedName>
    <definedName name="Ten" localSheetId="2">#REF!</definedName>
    <definedName name="Ten">#REF!</definedName>
    <definedName name="Term">[125]Assumption!$M$7</definedName>
    <definedName name="TERRYTOWEL">#REF!</definedName>
    <definedName name="test">#REF!</definedName>
    <definedName name="TEST0">'[17]PF Payable'!$A$3:$H$1025</definedName>
    <definedName name="TEST1" localSheetId="1">#REF!</definedName>
    <definedName name="TEST1" localSheetId="5">#REF!</definedName>
    <definedName name="TEST1" localSheetId="2">#REF!</definedName>
    <definedName name="TEST1" localSheetId="6">#REF!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2" localSheetId="1">#REF!</definedName>
    <definedName name="TEST2" localSheetId="5">#REF!</definedName>
    <definedName name="TEST2" localSheetId="2">#REF!</definedName>
    <definedName name="TEST2">#REF!</definedName>
    <definedName name="TEST24" localSheetId="1">#REF!</definedName>
    <definedName name="TEST24" localSheetId="5">#REF!</definedName>
    <definedName name="TEST24" localSheetId="2">#REF!</definedName>
    <definedName name="TEST24">#REF!</definedName>
    <definedName name="TEST25" localSheetId="5">#REF!</definedName>
    <definedName name="TEST25">#REF!</definedName>
    <definedName name="TEST26" localSheetId="5">#REF!</definedName>
    <definedName name="TEST26">#REF!</definedName>
    <definedName name="TEST27" localSheetId="5">#REF!</definedName>
    <definedName name="TEST27">#REF!</definedName>
    <definedName name="TEST28" localSheetId="5">#REF!</definedName>
    <definedName name="TEST28">#REF!</definedName>
    <definedName name="TEST3" localSheetId="5">#REF!</definedName>
    <definedName name="TEST3">#REF!</definedName>
    <definedName name="TEST4" localSheetId="5">#REF!</definedName>
    <definedName name="TEST4">#REF!</definedName>
    <definedName name="TEST5" localSheetId="5">#REF!</definedName>
    <definedName name="TEST5">#REF!</definedName>
    <definedName name="TEST6" localSheetId="5">#REF!</definedName>
    <definedName name="TEST6">#REF!</definedName>
    <definedName name="TEST7" localSheetId="5">#REF!</definedName>
    <definedName name="TEST7">#REF!</definedName>
    <definedName name="TEST8" localSheetId="5">#REF!</definedName>
    <definedName name="TEST8">#REF!</definedName>
    <definedName name="TEST9" localSheetId="5">#REF!</definedName>
    <definedName name="TEST9">#REF!</definedName>
    <definedName name="TESTHKEY" localSheetId="5">#REF!</definedName>
    <definedName name="TESTHKEY" localSheetId="6">#REF!</definedName>
    <definedName name="TESTHKEY">#REF!</definedName>
    <definedName name="TESTKEYS" localSheetId="5">#REF!</definedName>
    <definedName name="TESTKEYS" localSheetId="6">#REF!</definedName>
    <definedName name="TESTKEYS">#REF!</definedName>
    <definedName name="TESTVKEY" localSheetId="5">#REF!</definedName>
    <definedName name="TESTVKEY">#REF!</definedName>
    <definedName name="TextRefCopy1">#REF!</definedName>
    <definedName name="TextRefCopy2">#REF!</definedName>
    <definedName name="TextRefCopyRangeCount" hidden="1">14</definedName>
    <definedName name="TEXTURISING">#REF!</definedName>
    <definedName name="Tezz">#REF!</definedName>
    <definedName name="TFO" localSheetId="5">#REF!</definedName>
    <definedName name="TFO">#REF!</definedName>
    <definedName name="tfyu">#REF!</definedName>
    <definedName name="tgv" hidden="1">Main.SAPF4Help()</definedName>
    <definedName name="tgyh" hidden="1">Main.SAPF4Help()</definedName>
    <definedName name="Thoila">#REF!</definedName>
    <definedName name="thom">[178]Sheet1!$B$169</definedName>
    <definedName name="Threshold" localSheetId="5">#REF!</definedName>
    <definedName name="Threshold">#REF!</definedName>
    <definedName name="tiy" hidden="1">Main.SAPF4Help()</definedName>
    <definedName name="TMTable">'[71]TM-Bud'!$A$11:$Y$133</definedName>
    <definedName name="TO.AR">#REF!</definedName>
    <definedName name="todate" localSheetId="5">#REF!</definedName>
    <definedName name="todate">#REF!</definedName>
    <definedName name="TopEx.">#REF!</definedName>
    <definedName name="Total">#REF!</definedName>
    <definedName name="Total_Act_Qty" localSheetId="5">#REF!</definedName>
    <definedName name="Total_Act_Qty">#REF!</definedName>
    <definedName name="Total_Actual_Sales_Qty" localSheetId="5">#REF!</definedName>
    <definedName name="Total_Actual_Sales_Qty">#REF!</definedName>
    <definedName name="total_cost">#REF!</definedName>
    <definedName name="Total_cost_sum">#REF!</definedName>
    <definedName name="Total_Interest" localSheetId="5">#REF!</definedName>
    <definedName name="Total_Interest">#REF!</definedName>
    <definedName name="Total_Pay" localSheetId="5">#REF!</definedName>
    <definedName name="Total_Pay">#REF!</definedName>
    <definedName name="Total_Payment" localSheetId="1">Scheduled_Payment+Extra_Payment</definedName>
    <definedName name="Total_Payment" localSheetId="5">Scheduled_Payment+Extra_Payment</definedName>
    <definedName name="Total_Payment" localSheetId="2">Scheduled_Payment+Extra_Payment</definedName>
    <definedName name="Total_Payment">Scheduled_Payment+Extra_Payment</definedName>
    <definedName name="TotalAssets">[0]!CapitalEmployed+[0]!CurrentLiab</definedName>
    <definedName name="TotalDebt">[0]!LongTermDebt+[0]!ShortTermDebt+[0]!CurrentPortion</definedName>
    <definedName name="TotalExNonExHeadCount" localSheetId="1">#REF!</definedName>
    <definedName name="TotalExNonExHeadCount" localSheetId="5">#REF!</definedName>
    <definedName name="TotalExNonExHeadCount" localSheetId="2">#REF!</definedName>
    <definedName name="TotalExNonExHeadCount">#REF!</definedName>
    <definedName name="totalf">#REF!</definedName>
    <definedName name="TotalFunctionHeadCount" localSheetId="1">#REF!</definedName>
    <definedName name="TotalFunctionHeadCount" localSheetId="5">#REF!</definedName>
    <definedName name="TotalFunctionHeadCount" localSheetId="2">#REF!</definedName>
    <definedName name="TotalFunctionHeadCount">#REF!</definedName>
    <definedName name="TOTASS">[59]tot_ass_9697!$A$1:$H$2376</definedName>
    <definedName name="tpl" hidden="1">Main.SAPF4Help()</definedName>
    <definedName name="tr">[47]GROUPING!#REF!</definedName>
    <definedName name="travel" localSheetId="1">#REF!</definedName>
    <definedName name="travel" localSheetId="5">#REF!</definedName>
    <definedName name="travel" localSheetId="2">#REF!</definedName>
    <definedName name="travel">#REF!</definedName>
    <definedName name="Treasury" localSheetId="5">[96]SBU!#REF!</definedName>
    <definedName name="Treasury">[96]SBU!#REF!</definedName>
    <definedName name="trf_from_Canara___6163">'[60]Axis - 505'!#REF!</definedName>
    <definedName name="TRIAL" localSheetId="1">#REF!</definedName>
    <definedName name="TRIAL" localSheetId="5">#REF!</definedName>
    <definedName name="TRIAL" localSheetId="2">#REF!</definedName>
    <definedName name="TRIAL">#REF!</definedName>
    <definedName name="trial2000">#REF!</definedName>
    <definedName name="trial2001">#REF!</definedName>
    <definedName name="trialf">[69]FA_Final!$A:$I</definedName>
    <definedName name="trialfinal">[69]FA_Final!$A:$I</definedName>
    <definedName name="TRP">[125]Assumption!$M$9</definedName>
    <definedName name="TRUCK" localSheetId="1">#REF!</definedName>
    <definedName name="TRUCK" localSheetId="5">#REF!</definedName>
    <definedName name="TRUCK" localSheetId="2">#REF!</definedName>
    <definedName name="TRUCK">#REF!</definedName>
    <definedName name="TRUNKPIPELINES">#REF!</definedName>
    <definedName name="tt">#REF!</definedName>
    <definedName name="tte" hidden="1">Main.SAPF4Help()</definedName>
    <definedName name="ttg" hidden="1">Main.SAPF4Help()</definedName>
    <definedName name="TTH" hidden="1">Main.SAPF4Help()</definedName>
    <definedName name="ttk" hidden="1">Main.SAPF4Help()</definedName>
    <definedName name="ttq" hidden="1">Main.SAPF4Help()</definedName>
    <definedName name="ttr" hidden="1">Main.SAPF4Help()</definedName>
    <definedName name="tty" hidden="1">Main.SAPF4Help()</definedName>
    <definedName name="twentytwo_pct" localSheetId="1">#REF!</definedName>
    <definedName name="twentytwo_pct" localSheetId="5">#REF!</definedName>
    <definedName name="twentytwo_pct" localSheetId="2">#REF!</definedName>
    <definedName name="twentytwo_pct">#REF!</definedName>
    <definedName name="twentytwo_pctneu" localSheetId="1">#REF!</definedName>
    <definedName name="twentytwo_pctneu" localSheetId="5">#REF!</definedName>
    <definedName name="twentytwo_pctneu" localSheetId="2">#REF!</definedName>
    <definedName name="twentytwo_pctneu">#REF!</definedName>
    <definedName name="ty" localSheetId="1" hidden="1">{"plansummary",#N/A,FALSE,"PlanSummary";"sales",#N/A,FALSE,"Sales Rec";"productivity",#N/A,FALSE,"Productivity Rec";"capitalspending",#N/A,FALSE,"Capital Spending"}</definedName>
    <definedName name="ty" localSheetId="2" hidden="1">{"plansummary",#N/A,FALSE,"PlanSummary";"sales",#N/A,FALSE,"Sales Rec";"productivity",#N/A,FALSE,"Productivity Rec";"capitalspending",#N/A,FALSE,"Capital Spending"}</definedName>
    <definedName name="ty" hidden="1">{"plansummary",#N/A,FALSE,"PlanSummary";"sales",#N/A,FALSE,"Sales Rec";"productivity",#N/A,FALSE,"Productivity Rec";"capitalspending",#N/A,FALSE,"Capital Spending"}</definedName>
    <definedName name="tyg" hidden="1">Main.SAPF4Help()</definedName>
    <definedName name="TYJ" hidden="1">Main.SAPF4Help()</definedName>
    <definedName name="TYJYU" hidden="1">Main.SAPF4Help()</definedName>
    <definedName name="TYPE">[117]VALIDATION_LIST!$A$252:$A$256</definedName>
    <definedName name="Type1">'[179]Statement 13'!$XFD$10:$XFD$12</definedName>
    <definedName name="tyrcf" hidden="1">Main.SAPF4Help()</definedName>
    <definedName name="tytu">#REF!</definedName>
    <definedName name="tyu" hidden="1">#REF!</definedName>
    <definedName name="tyuty">#REF!</definedName>
    <definedName name="tyutyu">#REF!</definedName>
    <definedName name="U" localSheetId="1">#REF!</definedName>
    <definedName name="U" localSheetId="5">#REF!</definedName>
    <definedName name="U" localSheetId="2">#REF!</definedName>
    <definedName name="U">#REF!</definedName>
    <definedName name="UD" localSheetId="1">[96]Intaccrual!#REF!</definedName>
    <definedName name="UD" localSheetId="5">[96]Intaccrual!#REF!</definedName>
    <definedName name="UD" localSheetId="2">[96]Intaccrual!#REF!</definedName>
    <definedName name="UD">[96]Intaccrual!#REF!</definedName>
    <definedName name="ukc" hidden="1">Main.SAPF4Help()</definedName>
    <definedName name="UKYUK" hidden="1">Main.SAPF4Help()</definedName>
    <definedName name="Uniform" localSheetId="1">#REF!</definedName>
    <definedName name="Uniform" localSheetId="5">#REF!</definedName>
    <definedName name="Uniform" localSheetId="2">#REF!</definedName>
    <definedName name="Uniform">#REF!</definedName>
    <definedName name="UNIT">[96]tdint!$C$237</definedName>
    <definedName name="unit_cost">#REF!</definedName>
    <definedName name="UNITOK">[180]!UNITOK</definedName>
    <definedName name="Units">[101]Introduction!$E$13</definedName>
    <definedName name="unnamed" localSheetId="1">'[181]Leasehold imp A30'!#REF!</definedName>
    <definedName name="unnamed" localSheetId="5">'[181]Leasehold imp A30'!#REF!</definedName>
    <definedName name="unnamed" localSheetId="2">'[181]Leasehold imp A30'!#REF!</definedName>
    <definedName name="unnamed">'[181]Leasehold imp A30'!#REF!</definedName>
    <definedName name="Unrealised" localSheetId="1">#REF!</definedName>
    <definedName name="Unrealised" localSheetId="5">#REF!</definedName>
    <definedName name="Unrealised" localSheetId="2">#REF!</definedName>
    <definedName name="Unrealised">#REF!</definedName>
    <definedName name="Update">[101]Introduction!$E$8</definedName>
    <definedName name="UPLOAD" localSheetId="1">#REF!</definedName>
    <definedName name="UPLOAD" localSheetId="5">#REF!</definedName>
    <definedName name="UPLOAD" localSheetId="2">#REF!</definedName>
    <definedName name="UPLOAD">#REF!</definedName>
    <definedName name="usa">[6]GROUPING!#REF!</definedName>
    <definedName name="USD" localSheetId="1">#REF!</definedName>
    <definedName name="USD" localSheetId="5">#REF!</definedName>
    <definedName name="USD" localSheetId="2">#REF!</definedName>
    <definedName name="USD">#REF!</definedName>
    <definedName name="USD_B_S">[65]Sheet1!#REF!</definedName>
    <definedName name="USD_C_F">[65]Sheet1!#REF!</definedName>
    <definedName name="USD_EX_SUMM">#REF!</definedName>
    <definedName name="usd_to_inr" localSheetId="1">'[182]Global Assmptions'!#REF!</definedName>
    <definedName name="usd_to_inr" localSheetId="5">'[182]Global Assmptions'!#REF!</definedName>
    <definedName name="usd_to_inr" localSheetId="2">'[182]Global Assmptions'!#REF!</definedName>
    <definedName name="usd_to_inr">'[182]Global Assmptions'!#REF!</definedName>
    <definedName name="usha">#REF!</definedName>
    <definedName name="usm" hidden="1">Main.SAPF4Help()</definedName>
    <definedName name="Utility">#N/A</definedName>
    <definedName name="UTV_Software_Communication_Ltd.">'[60]Axis - 5807'!#REF!</definedName>
    <definedName name="uxz" hidden="1">Main.SAPF4Help()</definedName>
    <definedName name="uytt">#N/A</definedName>
    <definedName name="V" localSheetId="1">#REF!</definedName>
    <definedName name="V" localSheetId="5">#REF!</definedName>
    <definedName name="V" localSheetId="2">#REF!</definedName>
    <definedName name="V">#REF!</definedName>
    <definedName name="V_Gawade" localSheetId="1">#REF!</definedName>
    <definedName name="V_Gawade" localSheetId="5">#REF!</definedName>
    <definedName name="V_Gawade" localSheetId="2">#REF!</definedName>
    <definedName name="V_Gawade">#REF!</definedName>
    <definedName name="va">[47]GROUPING!#REF!</definedName>
    <definedName name="Vacation">[125]Assumption!$M$8</definedName>
    <definedName name="Vadodara">#REF!</definedName>
    <definedName name="vadsva" hidden="1">Main.SAPF4Help()</definedName>
    <definedName name="Valid_Dates">[183]tables!$J$4:$J$34</definedName>
    <definedName name="Valid_Months">[183]tables!$G$4:$G$15</definedName>
    <definedName name="Valid_Years">[183]tables!$A$4:$A$7</definedName>
    <definedName name="validate_Equity_Data">[104]!validate_Equity_Data</definedName>
    <definedName name="VALTHSALA" localSheetId="1">#REF!</definedName>
    <definedName name="VALTHSALA" localSheetId="5">#REF!</definedName>
    <definedName name="VALTHSALA" localSheetId="2">#REF!</definedName>
    <definedName name="VALTHSALA">#REF!</definedName>
    <definedName name="value">3</definedName>
    <definedName name="Values_Entered" localSheetId="1">IF('FA Print'!Loan_Amount*Interest_Rate*Loan_Years*'FA Print'!Loan_Start&gt;0,1,0)</definedName>
    <definedName name="Values_Entered" localSheetId="5">IF('Impact (2)'!Loan_Amount*'Impact (2)'!Interest_Rate*'Impact (2)'!Loan_Years*'Impact (2)'!Loan_Start&gt;0,1,0)</definedName>
    <definedName name="Values_Entered" localSheetId="2">IF('IP (Print)'!Loan_Amount*Interest_Rate*Loan_Years*'IP (Print)'!Loan_Start&gt;0,1,0)</definedName>
    <definedName name="Values_Entered">IF(Loan_Amount*Interest_Rate*Loan_Years*Loan_Start&gt;0,1,0)</definedName>
    <definedName name="vani">#REF!</definedName>
    <definedName name="variance" localSheetId="1">#REF!</definedName>
    <definedName name="variance" localSheetId="5">#REF!</definedName>
    <definedName name="variance" localSheetId="2">#REF!</definedName>
    <definedName name="variance">#REF!</definedName>
    <definedName name="variance_total">#REF!</definedName>
    <definedName name="vat">#REF!</definedName>
    <definedName name="VCCBLNK" localSheetId="1">#REF!</definedName>
    <definedName name="VCCBLNK" localSheetId="5">#REF!</definedName>
    <definedName name="VCCBLNK" localSheetId="2">#REF!</definedName>
    <definedName name="VCCBLNK">#REF!</definedName>
    <definedName name="VCCDATA" localSheetId="1">#REF!</definedName>
    <definedName name="VCCDATA" localSheetId="5">#REF!</definedName>
    <definedName name="VCCDATA" localSheetId="2">#REF!</definedName>
    <definedName name="VCCDATA">#REF!</definedName>
    <definedName name="vdfv" hidden="1">Main.SAPF4Help()</definedName>
    <definedName name="vehicle">#REF!</definedName>
    <definedName name="VEHS">#N/A</definedName>
    <definedName name="vep">#REF!</definedName>
    <definedName name="Version">#REF!</definedName>
    <definedName name="versionno">1</definedName>
    <definedName name="vev">#REF!</definedName>
    <definedName name="vey">#REF!</definedName>
    <definedName name="vfa">#REF!</definedName>
    <definedName name="VFD" hidden="1">#REF!</definedName>
    <definedName name="vgb" hidden="1">Main.SAPF4Help()</definedName>
    <definedName name="vgbh" hidden="1">Main.SAPF4Help()</definedName>
    <definedName name="via">#REF!</definedName>
    <definedName name="vicco">#REF!</definedName>
    <definedName name="VINOD_GAWADE" localSheetId="1">#REF!</definedName>
    <definedName name="VINOD_GAWADE" localSheetId="5">#REF!</definedName>
    <definedName name="VINOD_GAWADE" localSheetId="2">#REF!</definedName>
    <definedName name="VINOD_GAWADE">#REF!</definedName>
    <definedName name="vio">#REF!</definedName>
    <definedName name="Vivek" localSheetId="1">#REF!</definedName>
    <definedName name="Vivek" localSheetId="5">#REF!</definedName>
    <definedName name="Vivek" localSheetId="2">#REF!</definedName>
    <definedName name="Vivek">#REF!</definedName>
    <definedName name="vnd">#REF!</definedName>
    <definedName name="Vodafine_sales" localSheetId="1">[46]Sens!#REF!</definedName>
    <definedName name="Vodafine_sales" localSheetId="5">[46]Sens!#REF!</definedName>
    <definedName name="Vodafine_sales" localSheetId="2">[46]Sens!#REF!</definedName>
    <definedName name="Vodafine_sales">[46]Sens!#REF!</definedName>
    <definedName name="Volume" localSheetId="1">[75]Assumptions!#REF!</definedName>
    <definedName name="Volume" localSheetId="5">[75]Assumptions!#REF!</definedName>
    <definedName name="Volume" localSheetId="2">[75]Assumptions!#REF!</definedName>
    <definedName name="Volume">[75]Assumptions!#REF!</definedName>
    <definedName name="VP3BOX">#N/A</definedName>
    <definedName name="VPCSTD">#N/A</definedName>
    <definedName name="VPGYP">#N/A</definedName>
    <definedName name="VPOFRV">#N/A</definedName>
    <definedName name="VRX1999AvgClaim" localSheetId="1">#REF!</definedName>
    <definedName name="VRX1999AvgClaim" localSheetId="5">#REF!</definedName>
    <definedName name="VRX1999AvgClaim" localSheetId="2">#REF!</definedName>
    <definedName name="VRX1999AvgClaim">#REF!</definedName>
    <definedName name="VRX2000AvgClaim" localSheetId="1">#REF!</definedName>
    <definedName name="VRX2000AvgClaim" localSheetId="5">#REF!</definedName>
    <definedName name="VRX2000AvgClaim" localSheetId="2">#REF!</definedName>
    <definedName name="VRX2000AvgClaim">#REF!</definedName>
    <definedName name="VRX2001AvgClaim" localSheetId="1">#REF!</definedName>
    <definedName name="VRX2001AvgClaim" localSheetId="5">#REF!</definedName>
    <definedName name="VRX2001AvgClaim" localSheetId="2">#REF!</definedName>
    <definedName name="VRX2001AvgClaim">#REF!</definedName>
    <definedName name="VRX2002AvgClaim" localSheetId="5">#REF!</definedName>
    <definedName name="VRX2002AvgClaim">#REF!</definedName>
    <definedName name="vva">#REF!</definedName>
    <definedName name="w">'[184]Balance sheet DCCDL Nov 06'!$BN$1:$BP$122</definedName>
    <definedName name="wa">'[114]FORM-16'!#REF!</definedName>
    <definedName name="wacc" localSheetId="1">[46]Sens!#REF!</definedName>
    <definedName name="wacc" localSheetId="5">[46]Sens!#REF!</definedName>
    <definedName name="wacc" localSheetId="2">[46]Sens!#REF!</definedName>
    <definedName name="wacc">[46]Sens!#REF!</definedName>
    <definedName name="WAF" hidden="1">Main.SAPF4Help()</definedName>
    <definedName name="Waiting">"Picture 1"</definedName>
    <definedName name="wap" hidden="1">Main.SAPF4Help()</definedName>
    <definedName name="WATER_POLLUTION">#REF!</definedName>
    <definedName name="wb">'[114]FORM-16'!#REF!</definedName>
    <definedName name="WBMAX" localSheetId="1">#REF!</definedName>
    <definedName name="WBMAX" localSheetId="5">#REF!</definedName>
    <definedName name="WBMAX" localSheetId="2">#REF!</definedName>
    <definedName name="WBMAX">#REF!</definedName>
    <definedName name="wd">#REF!</definedName>
    <definedName name="wdqwdqwd">#REF!</definedName>
    <definedName name="we">#REF!</definedName>
    <definedName name="WE1999AvgClaim" localSheetId="1">#REF!</definedName>
    <definedName name="WE1999AvgClaim" localSheetId="5">#REF!</definedName>
    <definedName name="WE1999AvgClaim" localSheetId="2">#REF!</definedName>
    <definedName name="WE1999AvgClaim">#REF!</definedName>
    <definedName name="WE2000AvgClaim" localSheetId="1">#REF!</definedName>
    <definedName name="WE2000AvgClaim" localSheetId="5">#REF!</definedName>
    <definedName name="WE2000AvgClaim" localSheetId="2">#REF!</definedName>
    <definedName name="WE2000AvgClaim">#REF!</definedName>
    <definedName name="WE2001AvgClaim" localSheetId="5">#REF!</definedName>
    <definedName name="WE2001AvgClaim">#REF!</definedName>
    <definedName name="WE2002AvgClaim" localSheetId="5">#REF!</definedName>
    <definedName name="WE2002AvgClaim">#REF!</definedName>
    <definedName name="wed" hidden="1">Main.SAPF4Help()</definedName>
    <definedName name="wedkl" hidden="1">Main.SAPF4Help()</definedName>
    <definedName name="weeklydty" localSheetId="5">#REF!</definedName>
    <definedName name="weeklydty">#REF!</definedName>
    <definedName name="weeklyspun" localSheetId="5">#REF!</definedName>
    <definedName name="weeklyspun">#REF!</definedName>
    <definedName name="wer3w" hidden="1">Main.SAPF4Help()</definedName>
    <definedName name="were">#REF!</definedName>
    <definedName name="wertgh" hidden="1">Main.SAPF4Help()</definedName>
    <definedName name="werw">[90]Revolving!#REF!</definedName>
    <definedName name="werwer">#REF!</definedName>
    <definedName name="wetewtwt">#N/A</definedName>
    <definedName name="wetrew">#N/A</definedName>
    <definedName name="wett">#N/A</definedName>
    <definedName name="wetwe">#REF!</definedName>
    <definedName name="wewe">#REF!</definedName>
    <definedName name="windfr" hidden="1">Main.SAPF4Help()</definedName>
    <definedName name="WIP">'[37]#REF'!$E$22</definedName>
    <definedName name="WIPCOST" localSheetId="5">[123]TOT_COST!#REF!</definedName>
    <definedName name="WIPCOST">[123]TOT_COST!#REF!</definedName>
    <definedName name="WORKER" localSheetId="1">#REF!</definedName>
    <definedName name="WORKER" localSheetId="5">#REF!</definedName>
    <definedName name="WORKER" localSheetId="2">#REF!</definedName>
    <definedName name="WORKER">#REF!</definedName>
    <definedName name="worksheet">[185]worksheet!$A$1:$P$583</definedName>
    <definedName name="WORKSHOP">#REF!</definedName>
    <definedName name="WR">#REF!</definedName>
    <definedName name="wr4t" hidden="1">Main.SAPF4Help()</definedName>
    <definedName name="WRKG_CAP">#REF!</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Balance._.Sheet." hidden="1">{#N/A,#N/A,FALSE,"Balance Sheet";#N/A,#N/A,FALSE,"P&amp;L Account";#N/A,#N/A,FALSE,"sch1,2,3,4";#N/A,#N/A,FALSE,"Sch 5";#N/A,#N/A,FALSE,"sch 6";#N/A,#N/A,FALSE,"sch 7";#N/A,#N/A,FALSE,"Sch 8,9, 10";#N/A,#N/A,FALSE,"sch11, 12"}</definedName>
    <definedName name="wrn.export." hidden="1">{"pénzbefolyás",#N/A,FALSE,"1995 évi kötések"}</definedName>
    <definedName name="wrn.Financials._.April._.02._.Rs._.000."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ORM1." localSheetId="1" hidden="1">{#N/A,#N/A,FALSE,"COMP"}</definedName>
    <definedName name="wrn.FORM1." localSheetId="2" hidden="1">{#N/A,#N/A,FALSE,"COMP"}</definedName>
    <definedName name="wrn.FORM1." hidden="1">{#N/A,#N/A,FALSE,"COMP"}</definedName>
    <definedName name="wrn.Full._.Financials." hidden="1">{#N/A,#N/A,TRUE,"Financials";#N/A,#N/A,TRUE,"Operating Statistics";#N/A,#N/A,TRUE,"Capex &amp; Depreciation";#N/A,#N/A,TRUE,"Debt"}</definedName>
    <definedName name="wrn.Full._.Report." hidden="1">{#N/A,#N/A,TRUE,"Front";#N/A,#N/A,TRUE,"Simple Letter";#N/A,#N/A,TRUE,"Inside";#N/A,#N/A,TRUE,"Contents";#N/A,#N/A,TRUE,"Basis";#N/A,#N/A,TRUE,"Inclusions";#N/A,#N/A,TRUE,"Exclusions";#N/A,#N/A,TRUE,"Areas";#N/A,#N/A,TRUE,"Summary";#N/A,#N/A,TRUE,"Detail"}</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One._.Pager._.plus._.Technicals." hidden="1">{#N/A,#N/A,FALSE,"One Pager";#N/A,#N/A,FALSE,"Technical"}</definedName>
    <definedName name="wrn.pp97schedules." localSheetId="1" hidden="1">{"plansummary",#N/A,FALSE,"PlanSummary";"sales",#N/A,FALSE,"Sales Rec";"productivity",#N/A,FALSE,"Productivity Rec";"capitalspending",#N/A,FALSE,"Capital Spending"}</definedName>
    <definedName name="wrn.pp97schedules." localSheetId="2" hidden="1">{"plansummary",#N/A,FALSE,"PlanSummary";"sales",#N/A,FALSE,"Sales Rec";"productivity",#N/A,FALSE,"Productivity Rec";"capitalspending",#N/A,FALSE,"Capital Spending"}</definedName>
    <definedName name="wrn.pp97schedules." hidden="1">{"plansummary",#N/A,FALSE,"PlanSummary";"sales",#N/A,FALSE,"Sales Rec";"productivity",#N/A,FALSE,"Productivity Rec";"capitalspending",#N/A,FALSE,"Capital Spending"}</definedName>
    <definedName name="wrn.Project._.Report._.for._.Recrection._.Centre." localSheetId="1" hidden="1">{#N/A,#N/A,FALSE,"Proj.Cost &amp; Means of Fin."}</definedName>
    <definedName name="wrn.Project._.Report._.for._.Recrection._.Centre." localSheetId="2" hidden="1">{#N/A,#N/A,FALSE,"Proj.Cost &amp; Means of Fin."}</definedName>
    <definedName name="wrn.Project._.Report._.for._.Recrection._.Centre." hidden="1">{#N/A,#N/A,FALSE,"Proj.Cost &amp; Means of Fin."}</definedName>
    <definedName name="wrs" hidden="1">Main.SAPF4Help()</definedName>
    <definedName name="wserf" hidden="1">Main.SAPF4Help()</definedName>
    <definedName name="wsrt" hidden="1">Main.SAPF4Help()</definedName>
    <definedName name="WTTSPG">#REF!</definedName>
    <definedName name="www">#N/A</definedName>
    <definedName name="wwww">#REF!</definedName>
    <definedName name="X" localSheetId="1">#REF!</definedName>
    <definedName name="X" localSheetId="5">#REF!</definedName>
    <definedName name="X" localSheetId="2">#REF!</definedName>
    <definedName name="X">#REF!</definedName>
    <definedName name="X255QTY">[186]xSeries255!$D$13:$D$42,[186]xSeries255!$D$45:$D$448</definedName>
    <definedName name="xl" hidden="1">Main.SAPF4Help()</definedName>
    <definedName name="XREF_COLUMN_1" hidden="1">#REF!</definedName>
    <definedName name="XREF_COLUMN_15" hidden="1">[187]Consolidated!#REF!</definedName>
    <definedName name="XREF_COLUMN_7" hidden="1">#REF!</definedName>
    <definedName name="XRefActiveRow" hidden="1">#REF!</definedName>
    <definedName name="XRefColumnsCount" hidden="1">2</definedName>
    <definedName name="XRefCopy1" hidden="1">#REF!</definedName>
    <definedName name="XRefCopy1Row" hidden="1">#REF!</definedName>
    <definedName name="XRefCopy2" hidden="1">#REF!</definedName>
    <definedName name="XRefCopy3" hidden="1">#REF!</definedName>
    <definedName name="XRefCopy7Row" hidden="1">[188]XREF!#REF!</definedName>
    <definedName name="XRefCopyRangeCount" hidden="1">7</definedName>
    <definedName name="XRefPaste1" hidden="1">#REF!</definedName>
    <definedName name="XRefPaste110Row" hidden="1">[188]XREF!#REF!</definedName>
    <definedName name="XRefPaste111Row" hidden="1">[188]XREF!#REF!</definedName>
    <definedName name="XRefPaste112Row" hidden="1">[188]XREF!#REF!</definedName>
    <definedName name="XRefPaste113Row" hidden="1">[188]XREF!#REF!</definedName>
    <definedName name="XRefPaste120Row" hidden="1">[188]XREF!#REF!</definedName>
    <definedName name="XRefPaste121Row" hidden="1">[188]XREF!#REF!</definedName>
    <definedName name="XRefPaste1Row" localSheetId="1" hidden="1">#REF!</definedName>
    <definedName name="XRefPaste1Row" localSheetId="5" hidden="1">#REF!</definedName>
    <definedName name="XRefPaste1Row" localSheetId="2" hidden="1">#REF!</definedName>
    <definedName name="XRefPaste1Row" hidden="1">#REF!</definedName>
    <definedName name="XRefPaste2Row" localSheetId="1" hidden="1">#REF!</definedName>
    <definedName name="XRefPaste2Row" localSheetId="5" hidden="1">#REF!</definedName>
    <definedName name="XRefPaste2Row" localSheetId="2" hidden="1">#REF!</definedName>
    <definedName name="XRefPaste2Row" hidden="1">#REF!</definedName>
    <definedName name="XRefPaste3Row" localSheetId="1" hidden="1">#REF!</definedName>
    <definedName name="XRefPaste3Row" localSheetId="5" hidden="1">#REF!</definedName>
    <definedName name="XRefPaste3Row" localSheetId="2" hidden="1">#REF!</definedName>
    <definedName name="XRefPaste3Row" hidden="1">#REF!</definedName>
    <definedName name="XRefPasteRangeCount" hidden="1">4</definedName>
    <definedName name="XSER255">[186]xSeries255!$A$13:$M$42,[186]xSeries255!$A$45:$M$448</definedName>
    <definedName name="xud" localSheetId="1">[132]Intaccrual!#REF!</definedName>
    <definedName name="xud" localSheetId="5">[132]Intaccrual!#REF!</definedName>
    <definedName name="xud" localSheetId="2">[132]Intaccrual!#REF!</definedName>
    <definedName name="xud">[132]Intaccrual!#REF!</definedName>
    <definedName name="XX">#REF!</definedName>
    <definedName name="XXX">[189]Page1!$B$1:$AH$62</definedName>
    <definedName name="Y" localSheetId="1">#REF!</definedName>
    <definedName name="Y" localSheetId="5">#REF!</definedName>
    <definedName name="Y" localSheetId="2">#REF!</definedName>
    <definedName name="Y">#REF!</definedName>
    <definedName name="Y5Y" hidden="1">Main.SAPF4Help()</definedName>
    <definedName name="year">[131]Assumptions!$B$5</definedName>
    <definedName name="YearEnd">'[66]#REF'!$D$11</definedName>
    <definedName name="yearone">[190]Introduction!$E$16</definedName>
    <definedName name="YERYERY" hidden="1">Main.SAPF4Help()</definedName>
    <definedName name="YERYEY" hidden="1">Main.SAPF4Help()</definedName>
    <definedName name="yjdtyy" hidden="1">Main.SAPF4Help()</definedName>
    <definedName name="yjiyj">#REF!</definedName>
    <definedName name="yjtykytj" hidden="1">Main.SAPF4Help()</definedName>
    <definedName name="YJYYJ" hidden="1">Main.SAPF4Help()</definedName>
    <definedName name="yogi">#REF!</definedName>
    <definedName name="YSTable">'[71]YS-Bud'!$A$11:$Y$133</definedName>
    <definedName name="ytdjtrs" hidden="1">Main.SAPF4Help()</definedName>
    <definedName name="yth" hidden="1">Main.SAPF4Help()</definedName>
    <definedName name="ytiutyu">#REF!</definedName>
    <definedName name="ytm_pbt">#REF!</definedName>
    <definedName name="YUITYI" hidden="1">Main.SAPF4Help()</definedName>
    <definedName name="yutuy" hidden="1">Main.SAPF4Help()</definedName>
    <definedName name="yy">#N/A</definedName>
    <definedName name="yzx" hidden="1">#REF!</definedName>
    <definedName name="Z" localSheetId="1">#REF!</definedName>
    <definedName name="Z" localSheetId="5">#REF!</definedName>
    <definedName name="Z" localSheetId="2">#REF!</definedName>
    <definedName name="Z">#REF!</definedName>
    <definedName name="Z_14630C72_F5A7_427C_8277_844AD49AAA2B_.wvu.FilterData" hidden="1">#REF!</definedName>
    <definedName name="Z_2F5C3FD9_C8E7_4E40_AA1F_860552691881_.wvu.FilterData" hidden="1">#REF!</definedName>
    <definedName name="Z_746852D3_BFD6_47E8_9DA9_56CF052FA174_.wvu.Rows" localSheetId="1" hidden="1">#REF!</definedName>
    <definedName name="Z_746852D3_BFD6_47E8_9DA9_56CF052FA174_.wvu.Rows" localSheetId="5" hidden="1">#REF!</definedName>
    <definedName name="Z_746852D3_BFD6_47E8_9DA9_56CF052FA174_.wvu.Rows" localSheetId="2" hidden="1">#REF!</definedName>
    <definedName name="Z_746852D3_BFD6_47E8_9DA9_56CF052FA174_.wvu.Rows" hidden="1">#REF!</definedName>
    <definedName name="Z_D3C86D22_F8CB_414B_B6A7_AE018AEDD3D0_.wvu.PrintArea" hidden="1">#REF!</definedName>
    <definedName name="Z_DE54EB4E_7288_4CBC_B1F8_54C2468A83E6_.wvu.Cols" localSheetId="1" hidden="1">#REF!,#REF!</definedName>
    <definedName name="Z_DE54EB4E_7288_4CBC_B1F8_54C2468A83E6_.wvu.Cols" localSheetId="5" hidden="1">#REF!,#REF!</definedName>
    <definedName name="Z_DE54EB4E_7288_4CBC_B1F8_54C2468A83E6_.wvu.Cols" localSheetId="2" hidden="1">#REF!,#REF!</definedName>
    <definedName name="Z_DE54EB4E_7288_4CBC_B1F8_54C2468A83E6_.wvu.Cols" hidden="1">#REF!,#REF!</definedName>
    <definedName name="Z_DE54EB4E_7288_4CBC_B1F8_54C2468A83E6_.wvu.PrintArea" localSheetId="1" hidden="1">#REF!</definedName>
    <definedName name="Z_DE54EB4E_7288_4CBC_B1F8_54C2468A83E6_.wvu.PrintArea" localSheetId="5" hidden="1">#REF!</definedName>
    <definedName name="Z_DE54EB4E_7288_4CBC_B1F8_54C2468A83E6_.wvu.PrintArea" localSheetId="2" hidden="1">#REF!</definedName>
    <definedName name="Z_DE54EB4E_7288_4CBC_B1F8_54C2468A83E6_.wvu.PrintArea" hidden="1">#REF!</definedName>
    <definedName name="Z_DE54EB4E_7288_4CBC_B1F8_54C2468A83E6_.wvu.Rows" localSheetId="1" hidden="1">#REF!,#REF!,#REF!,#REF!</definedName>
    <definedName name="Z_DE54EB4E_7288_4CBC_B1F8_54C2468A83E6_.wvu.Rows" localSheetId="5" hidden="1">#REF!,#REF!,#REF!,#REF!</definedName>
    <definedName name="Z_DE54EB4E_7288_4CBC_B1F8_54C2468A83E6_.wvu.Rows" localSheetId="2" hidden="1">#REF!,#REF!,#REF!,#REF!</definedName>
    <definedName name="Z_DE54EB4E_7288_4CBC_B1F8_54C2468A83E6_.wvu.Rows" hidden="1">#REF!,#REF!,#REF!,#REF!</definedName>
    <definedName name="Zip" localSheetId="1">#REF!</definedName>
    <definedName name="Zip" localSheetId="5">#REF!</definedName>
    <definedName name="Zip" localSheetId="2">#REF!</definedName>
    <definedName name="Zip">#REF!</definedName>
    <definedName name="zsx" hidden="1">Main.SAPF4Help()</definedName>
    <definedName name="zynga">#REF!</definedName>
    <definedName name="zz" hidden="1">[20]CMA!#REF!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[66]Financials!$A$1</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 name="כגע" hidden="1">{"pénzbefolyás",#N/A,FALSE,"1995 évi kötések"}</definedName>
    <definedName name="מקור_המתקנת">[191]Parameters_English!$U$48:$U$76</definedName>
    <definedName name="מקור_מתקנות_איכות_הסביבה">[191]Parameters_English!$W$47:$W$59</definedName>
    <definedName name="עלות">[192]Parameters_English!$U$2:$U$10</definedName>
    <definedName name="רקעקרע"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印刷範囲">[193]原紙!#REF!</definedName>
    <definedName name="有">#REF!</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6" i="78"/>
  <c r="J8" s="1"/>
  <c r="I56"/>
  <c r="I8" s="1"/>
  <c r="F56"/>
  <c r="F8" s="1"/>
  <c r="E56"/>
  <c r="E8" s="1"/>
  <c r="D56"/>
  <c r="D8" s="1"/>
  <c r="C56"/>
  <c r="C8" s="1"/>
  <c r="H55"/>
  <c r="G55"/>
  <c r="H53"/>
  <c r="G53"/>
  <c r="H20" i="63"/>
  <c r="H27" i="78"/>
  <c r="H32"/>
  <c r="G18"/>
  <c r="H56" l="1"/>
  <c r="H8" s="1"/>
  <c r="K55"/>
  <c r="K53"/>
  <c r="G56"/>
  <c r="G8" s="1"/>
  <c r="K56" l="1"/>
  <c r="O40" i="79" l="1"/>
  <c r="M40"/>
  <c r="E73" l="1"/>
  <c r="O49" s="1"/>
  <c r="D73"/>
  <c r="M49" s="1"/>
  <c r="C73"/>
  <c r="K49" s="1"/>
  <c r="O39"/>
  <c r="O38"/>
  <c r="M39"/>
  <c r="M38"/>
  <c r="M41" l="1"/>
  <c r="O41"/>
  <c r="H24" i="63" l="1"/>
  <c r="H13"/>
  <c r="M24" i="79"/>
  <c r="O24" s="1"/>
  <c r="M26"/>
  <c r="G32" i="78"/>
  <c r="E32"/>
  <c r="E30"/>
  <c r="K31" l="1"/>
  <c r="K30"/>
  <c r="K17"/>
  <c r="K16"/>
  <c r="H26" l="1"/>
  <c r="G26"/>
  <c r="K26" l="1"/>
  <c r="H12" l="1"/>
  <c r="G12"/>
  <c r="K12" l="1"/>
  <c r="M50" i="79" l="1"/>
  <c r="K50"/>
  <c r="O50"/>
  <c r="G11" i="78" l="1"/>
  <c r="H11"/>
  <c r="E65" i="79" l="1"/>
  <c r="E66" i="78"/>
  <c r="E68" s="1"/>
  <c r="D65" i="79"/>
  <c r="D66" i="78"/>
  <c r="D68" s="1"/>
  <c r="M29" i="79" l="1"/>
  <c r="K29"/>
  <c r="I29"/>
  <c r="O26"/>
  <c r="O25"/>
  <c r="M23"/>
  <c r="M27" s="1"/>
  <c r="K23"/>
  <c r="I23"/>
  <c r="I27" s="1"/>
  <c r="G23"/>
  <c r="G27" s="1"/>
  <c r="O22"/>
  <c r="O21"/>
  <c r="O20"/>
  <c r="O19"/>
  <c r="O18"/>
  <c r="O14"/>
  <c r="O13"/>
  <c r="O12"/>
  <c r="M11"/>
  <c r="M15" s="1"/>
  <c r="M31" s="1"/>
  <c r="K11"/>
  <c r="K15" s="1"/>
  <c r="I11"/>
  <c r="G11"/>
  <c r="G15" s="1"/>
  <c r="O10"/>
  <c r="O9"/>
  <c r="O8"/>
  <c r="O7"/>
  <c r="J35" i="78"/>
  <c r="I35"/>
  <c r="F35"/>
  <c r="E35"/>
  <c r="D35"/>
  <c r="C35"/>
  <c r="K32"/>
  <c r="K29"/>
  <c r="L28"/>
  <c r="L33" s="1"/>
  <c r="J28"/>
  <c r="J33" s="1"/>
  <c r="I28"/>
  <c r="I33" s="1"/>
  <c r="F28"/>
  <c r="F33" s="1"/>
  <c r="E28"/>
  <c r="D28"/>
  <c r="D33" s="1"/>
  <c r="C28"/>
  <c r="C33" s="1"/>
  <c r="K27"/>
  <c r="K23"/>
  <c r="K25"/>
  <c r="K24"/>
  <c r="H28"/>
  <c r="H33" s="1"/>
  <c r="G28"/>
  <c r="G33" s="1"/>
  <c r="K18"/>
  <c r="K15"/>
  <c r="L14"/>
  <c r="L19" s="1"/>
  <c r="J14"/>
  <c r="J19" s="1"/>
  <c r="I14"/>
  <c r="F14"/>
  <c r="E14"/>
  <c r="E19" s="1"/>
  <c r="D14"/>
  <c r="D19" s="1"/>
  <c r="C14"/>
  <c r="K13"/>
  <c r="K9"/>
  <c r="K11"/>
  <c r="K10"/>
  <c r="H14"/>
  <c r="G35"/>
  <c r="C36" l="1"/>
  <c r="I36"/>
  <c r="O29" i="79"/>
  <c r="F36" i="78"/>
  <c r="K30" i="79"/>
  <c r="E36" i="78"/>
  <c r="I30" i="79"/>
  <c r="G31"/>
  <c r="O23"/>
  <c r="O27" s="1"/>
  <c r="G30"/>
  <c r="O11"/>
  <c r="O15" s="1"/>
  <c r="K27"/>
  <c r="K31" s="1"/>
  <c r="H19" i="78"/>
  <c r="H37" s="1"/>
  <c r="H36"/>
  <c r="H35"/>
  <c r="D36"/>
  <c r="J36"/>
  <c r="F19"/>
  <c r="F37" s="1"/>
  <c r="J37"/>
  <c r="G14"/>
  <c r="G36" s="1"/>
  <c r="I19"/>
  <c r="I37" s="1"/>
  <c r="K8"/>
  <c r="K22"/>
  <c r="K28" s="1"/>
  <c r="K33" s="1"/>
  <c r="I15" i="79"/>
  <c r="I31" s="1"/>
  <c r="M30"/>
  <c r="D37" i="78"/>
  <c r="C19"/>
  <c r="C37" s="1"/>
  <c r="E33"/>
  <c r="E37" s="1"/>
  <c r="G19" l="1"/>
  <c r="G37" s="1"/>
  <c r="K35"/>
  <c r="O31" i="79"/>
  <c r="O30"/>
  <c r="K14" i="78"/>
  <c r="K36" l="1"/>
  <c r="K19"/>
  <c r="K37" s="1"/>
  <c r="H12" i="63" l="1"/>
  <c r="N157" l="1"/>
  <c r="F12" i="77"/>
  <c r="F17"/>
  <c r="F14"/>
  <c r="G28" i="63" l="1"/>
  <c r="H25"/>
  <c r="H23"/>
  <c r="G22"/>
  <c r="G26" s="1"/>
  <c r="H21"/>
  <c r="H19"/>
  <c r="H18"/>
  <c r="H14"/>
  <c r="H10"/>
  <c r="H8"/>
  <c r="H7"/>
  <c r="H28" l="1"/>
  <c r="H22"/>
  <c r="H26" s="1"/>
  <c r="M35" i="78" l="1"/>
  <c r="O35" s="1"/>
  <c r="A4" i="63" l="1"/>
  <c r="F22" i="77" l="1"/>
  <c r="F28" l="1"/>
  <c r="F26"/>
  <c r="F21" l="1"/>
  <c r="G21" s="1"/>
  <c r="F24"/>
  <c r="F9"/>
  <c r="F8" l="1"/>
  <c r="F15" l="1"/>
  <c r="G15" s="1"/>
  <c r="F27" l="1"/>
  <c r="F23" l="1"/>
  <c r="G23" s="1"/>
  <c r="F13" l="1"/>
  <c r="G13" s="1"/>
  <c r="F10" l="1"/>
  <c r="F11" l="1"/>
  <c r="G11" l="1"/>
  <c r="K32" i="54" l="1"/>
  <c r="K36" s="1"/>
  <c r="I37" s="1"/>
  <c r="K18"/>
  <c r="K22" s="1"/>
  <c r="T42"/>
  <c r="T41"/>
  <c r="T40"/>
  <c r="T39"/>
  <c r="T38"/>
  <c r="T35"/>
  <c r="T34"/>
  <c r="T33"/>
  <c r="R31"/>
  <c r="R44" s="1"/>
  <c r="Q31"/>
  <c r="Q44" s="1"/>
  <c r="O31"/>
  <c r="O44" s="1"/>
  <c r="N31"/>
  <c r="N44" s="1"/>
  <c r="M31"/>
  <c r="M44" s="1"/>
  <c r="L31"/>
  <c r="L44" s="1"/>
  <c r="J31"/>
  <c r="J44" s="1"/>
  <c r="G31"/>
  <c r="G44" s="1"/>
  <c r="D31"/>
  <c r="D44" s="1"/>
  <c r="C31"/>
  <c r="C44" s="1"/>
  <c r="T29"/>
  <c r="T28"/>
  <c r="T27"/>
  <c r="T26"/>
  <c r="T25"/>
  <c r="T24"/>
  <c r="T21"/>
  <c r="T20"/>
  <c r="P31"/>
  <c r="S31"/>
  <c r="S44" s="1"/>
  <c r="F31"/>
  <c r="F44" s="1"/>
  <c r="E31"/>
  <c r="E44" s="1"/>
  <c r="E8"/>
  <c r="H8" s="1"/>
  <c r="T18" l="1"/>
  <c r="T32"/>
  <c r="P44"/>
  <c r="I23"/>
  <c r="T23" s="1"/>
  <c r="T37"/>
  <c r="K31"/>
  <c r="T17"/>
  <c r="T19"/>
  <c r="T36"/>
  <c r="T22"/>
  <c r="H31"/>
  <c r="H44" s="1"/>
  <c r="I31" l="1"/>
  <c r="I44" s="1"/>
  <c r="K44"/>
  <c r="T44" l="1"/>
  <c r="T31"/>
  <c r="L157" i="63" l="1"/>
  <c r="B26" i="47"/>
  <c r="B19"/>
  <c r="B27" i="45"/>
  <c r="B19"/>
  <c r="B9" i="47" l="1"/>
  <c r="B10" s="1"/>
  <c r="C36"/>
  <c r="B36"/>
  <c r="C31"/>
  <c r="B31"/>
  <c r="C26"/>
  <c r="D26" s="1"/>
  <c r="C19"/>
  <c r="D19" s="1"/>
  <c r="C14"/>
  <c r="B14"/>
  <c r="C10"/>
  <c r="B37" i="45"/>
  <c r="C37"/>
  <c r="C32"/>
  <c r="B32"/>
  <c r="C19"/>
  <c r="D19" s="1"/>
  <c r="C14"/>
  <c r="B14"/>
  <c r="C10"/>
  <c r="C26"/>
  <c r="B9"/>
  <c r="B10" s="1"/>
  <c r="C24"/>
  <c r="K33" i="44"/>
  <c r="D32" i="45" l="1"/>
  <c r="D37"/>
  <c r="C27"/>
  <c r="D27" s="1"/>
  <c r="B38" i="47"/>
  <c r="D14" i="45"/>
  <c r="B39"/>
  <c r="D10"/>
  <c r="D36" i="47"/>
  <c r="D31"/>
  <c r="C38"/>
  <c r="D14"/>
  <c r="D10"/>
  <c r="C39" i="45" l="1"/>
  <c r="D39" s="1"/>
  <c r="D38" i="47"/>
  <c r="F33" i="44" l="1"/>
  <c r="F35" s="1"/>
  <c r="M32"/>
  <c r="G32"/>
  <c r="Q32" s="1"/>
  <c r="I31"/>
  <c r="M31" s="1"/>
  <c r="G31"/>
  <c r="I30"/>
  <c r="M30" s="1"/>
  <c r="G30"/>
  <c r="M29"/>
  <c r="G29"/>
  <c r="M28"/>
  <c r="G28"/>
  <c r="Q28" s="1"/>
  <c r="M27"/>
  <c r="G27"/>
  <c r="I26"/>
  <c r="M26" s="1"/>
  <c r="G26"/>
  <c r="I25"/>
  <c r="M25" s="1"/>
  <c r="G25"/>
  <c r="I24"/>
  <c r="M24" s="1"/>
  <c r="G24"/>
  <c r="M23"/>
  <c r="G23"/>
  <c r="Q23" s="1"/>
  <c r="I22"/>
  <c r="M22" s="1"/>
  <c r="G22"/>
  <c r="N22" s="1"/>
  <c r="I21"/>
  <c r="M21" s="1"/>
  <c r="G21"/>
  <c r="M20"/>
  <c r="G20"/>
  <c r="I19"/>
  <c r="M19" s="1"/>
  <c r="G19"/>
  <c r="M18"/>
  <c r="G18"/>
  <c r="Q18" s="1"/>
  <c r="I17"/>
  <c r="M17" s="1"/>
  <c r="G17"/>
  <c r="M16"/>
  <c r="G16"/>
  <c r="I15"/>
  <c r="M15" s="1"/>
  <c r="G15"/>
  <c r="I14"/>
  <c r="M14" s="1"/>
  <c r="G14"/>
  <c r="I13"/>
  <c r="M13" s="1"/>
  <c r="G13"/>
  <c r="M12"/>
  <c r="G12"/>
  <c r="Q12" s="1"/>
  <c r="M11"/>
  <c r="G11"/>
  <c r="M10"/>
  <c r="G10"/>
  <c r="Q10" s="1"/>
  <c r="I9"/>
  <c r="M9" s="1"/>
  <c r="G9"/>
  <c r="N9" s="1"/>
  <c r="I8"/>
  <c r="M8" s="1"/>
  <c r="G8"/>
  <c r="I7"/>
  <c r="M7" s="1"/>
  <c r="G7"/>
  <c r="I6"/>
  <c r="M6" s="1"/>
  <c r="G6"/>
  <c r="N6" s="1"/>
  <c r="I5"/>
  <c r="M5" s="1"/>
  <c r="G5"/>
  <c r="N5" s="1"/>
  <c r="M4"/>
  <c r="G4"/>
  <c r="L3"/>
  <c r="L33" s="1"/>
  <c r="I3"/>
  <c r="G3"/>
  <c r="Q15" l="1"/>
  <c r="Q17"/>
  <c r="Q21"/>
  <c r="Q24"/>
  <c r="Q30"/>
  <c r="Q8"/>
  <c r="Q14"/>
  <c r="Q25"/>
  <c r="Q31"/>
  <c r="O22"/>
  <c r="P22" s="1"/>
  <c r="Q7"/>
  <c r="O9"/>
  <c r="P9" s="1"/>
  <c r="Q3"/>
  <c r="O5"/>
  <c r="P5" s="1"/>
  <c r="Q6"/>
  <c r="N8"/>
  <c r="O8" s="1"/>
  <c r="Q13"/>
  <c r="N21"/>
  <c r="O21" s="1"/>
  <c r="N31"/>
  <c r="O31" s="1"/>
  <c r="Q5"/>
  <c r="O6"/>
  <c r="P6" s="1"/>
  <c r="N7"/>
  <c r="O7" s="1"/>
  <c r="Q9"/>
  <c r="N17"/>
  <c r="O17" s="1"/>
  <c r="Q19"/>
  <c r="Q22"/>
  <c r="Q26"/>
  <c r="N30"/>
  <c r="O30" s="1"/>
  <c r="M3"/>
  <c r="N4"/>
  <c r="O4" s="1"/>
  <c r="N3"/>
  <c r="Q4"/>
  <c r="N10"/>
  <c r="O10" s="1"/>
  <c r="Q11"/>
  <c r="N12"/>
  <c r="O12" s="1"/>
  <c r="N13"/>
  <c r="O13" s="1"/>
  <c r="N14"/>
  <c r="O14" s="1"/>
  <c r="N15"/>
  <c r="O15" s="1"/>
  <c r="Q16"/>
  <c r="N18"/>
  <c r="O18" s="1"/>
  <c r="N19"/>
  <c r="O19" s="1"/>
  <c r="Q20"/>
  <c r="N23"/>
  <c r="O23" s="1"/>
  <c r="N24"/>
  <c r="O24" s="1"/>
  <c r="N25"/>
  <c r="O25" s="1"/>
  <c r="N26"/>
  <c r="O26" s="1"/>
  <c r="Q27"/>
  <c r="N28"/>
  <c r="O28" s="1"/>
  <c r="Q29"/>
  <c r="N32"/>
  <c r="O32" s="1"/>
  <c r="N11"/>
  <c r="O11" s="1"/>
  <c r="N16"/>
  <c r="O16" s="1"/>
  <c r="N20"/>
  <c r="O20" s="1"/>
  <c r="N27"/>
  <c r="O27" s="1"/>
  <c r="N29"/>
  <c r="O29" s="1"/>
  <c r="R9" l="1"/>
  <c r="R8"/>
  <c r="P8"/>
  <c r="R22"/>
  <c r="R6"/>
  <c r="R5"/>
  <c r="R21"/>
  <c r="P21"/>
  <c r="R30"/>
  <c r="P30"/>
  <c r="R17"/>
  <c r="P17"/>
  <c r="R7"/>
  <c r="P7"/>
  <c r="R31"/>
  <c r="P31"/>
  <c r="Q33"/>
  <c r="R29"/>
  <c r="P29"/>
  <c r="R20"/>
  <c r="P20"/>
  <c r="R11"/>
  <c r="P11"/>
  <c r="R25"/>
  <c r="P25"/>
  <c r="R23"/>
  <c r="P23"/>
  <c r="R19"/>
  <c r="P19"/>
  <c r="R14"/>
  <c r="P14"/>
  <c r="R12"/>
  <c r="P12"/>
  <c r="R10"/>
  <c r="P10"/>
  <c r="R27"/>
  <c r="P27"/>
  <c r="R16"/>
  <c r="P16"/>
  <c r="R32"/>
  <c r="P32"/>
  <c r="R28"/>
  <c r="P28"/>
  <c r="R26"/>
  <c r="P26"/>
  <c r="R24"/>
  <c r="P24"/>
  <c r="R18"/>
  <c r="P18"/>
  <c r="R15"/>
  <c r="P15"/>
  <c r="R13"/>
  <c r="P13"/>
  <c r="R4"/>
  <c r="P4"/>
  <c r="M33"/>
  <c r="O3"/>
  <c r="N33"/>
  <c r="O33" l="1"/>
  <c r="R3"/>
  <c r="R33" s="1"/>
  <c r="P3"/>
  <c r="P33" s="1"/>
  <c r="H243" i="15" l="1"/>
  <c r="E70"/>
  <c r="E385"/>
  <c r="C16" i="22"/>
  <c r="F51"/>
  <c r="C1" i="31"/>
  <c r="C237"/>
  <c r="V356" i="15"/>
  <c r="V382"/>
  <c r="F9" i="16"/>
  <c r="V406" i="15"/>
  <c r="V469"/>
  <c r="V465"/>
  <c r="V481" s="1"/>
  <c r="V449"/>
  <c r="V442"/>
  <c r="V446" s="1"/>
  <c r="V484"/>
  <c r="V492" s="1"/>
  <c r="V375"/>
  <c r="V373"/>
  <c r="E265" i="31"/>
  <c r="V320" i="15"/>
  <c r="E133" i="16"/>
  <c r="E139"/>
  <c r="F140" s="1"/>
  <c r="E333" i="15"/>
  <c r="H275"/>
  <c r="F51"/>
  <c r="A4" i="14"/>
  <c r="D7"/>
  <c r="E7"/>
  <c r="E15"/>
  <c r="F22"/>
  <c r="F31" s="1"/>
  <c r="F23"/>
  <c r="F24"/>
  <c r="F29"/>
  <c r="A78"/>
  <c r="C80"/>
  <c r="E80"/>
  <c r="A85"/>
  <c r="E99"/>
  <c r="F100" s="1"/>
  <c r="D102"/>
  <c r="F102"/>
  <c r="E106"/>
  <c r="E107"/>
  <c r="E111"/>
  <c r="H46" i="15"/>
  <c r="I49" s="1"/>
  <c r="I60" s="1"/>
  <c r="E87" i="14" s="1"/>
  <c r="I169" i="15"/>
  <c r="E109" i="14" s="1"/>
  <c r="I174" i="15"/>
  <c r="E110" i="14" s="1"/>
  <c r="H191" i="15"/>
  <c r="H193" s="1"/>
  <c r="H196" s="1"/>
  <c r="H198"/>
  <c r="I265"/>
  <c r="E119" i="14" s="1"/>
  <c r="I255" i="15"/>
  <c r="E117" i="14" s="1"/>
  <c r="H143" i="15"/>
  <c r="H145" s="1"/>
  <c r="I146" s="1"/>
  <c r="E108" i="14" s="1"/>
  <c r="F344" i="15"/>
  <c r="D23" i="14" s="1"/>
  <c r="P365" i="15"/>
  <c r="P369" s="1"/>
  <c r="P366"/>
  <c r="P367"/>
  <c r="P368"/>
  <c r="P340"/>
  <c r="P344" s="1"/>
  <c r="P341"/>
  <c r="P342"/>
  <c r="P343"/>
  <c r="P347"/>
  <c r="P361" s="1"/>
  <c r="P348"/>
  <c r="P349"/>
  <c r="P350"/>
  <c r="P351"/>
  <c r="P352"/>
  <c r="P353"/>
  <c r="P354"/>
  <c r="P355"/>
  <c r="P356"/>
  <c r="P357"/>
  <c r="P358"/>
  <c r="P359"/>
  <c r="P360"/>
  <c r="E290"/>
  <c r="E291"/>
  <c r="E257" i="16"/>
  <c r="C97" i="14" s="1"/>
  <c r="F259" i="16"/>
  <c r="C100" i="14" s="1"/>
  <c r="E256" i="16"/>
  <c r="C96" i="14" s="1"/>
  <c r="F411" i="15"/>
  <c r="F431" s="1"/>
  <c r="D27" i="14" s="1"/>
  <c r="F412" i="15"/>
  <c r="F414"/>
  <c r="P458"/>
  <c r="P462" s="1"/>
  <c r="P459"/>
  <c r="P460"/>
  <c r="P461"/>
  <c r="F416"/>
  <c r="F417"/>
  <c r="F418"/>
  <c r="F424"/>
  <c r="F426"/>
  <c r="F427"/>
  <c r="F428"/>
  <c r="F429"/>
  <c r="E110" i="16"/>
  <c r="D43" i="14" s="1"/>
  <c r="F393" i="15"/>
  <c r="F408" s="1"/>
  <c r="D26" i="14" s="1"/>
  <c r="D397" i="15"/>
  <c r="E398" s="1"/>
  <c r="D400"/>
  <c r="D398"/>
  <c r="D399"/>
  <c r="E400" s="1"/>
  <c r="F403"/>
  <c r="P435"/>
  <c r="P439" s="1"/>
  <c r="P436"/>
  <c r="P437"/>
  <c r="P438"/>
  <c r="P442"/>
  <c r="P446" s="1"/>
  <c r="P443"/>
  <c r="P444"/>
  <c r="P445"/>
  <c r="P449"/>
  <c r="P453" s="1"/>
  <c r="P450"/>
  <c r="P451"/>
  <c r="P452"/>
  <c r="E449"/>
  <c r="F450" s="1"/>
  <c r="F488" s="1"/>
  <c r="P465"/>
  <c r="P481" s="1"/>
  <c r="P466"/>
  <c r="P467"/>
  <c r="P468"/>
  <c r="P469"/>
  <c r="P470"/>
  <c r="P471"/>
  <c r="P472"/>
  <c r="P473"/>
  <c r="P474"/>
  <c r="P475"/>
  <c r="P476"/>
  <c r="P477"/>
  <c r="P479"/>
  <c r="P480"/>
  <c r="P484"/>
  <c r="P492" s="1"/>
  <c r="P485"/>
  <c r="P486"/>
  <c r="P487"/>
  <c r="P488"/>
  <c r="P489"/>
  <c r="P490"/>
  <c r="P491"/>
  <c r="E454"/>
  <c r="F456"/>
  <c r="E458"/>
  <c r="E459"/>
  <c r="F461"/>
  <c r="F462"/>
  <c r="F463"/>
  <c r="P494"/>
  <c r="P504" s="1"/>
  <c r="P495"/>
  <c r="P496"/>
  <c r="P497"/>
  <c r="P498"/>
  <c r="P499"/>
  <c r="P500"/>
  <c r="P501"/>
  <c r="P502"/>
  <c r="P503"/>
  <c r="F486"/>
  <c r="P542"/>
  <c r="P546" s="1"/>
  <c r="P543"/>
  <c r="P544"/>
  <c r="P545"/>
  <c r="E195" i="16"/>
  <c r="E170"/>
  <c r="E472" i="15"/>
  <c r="F475"/>
  <c r="F477"/>
  <c r="F478"/>
  <c r="P508"/>
  <c r="P513" s="1"/>
  <c r="P509"/>
  <c r="P510"/>
  <c r="P511"/>
  <c r="P512"/>
  <c r="P516"/>
  <c r="P520" s="1"/>
  <c r="P517"/>
  <c r="P518"/>
  <c r="P519"/>
  <c r="E482"/>
  <c r="P523"/>
  <c r="P538" s="1"/>
  <c r="P524"/>
  <c r="P525"/>
  <c r="P526"/>
  <c r="P527"/>
  <c r="P528"/>
  <c r="P529"/>
  <c r="P530"/>
  <c r="P531"/>
  <c r="P532"/>
  <c r="P533"/>
  <c r="P534"/>
  <c r="P535"/>
  <c r="P536"/>
  <c r="P537"/>
  <c r="F485"/>
  <c r="E298"/>
  <c r="E304" s="1"/>
  <c r="E299"/>
  <c r="E300"/>
  <c r="E301"/>
  <c r="E302"/>
  <c r="A302" s="1"/>
  <c r="E303"/>
  <c r="A303" s="1"/>
  <c r="E307"/>
  <c r="E317" s="1"/>
  <c r="E308"/>
  <c r="D312"/>
  <c r="D313"/>
  <c r="E314"/>
  <c r="E315"/>
  <c r="P317"/>
  <c r="P337" s="1"/>
  <c r="P318"/>
  <c r="P319"/>
  <c r="P320"/>
  <c r="P321"/>
  <c r="P322"/>
  <c r="P323"/>
  <c r="P324"/>
  <c r="P325"/>
  <c r="P326"/>
  <c r="P327"/>
  <c r="P328"/>
  <c r="P329"/>
  <c r="P330"/>
  <c r="P331"/>
  <c r="P332"/>
  <c r="P333"/>
  <c r="P334"/>
  <c r="P335"/>
  <c r="P336"/>
  <c r="E494"/>
  <c r="E493"/>
  <c r="F285"/>
  <c r="E99" i="16"/>
  <c r="E19" i="15" s="1"/>
  <c r="E100" i="16"/>
  <c r="E21" i="15" s="1"/>
  <c r="F159" i="16"/>
  <c r="F175" i="15" s="1"/>
  <c r="C111" i="14" s="1"/>
  <c r="F263" i="16"/>
  <c r="E172" i="15" s="1"/>
  <c r="F174" s="1"/>
  <c r="C110" i="14" s="1"/>
  <c r="F207" i="16"/>
  <c r="E173" i="15" s="1"/>
  <c r="E164" i="16"/>
  <c r="E141"/>
  <c r="E152" i="15" s="1"/>
  <c r="E143" i="16"/>
  <c r="E153" i="15" s="1"/>
  <c r="E142" i="16"/>
  <c r="E154" i="15" s="1"/>
  <c r="E150" i="16"/>
  <c r="E142" i="15" s="1"/>
  <c r="E146" s="1"/>
  <c r="E154" i="16"/>
  <c r="E144" i="15" s="1"/>
  <c r="E225" i="16"/>
  <c r="F226" s="1"/>
  <c r="E188" i="15" s="1"/>
  <c r="E191" s="1"/>
  <c r="E226" i="16"/>
  <c r="E169"/>
  <c r="E171" s="1"/>
  <c r="E172"/>
  <c r="E174"/>
  <c r="E175"/>
  <c r="E177"/>
  <c r="E178"/>
  <c r="E179"/>
  <c r="E180"/>
  <c r="F182"/>
  <c r="E200" i="15" s="1"/>
  <c r="E181" i="16"/>
  <c r="E183"/>
  <c r="E184"/>
  <c r="E185"/>
  <c r="E186"/>
  <c r="E187"/>
  <c r="E188"/>
  <c r="E189"/>
  <c r="E190"/>
  <c r="E191"/>
  <c r="E193"/>
  <c r="E192"/>
  <c r="E194" s="1"/>
  <c r="E197"/>
  <c r="E198"/>
  <c r="E199"/>
  <c r="E200"/>
  <c r="E201"/>
  <c r="E202"/>
  <c r="E208"/>
  <c r="E209"/>
  <c r="E210"/>
  <c r="E211"/>
  <c r="E212"/>
  <c r="E213"/>
  <c r="E214"/>
  <c r="E215"/>
  <c r="E216"/>
  <c r="E217"/>
  <c r="E220"/>
  <c r="F204"/>
  <c r="E195" i="15" s="1"/>
  <c r="F214" i="16"/>
  <c r="D197" i="15" s="1"/>
  <c r="E85" i="16"/>
  <c r="E87"/>
  <c r="E231"/>
  <c r="E232"/>
  <c r="E234"/>
  <c r="E235"/>
  <c r="E236"/>
  <c r="E237"/>
  <c r="E238"/>
  <c r="F176"/>
  <c r="E202" i="15" s="1"/>
  <c r="E91" i="16"/>
  <c r="E259" i="15" s="1"/>
  <c r="F265" s="1"/>
  <c r="C119" i="14" s="1"/>
  <c r="E92" i="16"/>
  <c r="E260" i="15" s="1"/>
  <c r="E13" i="16"/>
  <c r="F22" s="1"/>
  <c r="E250" i="15" s="1"/>
  <c r="F255" s="1"/>
  <c r="E14" i="16"/>
  <c r="E15"/>
  <c r="E16"/>
  <c r="E17"/>
  <c r="E18"/>
  <c r="E19"/>
  <c r="E20"/>
  <c r="E22"/>
  <c r="E76"/>
  <c r="F81" s="1"/>
  <c r="E251" i="15" s="1"/>
  <c r="E77" i="16"/>
  <c r="E78"/>
  <c r="E79"/>
  <c r="E80"/>
  <c r="E81"/>
  <c r="F72"/>
  <c r="E252" i="15" s="1"/>
  <c r="E65" i="16"/>
  <c r="F68" s="1"/>
  <c r="E253" i="15" s="1"/>
  <c r="E66" i="16"/>
  <c r="E67"/>
  <c r="E68"/>
  <c r="F23"/>
  <c r="E254" i="15" s="1"/>
  <c r="E28" i="16"/>
  <c r="F61" s="1"/>
  <c r="E255" i="15" s="1"/>
  <c r="E29" i="16"/>
  <c r="E30"/>
  <c r="E31"/>
  <c r="E32"/>
  <c r="E33"/>
  <c r="E34"/>
  <c r="E35"/>
  <c r="E36"/>
  <c r="E37"/>
  <c r="E38"/>
  <c r="E39"/>
  <c r="E40"/>
  <c r="E41"/>
  <c r="E42"/>
  <c r="E43"/>
  <c r="E44"/>
  <c r="E45"/>
  <c r="E46"/>
  <c r="E47"/>
  <c r="E48"/>
  <c r="E49"/>
  <c r="E50"/>
  <c r="E51"/>
  <c r="E52"/>
  <c r="E53"/>
  <c r="E54"/>
  <c r="E55"/>
  <c r="E56"/>
  <c r="E57"/>
  <c r="E58"/>
  <c r="E59"/>
  <c r="E60"/>
  <c r="E61"/>
  <c r="E244"/>
  <c r="F247" s="1"/>
  <c r="F133" i="15" s="1"/>
  <c r="E245" i="16"/>
  <c r="E246"/>
  <c r="E247"/>
  <c r="E90"/>
  <c r="E264" i="15" s="1"/>
  <c r="D49" i="14" s="1"/>
  <c r="E107" i="16"/>
  <c r="E263" i="15" s="1"/>
  <c r="D47" i="14" s="1"/>
  <c r="P372" i="15"/>
  <c r="P386" s="1"/>
  <c r="P373"/>
  <c r="P374"/>
  <c r="P375"/>
  <c r="P376"/>
  <c r="P377"/>
  <c r="P378"/>
  <c r="P379"/>
  <c r="P380"/>
  <c r="P381"/>
  <c r="P382"/>
  <c r="P383"/>
  <c r="P384"/>
  <c r="P385"/>
  <c r="E351"/>
  <c r="E352"/>
  <c r="F352" s="1"/>
  <c r="P390"/>
  <c r="P398" s="1"/>
  <c r="P391"/>
  <c r="P392"/>
  <c r="P393"/>
  <c r="P394"/>
  <c r="P395"/>
  <c r="P396"/>
  <c r="P397"/>
  <c r="E357"/>
  <c r="P402"/>
  <c r="P415" s="1"/>
  <c r="P403"/>
  <c r="P404"/>
  <c r="P405"/>
  <c r="P406"/>
  <c r="P407"/>
  <c r="P408"/>
  <c r="P409"/>
  <c r="P410"/>
  <c r="P411"/>
  <c r="P412"/>
  <c r="P413"/>
  <c r="P414"/>
  <c r="E361"/>
  <c r="P419"/>
  <c r="P423" s="1"/>
  <c r="P420"/>
  <c r="P421"/>
  <c r="P422"/>
  <c r="P427"/>
  <c r="P431" s="1"/>
  <c r="P428"/>
  <c r="P429"/>
  <c r="P430"/>
  <c r="E94" i="16"/>
  <c r="E371" i="15" s="1"/>
  <c r="F372" s="1"/>
  <c r="E102" i="16"/>
  <c r="E45" i="15"/>
  <c r="E103" i="16"/>
  <c r="E101"/>
  <c r="E106"/>
  <c r="F58" i="15" s="1"/>
  <c r="E5"/>
  <c r="H5"/>
  <c r="F11"/>
  <c r="F15"/>
  <c r="I21"/>
  <c r="E35"/>
  <c r="H35"/>
  <c r="E85"/>
  <c r="I88"/>
  <c r="F116"/>
  <c r="F224"/>
  <c r="I224"/>
  <c r="E226"/>
  <c r="H226"/>
  <c r="F230"/>
  <c r="E231"/>
  <c r="H231"/>
  <c r="E275"/>
  <c r="I287"/>
  <c r="I291"/>
  <c r="H304"/>
  <c r="K315"/>
  <c r="H317"/>
  <c r="O317"/>
  <c r="O337" s="1"/>
  <c r="Q317"/>
  <c r="Q337" s="1"/>
  <c r="R317"/>
  <c r="R337" s="1"/>
  <c r="S317"/>
  <c r="S337" s="1"/>
  <c r="T317"/>
  <c r="T337" s="1"/>
  <c r="U317"/>
  <c r="U337" s="1"/>
  <c r="O318"/>
  <c r="Q318"/>
  <c r="R318"/>
  <c r="S318"/>
  <c r="T318"/>
  <c r="U318"/>
  <c r="O319"/>
  <c r="Q319"/>
  <c r="R319"/>
  <c r="S319"/>
  <c r="T319"/>
  <c r="U319"/>
  <c r="S321"/>
  <c r="T321"/>
  <c r="U322"/>
  <c r="Q323"/>
  <c r="R323"/>
  <c r="S323"/>
  <c r="T323"/>
  <c r="U323"/>
  <c r="O324"/>
  <c r="Q324"/>
  <c r="R324"/>
  <c r="S324"/>
  <c r="T324"/>
  <c r="U324"/>
  <c r="O325"/>
  <c r="Q325"/>
  <c r="R325"/>
  <c r="S325"/>
  <c r="T325"/>
  <c r="U325"/>
  <c r="O326"/>
  <c r="Q326"/>
  <c r="R326"/>
  <c r="S326"/>
  <c r="T326"/>
  <c r="U326"/>
  <c r="O327"/>
  <c r="Q327"/>
  <c r="S327"/>
  <c r="T327"/>
  <c r="U327"/>
  <c r="O328"/>
  <c r="Q328"/>
  <c r="R328"/>
  <c r="S328"/>
  <c r="T328"/>
  <c r="U328"/>
  <c r="O329"/>
  <c r="Q329"/>
  <c r="R329"/>
  <c r="S329"/>
  <c r="T329"/>
  <c r="U329"/>
  <c r="O330"/>
  <c r="Q330"/>
  <c r="S330"/>
  <c r="T330"/>
  <c r="U330"/>
  <c r="O331"/>
  <c r="Q331"/>
  <c r="R331"/>
  <c r="S331"/>
  <c r="U331"/>
  <c r="R332"/>
  <c r="T332"/>
  <c r="U332"/>
  <c r="O333"/>
  <c r="Q333"/>
  <c r="R333"/>
  <c r="S333"/>
  <c r="T333"/>
  <c r="U333"/>
  <c r="O334"/>
  <c r="Q334"/>
  <c r="R334"/>
  <c r="S334"/>
  <c r="T334"/>
  <c r="U334"/>
  <c r="O335"/>
  <c r="Q335"/>
  <c r="R335"/>
  <c r="S335"/>
  <c r="T335"/>
  <c r="U335"/>
  <c r="O336"/>
  <c r="Q336"/>
  <c r="S336"/>
  <c r="T336"/>
  <c r="U336"/>
  <c r="A339"/>
  <c r="O340"/>
  <c r="Q340"/>
  <c r="Q344" s="1"/>
  <c r="R340"/>
  <c r="R344" s="1"/>
  <c r="S340"/>
  <c r="S344" s="1"/>
  <c r="T340"/>
  <c r="T344" s="1"/>
  <c r="I341"/>
  <c r="O341"/>
  <c r="Q341"/>
  <c r="R341"/>
  <c r="S341"/>
  <c r="T341"/>
  <c r="U341"/>
  <c r="O342"/>
  <c r="Q342"/>
  <c r="R342"/>
  <c r="S342"/>
  <c r="T342"/>
  <c r="U342"/>
  <c r="O343"/>
  <c r="Q343"/>
  <c r="R343"/>
  <c r="S343"/>
  <c r="T343"/>
  <c r="U343"/>
  <c r="O344"/>
  <c r="O347"/>
  <c r="O361" s="1"/>
  <c r="Q347"/>
  <c r="Q361" s="1"/>
  <c r="R347"/>
  <c r="R361" s="1"/>
  <c r="S347"/>
  <c r="S361" s="1"/>
  <c r="T347"/>
  <c r="T361" s="1"/>
  <c r="U347"/>
  <c r="U361" s="1"/>
  <c r="O348"/>
  <c r="R348"/>
  <c r="S348"/>
  <c r="O349"/>
  <c r="R349"/>
  <c r="S349"/>
  <c r="T349"/>
  <c r="O350"/>
  <c r="Q350"/>
  <c r="R350"/>
  <c r="S350"/>
  <c r="T350"/>
  <c r="U350"/>
  <c r="I351"/>
  <c r="O351"/>
  <c r="Q351"/>
  <c r="R351"/>
  <c r="S351"/>
  <c r="T351"/>
  <c r="U351"/>
  <c r="O352"/>
  <c r="R352"/>
  <c r="T352"/>
  <c r="O353"/>
  <c r="Q353"/>
  <c r="R353"/>
  <c r="T353"/>
  <c r="O354"/>
  <c r="Q354"/>
  <c r="S354"/>
  <c r="T354"/>
  <c r="U354"/>
  <c r="O355"/>
  <c r="R355"/>
  <c r="S355"/>
  <c r="T355"/>
  <c r="U355"/>
  <c r="O356"/>
  <c r="Q356"/>
  <c r="R356"/>
  <c r="S356"/>
  <c r="T356"/>
  <c r="U356"/>
  <c r="I357"/>
  <c r="O357"/>
  <c r="R357"/>
  <c r="S357"/>
  <c r="T357"/>
  <c r="U357"/>
  <c r="O358"/>
  <c r="Q358"/>
  <c r="R358"/>
  <c r="S358"/>
  <c r="T358"/>
  <c r="U358"/>
  <c r="O359"/>
  <c r="Q359"/>
  <c r="R359"/>
  <c r="S359"/>
  <c r="T359"/>
  <c r="U359"/>
  <c r="O360"/>
  <c r="Q360"/>
  <c r="R360"/>
  <c r="S360"/>
  <c r="T360"/>
  <c r="U360"/>
  <c r="I361"/>
  <c r="O365"/>
  <c r="O369" s="1"/>
  <c r="Q365"/>
  <c r="Q369" s="1"/>
  <c r="R365"/>
  <c r="R369" s="1"/>
  <c r="S365"/>
  <c r="S369" s="1"/>
  <c r="O366"/>
  <c r="Q366"/>
  <c r="R366"/>
  <c r="S366"/>
  <c r="T366"/>
  <c r="U366"/>
  <c r="I367"/>
  <c r="O367"/>
  <c r="Q367"/>
  <c r="S367"/>
  <c r="T367"/>
  <c r="O368"/>
  <c r="Q368"/>
  <c r="R368"/>
  <c r="S368"/>
  <c r="T368"/>
  <c r="U368"/>
  <c r="I372"/>
  <c r="O372"/>
  <c r="O386" s="1"/>
  <c r="O373"/>
  <c r="Q373"/>
  <c r="R373"/>
  <c r="S373"/>
  <c r="T373"/>
  <c r="U373"/>
  <c r="O374"/>
  <c r="Q374"/>
  <c r="R374"/>
  <c r="S374"/>
  <c r="T374"/>
  <c r="U374"/>
  <c r="O375"/>
  <c r="Q375"/>
  <c r="R375"/>
  <c r="S375"/>
  <c r="T375"/>
  <c r="U375"/>
  <c r="O376"/>
  <c r="O377"/>
  <c r="Q377"/>
  <c r="S377"/>
  <c r="T377"/>
  <c r="U377"/>
  <c r="O378"/>
  <c r="Q378"/>
  <c r="R378"/>
  <c r="S378"/>
  <c r="T378"/>
  <c r="U378"/>
  <c r="O379"/>
  <c r="Q379"/>
  <c r="R379"/>
  <c r="S379"/>
  <c r="T379"/>
  <c r="U379"/>
  <c r="O380"/>
  <c r="Q380"/>
  <c r="R380"/>
  <c r="S380"/>
  <c r="T380"/>
  <c r="U380"/>
  <c r="O381"/>
  <c r="Q381"/>
  <c r="S381"/>
  <c r="T381"/>
  <c r="U381"/>
  <c r="O382"/>
  <c r="Q382"/>
  <c r="R382"/>
  <c r="S382"/>
  <c r="T382"/>
  <c r="U382"/>
  <c r="U383"/>
  <c r="O384"/>
  <c r="Q384"/>
  <c r="R384"/>
  <c r="S384"/>
  <c r="T384"/>
  <c r="U384"/>
  <c r="R385"/>
  <c r="U385"/>
  <c r="O390"/>
  <c r="O398" s="1"/>
  <c r="Q390"/>
  <c r="R390"/>
  <c r="R398" s="1"/>
  <c r="S390"/>
  <c r="S398" s="1"/>
  <c r="T390"/>
  <c r="T398" s="1"/>
  <c r="U390"/>
  <c r="U398" s="1"/>
  <c r="O391"/>
  <c r="Q391"/>
  <c r="R391"/>
  <c r="S391"/>
  <c r="T391"/>
  <c r="U391"/>
  <c r="O392"/>
  <c r="Q392"/>
  <c r="R392"/>
  <c r="S392"/>
  <c r="T392"/>
  <c r="U392"/>
  <c r="O393"/>
  <c r="Q393"/>
  <c r="R393"/>
  <c r="S393"/>
  <c r="T393"/>
  <c r="U393"/>
  <c r="O394"/>
  <c r="Q394"/>
  <c r="R394"/>
  <c r="S394"/>
  <c r="T394"/>
  <c r="U394"/>
  <c r="O395"/>
  <c r="Q395"/>
  <c r="R395"/>
  <c r="S395"/>
  <c r="T395"/>
  <c r="U395"/>
  <c r="O396"/>
  <c r="Q396"/>
  <c r="R396"/>
  <c r="S396"/>
  <c r="T396"/>
  <c r="U396"/>
  <c r="O397"/>
  <c r="Q397"/>
  <c r="R397"/>
  <c r="S397"/>
  <c r="T397"/>
  <c r="U397"/>
  <c r="H398"/>
  <c r="H400"/>
  <c r="O402"/>
  <c r="O415" s="1"/>
  <c r="Q402"/>
  <c r="Q415" s="1"/>
  <c r="R402"/>
  <c r="R415" s="1"/>
  <c r="S402"/>
  <c r="S415" s="1"/>
  <c r="T402"/>
  <c r="T415" s="1"/>
  <c r="O403"/>
  <c r="Q403"/>
  <c r="R403"/>
  <c r="S403"/>
  <c r="T403"/>
  <c r="U403"/>
  <c r="O404"/>
  <c r="Q404"/>
  <c r="R404"/>
  <c r="S404"/>
  <c r="T404"/>
  <c r="O405"/>
  <c r="Q405"/>
  <c r="R405"/>
  <c r="S405"/>
  <c r="T405"/>
  <c r="U405"/>
  <c r="O406"/>
  <c r="R406"/>
  <c r="S406"/>
  <c r="O407"/>
  <c r="R407"/>
  <c r="S407"/>
  <c r="T407"/>
  <c r="O408"/>
  <c r="Q408"/>
  <c r="R408"/>
  <c r="S408"/>
  <c r="T408"/>
  <c r="U408"/>
  <c r="O409"/>
  <c r="Q409"/>
  <c r="R409"/>
  <c r="S409"/>
  <c r="T409"/>
  <c r="U409"/>
  <c r="U411"/>
  <c r="T412"/>
  <c r="U412"/>
  <c r="O414"/>
  <c r="Q414"/>
  <c r="R414"/>
  <c r="S414"/>
  <c r="T414"/>
  <c r="U414"/>
  <c r="O419"/>
  <c r="O423" s="1"/>
  <c r="Q419"/>
  <c r="Q423" s="1"/>
  <c r="R419"/>
  <c r="R423" s="1"/>
  <c r="S419"/>
  <c r="S423" s="1"/>
  <c r="T419"/>
  <c r="T423" s="1"/>
  <c r="U419"/>
  <c r="U423" s="1"/>
  <c r="O420"/>
  <c r="Q420"/>
  <c r="R420"/>
  <c r="S420"/>
  <c r="T420"/>
  <c r="U420"/>
  <c r="E421"/>
  <c r="O421"/>
  <c r="Q421"/>
  <c r="R421"/>
  <c r="S421"/>
  <c r="T421"/>
  <c r="U421"/>
  <c r="E422"/>
  <c r="O422"/>
  <c r="Q422"/>
  <c r="R422"/>
  <c r="S422"/>
  <c r="T422"/>
  <c r="U422"/>
  <c r="E424"/>
  <c r="I424"/>
  <c r="I431" s="1"/>
  <c r="O427"/>
  <c r="O431" s="1"/>
  <c r="Q427"/>
  <c r="Q431" s="1"/>
  <c r="R427"/>
  <c r="R431" s="1"/>
  <c r="S427"/>
  <c r="S431" s="1"/>
  <c r="T427"/>
  <c r="T431" s="1"/>
  <c r="U427"/>
  <c r="U431" s="1"/>
  <c r="O428"/>
  <c r="Q428"/>
  <c r="R428"/>
  <c r="S428"/>
  <c r="T428"/>
  <c r="U428"/>
  <c r="O429"/>
  <c r="Q429"/>
  <c r="R429"/>
  <c r="S429"/>
  <c r="T429"/>
  <c r="U429"/>
  <c r="O430"/>
  <c r="Q430"/>
  <c r="R430"/>
  <c r="S430"/>
  <c r="T430"/>
  <c r="U430"/>
  <c r="O435"/>
  <c r="O439" s="1"/>
  <c r="R435"/>
  <c r="R439" s="1"/>
  <c r="S435"/>
  <c r="T436"/>
  <c r="O437"/>
  <c r="Q437"/>
  <c r="R437"/>
  <c r="S437"/>
  <c r="T437"/>
  <c r="U437"/>
  <c r="O438"/>
  <c r="Q438"/>
  <c r="R438"/>
  <c r="S438"/>
  <c r="T438"/>
  <c r="U438"/>
  <c r="O442"/>
  <c r="O446" s="1"/>
  <c r="R442"/>
  <c r="R446" s="1"/>
  <c r="S442"/>
  <c r="S446" s="1"/>
  <c r="T442"/>
  <c r="O444"/>
  <c r="Q444"/>
  <c r="R444"/>
  <c r="S444"/>
  <c r="T444"/>
  <c r="U444"/>
  <c r="T445"/>
  <c r="U445"/>
  <c r="O449"/>
  <c r="O453" s="1"/>
  <c r="R449"/>
  <c r="R453" s="1"/>
  <c r="S449"/>
  <c r="S453" s="1"/>
  <c r="T449"/>
  <c r="T453" s="1"/>
  <c r="I450"/>
  <c r="R450"/>
  <c r="T450"/>
  <c r="O451"/>
  <c r="Q451"/>
  <c r="R451"/>
  <c r="S451"/>
  <c r="T451"/>
  <c r="U451"/>
  <c r="O452"/>
  <c r="Q452"/>
  <c r="R452"/>
  <c r="S452"/>
  <c r="T452"/>
  <c r="U452"/>
  <c r="I454"/>
  <c r="O458"/>
  <c r="Q458"/>
  <c r="Q462" s="1"/>
  <c r="R458"/>
  <c r="R462" s="1"/>
  <c r="S458"/>
  <c r="S462" s="1"/>
  <c r="U458"/>
  <c r="U462" s="1"/>
  <c r="I459"/>
  <c r="R459"/>
  <c r="S459"/>
  <c r="T459"/>
  <c r="O460"/>
  <c r="Q460"/>
  <c r="R460"/>
  <c r="S460"/>
  <c r="T460"/>
  <c r="U460"/>
  <c r="O461"/>
  <c r="Q461"/>
  <c r="R461"/>
  <c r="S461"/>
  <c r="T461"/>
  <c r="U461"/>
  <c r="O465"/>
  <c r="O481" s="1"/>
  <c r="Q465"/>
  <c r="Q481" s="1"/>
  <c r="R465"/>
  <c r="R481" s="1"/>
  <c r="S465"/>
  <c r="S481" s="1"/>
  <c r="T465"/>
  <c r="T481" s="1"/>
  <c r="O466"/>
  <c r="E467"/>
  <c r="I467"/>
  <c r="O467"/>
  <c r="Q467"/>
  <c r="R467"/>
  <c r="S467"/>
  <c r="T467"/>
  <c r="O468"/>
  <c r="Q468"/>
  <c r="R468"/>
  <c r="S468"/>
  <c r="T468"/>
  <c r="U468"/>
  <c r="O469"/>
  <c r="R469"/>
  <c r="S469"/>
  <c r="T469"/>
  <c r="U469"/>
  <c r="O470"/>
  <c r="R470"/>
  <c r="S470"/>
  <c r="O471"/>
  <c r="Q471"/>
  <c r="R471"/>
  <c r="S471"/>
  <c r="T471"/>
  <c r="U471"/>
  <c r="I472"/>
  <c r="O472"/>
  <c r="Q472"/>
  <c r="R472"/>
  <c r="S472"/>
  <c r="T472"/>
  <c r="O474"/>
  <c r="Q474"/>
  <c r="R474"/>
  <c r="S474"/>
  <c r="T474"/>
  <c r="U474"/>
  <c r="O475"/>
  <c r="T475"/>
  <c r="U475"/>
  <c r="T476"/>
  <c r="O477"/>
  <c r="Q477"/>
  <c r="R477"/>
  <c r="S477"/>
  <c r="T477"/>
  <c r="U477"/>
  <c r="O479"/>
  <c r="Q479"/>
  <c r="R479"/>
  <c r="S479"/>
  <c r="T479"/>
  <c r="U479"/>
  <c r="O480"/>
  <c r="Q480"/>
  <c r="R480"/>
  <c r="S480"/>
  <c r="T480"/>
  <c r="U480"/>
  <c r="I482"/>
  <c r="O484"/>
  <c r="O492" s="1"/>
  <c r="R484"/>
  <c r="R492" s="1"/>
  <c r="S484"/>
  <c r="S492" s="1"/>
  <c r="O485"/>
  <c r="Q485"/>
  <c r="R485"/>
  <c r="S485"/>
  <c r="T485"/>
  <c r="U485"/>
  <c r="O486"/>
  <c r="R486"/>
  <c r="S486"/>
  <c r="T486"/>
  <c r="O487"/>
  <c r="Q487"/>
  <c r="R487"/>
  <c r="S487"/>
  <c r="T487"/>
  <c r="U487"/>
  <c r="O489"/>
  <c r="Q489"/>
  <c r="R489"/>
  <c r="S489"/>
  <c r="T489"/>
  <c r="U489"/>
  <c r="O490"/>
  <c r="Q490"/>
  <c r="R490"/>
  <c r="S490"/>
  <c r="T490"/>
  <c r="O491"/>
  <c r="R491"/>
  <c r="T491"/>
  <c r="I493"/>
  <c r="O494"/>
  <c r="O504" s="1"/>
  <c r="Q494"/>
  <c r="Q504" s="1"/>
  <c r="R494"/>
  <c r="R504" s="1"/>
  <c r="S494"/>
  <c r="S504" s="1"/>
  <c r="T494"/>
  <c r="T504" s="1"/>
  <c r="U494"/>
  <c r="U504" s="1"/>
  <c r="I495"/>
  <c r="O495"/>
  <c r="Q495"/>
  <c r="R495"/>
  <c r="S495"/>
  <c r="T495"/>
  <c r="U495"/>
  <c r="O496"/>
  <c r="Q496"/>
  <c r="R496"/>
  <c r="S496"/>
  <c r="T496"/>
  <c r="U496"/>
  <c r="O497"/>
  <c r="Q497"/>
  <c r="R497"/>
  <c r="S497"/>
  <c r="T497"/>
  <c r="U497"/>
  <c r="O498"/>
  <c r="R498"/>
  <c r="S498"/>
  <c r="T498"/>
  <c r="Q499"/>
  <c r="R499"/>
  <c r="S499"/>
  <c r="T499"/>
  <c r="U499"/>
  <c r="O500"/>
  <c r="Q500"/>
  <c r="R500"/>
  <c r="S500"/>
  <c r="T500"/>
  <c r="U500"/>
  <c r="T501"/>
  <c r="O502"/>
  <c r="Q502"/>
  <c r="R502"/>
  <c r="S502"/>
  <c r="T502"/>
  <c r="U502"/>
  <c r="O503"/>
  <c r="Q503"/>
  <c r="R503"/>
  <c r="S503"/>
  <c r="T503"/>
  <c r="U503"/>
  <c r="O508"/>
  <c r="O513" s="1"/>
  <c r="Q508"/>
  <c r="Q513" s="1"/>
  <c r="R508"/>
  <c r="R513" s="1"/>
  <c r="S508"/>
  <c r="S513" s="1"/>
  <c r="T508"/>
  <c r="T513" s="1"/>
  <c r="U508"/>
  <c r="U513" s="1"/>
  <c r="O509"/>
  <c r="Q509"/>
  <c r="R509"/>
  <c r="S509"/>
  <c r="T509"/>
  <c r="U509"/>
  <c r="O510"/>
  <c r="R510"/>
  <c r="T510"/>
  <c r="U510"/>
  <c r="O511"/>
  <c r="Q511"/>
  <c r="R511"/>
  <c r="S511"/>
  <c r="T511"/>
  <c r="U511"/>
  <c r="O512"/>
  <c r="Q512"/>
  <c r="R512"/>
  <c r="S512"/>
  <c r="T512"/>
  <c r="U512"/>
  <c r="O516"/>
  <c r="O520" s="1"/>
  <c r="Q516"/>
  <c r="Q520" s="1"/>
  <c r="R516"/>
  <c r="R520" s="1"/>
  <c r="S516"/>
  <c r="S520" s="1"/>
  <c r="T516"/>
  <c r="T520" s="1"/>
  <c r="U516"/>
  <c r="U520" s="1"/>
  <c r="O517"/>
  <c r="Q517"/>
  <c r="R517"/>
  <c r="S517"/>
  <c r="T517"/>
  <c r="U517"/>
  <c r="T518"/>
  <c r="U518"/>
  <c r="Q519"/>
  <c r="R519"/>
  <c r="S519"/>
  <c r="T519"/>
  <c r="O523"/>
  <c r="O538" s="1"/>
  <c r="Q523"/>
  <c r="Q538" s="1"/>
  <c r="R523"/>
  <c r="R538" s="1"/>
  <c r="S523"/>
  <c r="S538" s="1"/>
  <c r="T523"/>
  <c r="T538" s="1"/>
  <c r="O524"/>
  <c r="Q524"/>
  <c r="R524"/>
  <c r="T524"/>
  <c r="U524"/>
  <c r="O525"/>
  <c r="Q525"/>
  <c r="R525"/>
  <c r="S525"/>
  <c r="T525"/>
  <c r="U525"/>
  <c r="O526"/>
  <c r="Q526"/>
  <c r="R526"/>
  <c r="S526"/>
  <c r="T526"/>
  <c r="U526"/>
  <c r="O527"/>
  <c r="Q527"/>
  <c r="R527"/>
  <c r="S527"/>
  <c r="T527"/>
  <c r="U527"/>
  <c r="O528"/>
  <c r="Q528"/>
  <c r="R528"/>
  <c r="S528"/>
  <c r="T528"/>
  <c r="U528"/>
  <c r="O529"/>
  <c r="Q529"/>
  <c r="R529"/>
  <c r="S529"/>
  <c r="T529"/>
  <c r="U529"/>
  <c r="O530"/>
  <c r="Q530"/>
  <c r="R530"/>
  <c r="S530"/>
  <c r="T530"/>
  <c r="U530"/>
  <c r="O531"/>
  <c r="Q531"/>
  <c r="R531"/>
  <c r="S531"/>
  <c r="T531"/>
  <c r="U531"/>
  <c r="O532"/>
  <c r="Q532"/>
  <c r="R532"/>
  <c r="S532"/>
  <c r="T532"/>
  <c r="U532"/>
  <c r="O533"/>
  <c r="Q533"/>
  <c r="R533"/>
  <c r="S533"/>
  <c r="T533"/>
  <c r="U533"/>
  <c r="O534"/>
  <c r="Q534"/>
  <c r="R534"/>
  <c r="S534"/>
  <c r="T534"/>
  <c r="U534"/>
  <c r="O535"/>
  <c r="Q535"/>
  <c r="R535"/>
  <c r="S535"/>
  <c r="T535"/>
  <c r="U535"/>
  <c r="O536"/>
  <c r="Q536"/>
  <c r="R536"/>
  <c r="T536"/>
  <c r="U536"/>
  <c r="O537"/>
  <c r="Q537"/>
  <c r="R537"/>
  <c r="S537"/>
  <c r="T537"/>
  <c r="U537"/>
  <c r="S542"/>
  <c r="S546" s="1"/>
  <c r="U542"/>
  <c r="U546" s="1"/>
  <c r="O543"/>
  <c r="Q543"/>
  <c r="R543"/>
  <c r="S543"/>
  <c r="T543"/>
  <c r="U543"/>
  <c r="O544"/>
  <c r="Q544"/>
  <c r="R544"/>
  <c r="S544"/>
  <c r="T544"/>
  <c r="U544"/>
  <c r="O545"/>
  <c r="Q545"/>
  <c r="R545"/>
  <c r="S545"/>
  <c r="T545"/>
  <c r="U545"/>
  <c r="F548"/>
  <c r="F550"/>
  <c r="F552"/>
  <c r="O542"/>
  <c r="O546" s="1"/>
  <c r="R383"/>
  <c r="F82"/>
  <c r="U352"/>
  <c r="U519"/>
  <c r="O499"/>
  <c r="F104"/>
  <c r="N414"/>
  <c r="E423"/>
  <c r="U321"/>
  <c r="R327"/>
  <c r="N525"/>
  <c r="N341"/>
  <c r="N373"/>
  <c r="N374"/>
  <c r="N391"/>
  <c r="N393"/>
  <c r="N403"/>
  <c r="N405"/>
  <c r="N420"/>
  <c r="N444"/>
  <c r="N471"/>
  <c r="N485"/>
  <c r="N487"/>
  <c r="N496"/>
  <c r="N497"/>
  <c r="N503"/>
  <c r="N509"/>
  <c r="N512"/>
  <c r="N517"/>
  <c r="N526"/>
  <c r="N527"/>
  <c r="N528"/>
  <c r="N529"/>
  <c r="N530"/>
  <c r="N531"/>
  <c r="N532"/>
  <c r="N533"/>
  <c r="N534"/>
  <c r="N535"/>
  <c r="N537"/>
  <c r="N543"/>
  <c r="N499"/>
  <c r="N343"/>
  <c r="N368"/>
  <c r="N367"/>
  <c r="N419"/>
  <c r="N423" s="1"/>
  <c r="N477"/>
  <c r="N489"/>
  <c r="N500"/>
  <c r="N502"/>
  <c r="N508"/>
  <c r="N513" s="1"/>
  <c r="N408"/>
  <c r="N390"/>
  <c r="N398" s="1"/>
  <c r="N351"/>
  <c r="N342"/>
  <c r="N495"/>
  <c r="N402"/>
  <c r="N415" s="1"/>
  <c r="N347"/>
  <c r="N361" s="1"/>
  <c r="N396"/>
  <c r="N544"/>
  <c r="N428"/>
  <c r="N479"/>
  <c r="N480"/>
  <c r="N319"/>
  <c r="N325"/>
  <c r="N327"/>
  <c r="N427"/>
  <c r="N431" s="1"/>
  <c r="N494"/>
  <c r="N504" s="1"/>
  <c r="N318"/>
  <c r="V414"/>
  <c r="T320"/>
  <c r="T542"/>
  <c r="T546" s="1"/>
  <c r="R330"/>
  <c r="R377"/>
  <c r="R381"/>
  <c r="R411"/>
  <c r="R367"/>
  <c r="R436"/>
  <c r="R475"/>
  <c r="R354"/>
  <c r="R501"/>
  <c r="R376"/>
  <c r="R372"/>
  <c r="R386" s="1"/>
  <c r="O321"/>
  <c r="O476"/>
  <c r="O519"/>
  <c r="Q486"/>
  <c r="Q407"/>
  <c r="Q459"/>
  <c r="Q332"/>
  <c r="Q469"/>
  <c r="Q355"/>
  <c r="Q357"/>
  <c r="Q349"/>
  <c r="Q449"/>
  <c r="Q453" s="1"/>
  <c r="S536"/>
  <c r="S376"/>
  <c r="S383"/>
  <c r="S385"/>
  <c r="S372"/>
  <c r="S386" s="1"/>
  <c r="S450"/>
  <c r="S491"/>
  <c r="S510"/>
  <c r="S466"/>
  <c r="S524"/>
  <c r="S353"/>
  <c r="S332"/>
  <c r="S501"/>
  <c r="V319"/>
  <c r="V318"/>
  <c r="V525"/>
  <c r="R321"/>
  <c r="V374"/>
  <c r="V403"/>
  <c r="V420"/>
  <c r="V405"/>
  <c r="V485"/>
  <c r="V543"/>
  <c r="V444"/>
  <c r="V496"/>
  <c r="V487"/>
  <c r="V509"/>
  <c r="V471"/>
  <c r="V497"/>
  <c r="V391"/>
  <c r="V341"/>
  <c r="V393"/>
  <c r="V499"/>
  <c r="V408"/>
  <c r="K352"/>
  <c r="V396"/>
  <c r="V479"/>
  <c r="V512"/>
  <c r="V544"/>
  <c r="V503"/>
  <c r="V428"/>
  <c r="V537"/>
  <c r="V535"/>
  <c r="V533"/>
  <c r="V532"/>
  <c r="V534"/>
  <c r="V531"/>
  <c r="V530"/>
  <c r="V529"/>
  <c r="V325"/>
  <c r="V528"/>
  <c r="V527"/>
  <c r="V526"/>
  <c r="V327"/>
  <c r="V419"/>
  <c r="V390"/>
  <c r="V398" s="1"/>
  <c r="V427"/>
  <c r="V431" s="1"/>
  <c r="V347"/>
  <c r="N349"/>
  <c r="N350"/>
  <c r="N376"/>
  <c r="N406"/>
  <c r="N407"/>
  <c r="N466"/>
  <c r="N467"/>
  <c r="N469"/>
  <c r="N470"/>
  <c r="N354"/>
  <c r="N395"/>
  <c r="N436"/>
  <c r="N473"/>
  <c r="N475"/>
  <c r="N491"/>
  <c r="N511"/>
  <c r="N510"/>
  <c r="N519"/>
  <c r="N516"/>
  <c r="N520" s="1"/>
  <c r="N524"/>
  <c r="N394"/>
  <c r="N340"/>
  <c r="N344" s="1"/>
  <c r="N459"/>
  <c r="N523"/>
  <c r="N538" s="1"/>
  <c r="N383"/>
  <c r="N331"/>
  <c r="N324"/>
  <c r="N329"/>
  <c r="N332"/>
  <c r="N498"/>
  <c r="U404"/>
  <c r="U486"/>
  <c r="U449"/>
  <c r="U453" s="1"/>
  <c r="U523"/>
  <c r="U538" s="1"/>
  <c r="U410"/>
  <c r="U488"/>
  <c r="U490"/>
  <c r="U367"/>
  <c r="U365"/>
  <c r="U369" s="1"/>
  <c r="U442"/>
  <c r="U446" s="1"/>
  <c r="U459"/>
  <c r="U348"/>
  <c r="U484"/>
  <c r="U492" s="1"/>
  <c r="U435"/>
  <c r="U439" s="1"/>
  <c r="U465"/>
  <c r="U481" s="1"/>
  <c r="U498"/>
  <c r="Q320"/>
  <c r="Q321"/>
  <c r="Q322"/>
  <c r="Q372"/>
  <c r="Q386" s="1"/>
  <c r="Q376"/>
  <c r="Q484"/>
  <c r="Q492" s="1"/>
  <c r="Q442"/>
  <c r="Q446" s="1"/>
  <c r="Q435"/>
  <c r="Q466"/>
  <c r="Q470"/>
  <c r="Q348"/>
  <c r="Q406"/>
  <c r="Q498"/>
  <c r="Q383"/>
  <c r="Q385"/>
  <c r="Q410"/>
  <c r="Q411"/>
  <c r="Q488"/>
  <c r="Q443"/>
  <c r="Q436"/>
  <c r="Q450"/>
  <c r="Q445"/>
  <c r="Q352"/>
  <c r="Q412"/>
  <c r="Q413"/>
  <c r="Q518"/>
  <c r="Q476"/>
  <c r="Q475"/>
  <c r="Q510"/>
  <c r="Q473"/>
  <c r="Q491"/>
  <c r="T322"/>
  <c r="T372"/>
  <c r="T386" s="1"/>
  <c r="T376"/>
  <c r="T484"/>
  <c r="T492" s="1"/>
  <c r="T365"/>
  <c r="T369" s="1"/>
  <c r="T435"/>
  <c r="T439" s="1"/>
  <c r="T458"/>
  <c r="T462" s="1"/>
  <c r="T466"/>
  <c r="T470"/>
  <c r="T348"/>
  <c r="T331"/>
  <c r="T406"/>
  <c r="T383"/>
  <c r="T385"/>
  <c r="T411"/>
  <c r="T488"/>
  <c r="T443"/>
  <c r="T473"/>
  <c r="T413"/>
  <c r="T410"/>
  <c r="O320"/>
  <c r="O323"/>
  <c r="O322"/>
  <c r="O383"/>
  <c r="O385"/>
  <c r="O410"/>
  <c r="O411"/>
  <c r="O488"/>
  <c r="O443"/>
  <c r="O450"/>
  <c r="O436"/>
  <c r="O445"/>
  <c r="O459"/>
  <c r="O473"/>
  <c r="O332"/>
  <c r="O412"/>
  <c r="O413"/>
  <c r="O518"/>
  <c r="O501"/>
  <c r="S322"/>
  <c r="S410"/>
  <c r="S411"/>
  <c r="S488"/>
  <c r="S443"/>
  <c r="S436"/>
  <c r="S445"/>
  <c r="S473"/>
  <c r="S475"/>
  <c r="S476"/>
  <c r="S352"/>
  <c r="S412"/>
  <c r="S413"/>
  <c r="S518"/>
  <c r="R320"/>
  <c r="R336"/>
  <c r="R322"/>
  <c r="R466"/>
  <c r="R488"/>
  <c r="R445"/>
  <c r="R473"/>
  <c r="R412"/>
  <c r="R518"/>
  <c r="K285"/>
  <c r="U372"/>
  <c r="U386" s="1"/>
  <c r="U376"/>
  <c r="U402"/>
  <c r="U415" s="1"/>
  <c r="U466"/>
  <c r="U467"/>
  <c r="U470"/>
  <c r="U340"/>
  <c r="U344" s="1"/>
  <c r="U406"/>
  <c r="U407"/>
  <c r="U443"/>
  <c r="U436"/>
  <c r="U450"/>
  <c r="U491"/>
  <c r="U472"/>
  <c r="U473"/>
  <c r="U476"/>
  <c r="U353"/>
  <c r="U413"/>
  <c r="U501"/>
  <c r="V517"/>
  <c r="V324"/>
  <c r="N326"/>
  <c r="V326"/>
  <c r="V329"/>
  <c r="N375"/>
  <c r="V376"/>
  <c r="N404"/>
  <c r="N484"/>
  <c r="N492" s="1"/>
  <c r="N486"/>
  <c r="V486"/>
  <c r="N366"/>
  <c r="V366"/>
  <c r="N442"/>
  <c r="N446" s="1"/>
  <c r="N449"/>
  <c r="N453" s="1"/>
  <c r="N458"/>
  <c r="N462" s="1"/>
  <c r="V458"/>
  <c r="V508"/>
  <c r="V513" s="1"/>
  <c r="V467"/>
  <c r="V340"/>
  <c r="V344" s="1"/>
  <c r="V523"/>
  <c r="V538" s="1"/>
  <c r="V350"/>
  <c r="V331"/>
  <c r="V407"/>
  <c r="V516"/>
  <c r="V520" s="1"/>
  <c r="V498"/>
  <c r="V383"/>
  <c r="N365"/>
  <c r="N369" s="1"/>
  <c r="V365"/>
  <c r="V369" s="1"/>
  <c r="N435"/>
  <c r="N439" s="1"/>
  <c r="V435"/>
  <c r="N322"/>
  <c r="V322"/>
  <c r="S320"/>
  <c r="R542"/>
  <c r="R546" s="1"/>
  <c r="R443"/>
  <c r="R410"/>
  <c r="R476"/>
  <c r="R413"/>
  <c r="V470"/>
  <c r="N490"/>
  <c r="N320"/>
  <c r="N321"/>
  <c r="V321"/>
  <c r="N465"/>
  <c r="N481" s="1"/>
  <c r="V502"/>
  <c r="V368"/>
  <c r="K478"/>
  <c r="K485"/>
  <c r="V343"/>
  <c r="K344"/>
  <c r="K393"/>
  <c r="K477"/>
  <c r="K428"/>
  <c r="V491"/>
  <c r="V473"/>
  <c r="V511"/>
  <c r="V510"/>
  <c r="V475"/>
  <c r="K458"/>
  <c r="V477"/>
  <c r="K429"/>
  <c r="V342"/>
  <c r="V354"/>
  <c r="V395"/>
  <c r="V519"/>
  <c r="K482"/>
  <c r="V367"/>
  <c r="K424"/>
  <c r="K463"/>
  <c r="V490"/>
  <c r="V524"/>
  <c r="V489"/>
  <c r="V459"/>
  <c r="V394"/>
  <c r="V436"/>
  <c r="V500"/>
  <c r="V351"/>
  <c r="V332"/>
  <c r="V495"/>
  <c r="V480"/>
  <c r="Q542"/>
  <c r="Q501"/>
  <c r="E88"/>
  <c r="F109"/>
  <c r="F113"/>
  <c r="F98"/>
  <c r="N328"/>
  <c r="V328"/>
  <c r="K357"/>
  <c r="N379"/>
  <c r="V379"/>
  <c r="K397"/>
  <c r="N380"/>
  <c r="V380"/>
  <c r="N385"/>
  <c r="V385"/>
  <c r="K372"/>
  <c r="N358"/>
  <c r="N476"/>
  <c r="N411"/>
  <c r="V411"/>
  <c r="K398"/>
  <c r="K351"/>
  <c r="K361"/>
  <c r="N445"/>
  <c r="N443"/>
  <c r="N518"/>
  <c r="N501"/>
  <c r="N412"/>
  <c r="N474"/>
  <c r="N472"/>
  <c r="N410"/>
  <c r="V410"/>
  <c r="N378"/>
  <c r="V378"/>
  <c r="V409"/>
  <c r="N353"/>
  <c r="N488"/>
  <c r="K456"/>
  <c r="N413"/>
  <c r="N409"/>
  <c r="V536"/>
  <c r="K414"/>
  <c r="V445"/>
  <c r="V518"/>
  <c r="K418"/>
  <c r="V443"/>
  <c r="V476"/>
  <c r="K449"/>
  <c r="V353"/>
  <c r="V488"/>
  <c r="K403"/>
  <c r="K426"/>
  <c r="K416"/>
  <c r="K417"/>
  <c r="K461"/>
  <c r="V413"/>
  <c r="K462"/>
  <c r="V472"/>
  <c r="V412"/>
  <c r="V358"/>
  <c r="K411"/>
  <c r="V501"/>
  <c r="K427"/>
  <c r="F27" i="16"/>
  <c r="F256" i="15" s="1"/>
  <c r="N334"/>
  <c r="N333"/>
  <c r="N335"/>
  <c r="N536"/>
  <c r="N384"/>
  <c r="N356"/>
  <c r="N357"/>
  <c r="N359"/>
  <c r="N360"/>
  <c r="N355"/>
  <c r="N438"/>
  <c r="N452"/>
  <c r="N461"/>
  <c r="N330"/>
  <c r="U320"/>
  <c r="V333"/>
  <c r="V384"/>
  <c r="V357"/>
  <c r="V355"/>
  <c r="V330"/>
  <c r="U349"/>
  <c r="N460"/>
  <c r="N430"/>
  <c r="N429"/>
  <c r="V430"/>
  <c r="V429"/>
  <c r="N437"/>
  <c r="K399"/>
  <c r="N317"/>
  <c r="N337" s="1"/>
  <c r="N451"/>
  <c r="N450"/>
  <c r="N468"/>
  <c r="N377"/>
  <c r="N372"/>
  <c r="N386" s="1"/>
  <c r="N352"/>
  <c r="N348"/>
  <c r="K475"/>
  <c r="V352"/>
  <c r="V474"/>
  <c r="V404"/>
  <c r="V360"/>
  <c r="V460"/>
  <c r="V438"/>
  <c r="V452"/>
  <c r="V450"/>
  <c r="V317"/>
  <c r="V349"/>
  <c r="V348"/>
  <c r="N545"/>
  <c r="N542"/>
  <c r="N546" s="1"/>
  <c r="V545"/>
  <c r="V542"/>
  <c r="V546" s="1"/>
  <c r="L315"/>
  <c r="N397"/>
  <c r="N392"/>
  <c r="V397"/>
  <c r="V392"/>
  <c r="L285"/>
  <c r="N422"/>
  <c r="N421"/>
  <c r="V421"/>
  <c r="E93" i="16"/>
  <c r="E261" i="15" s="1"/>
  <c r="A2" i="16"/>
  <c r="B56"/>
  <c r="A120"/>
  <c r="E108"/>
  <c r="G189"/>
  <c r="G256"/>
  <c r="G257"/>
  <c r="E157"/>
  <c r="F250"/>
  <c r="F252"/>
  <c r="E86"/>
  <c r="E105"/>
  <c r="E104"/>
  <c r="B66" i="22"/>
  <c r="C66"/>
  <c r="E67"/>
  <c r="E66"/>
  <c r="D67"/>
  <c r="C67"/>
  <c r="D66"/>
  <c r="F27" i="14"/>
  <c r="G207" i="16"/>
  <c r="H442" i="15"/>
  <c r="H385"/>
  <c r="E12" i="14"/>
  <c r="N323" i="15"/>
  <c r="N381"/>
  <c r="N336"/>
  <c r="N382"/>
  <c r="V494"/>
  <c r="V504" s="1"/>
  <c r="V468"/>
  <c r="V466"/>
  <c r="F26" i="16"/>
  <c r="H70" i="15"/>
  <c r="F286"/>
  <c r="H333"/>
  <c r="H182"/>
  <c r="V402"/>
  <c r="V415" s="1"/>
  <c r="H211"/>
  <c r="E316"/>
  <c r="V372"/>
  <c r="V377"/>
  <c r="E211"/>
  <c r="E125"/>
  <c r="F404"/>
  <c r="E350"/>
  <c r="F351" s="1"/>
  <c r="F374" s="1"/>
  <c r="D25" i="14" s="1"/>
  <c r="F406" i="15"/>
  <c r="F484"/>
  <c r="E480"/>
  <c r="F482" s="1"/>
  <c r="E450"/>
  <c r="E356"/>
  <c r="F357" s="1"/>
  <c r="F405"/>
  <c r="E162" i="16"/>
  <c r="F164" s="1"/>
  <c r="E174" i="15" s="1"/>
  <c r="E134" i="16"/>
  <c r="E166" i="15" s="1"/>
  <c r="E360"/>
  <c r="F361" s="1"/>
  <c r="F467"/>
  <c r="E453"/>
  <c r="F415"/>
  <c r="E341"/>
  <c r="E340"/>
  <c r="F341" s="1"/>
  <c r="D22" i="14" s="1"/>
  <c r="D31" s="1"/>
  <c r="F346" i="15"/>
  <c r="D24" i="14" s="1"/>
  <c r="E367" i="15"/>
  <c r="E365"/>
  <c r="E481"/>
  <c r="F240" i="16"/>
  <c r="F136" i="15" s="1"/>
  <c r="C107" i="14" s="1"/>
  <c r="E372" i="15"/>
  <c r="J85" i="14"/>
  <c r="F464" i="15"/>
  <c r="W316"/>
  <c r="F17" i="14"/>
  <c r="C25" i="22"/>
  <c r="F26" i="14"/>
  <c r="F25"/>
  <c r="F28"/>
  <c r="E230" i="16"/>
  <c r="F238" s="1"/>
  <c r="E201" i="15" s="1"/>
  <c r="E140" i="16"/>
  <c r="E130"/>
  <c r="E156" i="15" s="1"/>
  <c r="E149" i="16"/>
  <c r="E151" s="1"/>
  <c r="E155" s="1"/>
  <c r="G154"/>
  <c r="E131"/>
  <c r="E158" i="15" s="1"/>
  <c r="E135" i="16"/>
  <c r="E169" i="15" s="1"/>
  <c r="C41" i="22"/>
  <c r="C35"/>
  <c r="G149" i="16"/>
  <c r="E111"/>
  <c r="C85" i="14"/>
  <c r="D87" s="1"/>
  <c r="D92" s="1"/>
  <c r="F35" i="22"/>
  <c r="E109" i="16"/>
  <c r="F249"/>
  <c r="C38" i="22"/>
  <c r="F25"/>
  <c r="C21"/>
  <c r="F21" s="1"/>
  <c r="E233" i="16"/>
  <c r="V437" i="15"/>
  <c r="E196" i="16" l="1"/>
  <c r="F52" i="15"/>
  <c r="F157" i="16"/>
  <c r="S439" i="15"/>
  <c r="I317"/>
  <c r="F87" i="16"/>
  <c r="E173"/>
  <c r="F459" i="15"/>
  <c r="E190"/>
  <c r="E192" s="1"/>
  <c r="E193" s="1"/>
  <c r="E196" s="1"/>
  <c r="F202" s="1"/>
  <c r="C112" i="14" s="1"/>
  <c r="F95" i="16"/>
  <c r="F287" i="15"/>
  <c r="F543" s="1"/>
  <c r="A352"/>
  <c r="F291"/>
  <c r="C15" i="14" s="1"/>
  <c r="D15" s="1"/>
  <c r="D18" s="1"/>
  <c r="D33" s="1"/>
  <c r="C99"/>
  <c r="D100" s="1"/>
  <c r="D124" s="1"/>
  <c r="D146" s="1"/>
  <c r="F317" i="15"/>
  <c r="D17" i="14" s="1"/>
  <c r="E471" i="15"/>
  <c r="F472" s="1"/>
  <c r="E466"/>
  <c r="I488"/>
  <c r="V439"/>
  <c r="F111" i="16"/>
  <c r="D198" i="15"/>
  <c r="E198" s="1"/>
  <c r="F494"/>
  <c r="E313"/>
  <c r="E43"/>
  <c r="E46" s="1"/>
  <c r="E151"/>
  <c r="F169" s="1"/>
  <c r="C109" i="14" s="1"/>
  <c r="F495" i="15"/>
  <c r="D29" i="14" s="1"/>
  <c r="F454" i="15"/>
  <c r="F143" i="16"/>
  <c r="E141" i="15"/>
  <c r="E143" s="1"/>
  <c r="E145" s="1"/>
  <c r="F146" s="1"/>
  <c r="C108" i="14" s="1"/>
  <c r="F367" i="15"/>
  <c r="F400"/>
  <c r="F257" i="16"/>
  <c r="E262" i="15"/>
  <c r="F88"/>
  <c r="I267"/>
  <c r="I202"/>
  <c r="E112" i="14" s="1"/>
  <c r="E113" s="1"/>
  <c r="F124"/>
  <c r="I400" i="15"/>
  <c r="I408" s="1"/>
  <c r="I374"/>
  <c r="E120" i="14"/>
  <c r="F203" i="15"/>
  <c r="C106" i="14"/>
  <c r="C113" s="1"/>
  <c r="F15"/>
  <c r="F18" s="1"/>
  <c r="F33" s="1"/>
  <c r="F37" s="1"/>
  <c r="F45" s="1"/>
  <c r="F51" s="1"/>
  <c r="Q546" i="15"/>
  <c r="O462"/>
  <c r="T446"/>
  <c r="Q439"/>
  <c r="Q398"/>
  <c r="E442"/>
  <c r="H125"/>
  <c r="E243"/>
  <c r="E182"/>
  <c r="V335"/>
  <c r="V359"/>
  <c r="D35" i="14"/>
  <c r="V361" i="15"/>
  <c r="V334"/>
  <c r="E132" i="16"/>
  <c r="E163" i="15" s="1"/>
  <c r="F135" i="16"/>
  <c r="F268" s="1"/>
  <c r="V451" i="15"/>
  <c r="V453" s="1"/>
  <c r="V461"/>
  <c r="V462" s="1"/>
  <c r="F114" i="16"/>
  <c r="D28" i="14"/>
  <c r="V422" i="15"/>
  <c r="V423" s="1"/>
  <c r="F21"/>
  <c r="E85" i="14" s="1"/>
  <c r="F87" s="1"/>
  <c r="F92" s="1"/>
  <c r="C117"/>
  <c r="C120" s="1"/>
  <c r="F267" i="15"/>
  <c r="V336"/>
  <c r="V323"/>
  <c r="V337" s="1"/>
  <c r="V381"/>
  <c r="V386" s="1"/>
  <c r="C12" i="14" l="1"/>
  <c r="F220" i="16"/>
  <c r="E189" i="15" s="1"/>
  <c r="F146" i="14"/>
  <c r="J325" i="15"/>
  <c r="I203"/>
  <c r="F544"/>
  <c r="F545" s="1"/>
  <c r="F553" s="1"/>
  <c r="D122" i="14"/>
  <c r="F122"/>
  <c r="F273" i="16"/>
  <c r="D37" i="14"/>
  <c r="D45" s="1"/>
  <c r="D51" s="1"/>
  <c r="E49" i="15" s="1"/>
  <c r="F49" s="1"/>
  <c r="F60" s="1"/>
  <c r="C87" i="14" s="1"/>
  <c r="F25" i="77" l="1"/>
  <c r="G25" s="1"/>
  <c r="H9" i="63"/>
  <c r="H11" s="1"/>
  <c r="G11"/>
  <c r="G29" l="1"/>
  <c r="G15"/>
  <c r="G30" s="1"/>
  <c r="H15"/>
  <c r="H30" s="1"/>
  <c r="H29"/>
  <c r="F16" i="77"/>
  <c r="F45" i="22"/>
  <c r="C45"/>
  <c r="G17" i="77" l="1"/>
  <c r="F29"/>
  <c r="C48" i="22" l="1"/>
  <c r="F48"/>
  <c r="C51" l="1"/>
  <c r="B303" i="63" l="1"/>
  <c r="B295"/>
</calcChain>
</file>

<file path=xl/sharedStrings.xml><?xml version="1.0" encoding="utf-8"?>
<sst xmlns="http://schemas.openxmlformats.org/spreadsheetml/2006/main" count="2021" uniqueCount="1146">
  <si>
    <t>CURRENT ASSETS,LOANS &amp; ADVANCES</t>
  </si>
  <si>
    <t>SHARE CAPITAL:</t>
  </si>
  <si>
    <t>PAID UP CAPITAL LESS CALLS IN ARREARS</t>
  </si>
  <si>
    <t>CALLS IN ARREARS  , SHARE CAPITAL</t>
  </si>
  <si>
    <t>CALLS IN ARREARS , SHARE PREMIUM</t>
  </si>
  <si>
    <t>GENERAL RESERVE</t>
  </si>
  <si>
    <t>SHARE PREMIUM</t>
  </si>
  <si>
    <t>EXCHANGE</t>
  </si>
  <si>
    <t>P&amp; L APPROPRIATION A/C</t>
  </si>
  <si>
    <t>LESS THAN SIX MONTHS:</t>
  </si>
  <si>
    <t xml:space="preserve">     NEWSPAPERS  AND  PERIODICALS</t>
  </si>
  <si>
    <t xml:space="preserve">     LESS: RECOVERED</t>
  </si>
  <si>
    <t xml:space="preserve"> ISSUED </t>
  </si>
  <si>
    <t xml:space="preserve"> SUBSCRIBED AND PAID UP*</t>
  </si>
  <si>
    <t>PROVISION FOR DIVIDEND</t>
  </si>
  <si>
    <t>P&amp;L ACCOUNT</t>
  </si>
  <si>
    <t>P&amp;L ACCOUNT FOR THE YEAR</t>
  </si>
  <si>
    <t>ASSETS</t>
  </si>
  <si>
    <t>CASH WITH BANKS</t>
  </si>
  <si>
    <t>CASH WITH SCHEDULED BANKS</t>
  </si>
  <si>
    <t>FDRS WITH SCHEDULED BANKS</t>
  </si>
  <si>
    <t>SHORT TERM DEPOSITS</t>
  </si>
  <si>
    <t>CERTIFICATE OF DEPOSITS</t>
  </si>
  <si>
    <t>CASH WITH FOREIGN BANKS</t>
  </si>
  <si>
    <t>FDRS WITH FOREIGN BANKS</t>
  </si>
  <si>
    <t>CASH IN HAND</t>
  </si>
  <si>
    <t>FRANKING MACHINE</t>
  </si>
  <si>
    <t xml:space="preserve">          OTHERS</t>
  </si>
  <si>
    <t xml:space="preserve">      HIRE CHARGES OF OFFICE EQUIPMENTS</t>
  </si>
  <si>
    <t xml:space="preserve"> VI) CORPORATE COST</t>
  </si>
  <si>
    <t xml:space="preserve">       BANK CHARGES</t>
  </si>
  <si>
    <t xml:space="preserve">         &amp; RECRUITMENT</t>
  </si>
  <si>
    <t xml:space="preserve">      PUBLICITY</t>
  </si>
  <si>
    <t xml:space="preserve">      SUBSCRIPTION</t>
  </si>
  <si>
    <t xml:space="preserve">           DIRECTORS @</t>
  </si>
  <si>
    <t xml:space="preserve">           OTHERS</t>
  </si>
  <si>
    <t xml:space="preserve">      PRINTING , STATIONERY &amp; GENERAL</t>
  </si>
  <si>
    <t xml:space="preserve">          OFFICE SUPPLIES @@</t>
  </si>
  <si>
    <t xml:space="preserve">          LESS: RECOVERED</t>
  </si>
  <si>
    <t>DEPRECIATION</t>
  </si>
  <si>
    <t>expenses</t>
  </si>
  <si>
    <t>profit</t>
  </si>
  <si>
    <t xml:space="preserve">          FILING FEE</t>
  </si>
  <si>
    <t xml:space="preserve">          LEGAL &amp; PROFESSIONAL CHARGES</t>
  </si>
  <si>
    <t xml:space="preserve">          LICENCES &amp; TAXES</t>
  </si>
  <si>
    <t xml:space="preserve">          LOSS ON SALE OF ASSETS</t>
  </si>
  <si>
    <t>PAGE - 3</t>
  </si>
  <si>
    <t>VII OTHERS</t>
  </si>
  <si>
    <t xml:space="preserve">      TRAVEL &amp; CONVEYANCE</t>
  </si>
  <si>
    <t xml:space="preserve">    PROVISION FOR DOUBTFUL DEBTS:</t>
  </si>
  <si>
    <t xml:space="preserve">     BAD DEBTS WRITTEN OFF</t>
  </si>
  <si>
    <t xml:space="preserve">           STAFF</t>
  </si>
  <si>
    <t xml:space="preserve">           DIRECTORS </t>
  </si>
  <si>
    <t xml:space="preserve"> * INCLUDES RS. 53.33 LAKHS  ( NIL) BEING REVERSAL OF INCOME OF EARLIER YEARS.</t>
  </si>
  <si>
    <t>SCHEDULE `H`</t>
  </si>
  <si>
    <t>EXPENDITURE</t>
  </si>
  <si>
    <t xml:space="preserve">  I. TECHNICAL ASSISTANCE/SUB CONTRACTS</t>
  </si>
  <si>
    <t xml:space="preserve">     FOR TECHNICAL SERVICES</t>
  </si>
  <si>
    <t xml:space="preserve">     FOR OTHERS</t>
  </si>
  <si>
    <t xml:space="preserve"> II. CONSUMABLES/STORES  R&amp;D CENTRE</t>
  </si>
  <si>
    <t xml:space="preserve">  </t>
  </si>
  <si>
    <t>III. CONSTRUCTION MATERIALS &amp; EQUIPMENTS</t>
  </si>
  <si>
    <t xml:space="preserve"> IV. SALARIES &amp; BENEFITS</t>
  </si>
  <si>
    <t xml:space="preserve">       SALARIES AND ALLOWANCES</t>
  </si>
  <si>
    <t xml:space="preserve">       DIRECTORS</t>
  </si>
  <si>
    <t xml:space="preserve">       CONTRIBUTION TOWARDS EMPLOYEES`</t>
  </si>
  <si>
    <t>SERVICE TAX</t>
  </si>
  <si>
    <t>RETENTIONS RECEIVABLE</t>
  </si>
  <si>
    <t>MANAGEMENT TRAINEES/APPRENTICE</t>
  </si>
  <si>
    <t>MISCELLANEOUS EXPENSES</t>
  </si>
  <si>
    <t>MORE THAN SIX MONTHS:</t>
  </si>
  <si>
    <t>GOOD</t>
  </si>
  <si>
    <t>DOUBTFUL</t>
  </si>
  <si>
    <t xml:space="preserve">       PENSION AND PROVIDENT FUND &amp;</t>
  </si>
  <si>
    <t>Director (Finance)</t>
  </si>
  <si>
    <t>For  N.D. KAPUR &amp; CO.</t>
  </si>
  <si>
    <t>DATED :</t>
  </si>
  <si>
    <t>SCHEDULE `A`</t>
  </si>
  <si>
    <t>AUTHORISED</t>
  </si>
  <si>
    <t>OF RS. 10 EACH</t>
  </si>
  <si>
    <t>Investments</t>
  </si>
  <si>
    <t>ADVANCE TO VENDORS EI ANNEXE</t>
  </si>
  <si>
    <t>GENERAL RESERVES</t>
  </si>
  <si>
    <t>PROVISION FOR DIVIDENDS</t>
  </si>
  <si>
    <t xml:space="preserve">   WITH FOREIGN BANKS IN CURRENT</t>
  </si>
  <si>
    <t xml:space="preserve">   WITH FOREIGN BANKS IN DEPOSIT</t>
  </si>
  <si>
    <t xml:space="preserve">   INTEREST ACCRUED ON BANK DEPOSITS</t>
  </si>
  <si>
    <t xml:space="preserve">   INTEREST ACCRUED -OTHERS</t>
  </si>
  <si>
    <t>pii surplus</t>
  </si>
  <si>
    <t>corporate tax</t>
  </si>
  <si>
    <t>excess tax</t>
  </si>
  <si>
    <t>short tax</t>
  </si>
  <si>
    <t>dividend</t>
  </si>
  <si>
    <t>tax on</t>
  </si>
  <si>
    <t>ENGINEERS INDIA LIMITED</t>
  </si>
  <si>
    <t>A/C HEAD</t>
  </si>
  <si>
    <t>AMOUNT (RS.)</t>
  </si>
  <si>
    <t xml:space="preserve"> + - Profit/Loss After Tax</t>
  </si>
  <si>
    <t>TOTAL (RS.)</t>
  </si>
  <si>
    <t>UNSECURED LOANS</t>
  </si>
  <si>
    <t>SUNDRY CREDITORS:</t>
  </si>
  <si>
    <t>BOOK OVERDRAFT</t>
  </si>
  <si>
    <t>VENDORS</t>
  </si>
  <si>
    <t>SUB-CONTRACTORS</t>
  </si>
  <si>
    <t>ADVANCE TO VENDORS/OTHER TURNKEY</t>
  </si>
  <si>
    <t>+ - Profit/Loss Before Tax</t>
  </si>
  <si>
    <t>Net Current Assets</t>
  </si>
  <si>
    <t>Misc. Expenditure</t>
  </si>
  <si>
    <t>Deferred Tax (Asset) Net</t>
  </si>
  <si>
    <t>Accumulated Losses</t>
  </si>
  <si>
    <t>IV</t>
  </si>
  <si>
    <t>Turnover**</t>
  </si>
  <si>
    <t>@@@ IN DEPOSIT ACCOUNT WITH</t>
  </si>
  <si>
    <t xml:space="preserve">          i) H S B C  BANK OF MIDDLE EAST-QATAR</t>
  </si>
  <si>
    <t>WARRANTY, GUARANTY &amp; PENALTY</t>
  </si>
  <si>
    <t>BONUS</t>
  </si>
  <si>
    <t>LEAVE</t>
  </si>
  <si>
    <t>SALARY PROVISION</t>
  </si>
  <si>
    <t>--</t>
  </si>
  <si>
    <t>TRANSFER TO GENERAL RESERVE</t>
  </si>
  <si>
    <t xml:space="preserve">   CHEQUES IN HAND</t>
  </si>
  <si>
    <t xml:space="preserve">   REMITTANCE-IN-TRANSIT</t>
  </si>
  <si>
    <t xml:space="preserve">   WITH SCHEDULED BANKS  IN CURRENT </t>
  </si>
  <si>
    <t>HO</t>
  </si>
  <si>
    <t>MUM</t>
  </si>
  <si>
    <t>CAL</t>
  </si>
  <si>
    <t>VAD</t>
  </si>
  <si>
    <t>R&amp;D</t>
  </si>
  <si>
    <t>CHE</t>
  </si>
  <si>
    <t>AUR</t>
  </si>
  <si>
    <t>QAT</t>
  </si>
  <si>
    <t>CASH ACCOUNT</t>
  </si>
  <si>
    <t>RETENTIONS - DUE &amp; BILLED</t>
  </si>
  <si>
    <t>JOB REVENUE REIMB FEES</t>
  </si>
  <si>
    <t>MISC INCOME APPLICATION FEES</t>
  </si>
  <si>
    <t>MISC INCOME INTEREST EARNED</t>
  </si>
  <si>
    <t>INTERNL USE RECY JEEP CAR</t>
  </si>
  <si>
    <t>MISC INCOME PREV YEAR INCOME</t>
  </si>
  <si>
    <t>PROVISIONS:</t>
  </si>
  <si>
    <t>TAX PROVISION ON DIVIDEND</t>
  </si>
  <si>
    <t>LIGHT WATER &amp; POWER</t>
  </si>
  <si>
    <t>REPAIR &amp; MAINTENANCE MISC</t>
  </si>
  <si>
    <t>INSURANCE</t>
  </si>
  <si>
    <t>BAD DEBTS WRITTEN-OFF</t>
  </si>
  <si>
    <t>LICENCE FEE AND TAXES</t>
  </si>
  <si>
    <t>FILING FEE</t>
  </si>
  <si>
    <t>SUBSCRIPTIONS TO PROFNL BODIES</t>
  </si>
  <si>
    <t>PUBLICITY</t>
  </si>
  <si>
    <t>ENTERTAINMENT</t>
  </si>
  <si>
    <t>TENDER DOCUMENT-PURCHASE</t>
  </si>
  <si>
    <t>REMUNERATION TO AUDITORS</t>
  </si>
  <si>
    <t>LEGAL CHARGES</t>
  </si>
  <si>
    <t>SUB-CONTRACT OTHERS INDIANS</t>
  </si>
  <si>
    <t xml:space="preserve">AS FULLY PAID UP PURSUANT TO A CONTRACT WITHOUT PAYMENT BEING </t>
  </si>
  <si>
    <t>OTHERS-BILLED-CREDIT BALANCE</t>
  </si>
  <si>
    <t>RECOVERY-P.F. LOAN</t>
  </si>
  <si>
    <t>HOUSE BUILDING LOAN-CR.BAL.</t>
  </si>
  <si>
    <t>UNCLAIMED ITEMS</t>
  </si>
  <si>
    <t>INCOME TAX PAYBALE-STAFF</t>
  </si>
  <si>
    <t>OPENING W.I.P.</t>
  </si>
  <si>
    <t>DIVIDEND INCOME</t>
  </si>
  <si>
    <t>PAYROLL ALLOCATION HOURLYBASIS</t>
  </si>
  <si>
    <t>SALARY &amp; ALLOWANCES DIRECTORS</t>
  </si>
  <si>
    <t xml:space="preserve">   FOR BONUS &amp; INCENTIVE</t>
  </si>
  <si>
    <t xml:space="preserve">   FOR PROPOSED DIVIDEND</t>
  </si>
  <si>
    <t xml:space="preserve">   FOR TAX ON PROPOSED DIVIDEND</t>
  </si>
  <si>
    <t>SCHEDULE `G`</t>
  </si>
  <si>
    <t>INCOME</t>
  </si>
  <si>
    <t xml:space="preserve">  I) INCOME FROM SERVICES RENDERED</t>
  </si>
  <si>
    <t xml:space="preserve">       </t>
  </si>
  <si>
    <t>Balance Sheet Abstract and Company's General Business Profile</t>
  </si>
  <si>
    <t xml:space="preserve">   DEBTS OUTSTANDING FOR A PERIOD</t>
  </si>
  <si>
    <t xml:space="preserve">   EXCEEDING SIX MONTHS:</t>
  </si>
  <si>
    <t xml:space="preserve">   CONSIDERED GOOD</t>
  </si>
  <si>
    <t xml:space="preserve">   CONSIDERED DOUBTFUL</t>
  </si>
  <si>
    <t xml:space="preserve">   OTHER DEBTS:CONSIDERED GOOD **</t>
  </si>
  <si>
    <t xml:space="preserve">   LESS: PROVISION FOR DOUBTFUL DEBTS</t>
  </si>
  <si>
    <t>INCOME BILLED BUT NOT DUE</t>
  </si>
  <si>
    <t>SECURITY DEPOSITS-VENDORS/SUBCONTRACTORS:</t>
  </si>
  <si>
    <t>Statutory Information Pursuant to Part - IV of Schedule - VI to the Companies Act, 1956</t>
  </si>
  <si>
    <t xml:space="preserve">        INCLUDES REVERSAL OF PREVIOUS YEAR'S INCOME</t>
  </si>
  <si>
    <t xml:space="preserve">II) INCREASE/(DECREASE) IN </t>
  </si>
  <si>
    <t xml:space="preserve">     WORK-IN-PROGRESS</t>
  </si>
  <si>
    <t xml:space="preserve">       CLOSING WORK-IN-PROGRESS</t>
  </si>
  <si>
    <t xml:space="preserve"> III) OTHER INCOME</t>
  </si>
  <si>
    <t>DEPOSIT WITH CLIENTS</t>
  </si>
  <si>
    <t>SALARY &amp; ALLOWANCES STAFF</t>
  </si>
  <si>
    <t>RESI ACCOMDATION STAFF</t>
  </si>
  <si>
    <t>CONTINGENT EMP SALARY</t>
  </si>
  <si>
    <t>WORKMEN COMPENSATION INSURANCE</t>
  </si>
  <si>
    <t>GROUP INSURANCE</t>
  </si>
  <si>
    <t>EMPLOYEES CONT.TO P.F.</t>
  </si>
  <si>
    <t>EMPLOYEES SAL.SAVING SCHEME:L.I.C.</t>
  </si>
  <si>
    <t>C.T.D.(POST OFFICE)</t>
  </si>
  <si>
    <t>EMPLOYEES PAYROLL WITH HOLDINGS(HSTSI)</t>
  </si>
  <si>
    <t>FAMILY PENSION FUND EMP.</t>
  </si>
  <si>
    <t>THRIFT&amp;CREDIT SOCIETY-RECOVERY</t>
  </si>
  <si>
    <t>PAYROLL WITH HOLDINGS OTHERS</t>
  </si>
  <si>
    <t>TRAVELLING EXPENSES BILLABLE</t>
  </si>
  <si>
    <t>SECURITY DEPOSITS &amp; RETENTIONS</t>
  </si>
  <si>
    <t>EARNEST MONEY DEPOSITS</t>
  </si>
  <si>
    <t>EARNEST MONEY DEPOSITS-CLIENTS</t>
  </si>
  <si>
    <t>DEPOSIT PAYABLE SECURITY-SUB CONTRACTOR</t>
  </si>
  <si>
    <t>SECURITY DEPOSIT-VENDOR</t>
  </si>
  <si>
    <t>INCOME TAX:</t>
  </si>
  <si>
    <t>INCOME TAX PROVISION</t>
  </si>
  <si>
    <t>WEALTH TAX PROVISION</t>
  </si>
  <si>
    <t>INVESTMENT OTHERS</t>
  </si>
  <si>
    <t>REPAIR &amp; MAINT OWN BLDG.</t>
  </si>
  <si>
    <t>**     Includes increase/( decrease) in work-in-progress and other income.</t>
  </si>
  <si>
    <t>LESS:PROVISION FOR DOUBTFUL DEBTS</t>
  </si>
  <si>
    <t>SERVICE TAX RECEIVABLE</t>
  </si>
  <si>
    <t>UNBILLED AMOUNT ON JOBS:</t>
  </si>
  <si>
    <t>I.TAX RECOVERED SUB CONTRACT</t>
  </si>
  <si>
    <t>LOANS AND ADVANCES (I.TAX)</t>
  </si>
  <si>
    <t>OVERTIME PAYMENT STAFF</t>
  </si>
  <si>
    <t>ADDITIVES ALLOC HOURLY BASIS</t>
  </si>
  <si>
    <t>SUB-CONTRACTOR-ADVANCES</t>
  </si>
  <si>
    <t>ADV.VENDOR/CONT.R&amp;D CENTRE</t>
  </si>
  <si>
    <t>ADV.VENDOR/OTHER TRUNKEY</t>
  </si>
  <si>
    <t>MEDICAL ACCRUAL</t>
  </si>
  <si>
    <t>ADV.VENDOR EI ANNEXE</t>
  </si>
  <si>
    <t>PAYROLL WITHHOLDINGS-LIC</t>
  </si>
  <si>
    <t>DEPOSIT-HDFC,ETC.</t>
  </si>
  <si>
    <t>AMOUNT RECEIVABLE FROM UTI</t>
  </si>
  <si>
    <t>INCOME ACCRUED BUT NOT DUE-A/C 162</t>
  </si>
  <si>
    <t>COLLECTION TO BE PAID OUT</t>
  </si>
  <si>
    <t xml:space="preserve">      INCREASE  (+) / (DECREASE) (-)  IN</t>
  </si>
  <si>
    <t xml:space="preserve">       WORK-IN-PROGRESS</t>
  </si>
  <si>
    <t xml:space="preserve">      OTHER INCOME</t>
  </si>
  <si>
    <t xml:space="preserve">    TOTAL</t>
  </si>
  <si>
    <t>B. EXPENDITURE</t>
  </si>
  <si>
    <t>H</t>
  </si>
  <si>
    <t xml:space="preserve">      TECHNICAL ASSISTANCE/SUB-CONTRACTS</t>
  </si>
  <si>
    <t xml:space="preserve">      CONSUMABLES/STORES R&amp;D CENTRE</t>
  </si>
  <si>
    <t xml:space="preserve">      CONSTRUCTION MATERIALS &amp; EQUIPMENTS</t>
  </si>
  <si>
    <t xml:space="preserve">      SALARIES AND BENEFITS</t>
  </si>
  <si>
    <t xml:space="preserve">      FACILITIES</t>
  </si>
  <si>
    <t xml:space="preserve">      CORPORATE COSTS</t>
  </si>
  <si>
    <t xml:space="preserve">      OTHERS</t>
  </si>
  <si>
    <t xml:space="preserve">      DEPRECIATION &amp; FIXED ASSETS WRITTEN OFF</t>
  </si>
  <si>
    <t>PROVISION FOR INCOME TAX</t>
  </si>
  <si>
    <t>PROVISION FOR WEALTH TAX</t>
  </si>
  <si>
    <t>RESERVE &amp; SURPLUS</t>
  </si>
  <si>
    <t>RUPEES IN THOUSANDS</t>
  </si>
  <si>
    <t>100,000,000 (50,000,000) EQUITY SHARES</t>
  </si>
  <si>
    <t>OTHERS BILLED</t>
  </si>
  <si>
    <t>DEPOSIT RECEIVABLE RENT</t>
  </si>
  <si>
    <t xml:space="preserve">           DEDUCT CONTRIBUTION</t>
  </si>
  <si>
    <t xml:space="preserve">           RECEIVED FROM OTHERS</t>
  </si>
  <si>
    <t xml:space="preserve">     * INCLUDES PROVISION FOR PERFORMANCE INCENTIVE OF</t>
  </si>
  <si>
    <t xml:space="preserve">        RS. 267 LAKHS (PREVIOUS YEAR RS. 250 LAKHS)</t>
  </si>
  <si>
    <t xml:space="preserve">@IF(F412=0," ",('      " INTEREST-BANKS &amp;OTHERS"));  </t>
  </si>
  <si>
    <t>TRAINING TRAVEL ABROAD</t>
  </si>
  <si>
    <t>LIVING ALLOWANCE</t>
  </si>
  <si>
    <t>TRAVEL RECRUITMENT &amp; JOINING</t>
  </si>
  <si>
    <t>LOCAL CONVEYANCE</t>
  </si>
  <si>
    <t>LOSS ON SALE OF ASSETS</t>
  </si>
  <si>
    <t>DEPOSIT RECEIVABLE CLIENTS</t>
  </si>
  <si>
    <t>INVENTORIES MATERIALS/SUPPLY</t>
  </si>
  <si>
    <t>MARGAIN MONEY-DEPOSITS</t>
  </si>
  <si>
    <t xml:space="preserve">   SUNDRY CREDITORS</t>
  </si>
  <si>
    <t>CASH &amp; BANK BALANCES</t>
  </si>
  <si>
    <t xml:space="preserve">   CASH&amp;STAMPS IN HAND</t>
  </si>
  <si>
    <t xml:space="preserve">      ACCOUNTS @</t>
  </si>
  <si>
    <t>@      INCLUDES RS.  49.46   LAKHS(PREVIOUS YEAR RS 78.74 LAKHS) HELD ON</t>
  </si>
  <si>
    <t xml:space="preserve">         iii) BUMIPUTRA, MALAYSIA</t>
  </si>
  <si>
    <t xml:space="preserve">         iv) BURGAN BANK - KUWAIT</t>
  </si>
  <si>
    <t xml:space="preserve">         v) H S B C OF MIDDLE EAST</t>
  </si>
  <si>
    <t xml:space="preserve">         vi)DEN NORSKE  BANK -NORWEY</t>
  </si>
  <si>
    <t xml:space="preserve">@@@@ INCLUDES  DUE  FROM DIRECTORS </t>
  </si>
  <si>
    <t>I.TAX PAYBALE-VENDORS</t>
  </si>
  <si>
    <t>I.TAX PAYBALE</t>
  </si>
  <si>
    <t>A/C PAYBALE UNCLAIMED</t>
  </si>
  <si>
    <t>ACCRUAL SUPP.NET PAYROLL</t>
  </si>
  <si>
    <t>ADVANCES RECEIVED:</t>
  </si>
  <si>
    <t>RETENTION DUE&amp;BILLED</t>
  </si>
  <si>
    <t>DEPOSIT RECEIVABLE EARNEST MONEY</t>
  </si>
  <si>
    <t>EMP A/C(ADA/ADHOC DA)</t>
  </si>
  <si>
    <t>LIABILITIES</t>
  </si>
  <si>
    <t>PROVISIONS</t>
  </si>
  <si>
    <t>NET CURRENT ASSETS (E-F)</t>
  </si>
  <si>
    <t>NOTES FORMING PART OF</t>
  </si>
  <si>
    <t xml:space="preserve">      INCOME FROM SERVICES RENDERED</t>
  </si>
  <si>
    <t>MISC.DEPOSITS</t>
  </si>
  <si>
    <t>DEPOSIT RECEIVABLE TELEGRAMS</t>
  </si>
  <si>
    <t>A/CS PRL VENDOR EI ANNEXE BLDG</t>
  </si>
  <si>
    <t>PF LOAN (DR. BALANCES)</t>
  </si>
  <si>
    <t>TOTAL</t>
  </si>
  <si>
    <t>PROVISIONS FOR DOUBTFUL DEBTS</t>
  </si>
  <si>
    <t>BALANCE</t>
  </si>
  <si>
    <t>PARTICULARS</t>
  </si>
  <si>
    <t>GRAND TOTAL :</t>
  </si>
  <si>
    <t>ENGINEERS  INDIA  LIMITED</t>
  </si>
  <si>
    <t>PROFIT &amp; LOSS ACCOUNT</t>
  </si>
  <si>
    <t xml:space="preserve"> </t>
  </si>
  <si>
    <t>SCHEDULE</t>
  </si>
  <si>
    <t>A. INCOME</t>
  </si>
  <si>
    <t>G</t>
  </si>
  <si>
    <t>SHAREHOLDERS`FUNDS</t>
  </si>
  <si>
    <t>SHARE CAPITAL</t>
  </si>
  <si>
    <t>A</t>
  </si>
  <si>
    <t>RESERVES &amp; SURPLUS</t>
  </si>
  <si>
    <t>B</t>
  </si>
  <si>
    <t>APPLICATION OF FUNDS</t>
  </si>
  <si>
    <t>FIXED ASSETS</t>
  </si>
  <si>
    <t>C</t>
  </si>
  <si>
    <t>GROSS BLOCK</t>
  </si>
  <si>
    <t>LESS:DEPRECIATION</t>
  </si>
  <si>
    <t>NET BLOCK</t>
  </si>
  <si>
    <t>CAPITAL WORK-IN-PROGRESS</t>
  </si>
  <si>
    <t>INVESTMENTS</t>
  </si>
  <si>
    <t>D</t>
  </si>
  <si>
    <t>CURRENT ASSETS,</t>
  </si>
  <si>
    <t>E</t>
  </si>
  <si>
    <t>LOANS &amp; ADVANCES</t>
  </si>
  <si>
    <t>INVENTORIES</t>
  </si>
  <si>
    <t>WORK-IN-PROGRESS</t>
  </si>
  <si>
    <t>SUNDRY DEBTORS</t>
  </si>
  <si>
    <t>CASH&amp;BANK BALANCES</t>
  </si>
  <si>
    <t>OTHER CURRENT ASSETS</t>
  </si>
  <si>
    <t>SERVICE TAX  RECEIVABLE</t>
  </si>
  <si>
    <t>LOANS&amp;ADVANCES</t>
  </si>
  <si>
    <t>LESS: CURRENT LIABILITIES</t>
  </si>
  <si>
    <t>F</t>
  </si>
  <si>
    <t>AND PROVISIONS</t>
  </si>
  <si>
    <t>CURRENT LIABILITIES &amp; PROVISIONS</t>
  </si>
  <si>
    <t xml:space="preserve">LIABILITIES  </t>
  </si>
  <si>
    <t>@@ INCLUDES PURCHASE OF TENDER DOCUMENTS FOR RS.3.67 LAKHS (PREVIOUS YEAR RS.2.04 LAKHS)</t>
  </si>
  <si>
    <t xml:space="preserve">         1) 16,333 EQUITY SHARES OF RS.10 EACH FULLY</t>
  </si>
  <si>
    <t xml:space="preserve">              PAID-UP IN MANAGEMENT AND TECHNOLOGY</t>
  </si>
  <si>
    <t xml:space="preserve">              APPLICATION (INDIA) LTD.</t>
  </si>
  <si>
    <t xml:space="preserve">        INTEREST EARNED (GROSS)</t>
  </si>
  <si>
    <t xml:space="preserve">        TAX DEDUCTED AT SOURCE RS. 978.34 LAKHS(PREVIOUS</t>
  </si>
  <si>
    <t xml:space="preserve">   SECURED- CONSIDERED GOOD @@@@</t>
  </si>
  <si>
    <t xml:space="preserve">   UNSECURED-CONSIDERED GOOD @@@@</t>
  </si>
  <si>
    <t>Bonus Issue</t>
  </si>
  <si>
    <t>Private Placement</t>
  </si>
  <si>
    <t>III</t>
  </si>
  <si>
    <t>Total Liabilities</t>
  </si>
  <si>
    <t>Total Assets</t>
  </si>
  <si>
    <t>Sources of Funds</t>
  </si>
  <si>
    <t>Paid up Capital</t>
  </si>
  <si>
    <t>Reserves &amp; Surplus</t>
  </si>
  <si>
    <t>Secured Loans</t>
  </si>
  <si>
    <t>Share Application money</t>
  </si>
  <si>
    <t>Unsecured Loans</t>
  </si>
  <si>
    <t>Application of Funds</t>
  </si>
  <si>
    <t>Net Fixed Assets*</t>
  </si>
  <si>
    <t xml:space="preserve">      ENTERTAINMENT</t>
  </si>
  <si>
    <t xml:space="preserve">      EXPORT PROMOTION</t>
  </si>
  <si>
    <t xml:space="preserve"> --</t>
  </si>
  <si>
    <t xml:space="preserve">      REMUNERATION TO AUDITORS</t>
  </si>
  <si>
    <t xml:space="preserve">          FOR AUDIT  </t>
  </si>
  <si>
    <t xml:space="preserve">          FOR TAX AUDIT</t>
  </si>
  <si>
    <t>PAID-UP SHARE CAPITAL</t>
  </si>
  <si>
    <t>TDS WITHHOLD BY CLIENTS</t>
  </si>
  <si>
    <t xml:space="preserve"> +</t>
  </si>
  <si>
    <t>WORK IN PROGRESS</t>
  </si>
  <si>
    <t>STORES &amp; SPARES IN HAND AT COST:</t>
  </si>
  <si>
    <t>MATERIAL&amp;SUPPLIES</t>
  </si>
  <si>
    <t>MODEL ROOM INVENTORY</t>
  </si>
  <si>
    <t>SPARES</t>
  </si>
  <si>
    <t>INVENTORY R&amp;D CENTRE</t>
  </si>
  <si>
    <t>INVESTMENT GOVT SECURITIES</t>
  </si>
  <si>
    <t>TOOLS</t>
  </si>
  <si>
    <t>FIXED ASSETS:</t>
  </si>
  <si>
    <t>OPERATING PROPERTY</t>
  </si>
  <si>
    <t>LESS:DEPRICATION</t>
  </si>
  <si>
    <t>UNALLOCABLE CAPITAL EXP.</t>
  </si>
  <si>
    <t xml:space="preserve">     LESS: OPENING  BALANCE</t>
  </si>
  <si>
    <t>*</t>
  </si>
  <si>
    <t xml:space="preserve">     PROV. FOR DOUBTFULL ADVANCES:</t>
  </si>
  <si>
    <t>AMOUNT WRITTEN OFF</t>
  </si>
  <si>
    <t xml:space="preserve">    PROV. FOR LOSSES -NO CONTRACT JOBS</t>
  </si>
  <si>
    <t xml:space="preserve">    TRAINING EXPENSES</t>
  </si>
  <si>
    <t>PROFIT AFTER TAX</t>
  </si>
  <si>
    <t>PROVISION FOR TAX  OF</t>
  </si>
  <si>
    <t>PROPOSED DIVIDEND</t>
  </si>
  <si>
    <t>TAX ON PROPOSED DIVIDEND</t>
  </si>
  <si>
    <t>(S . RAMANA MOORTHY)</t>
  </si>
  <si>
    <t>(K . C . MATHUR)</t>
  </si>
  <si>
    <t>( D.S.CHAKRABARTI ]</t>
  </si>
  <si>
    <t>(  KESHAV SARAN  )</t>
  </si>
  <si>
    <t>Executive Director{F &amp; A)</t>
  </si>
  <si>
    <t xml:space="preserve">     MAINTENANCE OF VEHICLES</t>
  </si>
  <si>
    <t xml:space="preserve">     CLOSING BALANCE</t>
  </si>
  <si>
    <t xml:space="preserve">SIGNIFICANT  ACCOUNTING  </t>
  </si>
  <si>
    <t>POLICIES</t>
  </si>
  <si>
    <t>I</t>
  </si>
  <si>
    <t xml:space="preserve">NOTES FORMING PART OF </t>
  </si>
  <si>
    <t>J</t>
  </si>
  <si>
    <t>THE ACCOUNTS</t>
  </si>
  <si>
    <t>Company Secretary</t>
  </si>
  <si>
    <t>Chairman &amp; Managing Director</t>
  </si>
  <si>
    <t xml:space="preserve"> As per our report of even date  attached.</t>
  </si>
  <si>
    <t>CHARTERED ACCOUNTANTS</t>
  </si>
  <si>
    <t xml:space="preserve"> (RAVINDER KAPUR )</t>
  </si>
  <si>
    <t>PARTNER</t>
  </si>
  <si>
    <t>NEW  DELHI</t>
  </si>
  <si>
    <t>BALANCE SHEET</t>
  </si>
  <si>
    <t>SOURCES OF FUNDS</t>
  </si>
  <si>
    <t>Registration Details</t>
  </si>
  <si>
    <t xml:space="preserve">Registration No. </t>
  </si>
  <si>
    <t xml:space="preserve">           PAID UP IN WHOLLY-OWNED SUBSIDIARY COMPANY</t>
  </si>
  <si>
    <t>SCHEDULE `E`</t>
  </si>
  <si>
    <t>SUNDRY DEBTORS:</t>
  </si>
  <si>
    <t>120&amp;123&amp;</t>
  </si>
  <si>
    <t xml:space="preserve">  V. FACILITIES</t>
  </si>
  <si>
    <t xml:space="preserve">       RENT :</t>
  </si>
  <si>
    <t xml:space="preserve">           OFFICE</t>
  </si>
  <si>
    <t xml:space="preserve">       RESIDENTIAL ACCOMMODATION</t>
  </si>
  <si>
    <t>CHEQUES IN HAND</t>
  </si>
  <si>
    <t>REMITTANCE IN TRANSIT</t>
  </si>
  <si>
    <t>DRAFT IN HAND HELD FOR  SHARE APPLL.MONEY</t>
  </si>
  <si>
    <t>PAYROLL-HIRED STAFF</t>
  </si>
  <si>
    <t>TENDER SALE RECEIPTS</t>
  </si>
  <si>
    <t>COMPENSATION FOR EXTRA WORK</t>
  </si>
  <si>
    <t>STAFF WELFARE</t>
  </si>
  <si>
    <t>P.F.ADMINISTRATION CHARGES</t>
  </si>
  <si>
    <t>TRAINING EXPENSES INDIA</t>
  </si>
  <si>
    <t>TRAINING EXPENSES ABROAD</t>
  </si>
  <si>
    <t>RS. 10 EACH FULLY PAID UP*</t>
  </si>
  <si>
    <t>LESS : CALLS IN ARREARS</t>
  </si>
  <si>
    <t xml:space="preserve">* OUT OF THE ABOVE  80,860 EQUITY SHARES OF RS.10 EACH WERE ALLOTTED </t>
  </si>
  <si>
    <t>GRAND TOTAL</t>
  </si>
  <si>
    <t xml:space="preserve">   LESS: PROV. FOR DOUBTFUL ADVANCES</t>
  </si>
  <si>
    <t xml:space="preserve">   LOANS &amp; DEPOSITS</t>
  </si>
  <si>
    <t>INTEREST ACCRUED ON TERM DEPOSITS:</t>
  </si>
  <si>
    <t xml:space="preserve">     POSTAGE &amp; TELECOMMUNICATIONS</t>
  </si>
  <si>
    <t xml:space="preserve">     COURIER ,TRANSPORTATION &amp; HANDLING</t>
  </si>
  <si>
    <t xml:space="preserve">     COMMISSION TO FOREIGN AGENTS</t>
  </si>
  <si>
    <t xml:space="preserve">     MISCELLANEOUS EXPENSES</t>
  </si>
  <si>
    <t>PROFIT AND LOSS ACCOUNT</t>
  </si>
  <si>
    <t>JOB REVENUE REIMB PRL COSTS</t>
  </si>
  <si>
    <t>JOB REVENUE REIMB OUT OF PKT.</t>
  </si>
  <si>
    <t>JOB REVENUE REIMB IND COSTS</t>
  </si>
  <si>
    <t xml:space="preserve">   UNBILLED INCOME -JOBS (AS PER CONTRACT)</t>
  </si>
  <si>
    <t xml:space="preserve">   SERVICE TAX RECEIVABLE</t>
  </si>
  <si>
    <t>PAGE - 2</t>
  </si>
  <si>
    <t xml:space="preserve">   ADVANCES RECOVERABLE IN CASH OR </t>
  </si>
  <si>
    <t xml:space="preserve">   IN KIND OR FOR VALUE TO BE RECEIVED:</t>
  </si>
  <si>
    <t xml:space="preserve">   WITH SCHEDULED BANKS IN DEPOSIT</t>
  </si>
  <si>
    <t xml:space="preserve">         i) B.E.D. ALGERIE, AIZEW,ALGERIA</t>
  </si>
  <si>
    <t xml:space="preserve">         ii) TEJARAT BANK,IRAN</t>
  </si>
  <si>
    <t xml:space="preserve">           FULLY PAID UP IN JOINT VENTURE COMPANY</t>
  </si>
  <si>
    <t>SCHEDULE `B`</t>
  </si>
  <si>
    <t>A. GENERAL RESERVE</t>
  </si>
  <si>
    <t xml:space="preserve">      BALANCE AS PER LAST</t>
  </si>
  <si>
    <t xml:space="preserve">      BALANCE SHEET</t>
  </si>
  <si>
    <t>PROFIT BEFORE TAX (A - B)</t>
  </si>
  <si>
    <t xml:space="preserve">   UNSECURED-CONSIDERED GOOD</t>
  </si>
  <si>
    <t xml:space="preserve">   ADVANCE INCOME TAX</t>
  </si>
  <si>
    <t xml:space="preserve">   DUE FROM SUBSIDIARY COMPANY</t>
  </si>
  <si>
    <t xml:space="preserve"> UNQUOTED</t>
  </si>
  <si>
    <t>INCOME ACCRUED BUT NOT DUE</t>
  </si>
  <si>
    <t>INTEREST ON FIXED DEPOSITS</t>
  </si>
  <si>
    <t xml:space="preserve">         TRAVEL-STAFF</t>
  </si>
  <si>
    <t xml:space="preserve">         OTHERS-STAFF</t>
  </si>
  <si>
    <t xml:space="preserve">         MANAGEMENT TRAINEES/APPRENTICES</t>
  </si>
  <si>
    <t xml:space="preserve">    COMPUTER CHARGES</t>
  </si>
  <si>
    <t xml:space="preserve">    SPONSORED R&amp;D PROGRAMME</t>
  </si>
  <si>
    <t xml:space="preserve">    DONATIONS</t>
  </si>
  <si>
    <t>VIII.DEPRECIATION &amp; FIXED ASSETS</t>
  </si>
  <si>
    <t xml:space="preserve">       WRITTEN OFF:</t>
  </si>
  <si>
    <t xml:space="preserve">      DEPRECIATION</t>
  </si>
  <si>
    <t xml:space="preserve">      FIXED ASSETS WRITTEN OFF</t>
  </si>
  <si>
    <t>SCHEDULE `F`</t>
  </si>
  <si>
    <t xml:space="preserve">   SECURITY DEPOSITS</t>
  </si>
  <si>
    <t xml:space="preserve">   ADVANCE RECEIVED</t>
  </si>
  <si>
    <t xml:space="preserve">   SERVICE TAX PAYABLE</t>
  </si>
  <si>
    <t xml:space="preserve">   FOR LEAVE SALARY</t>
  </si>
  <si>
    <t>SALARY WITHHOLDINGS</t>
  </si>
  <si>
    <t>CLAIMS-INSURANCE ETC.</t>
  </si>
  <si>
    <t>ADVANCES-OTHERS</t>
  </si>
  <si>
    <t>ADVANCES-CLIENTS</t>
  </si>
  <si>
    <t>LOANS TO EMP.</t>
  </si>
  <si>
    <t>OTHERS-BILLED</t>
  </si>
  <si>
    <t>DUE FROM EILAP &amp;</t>
  </si>
  <si>
    <t>DUE FROM SUBSIDIARY COMPANY</t>
  </si>
  <si>
    <t>DUE FROM CEIL</t>
  </si>
  <si>
    <t>OTHERS-UNBILLED</t>
  </si>
  <si>
    <t>RENT-ADVANCE</t>
  </si>
  <si>
    <t>RENT ADVANCE HO LEASE</t>
  </si>
  <si>
    <t>DEFFERED COST ( V.R.S.)</t>
  </si>
  <si>
    <t>PREPAID ITEMS</t>
  </si>
  <si>
    <t>RECOVERY CO. OWNED FLATS</t>
  </si>
  <si>
    <t>56196600 (18759200)  EQUITY SHARES OF  RS. 10 EACH</t>
  </si>
  <si>
    <t xml:space="preserve">56,157,400 (18,720,000) EQUITY SHARES OF </t>
  </si>
  <si>
    <t>PC LOAN</t>
  </si>
  <si>
    <t xml:space="preserve">   CLAIMS RECEIVABLE</t>
  </si>
  <si>
    <t xml:space="preserve">    *    AT COST AS VALUED AND CERTIFIED BY THE MANAGEMENT</t>
  </si>
  <si>
    <t xml:space="preserve">CLOSING </t>
  </si>
  <si>
    <t xml:space="preserve">MAXIMUM </t>
  </si>
  <si>
    <t xml:space="preserve">         BEHALF OF CLIENTS .</t>
  </si>
  <si>
    <t>@@  IN CURRENT ACCOUNT WITH:</t>
  </si>
  <si>
    <t>UNSECURED INCOME BILLED TO CLIENTS:</t>
  </si>
  <si>
    <t>ADVANCE FROM CLIENTS</t>
  </si>
  <si>
    <t>CLIENTS CR. BALANCES</t>
  </si>
  <si>
    <t xml:space="preserve">       LESS: OPENING WORK-IN-PROGRESS</t>
  </si>
  <si>
    <t>PROVISION FOR ESTIMATED LIABILITIES</t>
  </si>
  <si>
    <t>A/C PAYABLE VENDOR/CONTRACTOR/R&amp;D CENTRE</t>
  </si>
  <si>
    <t>A/C PAYABLE-NOMINATED HOSPITAL</t>
  </si>
  <si>
    <t>UNBILLED-CREDIT BALANCE</t>
  </si>
  <si>
    <t>OTHERS-UNBILLED-CREDIT BALANCE</t>
  </si>
  <si>
    <t>SERVICE TAX PAYABLE</t>
  </si>
  <si>
    <t>OTHER LIABILITIES:</t>
  </si>
  <si>
    <t>SHARE APPLICATION MONEY</t>
  </si>
  <si>
    <t>SHARE APPLICATION MONEY EXCESS RECEIVED</t>
  </si>
  <si>
    <t>ADVANCE TO EMPLOYEES</t>
  </si>
  <si>
    <t>LOAN TO EMP.</t>
  </si>
  <si>
    <t>SALARY WITH HOLDINGS</t>
  </si>
  <si>
    <t>CLAIMS INSURANCE ETC.-CR.BAL.</t>
  </si>
  <si>
    <t>ACCOUNT RECEIVABLES-OTHERS</t>
  </si>
  <si>
    <t>INCOME ACCRUED BUT NOT DUE-A/C 131, 135 &amp; 136</t>
  </si>
  <si>
    <t>INCOME DUE BUT NOT RECEIVED (PII)</t>
  </si>
  <si>
    <t>UNPAID-DR.BAL.</t>
  </si>
  <si>
    <t>VENDORS &amp; SERVICES( CONSIDERED GOOD)</t>
  </si>
  <si>
    <t>VENDORS &amp; SERVICES(CONSIDERED DOUBTFULL)</t>
  </si>
  <si>
    <t>Dividend Rate %</t>
  </si>
  <si>
    <t>V</t>
  </si>
  <si>
    <t>Generic Names of Three Principal Products/Services of Company (as per monetary terms)</t>
  </si>
  <si>
    <t>a)  Item Code No. (ITC Code)</t>
  </si>
  <si>
    <t>Consultancy</t>
  </si>
  <si>
    <t xml:space="preserve">     Product Description</t>
  </si>
  <si>
    <t>Company</t>
  </si>
  <si>
    <t>b)  Item Code No. (ITC Code)</t>
  </si>
  <si>
    <t>Hence</t>
  </si>
  <si>
    <t>Not Applicable</t>
  </si>
  <si>
    <t>c)  Item Code No. (ITC Code)</t>
  </si>
  <si>
    <t>Note:  ITC code of products as per Indian Trade Classification based on harmonised commodity description</t>
  </si>
  <si>
    <t xml:space="preserve">          and coding system by Ministey or Commerce (Directorate General of Commercial Intelligence &amp; Statistics).</t>
  </si>
  <si>
    <t>*       Includes capital work-in-progress.</t>
  </si>
  <si>
    <t>PAYROLL ACCRUALS-DR.BAL.</t>
  </si>
  <si>
    <t>INCOME TAX PAID IN EXCESS OF PROVISIONS</t>
  </si>
  <si>
    <t>LESS: PROVISION FOR DOUBTFUL ADVANCES</t>
  </si>
  <si>
    <t xml:space="preserve">              AGAINST ADVANCES</t>
  </si>
  <si>
    <t>ADVANCE TAX PAID &amp; TDS</t>
  </si>
  <si>
    <t>NET PAYROLL</t>
  </si>
  <si>
    <t>A/C RECOVERABLE-CLIENTS UNBILLED</t>
  </si>
  <si>
    <t>INCOME DUE BUT NOT BILLED</t>
  </si>
  <si>
    <t>ON LUMPSUM&amp;FIXED FEE JOBS</t>
  </si>
  <si>
    <t>ADVANCES RECOVERABLE IN CASH</t>
  </si>
  <si>
    <t>OR IN KIND-UNSECURED:</t>
  </si>
  <si>
    <t>ADVANCES TO EMPLOYEES-CURRENT</t>
  </si>
  <si>
    <t xml:space="preserve"> (CONSIDERED DOUBTFULL)</t>
  </si>
  <si>
    <t>LESS:DOUBTFUL</t>
  </si>
  <si>
    <t xml:space="preserve"> ( CONSIDERED GOOD)</t>
  </si>
  <si>
    <t>LOAN TO EMP.-VEHICLES</t>
  </si>
  <si>
    <t>CONTRIBUTION TO PF</t>
  </si>
  <si>
    <t>CONTRIBUTION TO FPS</t>
  </si>
  <si>
    <t>LOANS &amp; ADVANCES - SECURED</t>
  </si>
  <si>
    <t>INCOME ACCRUED BUT NOT DUE-A/C 137</t>
  </si>
  <si>
    <t>LOAN TO EMP.-BULIDING</t>
  </si>
  <si>
    <t>SECURITY DEPOSITS:</t>
  </si>
  <si>
    <t>RETENTIONS RECEIVABLES</t>
  </si>
  <si>
    <t>RENT-DEPOSITS</t>
  </si>
  <si>
    <t>DEPOSITS WITH AUTHORITIES</t>
  </si>
  <si>
    <t>UTILITIES</t>
  </si>
  <si>
    <t>HIRE CHARGES OFFICE EQPT</t>
  </si>
  <si>
    <t>OYT DEPOSITS</t>
  </si>
  <si>
    <t>LEAVE TRAVEL CONCESSION</t>
  </si>
  <si>
    <t>CONTRIBUTION TO GRATUITY FUND</t>
  </si>
  <si>
    <t>BONUS STAFF</t>
  </si>
  <si>
    <t>PTG STAT OFFICE SUPPLY</t>
  </si>
  <si>
    <t>NEWSPAPER/PERIODICALS/JOURNALS</t>
  </si>
  <si>
    <t>PRINTROOM/REPRODUCTION CHARGES</t>
  </si>
  <si>
    <t>CONSTRUCTION MATL CONSUMABLE</t>
  </si>
  <si>
    <t>COLUMN</t>
  </si>
  <si>
    <t>C,D</t>
  </si>
  <si>
    <t>F,G</t>
  </si>
  <si>
    <t>RS. IN THOUSANDS</t>
  </si>
  <si>
    <t>I,J</t>
  </si>
  <si>
    <t>L,M</t>
  </si>
  <si>
    <t>O,P</t>
  </si>
  <si>
    <t>R,S</t>
  </si>
  <si>
    <t>U,V</t>
  </si>
  <si>
    <t>X,Y</t>
  </si>
  <si>
    <t>EARLIER YEARS  REVERSED  (EXCESS)/ SHORT</t>
  </si>
  <si>
    <t>RS IN THOUSANDS</t>
  </si>
  <si>
    <t>SUB-CONT TECH SERVICES FOREIGN</t>
  </si>
  <si>
    <t>@GRANDTOTAL(I116..I78)+I116; 2092305.33</t>
  </si>
  <si>
    <t xml:space="preserve">   STORES, SPARES&amp;CHEMICALS IN HAND*</t>
  </si>
  <si>
    <t>WORK IN PROGRESS*</t>
  </si>
  <si>
    <t>SUNDRY DEBTORS(UNSECURED)</t>
  </si>
  <si>
    <t>PAYROLL WITHHOLDING DEPT/OTHER</t>
  </si>
  <si>
    <t xml:space="preserve">RECEIVED IN CASH AND 5,5187,400 EQUITY SHARES OF RS 10 EACH WERE </t>
  </si>
  <si>
    <t>@ROUND(@GRANDTOTAL(F116..F78),0)+F116; 0</t>
  </si>
  <si>
    <t xml:space="preserve">      ADVERTISEMENT FOR TENDERS </t>
  </si>
  <si>
    <t xml:space="preserve">          FOR TRAVELLING   </t>
  </si>
  <si>
    <t>ACCRUAL NET PAYROLL</t>
  </si>
  <si>
    <t>COMPANY CONTRIBUTION TO P.F.</t>
  </si>
  <si>
    <t>FAMILY PENSION FUND EMPLOYER.</t>
  </si>
  <si>
    <t>PAYROLL ACCRUALS</t>
  </si>
  <si>
    <t>PROV. FOR LOSSES-NO CONTRACT JOBS</t>
  </si>
  <si>
    <t>OUT OF POCKET EXPENSES</t>
  </si>
  <si>
    <t>MEDICAL PAYABLE-EMP.</t>
  </si>
  <si>
    <t>DIVIDEND PAYABLE</t>
  </si>
  <si>
    <t>PROVISION FOR LIAB.-EMP.</t>
  </si>
  <si>
    <t>COLLECTIONS TO BE PAID OUT</t>
  </si>
  <si>
    <t>ALLOTTED AS FULLY PAID BONUS SHARES BY WAY OF CAPITALISATION OF</t>
  </si>
  <si>
    <t>GENERAL RESERVE.</t>
  </si>
  <si>
    <t xml:space="preserve">    **  INCLUDES RS. 72.32  LAKHS(PREVIOUS YEAR RS 69.09 LAKHS) DUE FROM M/S EIL ASIA PACIFIC </t>
  </si>
  <si>
    <t xml:space="preserve">          SDN BHD , A WHOLLY OWNED SUBSIDIARY COMPANY FOR SERVICES RENDERED    </t>
  </si>
  <si>
    <t>O.Y.T.DEPOSITS</t>
  </si>
  <si>
    <t>BANKING AND EXCHANGE</t>
  </si>
  <si>
    <t>FOREIGN TRAVEL-EMPLOYEES</t>
  </si>
  <si>
    <t>BUSINESS TRAVEL - DIRECTORS</t>
  </si>
  <si>
    <t>BUSINESS TRAVEL - OTHERS</t>
  </si>
  <si>
    <t>TRAINING TRAVEL INDIA</t>
  </si>
  <si>
    <t xml:space="preserve">          LIMITED ( WHOLLY-OWNED SUBSIDIARY COMPANY)</t>
  </si>
  <si>
    <t>@SUBTOTAL(F113..F109); 0</t>
  </si>
  <si>
    <t>MISC.INCOME OTHER INCOME</t>
  </si>
  <si>
    <t>ACCRUAL MEDICAL</t>
  </si>
  <si>
    <t>BRANCHES</t>
  </si>
  <si>
    <t>@SUBTOTAL(I113..I109); 2304</t>
  </si>
  <si>
    <t>D)      BONDS</t>
  </si>
  <si>
    <t xml:space="preserve">       1) 2,000 IFCI BONDS  XIV SERIES OF FACE VALUE OF RS. 1,00,000 EACH</t>
  </si>
  <si>
    <t>EMP PAYROLL WITHHOLDING PF LOAN</t>
  </si>
  <si>
    <t xml:space="preserve">  2600 BONUS SHARES ARE PENDING TO BE ISSUED ON  1300 EQUITY SHARE ON ACCOUNT OF </t>
  </si>
  <si>
    <t>CALLS IS IN ARREARS.</t>
  </si>
  <si>
    <t xml:space="preserve">     LESS: CAPIALISED BY ISSUE OF BONUS SHARES</t>
  </si>
  <si>
    <t>INVESTMENTS( LONG TERM) (AT COST)</t>
  </si>
  <si>
    <t xml:space="preserve"> I) TRADE INVESTMENTS</t>
  </si>
  <si>
    <t>UPTO THE YEAR ENDED 31-03-1999</t>
  </si>
  <si>
    <t>@SUBTOTAL(F88..F82); 0</t>
  </si>
  <si>
    <t>@SUBTOTAL(I88..I82); 59823.33</t>
  </si>
  <si>
    <t xml:space="preserve">II. OTHER THAN TRADE INVESTMENTS </t>
  </si>
  <si>
    <t xml:space="preserve">      12,61,83,240 UNITS {1,26183,240 UNITS)  REPURCHASE PRICE</t>
  </si>
  <si>
    <t xml:space="preserve">        RS. 14.35 PER UNIT (PREVIOUS YEAR RS. 14.80 PER UNIT)</t>
  </si>
  <si>
    <t>@SUBTOTAL(F98..F98); 0</t>
  </si>
  <si>
    <t>@SUBTOTAL(I98..I98); 1829707</t>
  </si>
  <si>
    <t>B)    UNQUOTED</t>
  </si>
  <si>
    <t xml:space="preserve">      - SHARES</t>
  </si>
  <si>
    <t xml:space="preserve">      1) 10,000 ORDINARY SHARES OF POUND 1 EACH</t>
  </si>
  <si>
    <t xml:space="preserve">           AMEC ENGINEERS INDIA LTD., UK</t>
  </si>
  <si>
    <t>@SUBTOTAL(F104..F104); 0</t>
  </si>
  <si>
    <t>@SUBTOTAL(I104..I104); 471</t>
  </si>
  <si>
    <t>C)     INVESTMENT IN SUBSIDIARIES</t>
  </si>
  <si>
    <t xml:space="preserve">      1) 25,000 ORDINARY SHARES OF RM 1 EACH FULLY</t>
  </si>
  <si>
    <t xml:space="preserve">           EIL ASIA PACIFIC SDN BHD MALAYSIA</t>
  </si>
  <si>
    <t xml:space="preserve">      2) 20,000 EQUITY SHARES @ RS.100 EACH FULLY</t>
  </si>
  <si>
    <t xml:space="preserve">          PAID UP IN CERTIFICATION ENGINEERS INTERNATIONAL</t>
  </si>
  <si>
    <t xml:space="preserve">      CAPITAL GRANT RECEIVED </t>
  </si>
  <si>
    <t xml:space="preserve">      FROM OIL INDUSTRY DEVELOPMENT</t>
  </si>
  <si>
    <t xml:space="preserve">      BOARD FOR R&amp;D CENTRE</t>
  </si>
  <si>
    <t>LESS: PROVISION FOR TAX</t>
  </si>
  <si>
    <t>55-004352</t>
  </si>
  <si>
    <t>Status Code</t>
  </si>
  <si>
    <t>Balance Sheet Date</t>
  </si>
  <si>
    <t>II</t>
  </si>
  <si>
    <t>Public Issue</t>
  </si>
  <si>
    <t>Right Issue</t>
  </si>
  <si>
    <t>NIL</t>
  </si>
  <si>
    <t>Total Expenditure***</t>
  </si>
  <si>
    <t>***   Includes prior period adjustments.</t>
  </si>
  <si>
    <t xml:space="preserve">        YEAR  RS. 340.76 LAKHS)      </t>
  </si>
  <si>
    <t xml:space="preserve">            ON BANK DEPOSITS</t>
  </si>
  <si>
    <t xml:space="preserve">            ON OTHER DEPOSITS</t>
  </si>
  <si>
    <t xml:space="preserve">            ON ADVANCES TO EMPLOYEES</t>
  </si>
  <si>
    <t xml:space="preserve">            ON LOANS</t>
  </si>
  <si>
    <t xml:space="preserve">          2) PETROLEUM INDIA INTERNATIONAL(CONSORTIUM</t>
  </si>
  <si>
    <t xml:space="preserve">              OF PETROLEUM COMPANIES) - SEED MONEY</t>
  </si>
  <si>
    <t xml:space="preserve">              ADD: SHARE OF UNDISTRIBUTED PROFIT </t>
  </si>
  <si>
    <t>SCHEDULE `D`</t>
  </si>
  <si>
    <t>A) QUOTED</t>
  </si>
  <si>
    <t xml:space="preserve">   UNEARNED INCOME BILLED TO CLIENT</t>
  </si>
  <si>
    <t xml:space="preserve">   OTHER LIABILITIES</t>
  </si>
  <si>
    <t xml:space="preserve">   FOR SALARY  ARREARS</t>
  </si>
  <si>
    <t xml:space="preserve">    FOR WARRANTIES, GUARANTIES &amp; PENALTIES</t>
  </si>
  <si>
    <t xml:space="preserve">        RS. 162.25  LAKHS (PREVIOUS YEAR RS 88.95 LAKHS)</t>
  </si>
  <si>
    <t>COM</t>
  </si>
  <si>
    <t>AA,AB</t>
  </si>
  <si>
    <t xml:space="preserve">        LESS(-)/ADD(+): ADJUSTMENT OF WARRANTIES &amp; GUARANTIES</t>
  </si>
  <si>
    <t>misc. income</t>
  </si>
  <si>
    <t xml:space="preserve">@IF(($TRIAL COMB.:AD288+AA364)/1000&gt;0,($TRIAL COMB.:AD288+EAA356)/1000," ");  </t>
  </si>
  <si>
    <t xml:space="preserve">       STAFF GRATUITY/</t>
  </si>
  <si>
    <t xml:space="preserve">       *   (INCLUDES RS. 71.60  LAKHS FOR REPAIRS &amp; MAINTENANCE OF </t>
  </si>
  <si>
    <t xml:space="preserve">             OWN  BUILDING PREVIOUS YEAR RS. 45.19  LAKHS)</t>
  </si>
  <si>
    <t>EQUPT HIRE CHARGES</t>
  </si>
  <si>
    <t xml:space="preserve">                OF THE COMPANY</t>
  </si>
  <si>
    <t xml:space="preserve">                CONSIDERED GOOD</t>
  </si>
  <si>
    <t xml:space="preserve">            MISCELLANEOUS INCOME  *</t>
  </si>
  <si>
    <t>EMP PAYROLL WITHHOLDING OTHER</t>
  </si>
  <si>
    <t>ADVANCES FROM CLIENTS</t>
  </si>
  <si>
    <t xml:space="preserve">      ACCOUNTS (INCLUDES Rs.         LAKHS HELD UNDER </t>
  </si>
  <si>
    <t xml:space="preserve">       LIEN AGAINST BANK GUARANTEE (RS.129.00 LAKHS)  </t>
  </si>
  <si>
    <t xml:space="preserve">   CERTIFICATE OF DEPOSIT WITH NATIONALISED BANK</t>
  </si>
  <si>
    <t xml:space="preserve">    FACE VALUE ' NIL' LAKHS ( RS. 4357 LAKHS)</t>
  </si>
  <si>
    <t>SHORT TERM DEPOSIT PROGRAMME</t>
  </si>
  <si>
    <t xml:space="preserve">      ACCOUNTS @@</t>
  </si>
  <si>
    <t xml:space="preserve">      ACCOUNTS @@@ </t>
  </si>
  <si>
    <t xml:space="preserve">   UNSECURED-CONSIDERED DOUBTFUL @@@@</t>
  </si>
  <si>
    <t xml:space="preserve">  LESS: PROV. FOR TAXATION</t>
  </si>
  <si>
    <t xml:space="preserve">       ADMINISTRATION CHARGES THEREON:</t>
  </si>
  <si>
    <t xml:space="preserve">       STAFF</t>
  </si>
  <si>
    <t xml:space="preserve">       STAFF WELFARE</t>
  </si>
  <si>
    <t xml:space="preserve">       CONTRIBUTION TO GRATUITY FUND</t>
  </si>
  <si>
    <t xml:space="preserve">     *BONUS/EX-GRATIA/INCENTIVE</t>
  </si>
  <si>
    <t xml:space="preserve">          STAFF BONUS/INCENTIVE</t>
  </si>
  <si>
    <t xml:space="preserve">      ADD: SHORT/ (EXCESS) PROVISION</t>
  </si>
  <si>
    <t xml:space="preserve">       MISC. REPAIRS &amp; MAINTENANCE  *</t>
  </si>
  <si>
    <t xml:space="preserve">            SHARE OF PROFIT ON TRADE INVESTMENT</t>
  </si>
  <si>
    <t xml:space="preserve">            DIVIDEND INCOME (GROSS)</t>
  </si>
  <si>
    <t xml:space="preserve">           TAX DEDUCTED AT SOURCE RS. NIL  LAKHS(PREVIOUS</t>
  </si>
  <si>
    <t xml:space="preserve">           YEAR  RS. 415.03  LAKHS)  </t>
  </si>
  <si>
    <t xml:space="preserve">            FUNDS RECD.FOR EXPENDITURE</t>
  </si>
  <si>
    <t xml:space="preserve">                 AGAINST R&amp;D </t>
  </si>
  <si>
    <t xml:space="preserve">            LESS: UTILISATION</t>
  </si>
  <si>
    <t xml:space="preserve">            PROFIT ON SALE OF ASSETS</t>
  </si>
  <si>
    <t xml:space="preserve">            FROM EXCHANGE DIFFERENCE</t>
  </si>
  <si>
    <t>COLLECTIONS TO BE PAID-OUT</t>
  </si>
  <si>
    <t xml:space="preserve">     ADD: TRANSFERRED FROM </t>
  </si>
  <si>
    <t xml:space="preserve">                 PROFIT &amp; LOSS ACCOUNT</t>
  </si>
  <si>
    <t>B. SHARE PREMIUM  ACCOUNT</t>
  </si>
  <si>
    <t>C. CAPITAL RESERVE</t>
  </si>
  <si>
    <t xml:space="preserve">      TRAVEL &amp; CONVEYANCE(othjers)</t>
  </si>
  <si>
    <t>@ EXCLUDES PERQUISITES OF RS. 0.32 LAKHS ON ACCOUNT OF USE OF CAR</t>
  </si>
  <si>
    <t xml:space="preserve">     (PREVIOUS YEAR RS.0.31 LAKHS)</t>
  </si>
  <si>
    <t xml:space="preserve">       LESS: RECOVERED - STAFF</t>
  </si>
  <si>
    <t xml:space="preserve">                                       - DIRECTORS</t>
  </si>
  <si>
    <t xml:space="preserve">       LIGHT ,WATER &amp; POWER</t>
  </si>
  <si>
    <t xml:space="preserve">       INSURANCE</t>
  </si>
  <si>
    <t>CAPITAL GRANT</t>
  </si>
  <si>
    <t>INDIAN BANK - LOCAL CURRENCY CURREN</t>
  </si>
  <si>
    <t>INDIAN BANK - LOCAL CURRENCY FDR AC</t>
  </si>
  <si>
    <t>ICD SHORT TERM DEPOSIT</t>
  </si>
  <si>
    <t>FOREIGN BANK ACCOUNT</t>
  </si>
  <si>
    <t>ACCOUNTS RECEIVABLE - CLIENTS BILLE</t>
  </si>
  <si>
    <t>WCT DEDUCTED BY CLIENT</t>
  </si>
  <si>
    <t>TDS DEDUCTED BY CLIENT</t>
  </si>
  <si>
    <t>WIP - LUMPSUM JOBS</t>
  </si>
  <si>
    <t>WIP - NO CONTRACT JOBS</t>
  </si>
  <si>
    <t>VEHICLE LOAN - EMPLOYEE</t>
  </si>
  <si>
    <t>CLAIMS RECEIVABLE INSU/FREIGHT/OTHE</t>
  </si>
  <si>
    <t>LOAN TO EMPLOYEES RECOVERABLE - UNS</t>
  </si>
  <si>
    <t>LOAN TO EMP REC.UNSECURED-PC LOAN</t>
  </si>
  <si>
    <t>HOUSE BUILDING ADVANCE - SECURED</t>
  </si>
  <si>
    <t>OTHERS UNBILLED - DEBIT BALANCE</t>
  </si>
  <si>
    <t>DEPOPSIT RECEIVABLE UTILITIES</t>
  </si>
  <si>
    <t>RENT ADVANCE HEAD OFFICE LEASE</t>
  </si>
  <si>
    <t>INVESTMENT GOVERNMENT SECURITIES</t>
  </si>
  <si>
    <t>FIXED ASSETS - SURVEY EQUIPMENT</t>
  </si>
  <si>
    <t>FIXED ASSETS - AUTOMOBILE EQUIPMENT</t>
  </si>
  <si>
    <t>FIXED ASSETS - OFFICE EQUIPMENT</t>
  </si>
  <si>
    <t>FIXED ASSETS - FURNITURE &amp; FIXTURE</t>
  </si>
  <si>
    <t>FIXED ASSETS - LAND &amp; BUILDING</t>
  </si>
  <si>
    <t>FIXED ASSETS - AIR CONDITIONING</t>
  </si>
  <si>
    <t>FIXED ASSETS - LIBRARY</t>
  </si>
  <si>
    <t>FIXED ASSETS - SOFTWARE</t>
  </si>
  <si>
    <t>FIXED ASSETS - COMPUTER</t>
  </si>
  <si>
    <t>FIXED ASSETS - UNALLOCABLE CAPITAL</t>
  </si>
  <si>
    <t>EXCISE DUTY - CENVATABLE</t>
  </si>
  <si>
    <t>HVAT REFUND RECEIVABLE</t>
  </si>
  <si>
    <t>DEFERED COSTS</t>
  </si>
  <si>
    <t>FRANKING MACHINE PAYMENT/ADJUSTMENT</t>
  </si>
  <si>
    <t>ACCOUNTS PAYABLE - VENDORS/SERVICES</t>
  </si>
  <si>
    <t>ACCOUNTS PAYABLE - SUB-CONTRACTORS</t>
  </si>
  <si>
    <t>ACCOUNTS PAYABLE - COMPANY NOM.HOSP</t>
  </si>
  <si>
    <t>ACCOUNTS PAYABLE - LSTK VENDORS</t>
  </si>
  <si>
    <t>LIABILITY POST RETIRED MEDICAL</t>
  </si>
  <si>
    <t>ACCOUNTS PAYABLE - UNCLAIMED EMPLOY</t>
  </si>
  <si>
    <t>INCOME TAX - PAYROLL WITHHOLDING</t>
  </si>
  <si>
    <t>EMP PAYROLL WITHHOLDING P.F.</t>
  </si>
  <si>
    <t>EMP PAYROLL WITHHOLDING L.I.C.</t>
  </si>
  <si>
    <t>EMP PAYROLL WITHHOLDING T&amp;C</t>
  </si>
  <si>
    <t>DEPOSIT PAYABLE - RETENTION SUB-CON</t>
  </si>
  <si>
    <t>DEPOSIT PAYABLE - RETENTION VENDOR</t>
  </si>
  <si>
    <t>DEPOSIT PAYABLE - EARNESTMONEY VEND</t>
  </si>
  <si>
    <t>DEPOSIT PAYABLE - SECURITY SUB-CONT</t>
  </si>
  <si>
    <t>DEPOSIT PAYABLE - SECURITY VENDOR</t>
  </si>
  <si>
    <t>ADVANCE INCOME TAX-DEDUCTED BY CLIE</t>
  </si>
  <si>
    <t>COMPANY CONTRIBUTION TO EMPLOYEES P</t>
  </si>
  <si>
    <t>TAX ON DIVIDEND</t>
  </si>
  <si>
    <t>PROVISION FOR DEFFERRED TAX</t>
  </si>
  <si>
    <t>COMPANY CONTRIBUTION TO PENSION SCH</t>
  </si>
  <si>
    <t>PROVISION FOR FRINGE BENEFIT TAX (F</t>
  </si>
  <si>
    <t>ACTUARIAL LEAVE LIABILITY</t>
  </si>
  <si>
    <t>PROVISION FOR CUSTUM DUTY</t>
  </si>
  <si>
    <t>PROVISION FOR BONUS/PLR</t>
  </si>
  <si>
    <t>OUT OF POCKET EXPENSES PAYABLE</t>
  </si>
  <si>
    <t>ACCRUAL - SUPLEMENTARY NET PAYROLL</t>
  </si>
  <si>
    <t>PROVISION FOR G/W AND PENALTIES</t>
  </si>
  <si>
    <t>PROVISION FOR ESTIMATED LIABILITY</t>
  </si>
  <si>
    <t>DEPRECIATION RESERVE - CONSTRUCTION</t>
  </si>
  <si>
    <t>DEPRECIATION RESERVE - AUTOMOBILE E</t>
  </si>
  <si>
    <t>DEPRECIATION RESERVE - OFFICE EQUIP</t>
  </si>
  <si>
    <t>DEPRECIATION RESERVE - FURNITURE &amp;</t>
  </si>
  <si>
    <t>DEPRECIATION RESERVE - LAND &amp; BUILD</t>
  </si>
  <si>
    <t>DEPRECIATION RESERVE - AIR CONDITIO</t>
  </si>
  <si>
    <t>DEPRECIATION RESERVE - LIBRARY</t>
  </si>
  <si>
    <t>DEPRECIATION RESERVE - SOFTWARE</t>
  </si>
  <si>
    <t>DEPRECIATION RESERVE - COMPUTER</t>
  </si>
  <si>
    <t>INCOME TAX RECOVERED - SUB CONTRACT</t>
  </si>
  <si>
    <t>WORKS CONTRACT TAX PAYABLE</t>
  </si>
  <si>
    <t>SERVICE TAX PAYABLE PAYABLE</t>
  </si>
  <si>
    <t>INCOME TAX PAYABLE - FOREIGN</t>
  </si>
  <si>
    <t>WCT ON CONSTRUCTION CONTRACT</t>
  </si>
  <si>
    <t>CLAIM RECIEVABLE-LEAVE ENCASHMENT</t>
  </si>
  <si>
    <t>CLAIM RECIEVABLE -PRMB</t>
  </si>
  <si>
    <t>SHARE PREMIUM A/C</t>
  </si>
  <si>
    <t>UNPAID DIVIDEND- FIRST</t>
  </si>
  <si>
    <t>SALE PROCEEDS OF LAND &amp; BUILDING</t>
  </si>
  <si>
    <t>SALE PROCEEDS OF AIRCONDITIONING</t>
  </si>
  <si>
    <t>SALE PROCEEDS OF COMPUTER</t>
  </si>
  <si>
    <t>JOB REVENUE ON LUMPSUM DOMESTIC CON</t>
  </si>
  <si>
    <t>JOB REVENUE - LSTK JOBS</t>
  </si>
  <si>
    <t>JOB REVENUE PREV.YEARS INCOME REVER</t>
  </si>
  <si>
    <t>INCOME MANMONTH/RATE JOBS</t>
  </si>
  <si>
    <t>INCOME FROM FOREIGN JOBS</t>
  </si>
  <si>
    <t>GAIN ON DISPOSAL OF ASSETS</t>
  </si>
  <si>
    <t>INTERNAL USE RECOVERY TRANSIT CAMP</t>
  </si>
  <si>
    <t>INTERNAL RECOVERY - HOLIDAY HOME</t>
  </si>
  <si>
    <t>CLOSING W.I.P.</t>
  </si>
  <si>
    <t>OTHER INCOME - VENDOR ENLISTMENT</t>
  </si>
  <si>
    <t>MEDICAL - STAFF - RECOVERIES</t>
  </si>
  <si>
    <t>RENTAL CHARGES</t>
  </si>
  <si>
    <t>LIGHT WATER AND POWER CHARGES</t>
  </si>
  <si>
    <t>REPAIR &amp; MAINTENANCE MISCELLANEOUS</t>
  </si>
  <si>
    <t>BANK CHARGES</t>
  </si>
  <si>
    <t>PAYMENT OF COMMISSION TO FOREIGN AG</t>
  </si>
  <si>
    <t>EXPORT PROMOTION EXPENSES</t>
  </si>
  <si>
    <t>EXCHANGE DIFFERENCE</t>
  </si>
  <si>
    <t>PROV. FOR GUARANTEE/WARANTEE</t>
  </si>
  <si>
    <t>ADVERTISEMENTS - RECRUITMENT</t>
  </si>
  <si>
    <t>COURRIER CHARGES</t>
  </si>
  <si>
    <t>PROVIDENT FUND - DIRECTORS</t>
  </si>
  <si>
    <t>PROVIDENT FUND - STAFF</t>
  </si>
  <si>
    <t>RESIDENTIAL ACCOMMODATION - DIRECTO</t>
  </si>
  <si>
    <t>RESIDENTIAL ACCOMMODATION - STAFF</t>
  </si>
  <si>
    <t>RECOVERY - LEASE ACCOMMODATION - ST</t>
  </si>
  <si>
    <t>MED - DIR - RECOVERIES CHS</t>
  </si>
  <si>
    <t>MEDICAL RECOVERIES - STAFF</t>
  </si>
  <si>
    <t>GRATUITY STAFF-RECEIVED</t>
  </si>
  <si>
    <t>NEWSPAPER/PERIODICAL/JOURNAL</t>
  </si>
  <si>
    <t>COMMUNICATION - POSTAGE</t>
  </si>
  <si>
    <t>PROVISION FOR GUARANTEE/WARANTEE</t>
  </si>
  <si>
    <t>LEAVE ENCASHMENT - EMPLOYEES</t>
  </si>
  <si>
    <t>DEFERRED COST WRITTEN OFF</t>
  </si>
  <si>
    <t>MISCELLANEOUS DEPOSITS</t>
  </si>
  <si>
    <t>EMP PAYROLL WITHHOLDING C.T.D.</t>
  </si>
  <si>
    <t>LOAN FUND</t>
  </si>
  <si>
    <t>SALE PROCEEDS OF OFFICE EQUIPMENT</t>
  </si>
  <si>
    <t>SALE PROCEEDS OF FURN &amp; FIXTURES</t>
  </si>
  <si>
    <t>SALE PROCEEDS OF LIBRARY</t>
  </si>
  <si>
    <t>HADRDSHIP/SEA ALLOWANCE</t>
  </si>
  <si>
    <t>REPAIR &amp; MAINTENANCE OWN BUILDINGS</t>
  </si>
  <si>
    <t>SITTING FEES TO  DIRECTOR'S</t>
  </si>
  <si>
    <t>ASSETS WRITTEN-OFF</t>
  </si>
  <si>
    <t>***** Post Split &amp; Bonus</t>
  </si>
  <si>
    <t>31-03-2011</t>
  </si>
  <si>
    <r>
      <t>Capital Raised during the Year (</t>
    </r>
    <r>
      <rPr>
        <sz val="12"/>
        <rFont val="Rupee Foradian"/>
        <family val="2"/>
      </rPr>
      <t xml:space="preserve">` </t>
    </r>
    <r>
      <rPr>
        <sz val="12"/>
        <rFont val="Arial"/>
        <family val="2"/>
      </rPr>
      <t xml:space="preserve">in Thousands)  </t>
    </r>
  </si>
  <si>
    <r>
      <t>Position of Mobilisation and Deployment of Funds (</t>
    </r>
    <r>
      <rPr>
        <sz val="12"/>
        <rFont val="Rupee Foradian"/>
        <family val="2"/>
      </rPr>
      <t xml:space="preserve">` </t>
    </r>
    <r>
      <rPr>
        <sz val="12"/>
        <rFont val="Arial"/>
        <family val="2"/>
      </rPr>
      <t>in Thousands)</t>
    </r>
  </si>
  <si>
    <r>
      <t xml:space="preserve">Performance of Company (Amount in </t>
    </r>
    <r>
      <rPr>
        <sz val="12"/>
        <rFont val="Rupee Foradian"/>
        <family val="2"/>
      </rPr>
      <t>`</t>
    </r>
    <r>
      <rPr>
        <sz val="12"/>
        <rFont val="Arial"/>
        <family val="2"/>
      </rPr>
      <t xml:space="preserve"> Thousands)</t>
    </r>
  </si>
  <si>
    <r>
      <t xml:space="preserve">Earning Per Share in </t>
    </r>
    <r>
      <rPr>
        <sz val="12"/>
        <rFont val="Rupee Foradian"/>
        <family val="2"/>
      </rPr>
      <t>`</t>
    </r>
    <r>
      <rPr>
        <sz val="12"/>
        <rFont val="Arial"/>
        <family val="2"/>
      </rPr>
      <t xml:space="preserve">  *****</t>
    </r>
  </si>
  <si>
    <t>Total</t>
  </si>
  <si>
    <r>
      <t xml:space="preserve">****   After adjusting Deferred tax Assets </t>
    </r>
    <r>
      <rPr>
        <sz val="8"/>
        <rFont val="Rupee Foradian"/>
        <family val="2"/>
      </rPr>
      <t xml:space="preserve">` </t>
    </r>
    <r>
      <rPr>
        <sz val="8"/>
        <rFont val="Arial"/>
        <family val="2"/>
      </rPr>
      <t xml:space="preserve">341163 thousands and excess provision of tax for  earlier years  </t>
    </r>
    <r>
      <rPr>
        <sz val="8"/>
        <rFont val="Rupee Foradian"/>
        <family val="2"/>
      </rPr>
      <t xml:space="preserve">` </t>
    </r>
    <r>
      <rPr>
        <sz val="8"/>
        <rFont val="Arial"/>
        <family val="2"/>
      </rPr>
      <t>33448 thousands.</t>
    </r>
  </si>
  <si>
    <t>Reserves and Surplus</t>
  </si>
  <si>
    <t>Trade Receivables</t>
  </si>
  <si>
    <t>2014-15</t>
  </si>
  <si>
    <t>2015-16</t>
  </si>
  <si>
    <t>A/c Head</t>
  </si>
  <si>
    <t>Asset S.no</t>
  </si>
  <si>
    <t>VENDOR NAME</t>
  </si>
  <si>
    <t>VENDOR CODE</t>
  </si>
  <si>
    <t>OLD AMOUNT</t>
  </si>
  <si>
    <t>Deletion Amt</t>
  </si>
  <si>
    <t>NEW AMOUNT</t>
  </si>
  <si>
    <t>Acquisition Date</t>
  </si>
  <si>
    <t>Days</t>
  </si>
  <si>
    <t>Rate</t>
  </si>
  <si>
    <t>Depn Writeback</t>
  </si>
  <si>
    <t>Disposal Cl. WDV</t>
  </si>
  <si>
    <t>Open Depn</t>
  </si>
  <si>
    <t>Curr. Depn</t>
  </si>
  <si>
    <t>Cl. Depn</t>
  </si>
  <si>
    <t>Cl. WDV</t>
  </si>
  <si>
    <t>Check</t>
  </si>
  <si>
    <t>diff.</t>
  </si>
  <si>
    <t>AGC</t>
  </si>
  <si>
    <t>19.06.2014</t>
  </si>
  <si>
    <t>31.03.2015</t>
  </si>
  <si>
    <t>WIPRO</t>
  </si>
  <si>
    <t>01.01.2015</t>
  </si>
  <si>
    <t>SHARMA KALYPSO</t>
  </si>
  <si>
    <t>OMEGA</t>
  </si>
  <si>
    <t>19.01.2015</t>
  </si>
  <si>
    <t>ETA</t>
  </si>
  <si>
    <t>FOURTH PARTNER</t>
  </si>
  <si>
    <t>GET WATER</t>
  </si>
  <si>
    <t>31.12.2014</t>
  </si>
  <si>
    <t>Chennai</t>
  </si>
  <si>
    <t>Assets</t>
  </si>
  <si>
    <t>Deposits</t>
  </si>
  <si>
    <t xml:space="preserve">Gain </t>
  </si>
  <si>
    <t>Loss</t>
  </si>
  <si>
    <t>London</t>
  </si>
  <si>
    <t>Venezuela</t>
  </si>
  <si>
    <t>China Rent</t>
  </si>
  <si>
    <t>Itlay Rent</t>
  </si>
  <si>
    <t>London Rent</t>
  </si>
  <si>
    <t>LSTK</t>
  </si>
  <si>
    <t>Agency Commission HO</t>
  </si>
  <si>
    <t>Abu dhabi</t>
  </si>
  <si>
    <t>Abu Dhabi</t>
  </si>
  <si>
    <t>Loans and advances</t>
  </si>
  <si>
    <t>Deposit Payable</t>
  </si>
  <si>
    <t>Trade Payable</t>
  </si>
  <si>
    <t>Cash and Bank Equivalent</t>
  </si>
  <si>
    <t>Grand Total</t>
  </si>
  <si>
    <t>CSR</t>
  </si>
  <si>
    <t>Engineers India Limited</t>
  </si>
  <si>
    <t>`</t>
  </si>
  <si>
    <t>Property, plant and equipment</t>
  </si>
  <si>
    <t>Investment property</t>
  </si>
  <si>
    <t>Share application money pending allotment</t>
  </si>
  <si>
    <t>Chartered Accountants</t>
  </si>
  <si>
    <t>Provision for corporate social responsibility</t>
  </si>
  <si>
    <t>Depreciation and amortisation expense</t>
  </si>
  <si>
    <t>Other Comprehensive Income</t>
  </si>
  <si>
    <t>Interest income</t>
  </si>
  <si>
    <t>Deposits written off</t>
  </si>
  <si>
    <t>a.</t>
  </si>
  <si>
    <t>Equity Share Capital</t>
  </si>
  <si>
    <t>Addition in equity share capital during the year</t>
  </si>
  <si>
    <t>Redemption of equity share capital during the year</t>
  </si>
  <si>
    <t>b.</t>
  </si>
  <si>
    <t>Other Equity</t>
  </si>
  <si>
    <t>Not be reclassified to P&amp;L</t>
  </si>
  <si>
    <t>Equity component of compound financial instruments</t>
  </si>
  <si>
    <t>Capital Reserve</t>
  </si>
  <si>
    <t>Securities Premium Reserve</t>
  </si>
  <si>
    <t>Capital redemption reserve</t>
  </si>
  <si>
    <t>Debenture redemption reserve</t>
  </si>
  <si>
    <t>General reserve</t>
  </si>
  <si>
    <t>Retained Earnings</t>
  </si>
  <si>
    <t>Effective portion of Cash Flow Hedges</t>
  </si>
  <si>
    <t>Exchange differences on translating the financial statements of a foreign operation</t>
  </si>
  <si>
    <t>Liability component (fair value through OCI)</t>
  </si>
  <si>
    <t>Revaluation Surplus</t>
  </si>
  <si>
    <t>Equity Instruments through Other Comprehensive Income</t>
  </si>
  <si>
    <t>Remeasurement of defined benefit plans</t>
  </si>
  <si>
    <t>Other items of Other Comprehensive Income (specify nature)</t>
  </si>
  <si>
    <t>Money received against share warrants</t>
  </si>
  <si>
    <t>Profit for the period</t>
  </si>
  <si>
    <t>Income tax to items of other comprehensive income</t>
  </si>
  <si>
    <t>Dividends</t>
  </si>
  <si>
    <t>Transfer to other reserves</t>
  </si>
  <si>
    <t>Transfer from retained earnings</t>
  </si>
  <si>
    <t>Deferred Employee Compensation expense</t>
  </si>
  <si>
    <t>Deferred Employee Compensation asset</t>
  </si>
  <si>
    <t>Transfer to retained earnings on vesting of options</t>
  </si>
  <si>
    <t>Any other change (to be specified)</t>
  </si>
  <si>
    <t>Changes in accounting policy/prior period errors</t>
  </si>
  <si>
    <t>Restated balance at the beginning of the reporting period</t>
  </si>
  <si>
    <t>Remarks</t>
  </si>
  <si>
    <t>Transition adjustment - other equity</t>
  </si>
  <si>
    <t>Indian GAAP - Reserves and Surplus</t>
  </si>
  <si>
    <t>Income</t>
  </si>
  <si>
    <t>DTL</t>
  </si>
  <si>
    <t>Fair value impact for mutual fund</t>
  </si>
  <si>
    <t>Security deposit unwinding impact (liability)</t>
  </si>
  <si>
    <t>Provision for debtors</t>
  </si>
  <si>
    <t>Expense</t>
  </si>
  <si>
    <t>DTA</t>
  </si>
  <si>
    <t>Security deposit unwinding impact (asset)</t>
  </si>
  <si>
    <t>Lease hold land adjustments</t>
  </si>
  <si>
    <t>Embedded derivative</t>
  </si>
  <si>
    <t>Profit share of AOP</t>
  </si>
  <si>
    <t>Total impact</t>
  </si>
  <si>
    <t>Dividend adjustment</t>
  </si>
  <si>
    <t>Net</t>
  </si>
  <si>
    <t>Rental income</t>
  </si>
  <si>
    <t>Amortisation of leasehold land</t>
  </si>
  <si>
    <t>Bad debts written off</t>
  </si>
  <si>
    <t>PL - Income</t>
  </si>
  <si>
    <t>Change in revenue</t>
  </si>
  <si>
    <t>Profit share of AOP - taken last year</t>
  </si>
  <si>
    <t>Exchange loss on Abu Dhabi branch</t>
  </si>
  <si>
    <t>Mutual fund fair value impact taken in previous year. The mutual funds are sold during the year and profit booked in Indian GAAP reversed.</t>
  </si>
  <si>
    <t>Security deposit unwinding impact (liability - net)</t>
  </si>
  <si>
    <t>Security deposit unwinding impact (asset - net)</t>
  </si>
  <si>
    <t>Finance charge on minimum lease payments</t>
  </si>
  <si>
    <t>There is no impact as finance charge and lease expense booked in Indian GAAP is almost same, very minimal difference.</t>
  </si>
  <si>
    <t>Provision for expected credit loss</t>
  </si>
  <si>
    <t>Reversal of mutual fund income as actualised</t>
  </si>
  <si>
    <t>Delhi and Chennai premises are amortised over remaining lease periods.</t>
  </si>
  <si>
    <t>Net impact of discounting of employee advances</t>
  </si>
  <si>
    <t>Reclassification of acturial gain to OCI</t>
  </si>
  <si>
    <t>Embedded derivative reversal</t>
  </si>
  <si>
    <t>Additional revenue on account of forward rates</t>
  </si>
  <si>
    <t>Profit share of AOP - current year</t>
  </si>
  <si>
    <t>31 March 2017</t>
  </si>
  <si>
    <t>31 March 2016</t>
  </si>
  <si>
    <t>1 April 2015</t>
  </si>
  <si>
    <t>Building</t>
  </si>
  <si>
    <t>Plant and machinery</t>
  </si>
  <si>
    <t>Furniture and fixtures</t>
  </si>
  <si>
    <t>Gross carrying amount</t>
  </si>
  <si>
    <t>At 1 April 2015</t>
  </si>
  <si>
    <t>Additions</t>
  </si>
  <si>
    <t>Disposals/assets written off</t>
  </si>
  <si>
    <t>Balance as at 31 March 2016</t>
  </si>
  <si>
    <t>Balance as at 31 March 2017</t>
  </si>
  <si>
    <t>Accumulated depreciation</t>
  </si>
  <si>
    <t>Charge for the year</t>
  </si>
  <si>
    <t xml:space="preserve">Adjustments for disposals </t>
  </si>
  <si>
    <t>Adjustments for disposals</t>
  </si>
  <si>
    <t>Net book value (deemed cost) as at 1 April 2015</t>
  </si>
  <si>
    <t>Net book value as at 31 March 2016</t>
  </si>
  <si>
    <t>Net book value as at 31 March 2017</t>
  </si>
  <si>
    <t>(i)</t>
  </si>
  <si>
    <t>Contractual obligations</t>
  </si>
  <si>
    <t>(ii)</t>
  </si>
  <si>
    <t>(iii)</t>
  </si>
  <si>
    <t>Accumulated amortisation</t>
  </si>
  <si>
    <t>Amortisation charge for the year</t>
  </si>
  <si>
    <t>(iv)</t>
  </si>
  <si>
    <t>Summary of significant accounting policies and other explanatory information for the year ended March 31, 2016</t>
  </si>
  <si>
    <t>Balance as at April 01, 2014</t>
  </si>
  <si>
    <t>Balance as at March 31, 2015</t>
  </si>
  <si>
    <t>Balance as at March 31, 2016</t>
  </si>
  <si>
    <t>Particulars</t>
  </si>
  <si>
    <t>For and on behalf of Engineers India Limited</t>
  </si>
  <si>
    <t>Profit from leasing of investment properties</t>
  </si>
  <si>
    <t>Leasing arrangements</t>
  </si>
  <si>
    <t>Prepaid cost on financial Instruments</t>
  </si>
  <si>
    <t>Notes to the financial statements for the year ended 31 March 2017</t>
  </si>
  <si>
    <r>
      <t xml:space="preserve">Place : </t>
    </r>
    <r>
      <rPr>
        <sz val="11"/>
        <rFont val="Garamond"/>
        <family val="1"/>
      </rPr>
      <t>New Delhi</t>
    </r>
  </si>
  <si>
    <t>Profit before tax</t>
  </si>
  <si>
    <r>
      <t>(</t>
    </r>
    <r>
      <rPr>
        <b/>
        <sz val="11"/>
        <rFont val="Rupee Foradian"/>
        <family val="2"/>
      </rPr>
      <t>`</t>
    </r>
    <r>
      <rPr>
        <b/>
        <sz val="11"/>
        <rFont val="Garamond"/>
        <family val="1"/>
      </rPr>
      <t xml:space="preserve"> in lakhs)</t>
    </r>
  </si>
  <si>
    <t>Exchange difference on translation of foreign operation</t>
  </si>
  <si>
    <t>Description</t>
  </si>
  <si>
    <t>(This space has been intentionally left blank)</t>
  </si>
  <si>
    <t>Freehold 
land</t>
  </si>
  <si>
    <t>Computer hardware</t>
  </si>
  <si>
    <t>Motor 
vehicles</t>
  </si>
  <si>
    <t>Library 
books</t>
  </si>
  <si>
    <t>Direct operating expenses that did not generate rental income</t>
  </si>
  <si>
    <t>Direct operating expenses generating rental income</t>
  </si>
  <si>
    <t>Computer software</t>
  </si>
  <si>
    <t>Amounts recognised in statement of profit and loss for investment properties</t>
  </si>
  <si>
    <t>Fixed assets written off</t>
  </si>
  <si>
    <t>Abu Dhabi Adjustment</t>
  </si>
  <si>
    <t>Investment Property Adjustment -current year Dep. till it is classified as Investment Property</t>
  </si>
  <si>
    <t>Note-18</t>
  </si>
  <si>
    <t>Location</t>
  </si>
  <si>
    <t>Head Office</t>
  </si>
  <si>
    <t>Mumbai (New Office)</t>
  </si>
  <si>
    <t>R&amp;D Gurgaon</t>
  </si>
  <si>
    <t>Details related to contractual commitments</t>
  </si>
  <si>
    <r>
      <t>Fair value (</t>
    </r>
    <r>
      <rPr>
        <b/>
        <sz val="11"/>
        <color theme="1"/>
        <rFont val="Rupee Foradian"/>
        <family val="2"/>
      </rPr>
      <t>`</t>
    </r>
    <r>
      <rPr>
        <b/>
        <sz val="11"/>
        <color theme="1"/>
        <rFont val="Garamond"/>
        <family val="1"/>
      </rPr>
      <t xml:space="preserve"> in lakhs)</t>
    </r>
  </si>
  <si>
    <t>Residential flats</t>
  </si>
  <si>
    <t>Land and building</t>
  </si>
  <si>
    <t>Office premises</t>
  </si>
  <si>
    <t>Capital gain on redemption of investments in mutual funds</t>
  </si>
  <si>
    <t xml:space="preserve">The fair value of investment property has been determined by external, independent property valuers, having appropriate recognised professional qualification and recent experience in the location and category of the property being valued. The Company obtains independent valuations for its investment properties annually and fair value measurement has been categorised as Level 3. The best evidence of fair value is current prices in an active market for similar properties. </t>
  </si>
  <si>
    <t>Fair value hierarchy and valuation technique</t>
  </si>
  <si>
    <t>Partner</t>
  </si>
  <si>
    <t>FRN No. 003917N</t>
  </si>
  <si>
    <t>Leasehold 
land*</t>
  </si>
  <si>
    <t>Certain investment properties are leased to tenants under long-term operating leases with rentals payable monthly.</t>
  </si>
  <si>
    <t>Fair value of investment property</t>
  </si>
  <si>
    <t>AOP Net block</t>
  </si>
  <si>
    <t>Transfer to investment property</t>
  </si>
  <si>
    <t>Transfer from property, plant and equipment</t>
  </si>
  <si>
    <t>Furniture, fixtures and office/construction equipments</t>
  </si>
  <si>
    <t>Amortization of deferred income</t>
  </si>
  <si>
    <t>Other intagible assets</t>
  </si>
  <si>
    <t>Capital work-in-progress**</t>
  </si>
  <si>
    <t>*Refer note 39A for details</t>
  </si>
  <si>
    <t>Refer to note 40B(a) for disclosure of contractual commitments for the acquisition of property, plant and equipment.</t>
  </si>
  <si>
    <r>
      <t xml:space="preserve">Refer to </t>
    </r>
    <r>
      <rPr>
        <sz val="11"/>
        <rFont val="Garamond"/>
        <family val="1"/>
      </rPr>
      <t>note 39B(b)</t>
    </r>
    <r>
      <rPr>
        <sz val="11"/>
        <color rgb="FF000000"/>
        <rFont val="Garamond"/>
        <family val="1"/>
      </rPr>
      <t xml:space="preserve"> for disclosure of contractual commitments for the acquisition of investment property.</t>
    </r>
  </si>
  <si>
    <t>C-0</t>
  </si>
  <si>
    <t>C-4</t>
  </si>
  <si>
    <t>C-3</t>
  </si>
  <si>
    <t>C-2</t>
  </si>
  <si>
    <t>C-5</t>
  </si>
  <si>
    <t>F-1</t>
  </si>
  <si>
    <r>
      <t xml:space="preserve">Above excludes fixed assets having written down value of </t>
    </r>
    <r>
      <rPr>
        <sz val="11"/>
        <rFont val="Rupee Foradian"/>
        <family val="2"/>
      </rPr>
      <t>`</t>
    </r>
    <r>
      <rPr>
        <sz val="11"/>
        <rFont val="Garamond"/>
        <family val="1"/>
      </rPr>
      <t xml:space="preserve"> 0.44 lakhs (previous year 31 March 2016: </t>
    </r>
    <r>
      <rPr>
        <sz val="11"/>
        <rFont val="Rupee Foradian"/>
        <family val="2"/>
      </rPr>
      <t>`</t>
    </r>
    <r>
      <rPr>
        <sz val="11"/>
        <rFont val="Garamond"/>
        <family val="1"/>
      </rPr>
      <t xml:space="preserve"> 13.33 lakhs and previous year 1 April 2015: </t>
    </r>
    <r>
      <rPr>
        <sz val="11"/>
        <rFont val="Rupee Foradian"/>
        <family val="2"/>
      </rPr>
      <t>`</t>
    </r>
    <r>
      <rPr>
        <sz val="11"/>
        <rFont val="Garamond"/>
        <family val="1"/>
      </rPr>
      <t xml:space="preserve"> 12.00 lakhs) shown as assets held for disposal under note 'Other Current Assets'.</t>
    </r>
  </si>
  <si>
    <r>
      <t xml:space="preserve">Capital work in Progress includes </t>
    </r>
    <r>
      <rPr>
        <sz val="11"/>
        <color rgb="FF000000"/>
        <rFont val="Rupee Foradian"/>
        <family val="2"/>
      </rPr>
      <t xml:space="preserve"> `</t>
    </r>
    <r>
      <rPr>
        <sz val="11"/>
        <color rgb="FF000000"/>
        <rFont val="Garamond"/>
        <family val="1"/>
      </rPr>
      <t xml:space="preserve"> 3,601.77 Lakhs (previous years: 31 March 2016: ₹ 735.69 Lakhs and 1 April 2015: ₹ 5.11) relating to on-going Oil and Gas Exploration Activities</t>
    </r>
  </si>
  <si>
    <t>*Refer note 39A and 39B for details</t>
  </si>
  <si>
    <t>Restirction on title of property, plant and equipment, refer note 42(ii and iii).</t>
  </si>
  <si>
    <t>Disposals/assets written off/Adjustment</t>
  </si>
  <si>
    <t>Deemed cost value of property plant and equipment</t>
  </si>
  <si>
    <t>Dry well written off</t>
  </si>
  <si>
    <t>(Reversal of impairment)/impairment in value of investments</t>
  </si>
  <si>
    <r>
      <rPr>
        <b/>
        <sz val="11"/>
        <color theme="1"/>
        <rFont val="Garamond"/>
        <family val="1"/>
      </rPr>
      <t>(</t>
    </r>
    <r>
      <rPr>
        <b/>
        <sz val="11"/>
        <color theme="1"/>
        <rFont val="Rupee Foradian"/>
        <family val="2"/>
      </rPr>
      <t xml:space="preserve">` </t>
    </r>
    <r>
      <rPr>
        <b/>
        <sz val="11"/>
        <color theme="1"/>
        <rFont val="Garamond"/>
        <family val="1"/>
      </rPr>
      <t>in lacs)</t>
    </r>
  </si>
  <si>
    <t>CASH FLOW FROM OPERATING ACTIVITIES</t>
  </si>
  <si>
    <t>Adjustments for:</t>
  </si>
  <si>
    <t>Interest expense</t>
  </si>
  <si>
    <t>(Profit)/loss on sale of fixed assets</t>
  </si>
  <si>
    <t>Loss/(gain) on modification of employee advances</t>
  </si>
  <si>
    <t>Dividend income</t>
  </si>
  <si>
    <t>Income tax paid (net)</t>
  </si>
  <si>
    <t>Net cash flow from operating activities (A)</t>
  </si>
  <si>
    <t>CASH FLOWS FROM INVESTING ACTIVITIES</t>
  </si>
  <si>
    <t>Sale of fixed assets</t>
  </si>
  <si>
    <t>Interest received</t>
  </si>
  <si>
    <t>Dividend received</t>
  </si>
  <si>
    <t>Investment in liquid plans of mutual funds (net)</t>
  </si>
  <si>
    <t>Fixed deposit placed with banks having original maturity of more than three months</t>
  </si>
  <si>
    <t>Fixed deposit with banks matured having original maturity of more than three months</t>
  </si>
  <si>
    <t>Movement in other bank balances (net)</t>
  </si>
  <si>
    <t>Amount received from joint operationn entity</t>
  </si>
  <si>
    <t>Divestment in subsidiary</t>
  </si>
  <si>
    <t>Divestment in joint venture</t>
  </si>
  <si>
    <t>CASH FLOWS FROM FINANCING ACTIVITIES</t>
  </si>
  <si>
    <t>Dividend paid (including tax)</t>
  </si>
  <si>
    <t xml:space="preserve">Net cash used in financing activities (C) </t>
  </si>
  <si>
    <t>Investment in joint ventures (net of equity pick up impact)</t>
  </si>
  <si>
    <t xml:space="preserve">Allowance for expected credit losses - trade receivables and advances (net) </t>
  </si>
  <si>
    <t>(Increase)/decrease in inventories</t>
  </si>
  <si>
    <t>Net cash flows from investing activities (B)</t>
  </si>
  <si>
    <t>Increase/(decrease) in cash and cash equivalents (A+B+C)</t>
  </si>
  <si>
    <t>This is the consolidated cash flow statement referred to in our report of even date.</t>
  </si>
  <si>
    <t>31 March 2018</t>
  </si>
  <si>
    <t>Membership No. 082899</t>
  </si>
  <si>
    <t>Cash and cash equivalents at the begining of the year (refer note 15)</t>
  </si>
  <si>
    <t>Cash and cash equivalents at the end of the year (refer note 15)</t>
  </si>
  <si>
    <t>Buy Back of Shares (including transaction cost)</t>
  </si>
  <si>
    <t>(Reversal of provision)/provision for contractual obligations (net)</t>
  </si>
  <si>
    <t>(Reversal of provision)/provision for expected losses (net)</t>
  </si>
  <si>
    <t>For Arun K Agarwal and Associates</t>
  </si>
  <si>
    <t>C.G.M. [F&amp;A]</t>
  </si>
  <si>
    <t xml:space="preserve">     J C Nakra</t>
  </si>
  <si>
    <t xml:space="preserve">     Chairman &amp; Managing 
     Director &amp; CEO</t>
  </si>
  <si>
    <t xml:space="preserve">     DIN : 07676468</t>
  </si>
  <si>
    <t>31 March 2019</t>
  </si>
  <si>
    <t>Consolidated cash flow statement for the year ended 31 March 2019</t>
  </si>
  <si>
    <t>Suvendu Kumar Padhi</t>
  </si>
  <si>
    <t>PAN : AHYPP2198P</t>
  </si>
  <si>
    <t>R P Batra</t>
  </si>
  <si>
    <t>PAN : AHPPB4262M</t>
  </si>
  <si>
    <t>Sunil Bhatia</t>
  </si>
  <si>
    <t>DIN : 08259936</t>
  </si>
  <si>
    <t xml:space="preserve">Purchase of property, plant and equipment, investment property, intangibles assets and intangible assets
 under development (including capital work-in-progress) </t>
  </si>
  <si>
    <t>Director[Finance]
 &amp; CFO</t>
  </si>
  <si>
    <r>
      <t>Date : 17</t>
    </r>
    <r>
      <rPr>
        <sz val="11"/>
        <rFont val="Garamond"/>
        <family val="1"/>
      </rPr>
      <t xml:space="preserve"> May 2019</t>
    </r>
  </si>
  <si>
    <t>Arun Kumar Agarwal</t>
  </si>
  <si>
    <t>Provision Employees' post retirement/long-term benefits</t>
  </si>
  <si>
    <t>Movement in Assets and Liabilities</t>
  </si>
  <si>
    <t>(Increase)/decrease in Trade and Other Receivables</t>
  </si>
  <si>
    <t>Increase/(decrease) in Trade and Other Payables</t>
  </si>
  <si>
    <t>Cash flow from operations</t>
  </si>
  <si>
    <t>Operating profit before changes in Assets and Liabilities</t>
  </si>
</sst>
</file>

<file path=xl/styles.xml><?xml version="1.0" encoding="utf-8"?>
<styleSheet xmlns="http://schemas.openxmlformats.org/spreadsheetml/2006/main">
  <numFmts count="169">
    <numFmt numFmtId="41" formatCode="_ * #,##0_ ;_ * \-#,##0_ ;_ * &quot;-&quot;_ ;_ @_ "/>
    <numFmt numFmtId="43" formatCode="_ * #,##0.00_ ;_ * \-#,##0.00_ ;_ * &quot;-&quot;??_ ;_ @_ "/>
    <numFmt numFmtId="164" formatCode="&quot;£&quot;#,##0.00;\-&quot;£&quot;#,##0.00"/>
    <numFmt numFmtId="165" formatCode="_-* #,##0_-;\-* #,##0_-;_-* &quot;-&quot;_-;_-@_-"/>
    <numFmt numFmtId="166" formatCode="_-* #,##0.00_-;\-* #,##0.00_-;_-* &quot;-&quot;??_-;_-@_-"/>
    <numFmt numFmtId="167" formatCode="&quot;$&quot;#,##0_);\(&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0.000"/>
    <numFmt numFmtId="176" formatCode="0.00000"/>
    <numFmt numFmtId="179" formatCode="_-* #,##0_-;\-* #,##0_-;_-* &quot;-&quot;??_-;_-@_-"/>
    <numFmt numFmtId="180" formatCode="_(* #,##0_);_(* \(#,##0\);_(* &quot;-&quot;??_);_(@_)"/>
    <numFmt numFmtId="181" formatCode="_(* #,##0_);_(* \(#,##0\);_(* &quot; - &quot;_);_(@_)"/>
    <numFmt numFmtId="182" formatCode="0.00_);\(0.00\)"/>
    <numFmt numFmtId="183" formatCode="#,##0.0_);\(#,##0.0\)"/>
    <numFmt numFmtId="184" formatCode="#,##0.000000000000000000_);\(#,##0.000000000000000000\)"/>
    <numFmt numFmtId="185" formatCode="mmmm\-yy"/>
    <numFmt numFmtId="186" formatCode="mmmm\ d\,\ yyyy"/>
    <numFmt numFmtId="187" formatCode="#,##0.000000"/>
    <numFmt numFmtId="188" formatCode="&quot;US$&quot;\ #,##0_);\(&quot;US$&quot;\ #,##0\)"/>
    <numFmt numFmtId="189" formatCode="_-* #,##0.00\ _F_-;\-* #,##0.00\ _F_-;_-* &quot;-&quot;??\ _F_-;_-@_-"/>
    <numFmt numFmtId="190" formatCode="_(&quot;Rs&quot;* #,##0.00_);_(&quot;Rs&quot;* \(#,##0.00\);_(&quot;Rs&quot;* &quot;-&quot;??_);_(@_)"/>
    <numFmt numFmtId="191" formatCode="&quot;Rs.&quot;#,##0_);\(&quot;Rs.&quot;#,##0\)"/>
    <numFmt numFmtId="192" formatCode="0%;\(0%\)"/>
    <numFmt numFmtId="193" formatCode="0.0%"/>
    <numFmt numFmtId="194" formatCode="_(* #,##0.0_);_(* \(#,##0.0\);_(* &quot;-&quot;??_);_(@_)"/>
    <numFmt numFmtId="195" formatCode="_-* #,##0_-;&quot;\&quot;&quot;\&quot;\-* #,##0_-;_-* &quot;-&quot;_-;_-@_-"/>
    <numFmt numFmtId="196" formatCode="_-* #,##0.00_-;&quot;\&quot;&quot;\&quot;\-* #,##0.00_-;_-* &quot;-&quot;??_-;_-@_-"/>
    <numFmt numFmtId="197" formatCode="_-&quot;\&quot;* #,##0.00_-;&quot;\&quot;&quot;\&quot;\-&quot;\&quot;* #,##0.00_-;_-&quot;\&quot;* &quot;-&quot;??_-;_-@_-"/>
    <numFmt numFmtId="198" formatCode="&quot;\&quot;#,##0;&quot;\&quot;&quot;\&quot;&quot;\&quot;\-&quot;\&quot;#,##0"/>
    <numFmt numFmtId="199" formatCode="_(* #,##0_);_(* \(#,##0\);_(* &quot;&quot;_);_(@_)"/>
    <numFmt numFmtId="200" formatCode="&quot;$&quot;#,##0;\-&quot;$&quot;#,##0"/>
    <numFmt numFmtId="201" formatCode="&quot;Rs.&quot;#,##0_);[Red]\(&quot;Rs.&quot;#,##0\)"/>
    <numFmt numFmtId="202" formatCode="General_)"/>
    <numFmt numFmtId="203" formatCode="&quot;fl&quot;#,##0_);\(&quot;fl&quot;#,##0\)"/>
    <numFmt numFmtId="204" formatCode="#,##0&quot; $&quot;;\-#,##0&quot; $&quot;"/>
    <numFmt numFmtId="205" formatCode="_(* #,##0.0_);_(* \(#,##0.00\);_(* &quot;-&quot;??_);_(@_)"/>
    <numFmt numFmtId="206" formatCode="#,##0&quot; $&quot;;[Red]\-#,##0&quot; $&quot;"/>
    <numFmt numFmtId="207" formatCode="hh:mm:ss\ \Am/\nm_)"/>
    <numFmt numFmtId="208" formatCode="0_)"/>
    <numFmt numFmtId="209" formatCode="_([$€-2]* #,##0.00_);_([$€-2]* \(#,##0.00\);_([$€-2]* &quot;-&quot;??_)"/>
    <numFmt numFmtId="210" formatCode="_-* #,##0.00\ _D_M_-;\-* #,##0.00\ _D_M_-;_-* &quot;-&quot;??\ _D_M_-;_-@_-"/>
    <numFmt numFmtId="211" formatCode="_-* #,##0.0_-;\-* #,##0.0_-;_-* &quot;-&quot;??_-;_-@_-"/>
    <numFmt numFmtId="212" formatCode="_ * #,##0_ ;_ * \-#,##0_ ;_ * &quot;-&quot;??_ ;_ @_ "/>
    <numFmt numFmtId="213" formatCode="d/mmm/yyyy"/>
    <numFmt numFmtId="214" formatCode="0.00_);\(0.00\);0.00"/>
    <numFmt numFmtId="215" formatCode="00000"/>
    <numFmt numFmtId="216" formatCode="_ &quot;Rs.&quot;\ * #,##0.00_ ;_ &quot;Rs.&quot;\ * \-#,##0.00_ ;_ &quot;Rs.&quot;\ * &quot;-&quot;??_ ;_ @_ "/>
    <numFmt numFmtId="217" formatCode="0.0&quot;  &quot;"/>
    <numFmt numFmtId="218" formatCode="_(&quot;$&quot;* #,##0.0_);_(&quot;$&quot;* \(#,##0.0\);_(&quot;$&quot;* &quot;-&quot;??_);_(@_)"/>
    <numFmt numFmtId="219" formatCode="_(&quot;Cr$&quot;\ * #,##0.00_);_(&quot;Cr$&quot;\ * \(#,##0.00\);_(&quot;Cr$&quot;\ * &quot;-&quot;??_);_(@_)"/>
    <numFmt numFmtId="220" formatCode="0.00_)"/>
    <numFmt numFmtId="221" formatCode="&quot;Rs.&quot;#,##0.00_);[Red]\(&quot;Rs.&quot;#,##0.00\)"/>
    <numFmt numFmtId="222" formatCode="mmm\.yy"/>
    <numFmt numFmtId="223" formatCode="_-* #,##0\ _€_-;\-* #,##0\ _€_-;_-* &quot;-&quot;\ _€_-;_-@_-"/>
    <numFmt numFmtId="224" formatCode="#."/>
    <numFmt numFmtId="225" formatCode="_(* #,##0.0_%_);_(* \(#,##0.0_%\);_(* &quot; - &quot;_%_);_(@_)"/>
    <numFmt numFmtId="226" formatCode="_(* #,##0.0%_);_(* \(#,##0.0%\);_(* &quot; - &quot;\%_);_(@_)"/>
    <numFmt numFmtId="227" formatCode="_(* #,##0.0_);_(* \(#,##0.0\);_(* &quot; - &quot;_);_(@_)"/>
    <numFmt numFmtId="228" formatCode="_(* #,##0.00_);_(* \(#,##0.00\);_(* &quot; - &quot;_);_(@_)"/>
    <numFmt numFmtId="229" formatCode="_(* #,##0.000_);_(* \(#,##0.000\);_(* &quot; - &quot;_);_(@_)"/>
    <numFmt numFmtId="230" formatCode="#,##0;\(#,##0\);&quot;-&quot;"/>
    <numFmt numFmtId="231" formatCode="#.00"/>
    <numFmt numFmtId="232" formatCode="#,##0.0"/>
    <numFmt numFmtId="233" formatCode="000"/>
    <numFmt numFmtId="234" formatCode="[&lt;100000]#,##0.00_);[&lt;10000000]##&quot;,&quot;##&quot;,&quot;##0.00_);##&quot;,&quot;##&quot;,&quot;##&quot;,&quot;##0.00_)"/>
    <numFmt numFmtId="235" formatCode="[&lt;100]#0.00_);[&lt;10000]##&quot;,&quot;#0.00_);#####&quot;,&quot;#0.00_)"/>
    <numFmt numFmtId="236" formatCode="[Red][&gt;-100000]\(#,##0.00_)\);[Red][&gt;-10000000]\(##&quot;,&quot;##&quot;,&quot;##0.00_)\);[Red]\(##&quot;,&quot;##&quot;,&quot;##&quot;,&quot;##0.00_)\)"/>
    <numFmt numFmtId="237" formatCode="[Red][&gt;-100000]\(#,##0\);[Red][&gt;-10000000]\(##&quot;,&quot;##&quot;,&quot;##0\);[Red]\(##&quot;,&quot;##&quot;,&quot;##&quot;,&quot;##0\)"/>
    <numFmt numFmtId="238" formatCode="#,##0\ ;[Red]\(#,##0\)"/>
    <numFmt numFmtId="239" formatCode="#,##0\ ;[Red]\(#,##0\);\ ...\ "/>
    <numFmt numFmtId="240" formatCode="#,##0\ \ \ ;[Red]\(#,##0.0\)"/>
    <numFmt numFmtId="241" formatCode="#,##0.00\ ;[Red]\(#,##0.00\);\ ...\ "/>
    <numFmt numFmtId="242" formatCode="#,##0.00&quot; $&quot;;[Red]\-#,##0.00&quot; $&quot;"/>
    <numFmt numFmtId="243" formatCode="_-&quot;$&quot;* #,##0_-;\-&quot;$&quot;* #,##0_-;_-&quot;$&quot;* &quot;-&quot;_-;_-@_-"/>
    <numFmt numFmtId="244" formatCode="_ &quot;S/&quot;* #,##0_ ;_ &quot;S/&quot;* \-#,##0_ ;_ &quot;S/&quot;* &quot;-&quot;_ ;_ @_ "/>
    <numFmt numFmtId="245" formatCode="_ &quot;S/&quot;* #,##0.00_ ;_ &quot;S/&quot;* \-#,##0.00_ ;_ &quot;S/&quot;* &quot;-&quot;??_ ;_ @_ "/>
    <numFmt numFmtId="246" formatCode="#,##0\ &quot;F&quot;;[Red]\-#,##0\ &quot;F&quot;"/>
    <numFmt numFmtId="247" formatCode="#,##0.00\ &quot;F&quot;;[Red]\-#,##0.00\ &quot;F&quot;"/>
    <numFmt numFmtId="248" formatCode="&quot;$&quot;#.00"/>
    <numFmt numFmtId="249" formatCode="0.0&quot; N&quot;"/>
    <numFmt numFmtId="250" formatCode="0.0000&quot;  &quot;"/>
    <numFmt numFmtId="251" formatCode="0.00\%;\-0.00\%;0.00\%"/>
    <numFmt numFmtId="252" formatCode="%#.00"/>
    <numFmt numFmtId="253" formatCode="0.00;\-0.00;0.00"/>
    <numFmt numFmtId="254" formatCode="0.00\x;\-0.00\x;0.00\x"/>
    <numFmt numFmtId="255" formatCode="mm/dd/yy"/>
    <numFmt numFmtId="256" formatCode="[&lt;100000]&quot;Rs.&quot;\ #,##0.00_);[&lt;10000000]&quot;Rs.&quot;\ ##&quot;,&quot;##&quot;,&quot;##0.00_);&quot;Rs.&quot;\ ##&quot;,&quot;##&quot;,&quot;##&quot;,&quot;##0.00_)"/>
    <numFmt numFmtId="257" formatCode="[&lt;100000]&quot;Rs.&quot;\ #,##0_);[&lt;10000000]&quot;Rs.&quot;\ ##&quot;,&quot;##&quot;,&quot;##0_);&quot;Rs.&quot;\ ##&quot;,&quot;##&quot;,&quot;##&quot;,&quot;##0_)"/>
    <numFmt numFmtId="258" formatCode="[&lt;100]&quot;Rs. &quot;#0.00_);[&lt;10000]&quot;Rs. &quot;##&quot;,&quot;#0.00_);&quot;Rs. &quot;#####&quot;,&quot;#0.00_0"/>
    <numFmt numFmtId="259" formatCode="[Red][&gt;-100000]\(&quot;Rs.&quot;\ #,##0.00_)\);[Red][&gt;-10000000]\(&quot;Rs.&quot;\ ##&quot;,&quot;##&quot;,&quot;##0.00_)\);[Red]\(&quot;Rs.&quot;\ ##&quot;,&quot;##&quot;,&quot;##&quot;,&quot;##0.00_)\)"/>
    <numFmt numFmtId="260" formatCode="[Red][&gt;-100000]\(&quot;Rs.&quot;\ #,##0\);[Red][&gt;-10000000]\(&quot;Rs.&quot;\ ##&quot;,&quot;##&quot;,&quot;##0\);[Red]\(&quot;Rs.&quot;\ ##&quot;,&quot;##&quot;,&quot;##&quot;,&quot;##0\)"/>
    <numFmt numFmtId="261" formatCode="##0.00000"/>
    <numFmt numFmtId="262" formatCode="#,##0;\(#,##0\)"/>
    <numFmt numFmtId="263" formatCode="#,##0.0\ ;[Red]\(#,##0.0\);\ ...\ "/>
    <numFmt numFmtId="264" formatCode="\£#,##0.00_);[Red]\(\£#,##0.00\)"/>
    <numFmt numFmtId="265" formatCode="#,##0.00&quot; $&quot;;\-#,##0.00&quot; $&quot;"/>
    <numFmt numFmtId="266" formatCode="_-&quot;L.&quot;\ * #,##0_-;\-&quot;L.&quot;\ * #,##0_-;_-&quot;L.&quot;\ * &quot;-&quot;_-;_-@_-"/>
    <numFmt numFmtId="267" formatCode="_-* #,##0\ &quot;€&quot;_-;\-* #,##0\ &quot;€&quot;_-;_-* &quot;-&quot;\ &quot;€&quot;_-;_-@_-"/>
    <numFmt numFmtId="268" formatCode="_-* #,##0.00\ &quot;€&quot;_-;\-* #,##0.00\ &quot;€&quot;_-;_-* &quot;-&quot;??\ &quot;€&quot;_-;_-@_-"/>
    <numFmt numFmtId="269" formatCode="\W\O\Rds"/>
    <numFmt numFmtId="270" formatCode="_ &quot;\&quot;* #,##0_ ;_ &quot;\&quot;* \-#,##0_ ;_ &quot;\&quot;* &quot;-&quot;_ ;_ @_ "/>
    <numFmt numFmtId="271" formatCode="_ &quot;\&quot;* #,##0.00_ ;_ &quot;\&quot;* \-#,##0.00_ ;_ &quot;\&quot;* &quot;-&quot;??_ ;_ @_ "/>
    <numFmt numFmtId="273" formatCode="0_);\(0\)"/>
    <numFmt numFmtId="274" formatCode="_(* #,##0.0000_);_(* \(#,##0.0000\);_(* &quot;-&quot;??_);_(@_)"/>
    <numFmt numFmtId="275" formatCode="0%_);\(0%\)"/>
    <numFmt numFmtId="279" formatCode="_(* #,##0_);_(* \(#,##0\);_(* \-?????_);_(@_)"/>
    <numFmt numFmtId="280" formatCode="#,##0_ ;[Red]\-#,##0\ ;&quot;- &quot;\ "/>
    <numFmt numFmtId="281" formatCode="_ &quot;$&quot;* #,##0.00_ ;_ &quot;$&quot;* \-#,##0.00_ ;_ &quot;$&quot;* &quot;-&quot;??_ ;_ @_ "/>
    <numFmt numFmtId="282" formatCode="0\ "/>
    <numFmt numFmtId="283" formatCode="_(* #,##0_);#,##0;_(* &quot;-&quot;??_);_(@_)"/>
    <numFmt numFmtId="284" formatCode="#,##0;&quot;-&quot;#,##0"/>
    <numFmt numFmtId="285" formatCode="_(* #,##0_);\(#,##0\);_(* &quot;-&quot;??_);_(@_)"/>
    <numFmt numFmtId="286" formatCode="&quot;?#,##0;[Red]\-&quot;?#,##0"/>
    <numFmt numFmtId="287" formatCode="_(* #,##0_);_ \(#,##0\);_(* &quot;-&quot;??_);_(@_)"/>
    <numFmt numFmtId="288" formatCode="_(\ #,##0_);#,##0;_(* &quot;-&quot;??_);_(@_)"/>
    <numFmt numFmtId="289" formatCode="#,##0;[Red]&quot;-&quot;#,##0"/>
    <numFmt numFmtId="290" formatCode="0.000_)"/>
    <numFmt numFmtId="291" formatCode="#,##0\ "/>
    <numFmt numFmtId="292" formatCode="#,##0.0_);[Red]\(#,##0.0\)"/>
    <numFmt numFmtId="293" formatCode="#,##0_);[Red]\(#,##0\);"/>
    <numFmt numFmtId="294" formatCode="#,##0.0000_);[Red]\(#,##0.00000\)"/>
    <numFmt numFmtId="295" formatCode="[$-409]mmm\-yy;@"/>
    <numFmt numFmtId="296" formatCode="&quot;&quot;0.00"/>
    <numFmt numFmtId="297" formatCode="&quot;Rs.&quot;\ #,##0;&quot;Rs.&quot;\ \-#,##0"/>
    <numFmt numFmtId="298" formatCode="#,##0.00\ ;&quot; (&quot;#,##0.00\);&quot; -&quot;#\ ;@\ "/>
    <numFmt numFmtId="299" formatCode="0.0000"/>
    <numFmt numFmtId="300" formatCode="#,##0;&quot;\&quot;&quot;\&quot;&quot;\&quot;&quot;\&quot;\(#,##0&quot;\&quot;&quot;\&quot;&quot;\&quot;&quot;\&quot;\)"/>
    <numFmt numFmtId="301" formatCode="0.0000000000%"/>
    <numFmt numFmtId="302" formatCode="0###0"/>
    <numFmt numFmtId="303" formatCode="&quot;$&quot;#,##0_);[Red]\(&quot;$&quot;#,##0\);"/>
    <numFmt numFmtId="304" formatCode="&quot;\&quot;&quot;\&quot;&quot;\&quot;&quot;\&quot;\$#,##0.00;&quot;\&quot;&quot;\&quot;&quot;\&quot;&quot;\&quot;\(&quot;\&quot;&quot;\&quot;&quot;\&quot;&quot;\&quot;\$#,##0.00&quot;\&quot;&quot;\&quot;&quot;\&quot;&quot;\&quot;\)"/>
    <numFmt numFmtId="305" formatCode="_(* #,##0.000_);_(* \(#,##0.000\);_(* &quot;-&quot;??_);_(@_)"/>
    <numFmt numFmtId="306" formatCode="yyyy\-mm\-dd;@"/>
    <numFmt numFmtId="307" formatCode="@\:"/>
    <numFmt numFmtId="308" formatCode="#,##0_);[Red]\(#,##0\);;@"/>
    <numFmt numFmtId="309" formatCode="&quot;\&quot;&quot;\&quot;&quot;\&quot;&quot;\&quot;\$#,##0;&quot;\&quot;&quot;\&quot;&quot;\&quot;&quot;\&quot;\(&quot;\&quot;&quot;\&quot;&quot;\&quot;&quot;\&quot;\$#,##0&quot;\&quot;&quot;\&quot;&quot;\&quot;&quot;\&quot;\)"/>
    <numFmt numFmtId="310" formatCode="_-* #,##0.00_-;\-* #,##0.00_-;_-* \-??_-;_-@_-"/>
    <numFmt numFmtId="311" formatCode="General\ ;[Red]\(General\)"/>
    <numFmt numFmtId="312" formatCode="0.00\%"/>
    <numFmt numFmtId="313" formatCode=";;;"/>
    <numFmt numFmtId="314" formatCode="#,##0;[Red]\(#,##0\)"/>
    <numFmt numFmtId="315" formatCode="#,##0.00\ _$;[Red]\-#,##0.00\ _$"/>
    <numFmt numFmtId="316" formatCode="[$-409]d\-mmm\-yy;@"/>
    <numFmt numFmtId="317" formatCode="_(* #,##0_);_(* \(#,##0\);_(* &quot;-&quot;?_);_(@_)"/>
    <numFmt numFmtId="318" formatCode="0_)%;[Red]\(0\)%"/>
    <numFmt numFmtId="319" formatCode="0.0\ %;[Red]\(0.0\)%"/>
    <numFmt numFmtId="320" formatCode="0.00\ %;[Red]\(0.00\)%"/>
    <numFmt numFmtId="321" formatCode="_-* #,##0.00\ _F_B_-;\-* #,##0.00\ _F_B_-;_-* &quot;-&quot;??\ _F_B_-;_-@_-"/>
    <numFmt numFmtId="322" formatCode="#,##0.00\ &quot;F&quot;;\-#,##0.00\ &quot;F&quot;"/>
    <numFmt numFmtId="323" formatCode="_(* #,##0_);_(* \(#,##0\);_(* \-??_);_(@_)"/>
    <numFmt numFmtId="324" formatCode="0.0;[Red]0.0"/>
    <numFmt numFmtId="325" formatCode="#,##0.00;&quot;-&quot;#,##0.00"/>
    <numFmt numFmtId="326" formatCode="0;[Red]0"/>
    <numFmt numFmtId="327" formatCode="#,##0.00;[Red]&quot;-&quot;#,##0.00"/>
    <numFmt numFmtId="328" formatCode="0##0"/>
    <numFmt numFmtId="329" formatCode="0000"/>
    <numFmt numFmtId="330" formatCode="00"/>
    <numFmt numFmtId="331" formatCode="_-&quot;F&quot;\ * #,##0_-;_-&quot;F&quot;\ * #,##0\-;_-&quot;F&quot;\ * &quot;-&quot;_-;_-@_-"/>
    <numFmt numFmtId="332" formatCode="_-&quot;F&quot;\ * #,##0.00_-;_-&quot;F&quot;\ * #,##0.00\-;_-&quot;F&quot;\ * &quot;-&quot;??_-;_-@_-"/>
    <numFmt numFmtId="333" formatCode="_-&quot;$&quot;* #,##0.00_-;\-&quot;$&quot;* #,##0.00_-;_-&quot;$&quot;* &quot;-&quot;??_-;_-@_-"/>
    <numFmt numFmtId="334" formatCode="&quot;\&quot;#,##0.00;[Red]&quot;\&quot;\-#,##0.00"/>
    <numFmt numFmtId="335" formatCode="&quot;\&quot;#,##0;[Red]&quot;\&quot;\-#,##0"/>
    <numFmt numFmtId="336" formatCode="_-&quot;?&quot;* #,##0_-;\-&quot;?&quot;* #,##0_-;_-&quot;?&quot;* &quot;-&quot;_-;_-@_-"/>
    <numFmt numFmtId="337" formatCode="_-&quot;?&quot;* #,##0.00_-;\-&quot;?&quot;* #,##0.00_-;_-&quot;?&quot;* &quot;-&quot;??_-;_-@_-"/>
  </numFmts>
  <fonts count="33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2"/>
      <name val="Arial"/>
      <family val="2"/>
    </font>
    <font>
      <sz val="12"/>
      <name val="Arial"/>
      <family val="2"/>
    </font>
    <font>
      <b/>
      <sz val="12"/>
      <name val="Arial"/>
      <family val="2"/>
    </font>
    <font>
      <b/>
      <u/>
      <sz val="14"/>
      <name val="Arial"/>
      <family val="2"/>
    </font>
    <font>
      <b/>
      <sz val="14"/>
      <name val="Arial"/>
      <family val="2"/>
    </font>
    <font>
      <b/>
      <sz val="10"/>
      <name val="Arial"/>
      <family val="2"/>
    </font>
    <font>
      <sz val="12"/>
      <color indexed="8"/>
      <name val="Arial"/>
      <family val="2"/>
    </font>
    <font>
      <b/>
      <sz val="12"/>
      <color indexed="8"/>
      <name val="Arial"/>
      <family val="2"/>
    </font>
    <font>
      <b/>
      <sz val="10"/>
      <color indexed="8"/>
      <name val="Arial"/>
      <family val="2"/>
    </font>
    <font>
      <sz val="10"/>
      <name val="Arial"/>
      <family val="2"/>
    </font>
    <font>
      <sz val="8"/>
      <color indexed="8"/>
      <name val="Arial"/>
      <family val="2"/>
    </font>
    <font>
      <sz val="12"/>
      <color indexed="27"/>
      <name val="Arial"/>
      <family val="2"/>
    </font>
    <font>
      <sz val="10"/>
      <color indexed="8"/>
      <name val="Arial"/>
      <family val="2"/>
    </font>
    <font>
      <b/>
      <sz val="12"/>
      <name val="Arial"/>
      <family val="2"/>
    </font>
    <font>
      <b/>
      <sz val="8"/>
      <name val="Arial"/>
      <family val="2"/>
    </font>
    <font>
      <b/>
      <sz val="18"/>
      <name val="Arial"/>
      <family val="2"/>
    </font>
    <font>
      <b/>
      <u/>
      <sz val="12"/>
      <name val="Arial"/>
      <family val="2"/>
    </font>
    <font>
      <b/>
      <sz val="8"/>
      <color indexed="8"/>
      <name val="Arial"/>
      <family val="2"/>
    </font>
    <font>
      <sz val="8"/>
      <name val="Arial"/>
      <family val="2"/>
    </font>
    <font>
      <sz val="12"/>
      <color indexed="12"/>
      <name val="Arial"/>
      <family val="2"/>
    </font>
    <font>
      <b/>
      <u/>
      <sz val="24"/>
      <color indexed="12"/>
      <name val="Arial"/>
      <family val="2"/>
    </font>
    <font>
      <b/>
      <u/>
      <sz val="18"/>
      <color indexed="20"/>
      <name val="Arial"/>
      <family val="2"/>
    </font>
    <font>
      <b/>
      <sz val="12"/>
      <color indexed="12"/>
      <name val="Arial"/>
      <family val="2"/>
    </font>
    <font>
      <b/>
      <sz val="10"/>
      <color indexed="12"/>
      <name val="Arial"/>
      <family val="2"/>
    </font>
    <font>
      <b/>
      <sz val="12"/>
      <color indexed="20"/>
      <name val="Arial"/>
      <family val="2"/>
    </font>
    <font>
      <b/>
      <sz val="12"/>
      <color indexed="17"/>
      <name val="Arial"/>
      <family val="2"/>
    </font>
    <font>
      <b/>
      <sz val="12"/>
      <color indexed="16"/>
      <name val="Arial"/>
      <family val="2"/>
    </font>
    <font>
      <b/>
      <sz val="11"/>
      <color indexed="17"/>
      <name val="Arial"/>
      <family val="2"/>
    </font>
    <font>
      <b/>
      <sz val="10"/>
      <color indexed="10"/>
      <name val="Arial"/>
      <family val="2"/>
    </font>
    <font>
      <sz val="12"/>
      <color indexed="10"/>
      <name val="Arial"/>
      <family val="2"/>
    </font>
    <font>
      <b/>
      <sz val="12"/>
      <color indexed="10"/>
      <name val="Arial"/>
      <family val="2"/>
    </font>
    <font>
      <sz val="12"/>
      <color indexed="48"/>
      <name val="Arial"/>
      <family val="2"/>
    </font>
    <font>
      <sz val="8"/>
      <color indexed="17"/>
      <name val="Arial"/>
      <family val="2"/>
    </font>
    <font>
      <sz val="8"/>
      <color indexed="29"/>
      <name val="Arial"/>
      <family val="2"/>
    </font>
    <font>
      <sz val="8"/>
      <color indexed="14"/>
      <name val="Arial"/>
      <family val="2"/>
    </font>
    <font>
      <b/>
      <sz val="12"/>
      <color indexed="14"/>
      <name val="Arial"/>
      <family val="2"/>
    </font>
    <font>
      <sz val="12"/>
      <color indexed="17"/>
      <name val="Arial"/>
      <family val="2"/>
    </font>
    <font>
      <b/>
      <sz val="10"/>
      <color indexed="17"/>
      <name val="Arial"/>
      <family val="2"/>
    </font>
    <font>
      <b/>
      <sz val="12"/>
      <color indexed="17"/>
      <name val="Arial"/>
      <family val="2"/>
    </font>
    <font>
      <b/>
      <sz val="12"/>
      <color indexed="21"/>
      <name val="Arial"/>
      <family val="2"/>
    </font>
    <font>
      <b/>
      <sz val="12"/>
      <color indexed="48"/>
      <name val="Arial"/>
      <family val="2"/>
    </font>
    <font>
      <b/>
      <sz val="12"/>
      <color indexed="20"/>
      <name val="Arial"/>
      <family val="2"/>
    </font>
    <font>
      <b/>
      <sz val="12"/>
      <name val="Courier New"/>
      <family val="3"/>
    </font>
    <font>
      <u/>
      <sz val="12"/>
      <name val="Arial"/>
      <family val="2"/>
    </font>
    <font>
      <sz val="10"/>
      <color indexed="12"/>
      <name val="Arial"/>
      <family val="2"/>
    </font>
    <font>
      <sz val="14"/>
      <name val="Arial"/>
      <family val="2"/>
    </font>
    <font>
      <b/>
      <u/>
      <sz val="18"/>
      <name val="Courier New"/>
      <family val="3"/>
    </font>
    <font>
      <b/>
      <u/>
      <sz val="18"/>
      <color indexed="20"/>
      <name val="Courier New"/>
      <family val="3"/>
    </font>
    <font>
      <b/>
      <i/>
      <sz val="10"/>
      <name val="Arial"/>
      <family val="2"/>
    </font>
    <font>
      <b/>
      <sz val="14"/>
      <name val="CG Times (W1)"/>
    </font>
    <font>
      <sz val="12"/>
      <name val="Arial"/>
      <family val="2"/>
    </font>
    <font>
      <sz val="8"/>
      <color indexed="12"/>
      <name val="Arial"/>
      <family val="2"/>
    </font>
    <font>
      <b/>
      <u/>
      <sz val="18"/>
      <color indexed="17"/>
      <name val="Courier New"/>
      <family val="3"/>
    </font>
    <font>
      <b/>
      <u/>
      <sz val="18"/>
      <color indexed="14"/>
      <name val="Courier New"/>
      <family val="3"/>
    </font>
    <font>
      <b/>
      <u/>
      <sz val="18"/>
      <color indexed="21"/>
      <name val="Courier New"/>
      <family val="3"/>
    </font>
    <font>
      <b/>
      <u/>
      <sz val="18"/>
      <color indexed="48"/>
      <name val="Courier New"/>
      <family val="3"/>
    </font>
    <font>
      <b/>
      <u/>
      <sz val="18"/>
      <color indexed="20"/>
      <name val="Courier New"/>
      <family val="3"/>
    </font>
    <font>
      <b/>
      <u/>
      <sz val="18"/>
      <color indexed="16"/>
      <name val="Courier New"/>
      <family val="3"/>
    </font>
    <font>
      <b/>
      <sz val="12"/>
      <name val="Arial"/>
      <family val="2"/>
    </font>
    <font>
      <sz val="10"/>
      <name val="Arial"/>
      <family val="2"/>
    </font>
    <font>
      <b/>
      <sz val="10"/>
      <name val="Arial"/>
      <family val="2"/>
    </font>
    <font>
      <b/>
      <sz val="11"/>
      <name val="Arial"/>
      <family val="2"/>
    </font>
    <font>
      <sz val="9"/>
      <color indexed="8"/>
      <name val="Arial"/>
      <family val="2"/>
    </font>
    <font>
      <b/>
      <sz val="9"/>
      <name val="Arial"/>
      <family val="2"/>
    </font>
    <font>
      <sz val="12"/>
      <name val="Arial"/>
      <family val="2"/>
    </font>
    <font>
      <sz val="12"/>
      <name val="Rupee Foradian"/>
      <family val="2"/>
    </font>
    <font>
      <sz val="8"/>
      <name val="Rupee Foradian"/>
      <family val="2"/>
    </font>
    <font>
      <sz val="10"/>
      <name val="Times New Roman"/>
      <family val="1"/>
    </font>
    <font>
      <b/>
      <sz val="11"/>
      <color indexed="12"/>
      <name val="Arial"/>
      <family val="2"/>
    </font>
    <font>
      <sz val="11"/>
      <color rgb="FF000000"/>
      <name val="Calibri"/>
      <family val="2"/>
      <charset val="204"/>
    </font>
    <font>
      <b/>
      <sz val="12"/>
      <color rgb="FF000000"/>
      <name val="Calibri"/>
      <family val="2"/>
    </font>
    <font>
      <b/>
      <sz val="11"/>
      <color rgb="FF000000"/>
      <name val="Calibri"/>
      <family val="2"/>
    </font>
    <font>
      <b/>
      <sz val="11"/>
      <name val="Calibri"/>
      <family val="2"/>
      <scheme val="minor"/>
    </font>
    <font>
      <b/>
      <sz val="11"/>
      <color indexed="8"/>
      <name val="Garamond"/>
      <family val="1"/>
    </font>
    <font>
      <sz val="11"/>
      <color indexed="8"/>
      <name val="Garamond"/>
      <family val="1"/>
    </font>
    <font>
      <sz val="11"/>
      <color indexed="8"/>
      <name val="Calibri"/>
      <family val="2"/>
    </font>
    <font>
      <sz val="12"/>
      <name val="Helv"/>
    </font>
    <font>
      <sz val="11"/>
      <name val="Garamond"/>
      <family val="1"/>
    </font>
    <font>
      <b/>
      <sz val="11"/>
      <name val="Garamond"/>
      <family val="1"/>
    </font>
    <font>
      <b/>
      <sz val="11"/>
      <name val="Rupee Foradian"/>
      <family val="2"/>
    </font>
    <font>
      <sz val="8"/>
      <color theme="1"/>
      <name val="Calibri"/>
      <family val="2"/>
    </font>
    <font>
      <sz val="11"/>
      <name val="Rupee Foradian"/>
      <family val="2"/>
    </font>
    <font>
      <u/>
      <sz val="8.4"/>
      <color indexed="12"/>
      <name val="Arial"/>
      <family val="2"/>
    </font>
    <font>
      <sz val="12"/>
      <name val="바탕체"/>
      <family val="1"/>
      <charset val="129"/>
    </font>
    <font>
      <sz val="10"/>
      <name val="Helv"/>
      <charset val="204"/>
    </font>
    <font>
      <sz val="10"/>
      <name val="Helv"/>
      <family val="2"/>
    </font>
    <font>
      <sz val="10"/>
      <name val="Helv"/>
    </font>
    <font>
      <sz val="8"/>
      <name val="Times New Roman"/>
      <family val="1"/>
    </font>
    <font>
      <b/>
      <sz val="10"/>
      <name val="Times New Roman"/>
      <family val="1"/>
    </font>
    <font>
      <sz val="10"/>
      <name val="Times"/>
      <family val="1"/>
    </font>
    <font>
      <sz val="13"/>
      <name val="Tms Rmn"/>
      <family val="1"/>
    </font>
    <font>
      <sz val="10"/>
      <color indexed="17"/>
      <name val="Arial"/>
      <family val="2"/>
    </font>
    <font>
      <b/>
      <sz val="12"/>
      <name val="Helv"/>
    </font>
    <font>
      <sz val="12"/>
      <name val="¹ÙÅÁÃ¼"/>
      <family val="1"/>
      <charset val="129"/>
    </font>
    <font>
      <b/>
      <i/>
      <sz val="10"/>
      <name val="Helv"/>
    </font>
    <font>
      <b/>
      <sz val="8"/>
      <name val="Helv"/>
    </font>
    <font>
      <sz val="11"/>
      <color indexed="9"/>
      <name val="Calibri"/>
      <family val="2"/>
    </font>
    <font>
      <b/>
      <sz val="10"/>
      <name val="Helvetica"/>
      <family val="2"/>
    </font>
    <font>
      <sz val="9"/>
      <name val="Stone Sans"/>
      <family val="2"/>
    </font>
    <font>
      <sz val="11"/>
      <name val="돋움"/>
      <charset val="129"/>
    </font>
    <font>
      <sz val="11"/>
      <color indexed="20"/>
      <name val="Calibri"/>
      <family val="2"/>
    </font>
    <font>
      <sz val="8"/>
      <color indexed="18"/>
      <name val="Arial"/>
      <family val="2"/>
    </font>
    <font>
      <u/>
      <sz val="10"/>
      <color indexed="20"/>
      <name val="Arial"/>
      <family val="2"/>
    </font>
    <font>
      <b/>
      <i/>
      <sz val="11"/>
      <name val="Book Antiqua"/>
      <family val="1"/>
    </font>
    <font>
      <sz val="12"/>
      <name val="Tms Rmn"/>
    </font>
    <font>
      <b/>
      <sz val="12"/>
      <name val="Times New Roman"/>
      <family val="1"/>
    </font>
    <font>
      <b/>
      <sz val="8"/>
      <name val="MS Sans Serif"/>
      <family val="2"/>
    </font>
    <font>
      <b/>
      <sz val="10"/>
      <name val="MS Sans Serif"/>
      <family val="2"/>
    </font>
    <font>
      <sz val="12"/>
      <name val="System"/>
      <family val="1"/>
      <charset val="129"/>
    </font>
    <font>
      <sz val="9"/>
      <name val="Times New Roman"/>
      <family val="1"/>
    </font>
    <font>
      <b/>
      <sz val="11"/>
      <color indexed="53"/>
      <name val="Calibri"/>
      <family val="2"/>
    </font>
    <font>
      <i/>
      <sz val="9"/>
      <name val="Book Antiqua"/>
      <family val="1"/>
    </font>
    <font>
      <b/>
      <sz val="10"/>
      <name val="Helv"/>
    </font>
    <font>
      <sz val="8"/>
      <name val="Helvetica-Narrow"/>
      <family val="2"/>
    </font>
    <font>
      <b/>
      <sz val="11"/>
      <color indexed="9"/>
      <name val="Calibri"/>
      <family val="2"/>
    </font>
    <font>
      <b/>
      <sz val="13"/>
      <name val="Tms Rmn"/>
      <family val="1"/>
    </font>
    <font>
      <sz val="10"/>
      <name val="MS Sans Serif"/>
      <family val="2"/>
    </font>
    <font>
      <b/>
      <sz val="10"/>
      <color indexed="9"/>
      <name val="Arial"/>
      <family val="2"/>
    </font>
    <font>
      <b/>
      <sz val="8"/>
      <color indexed="9"/>
      <name val="Arial"/>
      <family val="2"/>
    </font>
    <font>
      <b/>
      <sz val="8"/>
      <color indexed="8"/>
      <name val="Courier New"/>
      <family val="3"/>
    </font>
    <font>
      <sz val="10"/>
      <color indexed="22"/>
      <name val="Arial"/>
      <family val="2"/>
    </font>
    <font>
      <sz val="10"/>
      <name val="BERNHARD"/>
    </font>
    <font>
      <sz val="10"/>
      <name val="Courier"/>
      <family val="3"/>
    </font>
    <font>
      <sz val="24"/>
      <name val="MS Sans Serif"/>
      <family val="2"/>
    </font>
    <font>
      <b/>
      <sz val="11"/>
      <name val="Times New Roman"/>
      <family val="1"/>
    </font>
    <font>
      <sz val="10"/>
      <name val="MS Serif"/>
      <family val="1"/>
    </font>
    <font>
      <sz val="9"/>
      <color indexed="18"/>
      <name val="Courier New"/>
      <family val="3"/>
    </font>
    <font>
      <sz val="10"/>
      <name val="Univers (WN)"/>
    </font>
    <font>
      <sz val="6"/>
      <name val="Arial"/>
      <family val="2"/>
    </font>
    <font>
      <sz val="9"/>
      <name val="Stone Sans"/>
    </font>
    <font>
      <sz val="10"/>
      <name val="Verdana"/>
      <family val="2"/>
    </font>
    <font>
      <sz val="1"/>
      <color indexed="8"/>
      <name val="Courier"/>
      <family val="3"/>
    </font>
    <font>
      <b/>
      <sz val="11"/>
      <color indexed="8"/>
      <name val="Calibri"/>
      <family val="2"/>
    </font>
    <font>
      <b/>
      <sz val="1"/>
      <color indexed="8"/>
      <name val="Courier"/>
      <family val="3"/>
    </font>
    <font>
      <sz val="10"/>
      <color indexed="16"/>
      <name val="MS Serif"/>
      <family val="1"/>
    </font>
    <font>
      <i/>
      <sz val="11"/>
      <color indexed="23"/>
      <name val="Calibri"/>
      <family val="2"/>
    </font>
    <font>
      <i/>
      <sz val="8"/>
      <name val="Times New Roman"/>
      <family val="1"/>
    </font>
    <font>
      <b/>
      <u val="singleAccounting"/>
      <sz val="9"/>
      <name val="Times New Roman"/>
      <family val="1"/>
    </font>
    <font>
      <b/>
      <i/>
      <sz val="9.5"/>
      <name val="Times New Roman"/>
      <family val="1"/>
    </font>
    <font>
      <b/>
      <sz val="16"/>
      <name val="Arial"/>
      <family val="2"/>
    </font>
    <font>
      <b/>
      <sz val="12"/>
      <color indexed="22"/>
      <name val="Arial"/>
      <family val="2"/>
    </font>
    <font>
      <u/>
      <sz val="7.5"/>
      <color indexed="12"/>
      <name val="Arial"/>
      <family val="2"/>
    </font>
    <font>
      <u/>
      <sz val="10"/>
      <color indexed="36"/>
      <name val="Arial"/>
      <family val="2"/>
    </font>
    <font>
      <sz val="10"/>
      <color indexed="10"/>
      <name val="Arial"/>
      <family val="2"/>
    </font>
    <font>
      <sz val="11"/>
      <color indexed="17"/>
      <name val="Calibri"/>
      <family val="2"/>
    </font>
    <font>
      <b/>
      <sz val="12"/>
      <name val="Impress BT"/>
    </font>
    <font>
      <b/>
      <sz val="15"/>
      <color indexed="62"/>
      <name val="Calibri"/>
      <family val="2"/>
    </font>
    <font>
      <b/>
      <sz val="13"/>
      <color indexed="62"/>
      <name val="Calibri"/>
      <family val="2"/>
    </font>
    <font>
      <b/>
      <sz val="11"/>
      <color indexed="62"/>
      <name val="Calibri"/>
      <family val="2"/>
    </font>
    <font>
      <b/>
      <sz val="11"/>
      <name val="Book Antiqua"/>
      <family val="1"/>
    </font>
    <font>
      <u/>
      <sz val="10"/>
      <color indexed="12"/>
      <name val="Arial"/>
      <family val="2"/>
    </font>
    <font>
      <u/>
      <sz val="9"/>
      <color indexed="12"/>
      <name val="Arial"/>
      <family val="2"/>
    </font>
    <font>
      <sz val="10"/>
      <name val="Stone Sans"/>
      <family val="2"/>
    </font>
    <font>
      <sz val="10"/>
      <name val="Optima"/>
      <family val="2"/>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4"/>
      <name val="Helv"/>
    </font>
    <font>
      <sz val="12"/>
      <name val="Century Schoolbook"/>
      <family val="1"/>
    </font>
    <font>
      <b/>
      <sz val="8"/>
      <name val="Verdana"/>
      <family val="2"/>
    </font>
    <font>
      <sz val="9"/>
      <name val="Book Antiqua"/>
      <family val="1"/>
    </font>
    <font>
      <sz val="10"/>
      <name val="Century Schoolbook"/>
      <family val="1"/>
    </font>
    <font>
      <i/>
      <sz val="10"/>
      <name val="Arial"/>
      <family val="2"/>
    </font>
    <font>
      <sz val="11"/>
      <color indexed="53"/>
      <name val="Calibri"/>
      <family val="2"/>
    </font>
    <font>
      <sz val="12"/>
      <name val="Times New Roman"/>
      <family val="1"/>
    </font>
    <font>
      <sz val="9"/>
      <color indexed="12"/>
      <name val="Times New Roman"/>
      <family val="1"/>
    </font>
    <font>
      <sz val="8"/>
      <name val="MS Sans Serif"/>
      <family val="2"/>
    </font>
    <font>
      <sz val="8"/>
      <name val="Optima"/>
      <family val="2"/>
    </font>
    <font>
      <b/>
      <sz val="11"/>
      <name val="Helv"/>
    </font>
    <font>
      <b/>
      <i/>
      <sz val="8"/>
      <name val="Univers (E1)"/>
    </font>
    <font>
      <sz val="12"/>
      <name val="Optima"/>
      <family val="2"/>
    </font>
    <font>
      <b/>
      <sz val="10"/>
      <color indexed="10"/>
      <name val="Tms Rmn"/>
    </font>
    <font>
      <sz val="11"/>
      <color indexed="60"/>
      <name val="Calibri"/>
      <family val="2"/>
    </font>
    <font>
      <sz val="7"/>
      <name val="Small Fonts"/>
      <family val="2"/>
    </font>
    <font>
      <sz val="10"/>
      <color indexed="8"/>
      <name val="MS Sans Serif"/>
      <family val="2"/>
    </font>
    <font>
      <sz val="6"/>
      <name val="Helv"/>
    </font>
    <font>
      <sz val="6"/>
      <color indexed="10"/>
      <name val="Helv"/>
    </font>
    <font>
      <b/>
      <u/>
      <sz val="9"/>
      <name val="Arial"/>
      <family val="2"/>
    </font>
    <font>
      <b/>
      <u/>
      <sz val="14"/>
      <name val="SWISS"/>
      <family val="2"/>
    </font>
    <font>
      <sz val="11"/>
      <name val="‚l‚r –¾’©"/>
      <charset val="128"/>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Tahoma"/>
      <family val="2"/>
    </font>
    <font>
      <sz val="9"/>
      <name val="Arial"/>
      <family val="2"/>
    </font>
    <font>
      <sz val="11"/>
      <name val="Arial"/>
      <family val="2"/>
    </font>
    <font>
      <sz val="8"/>
      <name val="Helv"/>
    </font>
    <font>
      <b/>
      <sz val="10"/>
      <name val="Century Schoolbook"/>
      <family val="1"/>
    </font>
    <font>
      <sz val="10"/>
      <name val="Book Antiqua"/>
      <family val="1"/>
    </font>
    <font>
      <b/>
      <sz val="10"/>
      <color indexed="39"/>
      <name val="Arial"/>
      <family val="2"/>
    </font>
    <font>
      <sz val="10"/>
      <color indexed="39"/>
      <name val="Arial"/>
      <family val="2"/>
    </font>
    <font>
      <sz val="19"/>
      <color indexed="48"/>
      <name val="Arial"/>
      <family val="2"/>
    </font>
    <font>
      <b/>
      <sz val="16"/>
      <color indexed="23"/>
      <name val="Arial"/>
      <family val="2"/>
    </font>
    <font>
      <sz val="10"/>
      <color indexed="12"/>
      <name val="MS Sans Serif"/>
      <family val="2"/>
    </font>
    <font>
      <i/>
      <sz val="12"/>
      <name val="Helv"/>
    </font>
    <font>
      <b/>
      <sz val="12"/>
      <name val="MS Sans Serif"/>
      <family val="2"/>
    </font>
    <font>
      <b/>
      <sz val="18"/>
      <color indexed="62"/>
      <name val="Cambria"/>
      <family val="2"/>
    </font>
    <font>
      <b/>
      <u/>
      <sz val="14"/>
      <name val="TimesNewRomanPS"/>
    </font>
    <font>
      <sz val="12"/>
      <name val="TimesNewRomanPS"/>
    </font>
    <font>
      <b/>
      <sz val="12"/>
      <name val="TimesNewRomanPS"/>
    </font>
    <font>
      <b/>
      <i/>
      <sz val="10"/>
      <name val="CG Times (E1)"/>
    </font>
    <font>
      <b/>
      <i/>
      <sz val="9"/>
      <name val="Univers (E1)"/>
    </font>
    <font>
      <b/>
      <sz val="8"/>
      <color indexed="8"/>
      <name val="Helv"/>
    </font>
    <font>
      <b/>
      <sz val="16"/>
      <name val="SulzerLogo"/>
    </font>
    <font>
      <sz val="12"/>
      <name val="SWISS"/>
    </font>
    <font>
      <sz val="10"/>
      <name val="Geneva"/>
      <family val="2"/>
    </font>
    <font>
      <sz val="8"/>
      <color indexed="12"/>
      <name val="Helv"/>
    </font>
    <font>
      <sz val="8"/>
      <color indexed="14"/>
      <name val="Helv"/>
    </font>
    <font>
      <sz val="24"/>
      <color indexed="13"/>
      <name val="Helv"/>
    </font>
    <font>
      <sz val="12"/>
      <color indexed="13"/>
      <name val="Helv"/>
    </font>
    <font>
      <b/>
      <i/>
      <sz val="12"/>
      <name val="CG Times (E1)"/>
    </font>
    <font>
      <b/>
      <sz val="9"/>
      <name val="Times New Roman"/>
      <family val="1"/>
    </font>
    <font>
      <sz val="8"/>
      <color indexed="10"/>
      <name val="Arial Narrow"/>
      <family val="2"/>
    </font>
    <font>
      <sz val="8"/>
      <color indexed="8"/>
      <name val="Wingdings"/>
      <charset val="2"/>
    </font>
    <font>
      <sz val="11"/>
      <color indexed="10"/>
      <name val="Calibri"/>
      <family val="2"/>
    </font>
    <font>
      <sz val="12"/>
      <name val="穝灿砰"/>
      <charset val="134"/>
    </font>
    <font>
      <sz val="14"/>
      <name val="뼻뮝"/>
      <family val="3"/>
      <charset val="129"/>
    </font>
    <font>
      <sz val="10"/>
      <name val="Garamond"/>
      <family val="1"/>
    </font>
    <font>
      <b/>
      <sz val="10"/>
      <name val="Garamond"/>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Times New Roman"/>
      <family val="2"/>
    </font>
    <font>
      <sz val="11"/>
      <color indexed="9"/>
      <name val="Times New Roman"/>
      <family val="2"/>
    </font>
    <font>
      <sz val="11"/>
      <color indexed="20"/>
      <name val="Times New Roman"/>
      <family val="2"/>
    </font>
    <font>
      <b/>
      <sz val="11"/>
      <color indexed="52"/>
      <name val="Calibri"/>
      <family val="2"/>
    </font>
    <font>
      <b/>
      <sz val="11"/>
      <color indexed="52"/>
      <name val="Times New Roman"/>
      <family val="2"/>
    </font>
    <font>
      <b/>
      <sz val="11"/>
      <color indexed="9"/>
      <name val="Times New Roman"/>
      <family val="2"/>
    </font>
    <font>
      <i/>
      <sz val="11"/>
      <color indexed="23"/>
      <name val="Times New Roman"/>
      <family val="2"/>
    </font>
    <font>
      <sz val="11"/>
      <color indexed="17"/>
      <name val="Times New Roman"/>
      <family val="2"/>
    </font>
    <font>
      <b/>
      <sz val="15"/>
      <color indexed="56"/>
      <name val="Calibri"/>
      <family val="2"/>
    </font>
    <font>
      <b/>
      <sz val="15"/>
      <color indexed="56"/>
      <name val="Times New Roman"/>
      <family val="2"/>
    </font>
    <font>
      <b/>
      <sz val="13"/>
      <color indexed="56"/>
      <name val="Calibri"/>
      <family val="2"/>
    </font>
    <font>
      <b/>
      <sz val="13"/>
      <color indexed="56"/>
      <name val="Times New Roman"/>
      <family val="2"/>
    </font>
    <font>
      <b/>
      <sz val="11"/>
      <color indexed="56"/>
      <name val="Calibri"/>
      <family val="2"/>
    </font>
    <font>
      <b/>
      <sz val="11"/>
      <color indexed="56"/>
      <name val="Times New Roman"/>
      <family val="2"/>
    </font>
    <font>
      <u/>
      <sz val="10"/>
      <color indexed="12"/>
      <name val="Times New Roman"/>
      <family val="1"/>
    </font>
    <font>
      <sz val="11"/>
      <color indexed="62"/>
      <name val="Times New Roman"/>
      <family val="2"/>
    </font>
    <font>
      <sz val="11"/>
      <color indexed="52"/>
      <name val="Calibri"/>
      <family val="2"/>
    </font>
    <font>
      <sz val="11"/>
      <color indexed="52"/>
      <name val="Times New Roman"/>
      <family val="2"/>
    </font>
    <font>
      <sz val="11"/>
      <color indexed="60"/>
      <name val="Times New Roman"/>
      <family val="2"/>
    </font>
    <font>
      <b/>
      <sz val="11"/>
      <color indexed="63"/>
      <name val="Times New Roman"/>
      <family val="2"/>
    </font>
    <font>
      <b/>
      <sz val="18"/>
      <color indexed="56"/>
      <name val="Cambria"/>
      <family val="2"/>
    </font>
    <font>
      <b/>
      <sz val="11"/>
      <color indexed="8"/>
      <name val="Times New Roman"/>
      <family val="2"/>
    </font>
    <font>
      <sz val="11"/>
      <color indexed="10"/>
      <name val="Times New Roman"/>
      <family val="2"/>
    </font>
    <font>
      <b/>
      <u/>
      <sz val="11"/>
      <color indexed="8"/>
      <name val="Garamond"/>
      <family val="1"/>
    </font>
    <font>
      <b/>
      <sz val="11"/>
      <color theme="1"/>
      <name val="Garamond"/>
      <family val="1"/>
    </font>
    <font>
      <sz val="11"/>
      <color theme="1"/>
      <name val="Garamond"/>
      <family val="1"/>
    </font>
    <font>
      <sz val="11"/>
      <color rgb="FF000000"/>
      <name val="Garamond"/>
      <family val="1"/>
    </font>
    <font>
      <b/>
      <sz val="11"/>
      <color rgb="FF000000"/>
      <name val="Garamond"/>
      <family val="1"/>
    </font>
    <font>
      <i/>
      <sz val="11"/>
      <color theme="1"/>
      <name val="Garamond"/>
      <family val="1"/>
    </font>
    <font>
      <sz val="10"/>
      <name val="Arial"/>
      <family val="2"/>
    </font>
    <font>
      <b/>
      <u/>
      <sz val="11"/>
      <color theme="1"/>
      <name val="Garamond"/>
      <family val="1"/>
    </font>
    <font>
      <b/>
      <sz val="11"/>
      <color theme="1"/>
      <name val="Rupee Foradian"/>
      <family val="2"/>
    </font>
    <font>
      <sz val="12"/>
      <name val="Garamond"/>
      <family val="1"/>
    </font>
    <font>
      <sz val="11"/>
      <color rgb="FF000000"/>
      <name val="Rupee Foradian"/>
      <family val="2"/>
    </font>
    <font>
      <sz val="12"/>
      <name val="Helv"/>
      <family val="2"/>
    </font>
    <font>
      <sz val="11"/>
      <name val="ＭＳ 明朝"/>
      <family val="1"/>
      <charset val="128"/>
    </font>
    <font>
      <sz val="11"/>
      <name val="돋움"/>
      <family val="3"/>
      <charset val="129"/>
    </font>
    <font>
      <sz val="14"/>
      <name val="AngsanaUPC"/>
      <family val="1"/>
      <charset val="222"/>
    </font>
    <font>
      <sz val="7"/>
      <name val="Helv"/>
    </font>
    <font>
      <sz val="12"/>
      <name val="erie"/>
      <family val="2"/>
    </font>
    <font>
      <sz val="12"/>
      <name val="¹UAAA¼"/>
      <family val="3"/>
      <charset val="129"/>
    </font>
    <font>
      <sz val="12"/>
      <name val="¹ÙÅÁÃ¼"/>
      <charset val="129"/>
    </font>
    <font>
      <b/>
      <sz val="11"/>
      <color indexed="10"/>
      <name val="Calibri"/>
      <family val="2"/>
    </font>
    <font>
      <b/>
      <sz val="13"/>
      <name val="Tms Rmn"/>
    </font>
    <font>
      <b/>
      <sz val="9.75"/>
      <name val="Abadi MT Condensed"/>
      <family val="2"/>
    </font>
    <font>
      <sz val="11"/>
      <name val="Tms Rmn"/>
    </font>
    <font>
      <sz val="10"/>
      <name val="Tms Rmn"/>
    </font>
    <font>
      <b/>
      <sz val="9.9499999999999993"/>
      <color indexed="8"/>
      <name val="Verdana"/>
      <family val="2"/>
    </font>
    <font>
      <sz val="11"/>
      <color theme="1"/>
      <name val="Calibri"/>
      <family val="2"/>
    </font>
    <font>
      <sz val="10"/>
      <color theme="1"/>
      <name val="Calibri"/>
      <family val="2"/>
    </font>
    <font>
      <sz val="10"/>
      <name val="Calibri"/>
      <family val="2"/>
    </font>
    <font>
      <sz val="9"/>
      <color theme="1"/>
      <name val="Cambria"/>
      <family val="2"/>
    </font>
    <font>
      <sz val="10"/>
      <color indexed="0"/>
      <name val="MS Sans Serif"/>
      <family val="2"/>
    </font>
    <font>
      <b/>
      <u/>
      <sz val="11"/>
      <name val="Times New Roman"/>
      <family val="1"/>
    </font>
    <font>
      <sz val="9.75"/>
      <name val="Abadi MT Condensed"/>
      <family val="2"/>
    </font>
    <font>
      <sz val="10"/>
      <color indexed="18"/>
      <name val="Abadi MT Condensed"/>
      <family val="2"/>
    </font>
    <font>
      <sz val="10"/>
      <name val="Abadi MT Condensed"/>
      <family val="2"/>
    </font>
    <font>
      <b/>
      <sz val="10"/>
      <color indexed="18"/>
      <name val="Abadi MT Condensed Light"/>
      <family val="2"/>
    </font>
    <font>
      <sz val="10"/>
      <name val="Abadi MT Condensed Extra Bold"/>
      <family val="2"/>
    </font>
    <font>
      <sz val="10"/>
      <name val="Abadi MT Condensed Light"/>
      <family val="2"/>
    </font>
    <font>
      <b/>
      <sz val="24"/>
      <color indexed="9"/>
      <name val="Lucida Bright"/>
      <family val="2"/>
    </font>
    <font>
      <b/>
      <sz val="10"/>
      <name val="Palatino"/>
      <family val="1"/>
    </font>
    <font>
      <u/>
      <sz val="11"/>
      <color indexed="12"/>
      <name val="Times New Roman"/>
      <family val="2"/>
    </font>
    <font>
      <sz val="7"/>
      <name val="Arial"/>
      <family val="2"/>
    </font>
    <font>
      <sz val="10"/>
      <name val="Century Gothic"/>
      <family val="2"/>
    </font>
    <font>
      <b/>
      <sz val="10"/>
      <name val="Bookman Old Style"/>
      <family val="1"/>
    </font>
    <font>
      <sz val="11"/>
      <color indexed="19"/>
      <name val="Calibri"/>
      <family val="2"/>
    </font>
    <font>
      <b/>
      <i/>
      <sz val="16"/>
      <name val="Helv"/>
    </font>
    <font>
      <sz val="11"/>
      <color theme="1"/>
      <name val="Times New Roman"/>
      <family val="2"/>
    </font>
    <font>
      <sz val="10"/>
      <name val="Courier New"/>
      <family val="3"/>
    </font>
    <font>
      <sz val="10"/>
      <color indexed="17"/>
      <name val="Abadi MT Condensed"/>
      <family val="2"/>
    </font>
    <font>
      <sz val="7"/>
      <color indexed="10"/>
      <name val="Helv"/>
    </font>
    <font>
      <sz val="14"/>
      <color indexed="10"/>
      <name val="Abadi MT Condensed Extra Bold"/>
      <family val="2"/>
    </font>
    <font>
      <sz val="9.75"/>
      <name val="Helv"/>
      <family val="2"/>
    </font>
    <font>
      <sz val="11"/>
      <name val="Abadi MT Condensed Extra Bold"/>
      <family val="2"/>
    </font>
    <font>
      <b/>
      <sz val="12"/>
      <name val="Abadi MT Condensed"/>
      <family val="2"/>
    </font>
    <font>
      <sz val="9"/>
      <color indexed="20"/>
      <name val="Arial"/>
      <family val="2"/>
    </font>
    <font>
      <b/>
      <i/>
      <sz val="18"/>
      <name val="GEsansCon57"/>
    </font>
    <font>
      <sz val="12"/>
      <name val="Abadi MT Condensed Extra Bold"/>
      <family val="2"/>
    </font>
    <font>
      <sz val="14"/>
      <name val="Abadi MT Condensed Extra Bold"/>
      <family val="2"/>
    </font>
    <font>
      <b/>
      <sz val="12"/>
      <color indexed="18"/>
      <name val="Times New Roman"/>
      <family val="1"/>
    </font>
    <font>
      <b/>
      <sz val="12"/>
      <color indexed="13"/>
      <name val="Helv"/>
    </font>
    <font>
      <b/>
      <sz val="10"/>
      <name val="Century Gothic"/>
      <family val="2"/>
    </font>
    <font>
      <sz val="12"/>
      <name val="뼻뮝"/>
      <family val="1"/>
      <charset val="129"/>
    </font>
    <font>
      <sz val="10"/>
      <name val="굴림체"/>
      <family val="3"/>
      <charset val="129"/>
    </font>
    <font>
      <sz val="11"/>
      <name val="明朝"/>
      <family val="1"/>
      <charset val="128"/>
    </font>
  </fonts>
  <fills count="127">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7"/>
        <bgColor indexed="64"/>
      </patternFill>
    </fill>
    <fill>
      <patternFill patternType="solid">
        <fgColor indexed="14"/>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9"/>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patternFill>
    </fill>
    <fill>
      <patternFill patternType="solid">
        <fgColor indexed="26"/>
        <bgColor indexed="26"/>
      </patternFill>
    </fill>
    <fill>
      <patternFill patternType="solid">
        <fgColor indexed="47"/>
        <bgColor indexed="47"/>
      </patternFill>
    </fill>
    <fill>
      <patternFill patternType="solid">
        <fgColor indexed="51"/>
      </patternFill>
    </fill>
    <fill>
      <patternFill patternType="solid">
        <fgColor indexed="46"/>
      </patternFill>
    </fill>
    <fill>
      <patternFill patternType="solid">
        <fgColor indexed="55"/>
      </patternFill>
    </fill>
    <fill>
      <patternFill patternType="solid">
        <fgColor indexed="12"/>
      </patternFill>
    </fill>
    <fill>
      <patternFill patternType="lightGray">
        <fgColor indexed="12"/>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0"/>
      </patternFill>
    </fill>
    <fill>
      <patternFill patternType="solid">
        <fgColor indexed="26"/>
        <bgColor indexed="64"/>
      </patternFill>
    </fill>
    <fill>
      <patternFill patternType="solid">
        <fgColor indexed="13"/>
      </patternFill>
    </fill>
    <fill>
      <patternFill patternType="solid">
        <fgColor indexed="21"/>
        <bgColor indexed="64"/>
      </patternFill>
    </fill>
    <fill>
      <patternFill patternType="solid">
        <fgColor indexed="10"/>
        <bgColor indexed="9"/>
      </patternFill>
    </fill>
    <fill>
      <patternFill patternType="solid">
        <fgColor indexed="41"/>
        <bgColor indexed="64"/>
      </patternFill>
    </fill>
    <fill>
      <patternFill patternType="mediumGray">
        <fgColor indexed="22"/>
      </patternFill>
    </fill>
    <fill>
      <patternFill patternType="solid">
        <fgColor indexed="43"/>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35"/>
        <bgColor indexed="64"/>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rgb="FF92D050"/>
        <bgColor indexed="64"/>
      </patternFill>
    </fill>
    <fill>
      <patternFill patternType="solid">
        <fgColor rgb="FFFFC000"/>
        <bgColor indexed="64"/>
      </patternFill>
    </fill>
    <fill>
      <patternFill patternType="solid">
        <fgColor indexed="31"/>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theme="5" tint="0.59999389629810485"/>
        <bgColor indexed="64"/>
      </patternFill>
    </fill>
    <fill>
      <patternFill patternType="solid">
        <fgColor rgb="FFFFFFCC"/>
      </patternFill>
    </fill>
    <fill>
      <patternFill patternType="solid">
        <fgColor indexed="56"/>
      </patternFill>
    </fill>
    <fill>
      <patternFill patternType="solid">
        <fgColor indexed="22"/>
        <bgColor indexed="31"/>
      </patternFill>
    </fill>
    <fill>
      <patternFill patternType="solid">
        <fgColor indexed="13"/>
        <bgColor indexed="64"/>
      </patternFill>
    </fill>
    <fill>
      <patternFill patternType="gray0625"/>
    </fill>
    <fill>
      <patternFill patternType="solid">
        <fgColor indexed="11"/>
        <bgColor indexed="64"/>
      </patternFill>
    </fill>
    <fill>
      <patternFill patternType="solid">
        <fgColor indexed="28"/>
        <bgColor indexed="64"/>
      </patternFill>
    </fill>
    <fill>
      <patternFill patternType="solid">
        <fgColor indexed="26"/>
        <bgColor indexed="9"/>
      </patternFill>
    </fill>
    <fill>
      <patternFill patternType="solid">
        <fgColor indexed="47"/>
        <bgColor indexed="22"/>
      </patternFill>
    </fill>
    <fill>
      <patternFill patternType="gray0625">
        <fgColor indexed="8"/>
        <bgColor indexed="9"/>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40"/>
        <bgColor indexed="64"/>
      </patternFill>
    </fill>
    <fill>
      <patternFill patternType="solid">
        <fgColor indexed="34"/>
        <bgColor indexed="64"/>
      </patternFill>
    </fill>
    <fill>
      <patternFill patternType="solid">
        <fgColor indexed="8"/>
        <bgColor indexed="64"/>
      </patternFill>
    </fill>
    <fill>
      <patternFill patternType="solid">
        <fgColor indexed="55"/>
        <bgColor indexed="64"/>
      </patternFill>
    </fill>
    <fill>
      <patternFill patternType="solid">
        <fgColor indexed="31"/>
        <bgColor indexed="42"/>
      </patternFill>
    </fill>
  </fills>
  <borders count="105">
    <border>
      <left/>
      <right/>
      <top/>
      <bottom/>
      <diagonal/>
    </border>
    <border>
      <left/>
      <right/>
      <top style="medium">
        <color indexed="8"/>
      </top>
      <bottom/>
      <diagonal/>
    </border>
    <border>
      <left style="medium">
        <color indexed="8"/>
      </left>
      <right/>
      <top/>
      <bottom/>
      <diagonal/>
    </border>
    <border>
      <left style="medium">
        <color indexed="8"/>
      </left>
      <right/>
      <top style="medium">
        <color indexed="8"/>
      </top>
      <bottom/>
      <diagonal/>
    </border>
    <border>
      <left/>
      <right/>
      <top style="thin">
        <color indexed="8"/>
      </top>
      <bottom/>
      <diagonal/>
    </border>
    <border>
      <left style="medium">
        <color indexed="8"/>
      </left>
      <right/>
      <top style="thin">
        <color indexed="8"/>
      </top>
      <bottom/>
      <diagonal/>
    </border>
    <border>
      <left/>
      <right/>
      <top style="medium">
        <color indexed="12"/>
      </top>
      <bottom/>
      <diagonal/>
    </border>
    <border>
      <left/>
      <right/>
      <top style="double">
        <color indexed="8"/>
      </top>
      <bottom/>
      <diagonal/>
    </border>
    <border>
      <left style="thin">
        <color indexed="8"/>
      </left>
      <right/>
      <top/>
      <bottom/>
      <diagonal/>
    </border>
    <border>
      <left style="thin">
        <color indexed="8"/>
      </left>
      <right/>
      <top style="thin">
        <color indexed="8"/>
      </top>
      <bottom/>
      <diagonal/>
    </border>
    <border>
      <left style="medium">
        <color indexed="64"/>
      </left>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8"/>
      </right>
      <top/>
      <bottom/>
      <diagonal/>
    </border>
    <border>
      <left/>
      <right/>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style="medium">
        <color auto="1"/>
      </top>
      <bottom style="medium">
        <color auto="1"/>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style="double">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top/>
      <bottom style="double">
        <color indexed="8"/>
      </bottom>
      <diagonal/>
    </border>
    <border>
      <left style="hair">
        <color indexed="64"/>
      </left>
      <right/>
      <top/>
      <bottom style="medium">
        <color indexed="64"/>
      </bottom>
      <diagonal/>
    </border>
    <border>
      <left/>
      <right/>
      <top style="double">
        <color indexed="64"/>
      </top>
      <bottom style="double">
        <color indexed="64"/>
      </bottom>
      <diagonal/>
    </border>
    <border>
      <left style="double">
        <color indexed="64"/>
      </left>
      <right/>
      <top style="double">
        <color indexed="64"/>
      </top>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thick">
        <color indexed="49"/>
      </bottom>
      <diagonal/>
    </border>
    <border>
      <left/>
      <right/>
      <top/>
      <bottom style="thick">
        <color indexed="54"/>
      </bottom>
      <diagonal/>
    </border>
    <border>
      <left/>
      <right/>
      <top/>
      <bottom style="medium">
        <color indexed="54"/>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medium">
        <color indexed="64"/>
      </left>
      <right/>
      <top style="medium">
        <color indexed="64"/>
      </top>
      <bottom style="thin">
        <color indexed="64"/>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auto="1"/>
      </left>
      <right/>
      <top/>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12"/>
      </left>
      <right style="thin">
        <color indexed="12"/>
      </right>
      <top style="thin">
        <color indexed="8"/>
      </top>
      <bottom style="thin">
        <color indexed="8"/>
      </bottom>
      <diagonal/>
    </border>
    <border>
      <left style="thin">
        <color indexed="64"/>
      </left>
      <right/>
      <top style="thin">
        <color auto="1"/>
      </top>
      <bottom/>
      <diagonal/>
    </border>
    <border>
      <left/>
      <right/>
      <top style="thin">
        <color indexed="64"/>
      </top>
      <bottom style="medium">
        <color indexed="64"/>
      </bottom>
      <diagonal/>
    </border>
    <border>
      <left/>
      <right/>
      <top style="thin">
        <color auto="1"/>
      </top>
      <bottom style="thin">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hair">
        <color indexed="64"/>
      </top>
      <bottom style="hair">
        <color indexed="64"/>
      </bottom>
      <diagonal/>
    </border>
    <border>
      <left/>
      <right/>
      <top/>
      <bottom style="double">
        <color indexed="10"/>
      </bottom>
      <diagonal/>
    </border>
    <border>
      <left style="double">
        <color indexed="55"/>
      </left>
      <right style="double">
        <color indexed="55"/>
      </right>
      <top style="double">
        <color indexed="55"/>
      </top>
      <bottom style="double">
        <color indexed="55"/>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style="thin">
        <color indexed="47"/>
      </right>
      <top/>
      <bottom/>
      <diagonal/>
    </border>
    <border>
      <left/>
      <right/>
      <top style="thin">
        <color indexed="56"/>
      </top>
      <bottom style="double">
        <color indexed="56"/>
      </bottom>
      <diagonal/>
    </border>
  </borders>
  <cellStyleXfs count="8649">
    <xf numFmtId="0" fontId="0" fillId="0" borderId="0"/>
    <xf numFmtId="166" fontId="74" fillId="0" borderId="0" applyFont="0" applyFill="0" applyBorder="0" applyAlignment="0" applyProtection="0"/>
    <xf numFmtId="0" fontId="79" fillId="0" borderId="0"/>
    <xf numFmtId="0" fontId="8" fillId="0" borderId="0"/>
    <xf numFmtId="166" fontId="85" fillId="0" borderId="0" applyFont="0" applyFill="0" applyBorder="0" applyAlignment="0" applyProtection="0"/>
    <xf numFmtId="0" fontId="86" fillId="0" borderId="0"/>
    <xf numFmtId="166" fontId="85" fillId="0" borderId="0" applyFont="0" applyFill="0" applyBorder="0" applyAlignment="0" applyProtection="0"/>
    <xf numFmtId="166" fontId="10" fillId="0" borderId="0" applyFont="0" applyFill="0" applyBorder="0" applyAlignment="0" applyProtection="0"/>
    <xf numFmtId="0" fontId="90" fillId="0" borderId="0"/>
    <xf numFmtId="173" fontId="90" fillId="0" borderId="0" applyFont="0" applyFill="0" applyBorder="0" applyAlignment="0" applyProtection="0"/>
    <xf numFmtId="173" fontId="19" fillId="0" borderId="0" applyFont="0" applyFill="0" applyBorder="0" applyAlignment="0" applyProtection="0"/>
    <xf numFmtId="0" fontId="10" fillId="0" borderId="0"/>
    <xf numFmtId="173" fontId="8" fillId="0" borderId="0" applyFont="0" applyFill="0" applyBorder="0" applyAlignment="0" applyProtection="0"/>
    <xf numFmtId="173" fontId="19" fillId="0" borderId="0" applyFont="0" applyFill="0" applyBorder="0" applyAlignment="0" applyProtection="0"/>
    <xf numFmtId="9" fontId="85" fillId="0" borderId="0" applyFont="0" applyFill="0" applyBorder="0" applyAlignment="0" applyProtection="0"/>
    <xf numFmtId="173" fontId="19" fillId="0" borderId="0" applyFont="0" applyFill="0" applyBorder="0" applyAlignment="0" applyProtection="0"/>
    <xf numFmtId="0" fontId="19" fillId="0" borderId="0"/>
    <xf numFmtId="172" fontId="19" fillId="0" borderId="0" applyFont="0" applyFill="0" applyBorder="0" applyAlignment="0" applyProtection="0"/>
    <xf numFmtId="0" fontId="19" fillId="0" borderId="0" applyFont="0" applyFill="0" applyBorder="0" applyAlignment="0" applyProtection="0"/>
    <xf numFmtId="0" fontId="92" fillId="0" borderId="0" applyNumberFormat="0" applyFill="0" applyBorder="0" applyAlignment="0" applyProtection="0">
      <alignment vertical="top"/>
      <protection locked="0"/>
    </xf>
    <xf numFmtId="0" fontId="19" fillId="0" borderId="0" applyFont="0" applyFill="0" applyBorder="0" applyAlignment="0" applyProtection="0"/>
    <xf numFmtId="0" fontId="19" fillId="0" borderId="0"/>
    <xf numFmtId="0" fontId="93" fillId="0" borderId="0"/>
    <xf numFmtId="0" fontId="93"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94" fillId="0" borderId="0"/>
    <xf numFmtId="0" fontId="94" fillId="0" borderId="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93" fillId="0" borderId="0"/>
    <xf numFmtId="0" fontId="77" fillId="0" borderId="0"/>
    <xf numFmtId="0" fontId="19" fillId="0" borderId="0"/>
    <xf numFmtId="0" fontId="95"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0" fontId="77"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77" fillId="0" borderId="0"/>
    <xf numFmtId="0" fontId="94"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173" fontId="19" fillId="0" borderId="0" applyFont="0" applyFill="0" applyBorder="0" applyAlignment="0" applyProtection="0"/>
    <xf numFmtId="0" fontId="19" fillId="0" borderId="0"/>
    <xf numFmtId="0" fontId="77" fillId="0" borderId="0"/>
    <xf numFmtId="0" fontId="19" fillId="0" borderId="0"/>
    <xf numFmtId="0" fontId="19" fillId="0" borderId="0"/>
    <xf numFmtId="0" fontId="19" fillId="0" borderId="0"/>
    <xf numFmtId="0" fontId="7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95" fillId="0" borderId="0"/>
    <xf numFmtId="0" fontId="95" fillId="0" borderId="0"/>
    <xf numFmtId="0" fontId="19" fillId="0" borderId="0"/>
    <xf numFmtId="183" fontId="19" fillId="0" borderId="0" applyFont="0" applyFill="0" applyBorder="0" applyAlignment="0" applyProtection="0"/>
    <xf numFmtId="0" fontId="94" fillId="0" borderId="0"/>
    <xf numFmtId="173" fontId="19" fillId="0" borderId="0" applyFont="0" applyFill="0" applyBorder="0" applyAlignment="0" applyProtection="0"/>
    <xf numFmtId="173" fontId="19" fillId="0" borderId="0" applyFont="0" applyFill="0" applyBorder="0" applyAlignment="0" applyProtection="0"/>
    <xf numFmtId="0" fontId="96" fillId="0" borderId="0"/>
    <xf numFmtId="0" fontId="96" fillId="0" borderId="0"/>
    <xf numFmtId="0" fontId="96" fillId="0" borderId="0"/>
    <xf numFmtId="0" fontId="96"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184" fontId="19" fillId="0" borderId="0" applyFont="0" applyFill="0" applyBorder="0" applyAlignment="0" applyProtection="0"/>
    <xf numFmtId="39"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77" fillId="0" borderId="0"/>
    <xf numFmtId="0" fontId="95" fillId="0" borderId="0"/>
    <xf numFmtId="0" fontId="94" fillId="0" borderId="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77" fillId="0" borderId="0"/>
    <xf numFmtId="0" fontId="77" fillId="0" borderId="0"/>
    <xf numFmtId="0" fontId="77"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xf numFmtId="0" fontId="19" fillId="0" borderId="0"/>
    <xf numFmtId="0" fontId="93" fillId="0" borderId="0"/>
    <xf numFmtId="0" fontId="9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94"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9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94" fillId="0" borderId="0"/>
    <xf numFmtId="0" fontId="94"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9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7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5" fontId="19" fillId="0" borderId="0" applyFont="0" applyFill="0" applyBorder="0" applyAlignment="0" applyProtection="0"/>
    <xf numFmtId="1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94" fillId="0" borderId="0"/>
    <xf numFmtId="0" fontId="94" fillId="0" borderId="0"/>
    <xf numFmtId="0" fontId="94" fillId="0" borderId="0"/>
    <xf numFmtId="173" fontId="19" fillId="0" borderId="0" applyFont="0" applyFill="0" applyBorder="0" applyAlignment="0" applyProtection="0"/>
    <xf numFmtId="0" fontId="19" fillId="0" borderId="0"/>
    <xf numFmtId="0" fontId="95" fillId="0" borderId="0"/>
    <xf numFmtId="186" fontId="19" fillId="0" borderId="0" applyFont="0" applyFill="0" applyBorder="0" applyAlignment="0" applyProtection="0"/>
    <xf numFmtId="187"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173"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applyNumberForma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77"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3"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94" fillId="0" borderId="0"/>
    <xf numFmtId="0" fontId="94"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94" fillId="0" borderId="0"/>
    <xf numFmtId="0" fontId="94" fillId="0" borderId="0"/>
    <xf numFmtId="0" fontId="94"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xf numFmtId="0" fontId="98" fillId="0" borderId="36"/>
    <xf numFmtId="188" fontId="99" fillId="0" borderId="0" applyFont="0" applyFill="0" applyBorder="0" applyAlignment="0" applyProtection="0"/>
    <xf numFmtId="189" fontId="19" fillId="0" borderId="0" applyFont="0" applyFill="0" applyBorder="0" applyAlignment="0" applyProtection="0"/>
    <xf numFmtId="190" fontId="28" fillId="0" borderId="0" applyFont="0" applyFill="0" applyBorder="0" applyAlignment="0" applyProtection="0"/>
    <xf numFmtId="191" fontId="28" fillId="0" borderId="0" applyFont="0" applyFill="0" applyBorder="0" applyAlignment="0" applyProtection="0"/>
    <xf numFmtId="0" fontId="19" fillId="0" borderId="0"/>
    <xf numFmtId="0" fontId="19" fillId="0" borderId="0"/>
    <xf numFmtId="0" fontId="19" fillId="0" borderId="0"/>
    <xf numFmtId="0" fontId="19" fillId="0" borderId="0"/>
    <xf numFmtId="192" fontId="100" fillId="0" borderId="0" applyFont="0" applyFill="0" applyBorder="0" applyAlignment="0" applyProtection="0"/>
    <xf numFmtId="193" fontId="100" fillId="0" borderId="0" applyFont="0" applyFill="0" applyBorder="0" applyAlignment="0" applyProtection="0"/>
    <xf numFmtId="10" fontId="100" fillId="0" borderId="0" applyFont="0" applyFill="0" applyBorder="0" applyAlignment="0" applyProtection="0"/>
    <xf numFmtId="49" fontId="101" fillId="2" borderId="0" applyFill="0" applyBorder="0">
      <alignment horizontal="left"/>
    </xf>
    <xf numFmtId="0" fontId="28" fillId="0" borderId="0" applyFill="0" applyBorder="0">
      <alignment vertical="center"/>
    </xf>
    <xf numFmtId="0" fontId="102" fillId="0" borderId="0">
      <alignment horizontal="center"/>
    </xf>
    <xf numFmtId="0" fontId="102" fillId="0" borderId="0">
      <alignment horizontal="center"/>
    </xf>
    <xf numFmtId="0" fontId="102" fillId="0" borderId="0">
      <alignment horizontal="center"/>
    </xf>
    <xf numFmtId="0" fontId="102" fillId="0" borderId="0">
      <alignment horizontal="center"/>
    </xf>
    <xf numFmtId="39" fontId="102" fillId="0" borderId="0">
      <alignment horizontal="center"/>
    </xf>
    <xf numFmtId="39" fontId="102" fillId="0" borderId="0">
      <alignment horizontal="center"/>
    </xf>
    <xf numFmtId="39" fontId="102" fillId="0" borderId="0">
      <alignment horizontal="center"/>
    </xf>
    <xf numFmtId="39" fontId="102" fillId="0" borderId="0">
      <alignment horizontal="center"/>
    </xf>
    <xf numFmtId="0" fontId="19" fillId="0" borderId="0"/>
    <xf numFmtId="9" fontId="103" fillId="0" borderId="0" applyFont="0" applyFill="0" applyBorder="0" applyAlignment="0" applyProtection="0"/>
    <xf numFmtId="0" fontId="104" fillId="0" borderId="0">
      <alignment horizontal="center"/>
    </xf>
    <xf numFmtId="0" fontId="104" fillId="0" borderId="0">
      <alignment horizontal="center"/>
    </xf>
    <xf numFmtId="0" fontId="104" fillId="0" borderId="0">
      <alignment horizontal="center"/>
    </xf>
    <xf numFmtId="0" fontId="104" fillId="0" borderId="0">
      <alignment horizontal="center"/>
    </xf>
    <xf numFmtId="39" fontId="104" fillId="0" borderId="0">
      <alignment horizontal="center"/>
    </xf>
    <xf numFmtId="39" fontId="104" fillId="0" borderId="0">
      <alignment horizontal="center"/>
    </xf>
    <xf numFmtId="39" fontId="104" fillId="0" borderId="0">
      <alignment horizontal="center"/>
    </xf>
    <xf numFmtId="39" fontId="104" fillId="0" borderId="0">
      <alignment horizontal="center"/>
    </xf>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194" fontId="19" fillId="0" borderId="0" applyProtection="0">
      <protection locked="0"/>
    </xf>
    <xf numFmtId="39" fontId="105" fillId="0" borderId="0">
      <alignment horizontal="center"/>
    </xf>
    <xf numFmtId="39" fontId="105" fillId="0" borderId="0">
      <alignment horizontal="center"/>
    </xf>
    <xf numFmtId="39" fontId="105" fillId="0" borderId="0">
      <alignment horizontal="center"/>
    </xf>
    <xf numFmtId="39" fontId="105" fillId="0" borderId="0">
      <alignment horizontal="center"/>
    </xf>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106" fillId="17" borderId="0" applyNumberFormat="0" applyBorder="0" applyAlignment="0" applyProtection="0"/>
    <xf numFmtId="0" fontId="106" fillId="17" borderId="0" applyNumberFormat="0" applyBorder="0" applyAlignment="0" applyProtection="0"/>
    <xf numFmtId="0" fontId="106" fillId="12" borderId="0" applyNumberFormat="0" applyBorder="0" applyAlignment="0" applyProtection="0"/>
    <xf numFmtId="0" fontId="106" fillId="1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7" borderId="0" applyNumberFormat="0" applyBorder="0" applyAlignment="0" applyProtection="0"/>
    <xf numFmtId="0" fontId="106" fillId="17" borderId="0" applyNumberFormat="0" applyBorder="0" applyAlignment="0" applyProtection="0"/>
    <xf numFmtId="0" fontId="106" fillId="20" borderId="0" applyNumberFormat="0" applyBorder="0" applyAlignment="0" applyProtection="0"/>
    <xf numFmtId="0" fontId="106" fillId="20" borderId="0" applyNumberFormat="0" applyBorder="0" applyAlignment="0" applyProtection="0"/>
    <xf numFmtId="0" fontId="19" fillId="0" borderId="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106" fillId="23"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06" fillId="27"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106"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106" fillId="31"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106" fillId="31"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106" fillId="3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106" fillId="22"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106" fillId="2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06" fillId="34"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0" fontId="106" fillId="35" borderId="0" applyNumberFormat="0" applyBorder="0" applyAlignment="0" applyProtection="0"/>
    <xf numFmtId="195" fontId="19" fillId="0" borderId="0" applyFont="0" applyFill="0" applyBorder="0" applyAlignment="0" applyProtection="0"/>
    <xf numFmtId="196" fontId="19" fillId="0" borderId="0" applyFont="0" applyFill="0" applyBorder="0" applyAlignment="0" applyProtection="0"/>
    <xf numFmtId="0" fontId="19" fillId="0" borderId="0" applyFill="0" applyBorder="0" applyProtection="0">
      <protection locked="0"/>
    </xf>
    <xf numFmtId="0" fontId="107" fillId="0" borderId="0">
      <alignment horizontal="right"/>
    </xf>
    <xf numFmtId="0" fontId="97" fillId="0" borderId="0">
      <alignment horizontal="center" wrapText="1"/>
      <protection locked="0"/>
    </xf>
    <xf numFmtId="0" fontId="28" fillId="0" borderId="0" applyNumberFormat="0" applyFill="0" applyBorder="0" applyAlignment="0" applyProtection="0">
      <alignment vertical="center"/>
    </xf>
    <xf numFmtId="0" fontId="108" fillId="0" borderId="0" applyFont="0" applyFill="0" applyBorder="0" applyAlignment="0" applyProtection="0">
      <alignment horizontal="right"/>
    </xf>
    <xf numFmtId="0" fontId="108" fillId="0" borderId="0">
      <alignment horizontal="right"/>
    </xf>
    <xf numFmtId="0" fontId="108" fillId="0" borderId="0"/>
    <xf numFmtId="0" fontId="108" fillId="0" borderId="0">
      <alignment horizontal="right"/>
    </xf>
    <xf numFmtId="0" fontId="108" fillId="0" borderId="0">
      <alignment horizontal="right"/>
    </xf>
    <xf numFmtId="197" fontId="19" fillId="0" borderId="0" applyFont="0" applyFill="0" applyBorder="0" applyAlignment="0" applyProtection="0"/>
    <xf numFmtId="198" fontId="19" fillId="0" borderId="0" applyFont="0" applyFill="0" applyBorder="0" applyAlignment="0" applyProtection="0"/>
    <xf numFmtId="0" fontId="109" fillId="0" borderId="0" applyFont="0" applyFill="0" applyBorder="0" applyAlignment="0" applyProtection="0"/>
    <xf numFmtId="0" fontId="110" fillId="36" borderId="0" applyNumberFormat="0" applyBorder="0" applyAlignment="0" applyProtection="0"/>
    <xf numFmtId="0" fontId="110" fillId="36" borderId="0" applyNumberFormat="0" applyBorder="0" applyAlignment="0" applyProtection="0"/>
    <xf numFmtId="0" fontId="111" fillId="0" borderId="0"/>
    <xf numFmtId="0" fontId="112" fillId="0" borderId="0" applyNumberFormat="0" applyFill="0" applyBorder="0" applyAlignment="0" applyProtection="0">
      <alignment vertical="top"/>
      <protection locked="0"/>
    </xf>
    <xf numFmtId="0" fontId="113" fillId="0" borderId="0"/>
    <xf numFmtId="199" fontId="97" fillId="0" borderId="0" applyFont="0" applyFill="0" applyBorder="0" applyAlignment="0" applyProtection="0"/>
    <xf numFmtId="0" fontId="114" fillId="0" borderId="0" applyNumberFormat="0" applyFill="0" applyBorder="0" applyAlignment="0" applyProtection="0"/>
    <xf numFmtId="0" fontId="115" fillId="0" borderId="14" applyNumberFormat="0" applyFill="0" applyAlignment="0" applyProtection="0"/>
    <xf numFmtId="0" fontId="116" fillId="0" borderId="0"/>
    <xf numFmtId="200" fontId="117" fillId="0" borderId="30" applyAlignment="0" applyProtection="0"/>
    <xf numFmtId="15" fontId="19" fillId="0" borderId="28" applyNumberFormat="0" applyFont="0" applyFill="0" applyAlignment="0"/>
    <xf numFmtId="201" fontId="28" fillId="0" borderId="0" applyFont="0" applyFill="0" applyBorder="0" applyAlignment="0" applyProtection="0"/>
    <xf numFmtId="0" fontId="118" fillId="0" borderId="0"/>
    <xf numFmtId="0" fontId="22" fillId="0" borderId="0" applyFill="0" applyBorder="0" applyAlignment="0"/>
    <xf numFmtId="202" fontId="119" fillId="0" borderId="0" applyFill="0" applyBorder="0" applyAlignment="0"/>
    <xf numFmtId="174" fontId="119" fillId="0" borderId="0" applyFill="0" applyBorder="0" applyAlignment="0"/>
    <xf numFmtId="203" fontId="119" fillId="0" borderId="0" applyFill="0" applyBorder="0" applyAlignment="0"/>
    <xf numFmtId="204" fontId="19" fillId="0" borderId="0" applyFill="0" applyBorder="0" applyAlignment="0"/>
    <xf numFmtId="205" fontId="119" fillId="0" borderId="0" applyFill="0" applyBorder="0" applyAlignment="0"/>
    <xf numFmtId="206" fontId="19" fillId="0" borderId="0" applyFill="0" applyBorder="0" applyAlignment="0"/>
    <xf numFmtId="202" fontId="119" fillId="0" borderId="0" applyFill="0" applyBorder="0" applyAlignment="0"/>
    <xf numFmtId="0" fontId="120" fillId="14" borderId="37" applyNumberFormat="0" applyAlignment="0" applyProtection="0"/>
    <xf numFmtId="0" fontId="120" fillId="14" borderId="37" applyNumberFormat="0" applyAlignment="0" applyProtection="0"/>
    <xf numFmtId="0" fontId="121" fillId="0" borderId="34">
      <alignment horizontal="center"/>
    </xf>
    <xf numFmtId="0" fontId="122" fillId="0" borderId="0"/>
    <xf numFmtId="0" fontId="123" fillId="0" borderId="0">
      <alignment vertical="center"/>
    </xf>
    <xf numFmtId="0" fontId="124" fillId="37" borderId="38" applyNumberFormat="0" applyAlignment="0" applyProtection="0"/>
    <xf numFmtId="0" fontId="124" fillId="37" borderId="38" applyNumberFormat="0" applyAlignment="0" applyProtection="0"/>
    <xf numFmtId="0" fontId="125" fillId="0" borderId="14" applyNumberFormat="0" applyFill="0" applyProtection="0">
      <alignment horizontal="center"/>
    </xf>
    <xf numFmtId="0" fontId="126" fillId="0" borderId="0">
      <alignment horizontal="center" wrapText="1"/>
      <protection hidden="1"/>
    </xf>
    <xf numFmtId="0" fontId="24" fillId="0" borderId="18">
      <alignment horizontal="center"/>
    </xf>
    <xf numFmtId="0" fontId="127" fillId="38" borderId="0">
      <alignment horizontal="left"/>
    </xf>
    <xf numFmtId="0" fontId="128" fillId="38" borderId="0">
      <alignment horizontal="right"/>
    </xf>
    <xf numFmtId="0" fontId="27" fillId="14" borderId="0">
      <alignment horizontal="center"/>
    </xf>
    <xf numFmtId="0" fontId="128" fillId="38" borderId="0">
      <alignment horizontal="right"/>
    </xf>
    <xf numFmtId="0" fontId="129" fillId="14" borderId="0">
      <alignment horizontal="left"/>
    </xf>
    <xf numFmtId="207" fontId="19" fillId="0" borderId="0"/>
    <xf numFmtId="207" fontId="19" fillId="0" borderId="0"/>
    <xf numFmtId="207" fontId="19" fillId="0" borderId="0"/>
    <xf numFmtId="207" fontId="19" fillId="0" borderId="0"/>
    <xf numFmtId="207" fontId="19" fillId="0" borderId="0"/>
    <xf numFmtId="207" fontId="19" fillId="0" borderId="0"/>
    <xf numFmtId="207" fontId="19" fillId="0" borderId="0"/>
    <xf numFmtId="207" fontId="19" fillId="0" borderId="0"/>
    <xf numFmtId="171" fontId="8" fillId="0" borderId="0" applyFont="0" applyFill="0" applyBorder="0" applyAlignment="0" applyProtection="0"/>
    <xf numFmtId="171" fontId="8" fillId="0" borderId="0" applyFont="0" applyFill="0" applyBorder="0" applyAlignment="0" applyProtection="0"/>
    <xf numFmtId="205" fontId="119" fillId="0" borderId="0" applyFont="0" applyFill="0" applyBorder="0" applyAlignment="0" applyProtection="0"/>
    <xf numFmtId="208" fontId="19" fillId="0" borderId="0" applyFont="0" applyFill="0" applyBorder="0" applyAlignment="0" applyProtection="0"/>
    <xf numFmtId="208" fontId="19"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xf numFmtId="173" fontId="19" fillId="0" borderId="0" applyFont="0" applyFill="0" applyBorder="0" applyAlignment="0" applyProtection="0"/>
    <xf numFmtId="209" fontId="19" fillId="0" borderId="0" applyFont="0" applyFill="0" applyBorder="0" applyAlignment="0" applyProtection="0"/>
    <xf numFmtId="206" fontId="19" fillId="0" borderId="0" applyFont="0" applyFill="0" applyBorder="0" applyAlignment="0" applyProtection="0"/>
    <xf numFmtId="206"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10" fontId="19" fillId="0" borderId="0" applyFont="0" applyFill="0" applyBorder="0" applyAlignment="0" applyProtection="0"/>
    <xf numFmtId="210" fontId="19" fillId="0" borderId="0" applyFont="0" applyFill="0" applyBorder="0" applyAlignment="0" applyProtection="0"/>
    <xf numFmtId="210" fontId="19" fillId="0" borderId="0" applyFont="0" applyFill="0" applyBorder="0" applyAlignment="0" applyProtection="0"/>
    <xf numFmtId="174" fontId="85" fillId="0" borderId="0" applyFont="0" applyFill="0" applyBorder="0" applyAlignment="0" applyProtection="0"/>
    <xf numFmtId="211" fontId="19" fillId="0" borderId="0" applyFont="0" applyFill="0" applyBorder="0" applyAlignment="0" applyProtection="0"/>
    <xf numFmtId="210"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 fillId="0" borderId="0" applyFont="0" applyFill="0" applyBorder="0" applyAlignment="0" applyProtection="0"/>
    <xf numFmtId="212"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alignment vertical="top"/>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12"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22" fillId="0" borderId="0" applyFont="0" applyFill="0" applyBorder="0" applyAlignment="0" applyProtection="0">
      <alignment vertical="top"/>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08" fontId="1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13" fontId="85" fillId="0" borderId="0" applyFont="0" applyFill="0" applyBorder="0" applyAlignment="0" applyProtection="0"/>
    <xf numFmtId="166" fontId="85" fillId="0" borderId="0" applyFont="0" applyFill="0" applyBorder="0" applyAlignment="0" applyProtection="0"/>
    <xf numFmtId="166" fontId="10"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180" fontId="19" fillId="0" borderId="0" applyFont="0" applyFill="0" applyBorder="0" applyAlignment="0" applyProtection="0"/>
    <xf numFmtId="166" fontId="10" fillId="0" borderId="0" applyFont="0" applyFill="0" applyBorder="0" applyAlignment="0" applyProtection="0"/>
    <xf numFmtId="180" fontId="19" fillId="0" borderId="0" applyFont="0" applyFill="0" applyBorder="0" applyAlignment="0" applyProtection="0"/>
    <xf numFmtId="37" fontId="100" fillId="0" borderId="0" applyFont="0" applyFill="0" applyBorder="0" applyAlignment="0" applyProtection="0"/>
    <xf numFmtId="183" fontId="100" fillId="0" borderId="0" applyFont="0" applyFill="0" applyBorder="0" applyAlignment="0" applyProtection="0"/>
    <xf numFmtId="39" fontId="100" fillId="0" borderId="0" applyFont="0" applyFill="0" applyBorder="0" applyAlignment="0" applyProtection="0"/>
    <xf numFmtId="40" fontId="126" fillId="0" borderId="0" applyFont="0" applyFill="0" applyBorder="0" applyAlignment="0" applyProtection="0"/>
    <xf numFmtId="0" fontId="130" fillId="0" borderId="39" applyNumberFormat="0" applyFill="0" applyAlignment="0" applyProtection="0"/>
    <xf numFmtId="0" fontId="131" fillId="0" borderId="0"/>
    <xf numFmtId="0" fontId="96" fillId="0" borderId="0"/>
    <xf numFmtId="0" fontId="96" fillId="0" borderId="0"/>
    <xf numFmtId="0" fontId="130" fillId="0" borderId="39" applyNumberFormat="0" applyFill="0" applyAlignment="0" applyProtection="0"/>
    <xf numFmtId="0" fontId="131" fillId="0" borderId="0"/>
    <xf numFmtId="0" fontId="96" fillId="0" borderId="0"/>
    <xf numFmtId="0" fontId="96" fillId="0" borderId="0"/>
    <xf numFmtId="39" fontId="132" fillId="0" borderId="0" applyNumberFormat="0" applyFill="0" applyBorder="0" applyAlignment="0" applyProtection="0">
      <alignment horizontal="center"/>
    </xf>
    <xf numFmtId="0" fontId="133" fillId="39" borderId="0">
      <alignment horizontal="center" vertical="center" wrapText="1"/>
    </xf>
    <xf numFmtId="202" fontId="134" fillId="0" borderId="0" applyFill="0" applyBorder="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0" fontId="135" fillId="0" borderId="0" applyNumberFormat="0" applyAlignment="0">
      <alignment horizontal="left"/>
    </xf>
    <xf numFmtId="40" fontId="136" fillId="0" borderId="0">
      <alignment horizontal="left"/>
    </xf>
    <xf numFmtId="214" fontId="126" fillId="0" borderId="0" applyFill="0" applyBorder="0">
      <alignment horizontal="right"/>
      <protection locked="0"/>
    </xf>
    <xf numFmtId="0" fontId="96" fillId="0" borderId="13"/>
    <xf numFmtId="0" fontId="96" fillId="0" borderId="0"/>
    <xf numFmtId="215" fontId="77" fillId="0" borderId="0">
      <alignment horizontal="center"/>
    </xf>
    <xf numFmtId="170" fontId="98" fillId="0" borderId="40" applyBorder="0"/>
    <xf numFmtId="202" fontId="1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216" fontId="85"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217" fontId="96" fillId="0" borderId="0">
      <protection locked="0"/>
    </xf>
    <xf numFmtId="167" fontId="100" fillId="0" borderId="0" applyFont="0" applyFill="0" applyBorder="0" applyAlignment="0" applyProtection="0"/>
    <xf numFmtId="0" fontId="100" fillId="0" borderId="0" applyFont="0" applyFill="0" applyBorder="0" applyAlignment="0" applyProtection="0"/>
    <xf numFmtId="218" fontId="77" fillId="0" borderId="0" applyFont="0" applyFill="0" applyBorder="0" applyAlignment="0" applyProtection="0"/>
    <xf numFmtId="0" fontId="130" fillId="0" borderId="39" applyNumberFormat="0" applyFill="0" applyAlignment="0" applyProtection="0"/>
    <xf numFmtId="0" fontId="126" fillId="0" borderId="0" applyFont="0" applyFill="0" applyBorder="0" applyAlignment="0">
      <protection locked="0"/>
    </xf>
    <xf numFmtId="219" fontId="19" fillId="40" borderId="0" applyFont="0" applyBorder="0"/>
    <xf numFmtId="0" fontId="86" fillId="0" borderId="0"/>
    <xf numFmtId="220" fontId="19" fillId="0" borderId="0"/>
    <xf numFmtId="219" fontId="19" fillId="40" borderId="0" applyFont="0" applyBorder="0"/>
    <xf numFmtId="221" fontId="28" fillId="0" borderId="0" applyFont="0" applyFill="0" applyBorder="0" applyAlignment="0" applyProtection="0"/>
    <xf numFmtId="0" fontId="86" fillId="0" borderId="16"/>
    <xf numFmtId="0" fontId="19" fillId="40" borderId="29" applyFont="0" applyFill="0" applyBorder="0"/>
    <xf numFmtId="15" fontId="126" fillId="0" borderId="0"/>
    <xf numFmtId="222" fontId="137" fillId="0" borderId="0" applyFont="0" applyFill="0" applyBorder="0" applyAlignment="0" applyProtection="0">
      <protection locked="0"/>
    </xf>
    <xf numFmtId="14" fontId="22" fillId="0" borderId="0" applyFill="0" applyBorder="0" applyAlignment="0"/>
    <xf numFmtId="15" fontId="126" fillId="0" borderId="0"/>
    <xf numFmtId="0" fontId="73" fillId="19" borderId="0">
      <alignment horizontal="left" textRotation="90"/>
    </xf>
    <xf numFmtId="0" fontId="138" fillId="0" borderId="41" applyNumberFormat="0" applyFill="0" applyBorder="0"/>
    <xf numFmtId="0" fontId="108" fillId="0" borderId="0" applyFont="0" applyFill="0" applyBorder="0" applyAlignment="0" applyProtection="0"/>
    <xf numFmtId="0" fontId="139" fillId="0" borderId="0" applyFont="0" applyFill="0" applyBorder="0" applyAlignment="0" applyProtection="0"/>
    <xf numFmtId="38" fontId="126" fillId="0" borderId="42">
      <alignment vertical="center"/>
    </xf>
    <xf numFmtId="223" fontId="19" fillId="0" borderId="0" applyFont="0" applyFill="0" applyBorder="0" applyAlignment="0" applyProtection="0"/>
    <xf numFmtId="173" fontId="140" fillId="0" borderId="0" applyFont="0" applyFill="0" applyBorder="0" applyAlignment="0" applyProtection="0"/>
    <xf numFmtId="0" fontId="141" fillId="0" borderId="0">
      <protection locked="0"/>
    </xf>
    <xf numFmtId="164" fontId="28" fillId="0" borderId="0"/>
    <xf numFmtId="0" fontId="114" fillId="0" borderId="0" applyNumberFormat="0" applyFill="0" applyBorder="0" applyAlignment="0" applyProtection="0"/>
    <xf numFmtId="0" fontId="142" fillId="41" borderId="0" applyNumberFormat="0" applyBorder="0" applyAlignment="0" applyProtection="0"/>
    <xf numFmtId="0" fontId="142" fillId="42" borderId="0" applyNumberFormat="0" applyBorder="0" applyAlignment="0" applyProtection="0"/>
    <xf numFmtId="0" fontId="142" fillId="43" borderId="0" applyNumberFormat="0" applyBorder="0" applyAlignment="0" applyProtection="0"/>
    <xf numFmtId="224" fontId="143" fillId="0" borderId="0">
      <protection locked="0"/>
    </xf>
    <xf numFmtId="224" fontId="143" fillId="0" borderId="0">
      <protection locked="0"/>
    </xf>
    <xf numFmtId="205" fontId="119" fillId="0" borderId="0" applyFill="0" applyBorder="0" applyAlignment="0"/>
    <xf numFmtId="202" fontId="119" fillId="0" borderId="0" applyFill="0" applyBorder="0" applyAlignment="0"/>
    <xf numFmtId="205" fontId="119" fillId="0" borderId="0" applyFill="0" applyBorder="0" applyAlignment="0"/>
    <xf numFmtId="206" fontId="19" fillId="0" borderId="0" applyFill="0" applyBorder="0" applyAlignment="0"/>
    <xf numFmtId="202" fontId="119" fillId="0" borderId="0" applyFill="0" applyBorder="0" applyAlignment="0"/>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209" fontId="19" fillId="0" borderId="0" applyFon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225" fontId="146" fillId="0" borderId="0">
      <alignment horizontal="right" vertical="top"/>
    </xf>
    <xf numFmtId="226" fontId="119" fillId="0" borderId="0">
      <alignment horizontal="right" vertical="top"/>
    </xf>
    <xf numFmtId="226" fontId="146" fillId="0" borderId="0">
      <alignment horizontal="right" vertical="top"/>
    </xf>
    <xf numFmtId="181" fontId="119" fillId="0" borderId="0" applyFill="0" applyBorder="0">
      <alignment horizontal="right" vertical="top"/>
    </xf>
    <xf numFmtId="227" fontId="119" fillId="0" borderId="0" applyFill="0" applyBorder="0">
      <alignment horizontal="right" vertical="top"/>
    </xf>
    <xf numFmtId="228" fontId="119" fillId="0" borderId="0" applyFill="0" applyBorder="0">
      <alignment horizontal="right" vertical="top"/>
    </xf>
    <xf numFmtId="229" fontId="119" fillId="0" borderId="0" applyFill="0" applyBorder="0">
      <alignment horizontal="right" vertical="top"/>
    </xf>
    <xf numFmtId="0" fontId="147" fillId="0" borderId="0">
      <alignment horizontal="center" wrapText="1"/>
    </xf>
    <xf numFmtId="230" fontId="134" fillId="0" borderId="0" applyFill="0" applyBorder="0">
      <alignment vertical="top"/>
    </xf>
    <xf numFmtId="230" fontId="98" fillId="0" borderId="0" applyFill="0" applyBorder="0" applyProtection="0">
      <alignment vertical="top"/>
    </xf>
    <xf numFmtId="230" fontId="148" fillId="0" borderId="0">
      <alignment vertical="top"/>
    </xf>
    <xf numFmtId="171" fontId="119" fillId="0" borderId="0" applyFill="0" applyBorder="0" applyAlignment="0" applyProtection="0">
      <alignment horizontal="right" vertical="top"/>
    </xf>
    <xf numFmtId="230" fontId="149" fillId="0" borderId="0"/>
    <xf numFmtId="0" fontId="119" fillId="0" borderId="0" applyFill="0" applyBorder="0">
      <alignment horizontal="left" vertical="top"/>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0" fontId="141" fillId="0" borderId="0">
      <protection locked="0"/>
    </xf>
    <xf numFmtId="0" fontId="19" fillId="0" borderId="0" applyNumberFormat="0" applyFill="0" applyBorder="0"/>
    <xf numFmtId="231" fontId="141" fillId="0" borderId="0">
      <protection locked="0"/>
    </xf>
    <xf numFmtId="4" fontId="141" fillId="0" borderId="0">
      <protection locked="0"/>
    </xf>
    <xf numFmtId="0" fontId="150" fillId="0" borderId="43" applyNumberFormat="0" applyFill="0" applyAlignment="0" applyProtection="0"/>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9" fillId="0" borderId="44" applyNumberFormat="0" applyFill="0"/>
    <xf numFmtId="0" fontId="12" fillId="0" borderId="45" applyNumberFormat="0" applyFill="0" applyBorder="0">
      <alignment horizontal="center"/>
    </xf>
    <xf numFmtId="232" fontId="153" fillId="0" borderId="46">
      <alignment horizontal="right"/>
    </xf>
    <xf numFmtId="0" fontId="154" fillId="44" borderId="0" applyNumberFormat="0" applyBorder="0" applyAlignment="0" applyProtection="0"/>
    <xf numFmtId="0" fontId="154" fillId="44" borderId="0" applyNumberFormat="0" applyBorder="0" applyAlignment="0" applyProtection="0"/>
    <xf numFmtId="38" fontId="28" fillId="40" borderId="0" applyNumberFormat="0" applyBorder="0" applyAlignment="0" applyProtection="0"/>
    <xf numFmtId="38" fontId="28" fillId="40" borderId="0" applyNumberFormat="0" applyBorder="0" applyAlignment="0" applyProtection="0"/>
    <xf numFmtId="0" fontId="102" fillId="0" borderId="0">
      <alignment horizontal="left"/>
    </xf>
    <xf numFmtId="0" fontId="12" fillId="0" borderId="32" applyNumberFormat="0" applyAlignment="0" applyProtection="0">
      <alignment horizontal="left" vertical="center"/>
    </xf>
    <xf numFmtId="0" fontId="12" fillId="0" borderId="32" applyNumberFormat="0" applyAlignment="0" applyProtection="0">
      <alignment horizontal="left" vertical="center"/>
    </xf>
    <xf numFmtId="0" fontId="12" fillId="0" borderId="32" applyNumberFormat="0" applyAlignment="0" applyProtection="0">
      <alignment horizontal="left" vertical="center"/>
    </xf>
    <xf numFmtId="0" fontId="12" fillId="0" borderId="17">
      <alignment horizontal="left" vertical="center"/>
    </xf>
    <xf numFmtId="0" fontId="155" fillId="0" borderId="34">
      <alignment horizontal="centerContinuous"/>
    </xf>
    <xf numFmtId="0" fontId="156" fillId="0" borderId="47" applyNumberFormat="0" applyFill="0" applyAlignment="0" applyProtection="0"/>
    <xf numFmtId="0" fontId="156" fillId="0" borderId="47" applyNumberFormat="0" applyFill="0" applyAlignment="0" applyProtection="0"/>
    <xf numFmtId="0" fontId="157" fillId="0" borderId="48" applyNumberFormat="0" applyFill="0" applyAlignment="0" applyProtection="0"/>
    <xf numFmtId="0" fontId="157" fillId="0" borderId="48"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9" fillId="1" borderId="28">
      <alignment horizontal="centerContinuous"/>
    </xf>
    <xf numFmtId="0" fontId="96" fillId="0" borderId="0" applyFont="0" applyFill="0" applyBorder="0" applyAlignment="0" applyProtection="0">
      <alignment horizontal="left"/>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Font="0" applyFill="0" applyBorder="0" applyAlignment="0" applyProtection="0"/>
    <xf numFmtId="0" fontId="163" fillId="0" borderId="0"/>
    <xf numFmtId="10" fontId="28" fillId="45" borderId="34" applyNumberFormat="0" applyBorder="0" applyAlignment="0" applyProtection="0"/>
    <xf numFmtId="10" fontId="28" fillId="45" borderId="34" applyNumberFormat="0" applyBorder="0" applyAlignment="0" applyProtection="0"/>
    <xf numFmtId="0" fontId="164" fillId="20" borderId="37" applyNumberFormat="0" applyAlignment="0" applyProtection="0"/>
    <xf numFmtId="0" fontId="164" fillId="20" borderId="37" applyNumberFormat="0" applyAlignment="0" applyProtection="0"/>
    <xf numFmtId="0" fontId="164" fillId="20" borderId="37" applyNumberFormat="0" applyAlignment="0" applyProtection="0"/>
    <xf numFmtId="1" fontId="163" fillId="0" borderId="0"/>
    <xf numFmtId="0" fontId="163" fillId="0" borderId="0" applyFont="0" applyFill="0" applyBorder="0" applyAlignment="0" applyProtection="0"/>
    <xf numFmtId="182" fontId="126" fillId="0" borderId="0" applyFill="0" applyBorder="0">
      <alignment horizontal="right"/>
      <protection locked="0"/>
    </xf>
    <xf numFmtId="0" fontId="117" fillId="46" borderId="16">
      <alignment horizontal="left" vertical="center" wrapText="1"/>
    </xf>
    <xf numFmtId="0" fontId="9" fillId="0" borderId="15" applyNumberFormat="0" applyFill="0" applyBorder="0"/>
    <xf numFmtId="233" fontId="12" fillId="0" borderId="15" applyFill="0" applyBorder="0"/>
    <xf numFmtId="0" fontId="9" fillId="0" borderId="0" applyNumberFormat="0" applyFill="0" applyBorder="0">
      <alignment horizontal="center"/>
    </xf>
    <xf numFmtId="38" fontId="165" fillId="0" borderId="0"/>
    <xf numFmtId="38" fontId="166" fillId="0" borderId="0"/>
    <xf numFmtId="38" fontId="167" fillId="0" borderId="0"/>
    <xf numFmtId="38" fontId="168" fillId="0" borderId="0"/>
    <xf numFmtId="0" fontId="169" fillId="0" borderId="0"/>
    <xf numFmtId="0" fontId="169" fillId="0" borderId="0"/>
    <xf numFmtId="0" fontId="170" fillId="46" borderId="16"/>
    <xf numFmtId="234" fontId="171" fillId="0" borderId="0" applyFont="0" applyFill="0" applyBorder="0" applyAlignment="0" applyProtection="0"/>
    <xf numFmtId="166" fontId="172" fillId="0" borderId="23"/>
    <xf numFmtId="1" fontId="173" fillId="0" borderId="0" applyProtection="0">
      <alignment vertical="center"/>
    </xf>
    <xf numFmtId="235" fontId="174" fillId="0" borderId="0" applyFont="0" applyFill="0" applyBorder="0" applyAlignment="0" applyProtection="0"/>
    <xf numFmtId="236" fontId="171" fillId="0" borderId="0"/>
    <xf numFmtId="237" fontId="171" fillId="0" borderId="0"/>
    <xf numFmtId="236" fontId="171" fillId="0" borderId="0"/>
    <xf numFmtId="0" fontId="77" fillId="0" borderId="0" applyNumberFormat="0" applyFont="0" applyFill="0" applyBorder="0" applyProtection="0">
      <alignment horizontal="left" vertical="center"/>
    </xf>
    <xf numFmtId="0" fontId="19" fillId="7" borderId="0" applyNumberFormat="0" applyFont="0" applyBorder="0" applyAlignment="0" applyProtection="0"/>
    <xf numFmtId="2" fontId="175" fillId="0" borderId="34"/>
    <xf numFmtId="0" fontId="127" fillId="38" borderId="0">
      <alignment horizontal="left"/>
    </xf>
    <xf numFmtId="0" fontId="18" fillId="14" borderId="0">
      <alignment horizontal="left"/>
    </xf>
    <xf numFmtId="0" fontId="9" fillId="0" borderId="0" applyNumberFormat="0" applyFill="0" applyBorder="0">
      <alignment horizontal="right"/>
    </xf>
    <xf numFmtId="0" fontId="19" fillId="0" borderId="50" applyNumberFormat="0" applyFill="0" applyBorder="0">
      <alignment horizontal="center"/>
    </xf>
    <xf numFmtId="205" fontId="119" fillId="0" borderId="0" applyFill="0" applyBorder="0" applyAlignment="0"/>
    <xf numFmtId="202" fontId="119" fillId="0" borderId="0" applyFill="0" applyBorder="0" applyAlignment="0"/>
    <xf numFmtId="205" fontId="119" fillId="0" borderId="0" applyFill="0" applyBorder="0" applyAlignment="0"/>
    <xf numFmtId="206" fontId="19" fillId="0" borderId="0" applyFill="0" applyBorder="0" applyAlignment="0"/>
    <xf numFmtId="202" fontId="119" fillId="0" borderId="0" applyFill="0" applyBorder="0" applyAlignment="0"/>
    <xf numFmtId="0" fontId="176" fillId="0" borderId="51" applyNumberFormat="0" applyFill="0" applyAlignment="0" applyProtection="0"/>
    <xf numFmtId="0" fontId="176" fillId="0" borderId="51" applyNumberFormat="0" applyFill="0" applyAlignment="0" applyProtection="0"/>
    <xf numFmtId="172" fontId="177" fillId="0" borderId="0">
      <alignment horizontal="justify"/>
    </xf>
    <xf numFmtId="0" fontId="24" fillId="19" borderId="0"/>
    <xf numFmtId="1" fontId="178" fillId="0" borderId="34" applyNumberFormat="0" applyFill="0" applyBorder="0" applyAlignment="0" applyProtection="0">
      <alignment horizontal="justify"/>
      <protection locked="0"/>
    </xf>
    <xf numFmtId="180" fontId="134" fillId="7" borderId="34"/>
    <xf numFmtId="165"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38" fontId="126" fillId="0" borderId="0" applyFont="0" applyFill="0" applyBorder="0" applyAlignment="0" applyProtection="0"/>
    <xf numFmtId="238" fontId="179" fillId="0" borderId="0" applyFont="0" applyFill="0" applyBorder="0" applyAlignment="0" applyProtection="0">
      <protection locked="0"/>
    </xf>
    <xf numFmtId="239" fontId="179" fillId="0" borderId="0" applyFont="0" applyFill="0" applyBorder="0" applyAlignment="0" applyProtection="0">
      <protection locked="0"/>
    </xf>
    <xf numFmtId="240" fontId="19" fillId="0" borderId="0" applyFont="0" applyFill="0" applyBorder="0" applyAlignment="0" applyProtection="0">
      <protection locked="0"/>
    </xf>
    <xf numFmtId="241" fontId="179" fillId="0" borderId="0" applyFont="0" applyFill="0" applyBorder="0" applyAlignment="0" applyProtection="0">
      <protection locked="0"/>
    </xf>
    <xf numFmtId="40" fontId="126" fillId="0" borderId="0" applyFont="0" applyFill="0" applyBorder="0" applyAlignment="0" applyProtection="0"/>
    <xf numFmtId="0" fontId="162" fillId="0" borderId="0" applyFont="0" applyFill="0" applyBorder="0" applyAlignment="0" applyProtection="0"/>
    <xf numFmtId="0" fontId="108" fillId="0" borderId="0" applyFont="0" applyFill="0" applyBorder="0" applyAlignment="0" applyProtection="0"/>
    <xf numFmtId="0" fontId="180" fillId="0" borderId="0" applyFont="0" applyFill="0" applyBorder="0" applyAlignment="0" applyProtection="0"/>
    <xf numFmtId="0" fontId="28" fillId="0" borderId="34" applyNumberFormat="0" applyFont="0" applyBorder="0">
      <alignment horizontal="left" vertical="top" wrapText="1"/>
    </xf>
    <xf numFmtId="0" fontId="181" fillId="0" borderId="15"/>
    <xf numFmtId="242" fontId="77" fillId="0" borderId="0" applyFont="0" applyFill="0" applyBorder="0" applyAlignment="0" applyProtection="0"/>
    <xf numFmtId="243" fontId="77" fillId="0" borderId="0" applyFont="0" applyFill="0" applyBorder="0" applyAlignment="0" applyProtection="0"/>
    <xf numFmtId="222" fontId="182" fillId="0" borderId="0" applyFill="0" applyBorder="0" applyProtection="0">
      <alignment horizontal="center"/>
    </xf>
    <xf numFmtId="244" fontId="19" fillId="0" borderId="0" applyFont="0" applyFill="0" applyBorder="0" applyAlignment="0" applyProtection="0"/>
    <xf numFmtId="245" fontId="19" fillId="0" borderId="0" applyFont="0" applyFill="0" applyBorder="0" applyAlignment="0" applyProtection="0"/>
    <xf numFmtId="246" fontId="126" fillId="0" borderId="0" applyFont="0" applyFill="0" applyBorder="0" applyAlignment="0" applyProtection="0"/>
    <xf numFmtId="247" fontId="126" fillId="0" borderId="0" applyFont="0" applyFill="0" applyBorder="0" applyAlignment="0" applyProtection="0"/>
    <xf numFmtId="248" fontId="141" fillId="0" borderId="0">
      <protection locked="0"/>
    </xf>
    <xf numFmtId="0" fontId="183" fillId="0" borderId="0" applyFont="0" applyFill="0" applyBorder="0" applyAlignment="0" applyProtection="0"/>
    <xf numFmtId="0" fontId="163" fillId="0" borderId="0"/>
    <xf numFmtId="249" fontId="184" fillId="0" borderId="0" applyFill="0" applyBorder="0" applyAlignment="0"/>
    <xf numFmtId="0" fontId="185" fillId="20" borderId="0" applyNumberFormat="0" applyBorder="0" applyAlignment="0" applyProtection="0"/>
    <xf numFmtId="0" fontId="185" fillId="20" borderId="0" applyNumberFormat="0" applyBorder="0" applyAlignment="0" applyProtection="0"/>
    <xf numFmtId="37" fontId="186" fillId="0" borderId="0"/>
    <xf numFmtId="0" fontId="19" fillId="0" borderId="0"/>
    <xf numFmtId="0" fontId="187" fillId="0" borderId="0"/>
    <xf numFmtId="0" fontId="19" fillId="0" borderId="0"/>
    <xf numFmtId="0" fontId="18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2" fillId="0" borderId="0">
      <alignment vertical="top"/>
    </xf>
    <xf numFmtId="0" fontId="85" fillId="0" borderId="0"/>
    <xf numFmtId="0" fontId="19" fillId="0" borderId="0" applyNumberFormat="0" applyFill="0" applyBorder="0" applyAlignment="0" applyProtection="0"/>
    <xf numFmtId="0" fontId="10" fillId="0" borderId="0"/>
    <xf numFmtId="0" fontId="10" fillId="0" borderId="0"/>
    <xf numFmtId="0" fontId="85" fillId="0" borderId="0"/>
    <xf numFmtId="0" fontId="85" fillId="0" borderId="0"/>
    <xf numFmtId="0" fontId="85" fillId="0" borderId="0"/>
    <xf numFmtId="0" fontId="22" fillId="0" borderId="0">
      <alignment vertical="top"/>
    </xf>
    <xf numFmtId="0" fontId="19" fillId="0" borderId="0"/>
    <xf numFmtId="0" fontId="85" fillId="0" borderId="0"/>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22" fillId="0" borderId="0">
      <alignment vertical="top"/>
    </xf>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85"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85" fillId="0" borderId="0"/>
    <xf numFmtId="0" fontId="19" fillId="0" borderId="0"/>
    <xf numFmtId="0" fontId="19"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16" fontId="188" fillId="0" borderId="52" applyNumberFormat="0" applyBorder="0" applyAlignment="0">
      <alignment horizontal="center"/>
    </xf>
    <xf numFmtId="0" fontId="189" fillId="0" borderId="53" applyBorder="0">
      <alignment horizontal="center"/>
    </xf>
    <xf numFmtId="0" fontId="73" fillId="0" borderId="0"/>
    <xf numFmtId="0" fontId="190" fillId="0" borderId="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19" fillId="33" borderId="54" applyNumberFormat="0" applyFont="0" applyAlignment="0" applyProtection="0"/>
    <xf numFmtId="0" fontId="85" fillId="13" borderId="54" applyNumberFormat="0" applyFont="0" applyAlignment="0" applyProtection="0"/>
    <xf numFmtId="0" fontId="19" fillId="3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85" fillId="13" borderId="54" applyNumberFormat="0" applyFont="0" applyAlignment="0" applyProtection="0"/>
    <xf numFmtId="0" fontId="19" fillId="33" borderId="54" applyNumberFormat="0" applyFont="0" applyAlignment="0" applyProtection="0"/>
    <xf numFmtId="0" fontId="19" fillId="33" borderId="54" applyNumberFormat="0" applyFont="0" applyAlignment="0" applyProtection="0"/>
    <xf numFmtId="0" fontId="19" fillId="33" borderId="54" applyNumberFormat="0" applyFont="0" applyAlignment="0" applyProtection="0"/>
    <xf numFmtId="0" fontId="19" fillId="33" borderId="54" applyNumberFormat="0" applyFont="0" applyAlignment="0" applyProtection="0"/>
    <xf numFmtId="0" fontId="19" fillId="33" borderId="54" applyNumberFormat="0" applyFont="0" applyAlignment="0" applyProtection="0"/>
    <xf numFmtId="0" fontId="19" fillId="33" borderId="54" applyNumberFormat="0" applyFont="0" applyAlignment="0" applyProtection="0"/>
    <xf numFmtId="0" fontId="191" fillId="0" borderId="0"/>
    <xf numFmtId="166" fontId="19" fillId="0" borderId="0" applyFont="0" applyFill="0" applyBorder="0" applyAlignment="0" applyProtection="0"/>
    <xf numFmtId="165" fontId="19" fillId="0" borderId="0" applyFont="0" applyFill="0" applyBorder="0" applyAlignment="0" applyProtection="0"/>
    <xf numFmtId="40" fontId="192" fillId="0" borderId="0" applyFont="0" applyFill="0" applyBorder="0" applyAlignment="0" applyProtection="0"/>
    <xf numFmtId="38" fontId="192" fillId="0" borderId="0" applyFont="0" applyFill="0" applyBorder="0" applyAlignment="0" applyProtection="0"/>
    <xf numFmtId="0" fontId="9" fillId="0" borderId="50">
      <alignment horizontal="center"/>
    </xf>
    <xf numFmtId="0" fontId="193" fillId="14" borderId="55" applyNumberFormat="0" applyAlignment="0" applyProtection="0"/>
    <xf numFmtId="0" fontId="193" fillId="14" borderId="55" applyNumberFormat="0" applyAlignment="0" applyProtection="0"/>
    <xf numFmtId="40" fontId="194" fillId="2" borderId="0">
      <alignment horizontal="right"/>
    </xf>
    <xf numFmtId="0" fontId="195" fillId="2" borderId="0">
      <alignment horizontal="right"/>
    </xf>
    <xf numFmtId="0" fontId="127" fillId="47" borderId="21"/>
    <xf numFmtId="0" fontId="196" fillId="0" borderId="0" applyBorder="0">
      <alignment horizontal="centerContinuous"/>
    </xf>
    <xf numFmtId="0" fontId="197" fillId="0" borderId="0" applyBorder="0">
      <alignment horizontal="centerContinuous"/>
    </xf>
    <xf numFmtId="220" fontId="198" fillId="48" borderId="12"/>
    <xf numFmtId="0" fontId="98" fillId="0" borderId="56" applyNumberFormat="0" applyAlignment="0" applyProtection="0"/>
    <xf numFmtId="0" fontId="77" fillId="6" borderId="0" applyNumberFormat="0" applyFont="0" applyBorder="0" applyAlignment="0" applyProtection="0"/>
    <xf numFmtId="0" fontId="28" fillId="49" borderId="19" applyNumberFormat="0" applyFont="0" applyBorder="0" applyAlignment="0" applyProtection="0">
      <alignment horizontal="center"/>
    </xf>
    <xf numFmtId="0" fontId="28" fillId="8" borderId="19" applyNumberFormat="0" applyFont="0" applyBorder="0" applyAlignment="0" applyProtection="0">
      <alignment horizontal="center"/>
    </xf>
    <xf numFmtId="0" fontId="77" fillId="0" borderId="57" applyNumberFormat="0" applyAlignment="0" applyProtection="0"/>
    <xf numFmtId="0" fontId="77" fillId="0" borderId="58" applyNumberFormat="0" applyAlignment="0" applyProtection="0"/>
    <xf numFmtId="0" fontId="98" fillId="0" borderId="59" applyNumberFormat="0" applyAlignment="0" applyProtection="0"/>
    <xf numFmtId="14" fontId="97" fillId="0" borderId="0">
      <alignment horizontal="center" wrapText="1"/>
      <protection locked="0"/>
    </xf>
    <xf numFmtId="0" fontId="96" fillId="0" borderId="0"/>
    <xf numFmtId="0" fontId="108" fillId="0" borderId="0"/>
    <xf numFmtId="0" fontId="108" fillId="0" borderId="0" applyFont="0" applyFill="0" applyBorder="0" applyAlignment="0" applyProtection="0"/>
    <xf numFmtId="0" fontId="108" fillId="0" borderId="0" applyFont="0" applyFill="0" applyBorder="0" applyAlignment="0" applyProtection="0"/>
    <xf numFmtId="204" fontId="19" fillId="0" borderId="0" applyFont="0" applyFill="0" applyBorder="0" applyAlignment="0" applyProtection="0"/>
    <xf numFmtId="25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0" fontId="162"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alignment vertical="top"/>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6" fillId="0" borderId="0" applyFont="0" applyFill="0" applyBorder="0" applyAlignment="0" applyProtection="0"/>
    <xf numFmtId="10" fontId="126" fillId="0" borderId="0" applyFont="0" applyFill="0" applyBorder="0" applyAlignment="0" applyProtection="0"/>
    <xf numFmtId="0" fontId="162" fillId="0" borderId="0" applyFont="0" applyFill="0" applyBorder="0" applyAlignment="0" applyProtection="0"/>
    <xf numFmtId="9" fontId="126" fillId="0" borderId="22" applyNumberFormat="0" applyBorder="0"/>
    <xf numFmtId="251" fontId="126" fillId="0" borderId="0" applyFill="0" applyBorder="0">
      <alignment horizontal="right"/>
      <protection locked="0"/>
    </xf>
    <xf numFmtId="9" fontId="19" fillId="0" borderId="0" applyFont="0" applyFill="0" applyBorder="0" applyAlignment="0" applyProtection="0"/>
    <xf numFmtId="202" fontId="12" fillId="0" borderId="60" applyNumberFormat="0" applyFill="0">
      <alignment horizontal="center"/>
    </xf>
    <xf numFmtId="0" fontId="19" fillId="0" borderId="0" applyFont="0"/>
    <xf numFmtId="252" fontId="141" fillId="0" borderId="0">
      <protection locked="0"/>
    </xf>
    <xf numFmtId="0" fontId="199" fillId="3" borderId="34" applyFont="0"/>
    <xf numFmtId="10" fontId="179" fillId="0" borderId="0" applyFont="0" applyFill="0" applyBorder="0" applyAlignment="0" applyProtection="0">
      <protection locked="0"/>
    </xf>
    <xf numFmtId="205" fontId="119" fillId="0" borderId="0" applyFill="0" applyBorder="0" applyAlignment="0"/>
    <xf numFmtId="202" fontId="119" fillId="0" borderId="0" applyFill="0" applyBorder="0" applyAlignment="0"/>
    <xf numFmtId="205" fontId="119" fillId="0" borderId="0" applyFill="0" applyBorder="0" applyAlignment="0"/>
    <xf numFmtId="206" fontId="19" fillId="0" borderId="0" applyFill="0" applyBorder="0" applyAlignment="0"/>
    <xf numFmtId="202" fontId="119" fillId="0" borderId="0" applyFill="0" applyBorder="0" applyAlignment="0"/>
    <xf numFmtId="0" fontId="162" fillId="0" borderId="0" applyFont="0" applyFill="0" applyBorder="0" applyAlignment="0" applyProtection="0"/>
    <xf numFmtId="0" fontId="200" fillId="32" borderId="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117" fillId="0" borderId="15">
      <alignment horizontal="center"/>
    </xf>
    <xf numFmtId="3" fontId="126" fillId="0" borderId="0" applyFont="0" applyFill="0" applyBorder="0" applyAlignment="0" applyProtection="0"/>
    <xf numFmtId="0" fontId="126" fillId="50" borderId="0" applyNumberFormat="0" applyFont="0" applyBorder="0" applyAlignment="0" applyProtection="0"/>
    <xf numFmtId="253" fontId="126" fillId="0" borderId="0" applyFill="0" applyBorder="0">
      <alignment horizontal="right"/>
      <protection locked="0"/>
    </xf>
    <xf numFmtId="254" fontId="126" fillId="0" borderId="0">
      <alignment horizontal="right"/>
      <protection locked="0"/>
    </xf>
    <xf numFmtId="0" fontId="201" fillId="0" borderId="0" applyNumberFormat="0" applyFill="0" applyBorder="0">
      <alignment vertical="center"/>
    </xf>
    <xf numFmtId="0" fontId="18" fillId="51" borderId="0">
      <alignment horizontal="center"/>
    </xf>
    <xf numFmtId="49" fontId="17" fillId="14" borderId="0">
      <alignment horizontal="center"/>
    </xf>
    <xf numFmtId="0" fontId="86" fillId="0" borderId="0"/>
    <xf numFmtId="0" fontId="86" fillId="0" borderId="0"/>
    <xf numFmtId="255" fontId="202" fillId="0" borderId="0" applyNumberFormat="0" applyFill="0" applyBorder="0" applyAlignment="0" applyProtection="0">
      <alignment horizontal="left"/>
    </xf>
    <xf numFmtId="38" fontId="202" fillId="0" borderId="0"/>
    <xf numFmtId="0" fontId="128" fillId="38" borderId="0">
      <alignment horizontal="center"/>
    </xf>
    <xf numFmtId="0" fontId="128" fillId="38" borderId="0">
      <alignment horizontal="centerContinuous"/>
    </xf>
    <xf numFmtId="0" fontId="20" fillId="14" borderId="0">
      <alignment horizontal="left"/>
    </xf>
    <xf numFmtId="49" fontId="20" fillId="14" borderId="0">
      <alignment horizontal="center"/>
    </xf>
    <xf numFmtId="0" fontId="127" fillId="38" borderId="0">
      <alignment horizontal="left"/>
    </xf>
    <xf numFmtId="49" fontId="20" fillId="14" borderId="0">
      <alignment horizontal="left"/>
    </xf>
    <xf numFmtId="0" fontId="127" fillId="38" borderId="0">
      <alignment horizontal="centerContinuous"/>
    </xf>
    <xf numFmtId="0" fontId="127" fillId="38" borderId="0">
      <alignment horizontal="right"/>
    </xf>
    <xf numFmtId="49" fontId="18" fillId="14" borderId="0">
      <alignment horizontal="left"/>
    </xf>
    <xf numFmtId="0" fontId="128" fillId="38" borderId="0">
      <alignment horizontal="right"/>
    </xf>
    <xf numFmtId="256" fontId="171" fillId="0" borderId="0" applyFont="0" applyFill="0" applyBorder="0" applyProtection="0"/>
    <xf numFmtId="257" fontId="171" fillId="0" borderId="0"/>
    <xf numFmtId="258" fontId="203" fillId="0" borderId="0" applyFont="0" applyFill="0" applyBorder="0" applyAlignment="0" applyProtection="0"/>
    <xf numFmtId="259" fontId="171" fillId="0" borderId="0"/>
    <xf numFmtId="260" fontId="171" fillId="0" borderId="0"/>
    <xf numFmtId="259" fontId="171" fillId="0" borderId="0"/>
    <xf numFmtId="0" fontId="204" fillId="0" borderId="0"/>
    <xf numFmtId="0" fontId="20" fillId="20" borderId="0">
      <alignment horizontal="center"/>
    </xf>
    <xf numFmtId="0" fontId="61" fillId="20" borderId="0">
      <alignment horizontal="center"/>
    </xf>
    <xf numFmtId="4" fontId="18" fillId="51" borderId="61" applyNumberFormat="0" applyProtection="0">
      <alignment vertical="center"/>
    </xf>
    <xf numFmtId="4" fontId="205" fillId="51" borderId="61" applyNumberFormat="0" applyProtection="0">
      <alignment vertical="center"/>
    </xf>
    <xf numFmtId="4" fontId="18" fillId="51" borderId="61" applyNumberFormat="0" applyProtection="0">
      <alignment horizontal="left" vertical="center" indent="1"/>
    </xf>
    <xf numFmtId="0" fontId="18" fillId="51" borderId="61" applyNumberFormat="0" applyProtection="0">
      <alignment horizontal="left" vertical="top" indent="1"/>
    </xf>
    <xf numFmtId="4" fontId="18" fillId="11" borderId="0" applyNumberFormat="0" applyProtection="0">
      <alignment horizontal="left" vertical="center" indent="1"/>
    </xf>
    <xf numFmtId="4" fontId="22" fillId="16" borderId="61" applyNumberFormat="0" applyProtection="0">
      <alignment horizontal="right" vertical="center"/>
    </xf>
    <xf numFmtId="4" fontId="22" fillId="12" borderId="61" applyNumberFormat="0" applyProtection="0">
      <alignment horizontal="right" vertical="center"/>
    </xf>
    <xf numFmtId="4" fontId="22" fillId="28" borderId="61" applyNumberFormat="0" applyProtection="0">
      <alignment horizontal="right" vertical="center"/>
    </xf>
    <xf numFmtId="4" fontId="22" fillId="35" borderId="61" applyNumberFormat="0" applyProtection="0">
      <alignment horizontal="right" vertical="center"/>
    </xf>
    <xf numFmtId="4" fontId="22" fillId="52" borderId="61" applyNumberFormat="0" applyProtection="0">
      <alignment horizontal="right" vertical="center"/>
    </xf>
    <xf numFmtId="4" fontId="22" fillId="53" borderId="61" applyNumberFormat="0" applyProtection="0">
      <alignment horizontal="right" vertical="center"/>
    </xf>
    <xf numFmtId="4" fontId="22" fillId="18" borderId="61" applyNumberFormat="0" applyProtection="0">
      <alignment horizontal="right" vertical="center"/>
    </xf>
    <xf numFmtId="4" fontId="22" fillId="44" borderId="61" applyNumberFormat="0" applyProtection="0">
      <alignment horizontal="right" vertical="center"/>
    </xf>
    <xf numFmtId="4" fontId="22" fillId="54" borderId="61" applyNumberFormat="0" applyProtection="0">
      <alignment horizontal="right" vertical="center"/>
    </xf>
    <xf numFmtId="4" fontId="18" fillId="55" borderId="62" applyNumberFormat="0" applyProtection="0">
      <alignment horizontal="left" vertical="center" indent="1"/>
    </xf>
    <xf numFmtId="4" fontId="22" fillId="56"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57" borderId="0" applyNumberFormat="0" applyProtection="0">
      <alignment horizontal="left" vertical="center" indent="1"/>
    </xf>
    <xf numFmtId="4" fontId="22" fillId="11" borderId="61" applyNumberFormat="0" applyProtection="0">
      <alignment horizontal="right" vertical="center"/>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8" borderId="55"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59" borderId="55"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center"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7" borderId="61" applyNumberFormat="0" applyProtection="0">
      <alignment horizontal="left" vertical="top"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center"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1" borderId="61" applyNumberFormat="0" applyProtection="0">
      <alignment horizontal="left" vertical="top"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center"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15" borderId="61" applyNumberFormat="0" applyProtection="0">
      <alignment horizontal="left" vertical="top"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center"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56" borderId="61" applyNumberFormat="0" applyProtection="0">
      <alignment horizontal="left" vertical="top" indent="1"/>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24" fillId="17" borderId="63" applyBorder="0"/>
    <xf numFmtId="4" fontId="22" fillId="13" borderId="61" applyNumberFormat="0" applyProtection="0">
      <alignment vertical="center"/>
    </xf>
    <xf numFmtId="4" fontId="206" fillId="13" borderId="61" applyNumberFormat="0" applyProtection="0">
      <alignment vertical="center"/>
    </xf>
    <xf numFmtId="4" fontId="22" fillId="13" borderId="61" applyNumberFormat="0" applyProtection="0">
      <alignment horizontal="left" vertical="center" indent="1"/>
    </xf>
    <xf numFmtId="0" fontId="22" fillId="13" borderId="61" applyNumberFormat="0" applyProtection="0">
      <alignment horizontal="left" vertical="top" indent="1"/>
    </xf>
    <xf numFmtId="4" fontId="22" fillId="56" borderId="61" applyNumberFormat="0" applyProtection="0">
      <alignment horizontal="right" vertical="center"/>
    </xf>
    <xf numFmtId="4" fontId="206" fillId="56" borderId="61" applyNumberFormat="0" applyProtection="0">
      <alignment horizontal="right" vertical="center"/>
    </xf>
    <xf numFmtId="4" fontId="22" fillId="11" borderId="61" applyNumberFormat="0" applyProtection="0">
      <alignment horizontal="left" vertical="center" indent="1"/>
    </xf>
    <xf numFmtId="0" fontId="22" fillId="11" borderId="61" applyNumberFormat="0" applyProtection="0">
      <alignment horizontal="left" vertical="top"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4" fontId="207" fillId="60" borderId="0" applyNumberFormat="0" applyProtection="0">
      <alignment horizontal="left" vertical="center" indent="1"/>
    </xf>
    <xf numFmtId="0" fontId="208" fillId="0" borderId="0"/>
    <xf numFmtId="0" fontId="28" fillId="61" borderId="34"/>
    <xf numFmtId="0" fontId="28" fillId="61" borderId="34"/>
    <xf numFmtId="0" fontId="28" fillId="61" borderId="34"/>
    <xf numFmtId="4" fontId="153" fillId="56" borderId="61" applyNumberFormat="0" applyProtection="0">
      <alignment horizontal="right" vertical="center"/>
    </xf>
    <xf numFmtId="261" fontId="209" fillId="0" borderId="0" applyFill="0" applyBorder="0" applyProtection="0">
      <alignment horizontal="right"/>
      <protection hidden="1"/>
    </xf>
    <xf numFmtId="262" fontId="210" fillId="0" borderId="0" applyProtection="0">
      <alignment horizontal="center"/>
    </xf>
    <xf numFmtId="0" fontId="211" fillId="39" borderId="34">
      <alignment horizontal="center" vertical="center" wrapText="1"/>
      <protection hidden="1"/>
    </xf>
    <xf numFmtId="0" fontId="19" fillId="0" borderId="0" applyNumberFormat="0" applyFill="0" applyBorder="0"/>
    <xf numFmtId="38" fontId="126" fillId="0" borderId="0" applyFont="0" applyFill="0" applyBorder="0" applyAlignment="0" applyProtection="0"/>
    <xf numFmtId="0" fontId="212" fillId="0" borderId="0" applyNumberFormat="0" applyFill="0" applyBorder="0" applyAlignment="0" applyProtection="0"/>
    <xf numFmtId="0" fontId="19" fillId="0" borderId="0" applyNumberFormat="0" applyFill="0" applyBorder="0" applyAlignment="0" applyProtection="0">
      <alignment vertical="top"/>
      <protection locked="0"/>
    </xf>
    <xf numFmtId="0" fontId="213" fillId="0" borderId="0" applyProtection="0">
      <alignment vertical="center"/>
    </xf>
    <xf numFmtId="0" fontId="214" fillId="0" borderId="0" applyProtection="0">
      <alignment vertical="center"/>
    </xf>
    <xf numFmtId="0" fontId="215" fillId="0" borderId="0"/>
    <xf numFmtId="2" fontId="216" fillId="0" borderId="19" applyNumberFormat="0" applyFill="0" applyBorder="0" applyAlignment="0" applyProtection="0">
      <alignment horizontal="center"/>
    </xf>
    <xf numFmtId="263" fontId="217" fillId="0" borderId="0" applyNumberFormat="0" applyFill="0" applyBorder="0" applyAlignment="0" applyProtection="0"/>
    <xf numFmtId="247" fontId="126" fillId="0" borderId="0">
      <alignment horizontal="center"/>
    </xf>
    <xf numFmtId="264" fontId="17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28" fillId="0" borderId="34"/>
    <xf numFmtId="0" fontId="19" fillId="0" borderId="0"/>
    <xf numFmtId="0" fontId="28" fillId="0" borderId="34">
      <alignment horizontal="center" textRotation="90"/>
    </xf>
    <xf numFmtId="0" fontId="181" fillId="0" borderId="0"/>
    <xf numFmtId="40" fontId="218" fillId="0" borderId="0" applyBorder="0">
      <alignment horizontal="right"/>
    </xf>
    <xf numFmtId="202" fontId="219" fillId="0" borderId="64" applyNumberFormat="0" applyFill="0">
      <alignment horizontal="left"/>
    </xf>
    <xf numFmtId="0" fontId="220" fillId="14" borderId="0"/>
    <xf numFmtId="0" fontId="86" fillId="0" borderId="16"/>
    <xf numFmtId="0" fontId="86" fillId="0" borderId="16"/>
    <xf numFmtId="0" fontId="221" fillId="0" borderId="0" applyFill="0" applyBorder="0" applyAlignment="0" applyProtection="0"/>
    <xf numFmtId="0" fontId="163" fillId="0" borderId="0"/>
    <xf numFmtId="49" fontId="22" fillId="0" borderId="0" applyFill="0" applyBorder="0" applyAlignment="0"/>
    <xf numFmtId="265" fontId="19" fillId="0" borderId="0" applyFill="0" applyBorder="0" applyAlignment="0"/>
    <xf numFmtId="242" fontId="19" fillId="0" borderId="0" applyFill="0" applyBorder="0" applyAlignment="0"/>
    <xf numFmtId="0" fontId="163" fillId="0" borderId="0"/>
    <xf numFmtId="0" fontId="19" fillId="0" borderId="0"/>
    <xf numFmtId="0" fontId="108" fillId="0" borderId="0" applyFont="0" applyFill="0" applyBorder="0" applyAlignment="0" applyProtection="0"/>
    <xf numFmtId="0" fontId="139" fillId="0" borderId="0" applyFont="0" applyFill="0" applyBorder="0" applyAlignment="0" applyProtection="0"/>
    <xf numFmtId="0" fontId="108" fillId="0" borderId="0" applyFont="0" applyFill="0" applyBorder="0" applyAlignment="0" applyProtection="0"/>
    <xf numFmtId="0" fontId="162" fillId="0" borderId="0" applyFont="0" applyFill="0" applyBorder="0" applyAlignment="0" applyProtection="0"/>
    <xf numFmtId="0" fontId="38" fillId="0" borderId="0" applyFill="0" applyBorder="0" applyProtection="0">
      <alignment horizontal="left" vertical="top"/>
    </xf>
    <xf numFmtId="12" fontId="222" fillId="0" borderId="0" applyFill="0" applyBorder="0"/>
    <xf numFmtId="12" fontId="222" fillId="0" borderId="0"/>
    <xf numFmtId="12" fontId="223" fillId="0" borderId="65" applyBorder="0" applyAlignment="0">
      <alignment horizontal="center"/>
    </xf>
    <xf numFmtId="0" fontId="224" fillId="38" borderId="0"/>
    <xf numFmtId="0" fontId="225" fillId="38" borderId="0"/>
    <xf numFmtId="0" fontId="212" fillId="0" borderId="0" applyNumberFormat="0" applyFill="0" applyBorder="0" applyAlignment="0" applyProtection="0"/>
    <xf numFmtId="0" fontId="212" fillId="0" borderId="0" applyNumberFormat="0" applyFill="0" applyBorder="0" applyAlignment="0" applyProtection="0"/>
    <xf numFmtId="1" fontId="105" fillId="0" borderId="66"/>
    <xf numFmtId="0" fontId="126" fillId="0" borderId="0" applyBorder="0"/>
    <xf numFmtId="0" fontId="226" fillId="0" borderId="0" applyNumberFormat="0" applyFill="0" applyBorder="0" applyProtection="0">
      <alignment horizontal="center"/>
    </xf>
    <xf numFmtId="38" fontId="177" fillId="0" borderId="0"/>
    <xf numFmtId="180" fontId="227" fillId="0" borderId="10">
      <alignment horizontal="center"/>
    </xf>
    <xf numFmtId="0" fontId="142" fillId="0" borderId="67" applyNumberFormat="0" applyFill="0" applyAlignment="0" applyProtection="0"/>
    <xf numFmtId="0" fontId="142" fillId="0" borderId="67" applyNumberFormat="0" applyFill="0" applyAlignment="0" applyProtection="0"/>
    <xf numFmtId="0" fontId="170" fillId="0" borderId="68"/>
    <xf numFmtId="0" fontId="102" fillId="0" borderId="68"/>
    <xf numFmtId="0" fontId="170" fillId="0" borderId="16"/>
    <xf numFmtId="0" fontId="102" fillId="0" borderId="16"/>
    <xf numFmtId="0" fontId="126" fillId="0" borderId="0"/>
    <xf numFmtId="165" fontId="19" fillId="0" borderId="0" applyFont="0" applyFill="0" applyBorder="0" applyAlignment="0" applyProtection="0"/>
    <xf numFmtId="166" fontId="19" fillId="0" borderId="0" applyFont="0" applyFill="0" applyBorder="0" applyAlignment="0" applyProtection="0"/>
    <xf numFmtId="0" fontId="19" fillId="0" borderId="0" applyNumberFormat="0" applyFill="0" applyBorder="0"/>
    <xf numFmtId="0" fontId="132" fillId="0" borderId="0"/>
    <xf numFmtId="41" fontId="19" fillId="0" borderId="0">
      <alignment horizontal="left"/>
    </xf>
    <xf numFmtId="0" fontId="108"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0" fontId="162" fillId="0" borderId="0" applyFont="0" applyFill="0" applyBorder="0" applyAlignment="0" applyProtection="0"/>
    <xf numFmtId="0" fontId="228" fillId="0" borderId="0">
      <alignment vertical="top"/>
    </xf>
    <xf numFmtId="0" fontId="229" fillId="14" borderId="0">
      <alignment horizontal="center"/>
    </xf>
    <xf numFmtId="0" fontId="19" fillId="0" borderId="0"/>
    <xf numFmtId="266" fontId="19" fillId="0" borderId="0" applyFont="0" applyFill="0" applyBorder="0" applyAlignment="0" applyProtection="0"/>
    <xf numFmtId="267" fontId="19" fillId="0" borderId="0" applyFont="0" applyFill="0" applyBorder="0" applyAlignment="0" applyProtection="0"/>
    <xf numFmtId="268" fontId="19" fillId="0" borderId="0" applyFon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9" fillId="0" borderId="0">
      <alignment horizontal="left"/>
    </xf>
    <xf numFmtId="269" fontId="177" fillId="0" borderId="0"/>
    <xf numFmtId="0" fontId="162" fillId="0" borderId="0"/>
    <xf numFmtId="0" fontId="221" fillId="0" borderId="0" applyNumberFormat="0" applyFont="0" applyFill="0" applyBorder="0" applyProtection="0">
      <alignment horizontal="center" vertical="center" wrapText="1"/>
    </xf>
    <xf numFmtId="0" fontId="97" fillId="0" borderId="0">
      <alignment horizontal="center" vertical="top"/>
    </xf>
    <xf numFmtId="1" fontId="163" fillId="0" borderId="17">
      <alignment vertical="center"/>
    </xf>
    <xf numFmtId="0" fontId="108" fillId="45" borderId="0"/>
    <xf numFmtId="0" fontId="19" fillId="0" borderId="0"/>
    <xf numFmtId="0" fontId="231" fillId="0" borderId="0"/>
    <xf numFmtId="165" fontId="109" fillId="0" borderId="0" applyFont="0" applyFill="0" applyBorder="0" applyAlignment="0" applyProtection="0"/>
    <xf numFmtId="41" fontId="10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19" fillId="0" borderId="0"/>
    <xf numFmtId="270" fontId="19" fillId="0" borderId="0" applyFont="0" applyFill="0" applyBorder="0" applyAlignment="0" applyProtection="0"/>
    <xf numFmtId="271" fontId="19" fillId="0" borderId="0" applyFont="0" applyFill="0" applyBorder="0" applyAlignment="0" applyProtection="0"/>
    <xf numFmtId="0" fontId="7" fillId="0" borderId="0"/>
    <xf numFmtId="173" fontId="7" fillId="0" borderId="0" applyFon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85"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251" fillId="95"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85" fillId="16" borderId="0" applyNumberFormat="0" applyBorder="0" applyAlignment="0" applyProtection="0"/>
    <xf numFmtId="0" fontId="251" fillId="16" borderId="0" applyNumberFormat="0" applyBorder="0" applyAlignment="0" applyProtection="0"/>
    <xf numFmtId="0" fontId="251" fillId="16" borderId="0" applyNumberFormat="0" applyBorder="0" applyAlignment="0" applyProtection="0"/>
    <xf numFmtId="0" fontId="251" fillId="1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85" fillId="96" borderId="0" applyNumberFormat="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251" fillId="96"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85"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85"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251" fillId="97"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85" fillId="20" borderId="0" applyNumberFormat="0" applyBorder="0" applyAlignment="0" applyProtection="0"/>
    <xf numFmtId="0" fontId="251" fillId="20" borderId="0" applyNumberFormat="0" applyBorder="0" applyAlignment="0" applyProtection="0"/>
    <xf numFmtId="0" fontId="251" fillId="20" borderId="0" applyNumberFormat="0" applyBorder="0" applyAlignment="0" applyProtection="0"/>
    <xf numFmtId="0" fontId="251" fillId="20"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85"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85" fillId="12" borderId="0" applyNumberFormat="0" applyBorder="0" applyAlignment="0" applyProtection="0"/>
    <xf numFmtId="0" fontId="251" fillId="12" borderId="0" applyNumberFormat="0" applyBorder="0" applyAlignment="0" applyProtection="0"/>
    <xf numFmtId="0" fontId="251" fillId="12" borderId="0" applyNumberFormat="0" applyBorder="0" applyAlignment="0" applyProtection="0"/>
    <xf numFmtId="0" fontId="251" fillId="12"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85"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85"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85"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251" fillId="15"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85" fillId="35" borderId="0" applyNumberFormat="0" applyBorder="0" applyAlignment="0" applyProtection="0"/>
    <xf numFmtId="0" fontId="251" fillId="35" borderId="0" applyNumberFormat="0" applyBorder="0" applyAlignment="0" applyProtection="0"/>
    <xf numFmtId="0" fontId="251" fillId="35" borderId="0" applyNumberFormat="0" applyBorder="0" applyAlignment="0" applyProtection="0"/>
    <xf numFmtId="0" fontId="251" fillId="35"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106" fillId="98" borderId="0" applyNumberFormat="0" applyBorder="0" applyAlignment="0" applyProtection="0"/>
    <xf numFmtId="0" fontId="252" fillId="98" borderId="0" applyNumberFormat="0" applyBorder="0" applyAlignment="0" applyProtection="0"/>
    <xf numFmtId="0" fontId="252" fillId="98" borderId="0" applyNumberFormat="0" applyBorder="0" applyAlignment="0" applyProtection="0"/>
    <xf numFmtId="0" fontId="252" fillId="98"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106" fillId="12" borderId="0" applyNumberFormat="0" applyBorder="0" applyAlignment="0" applyProtection="0"/>
    <xf numFmtId="0" fontId="252" fillId="12" borderId="0" applyNumberFormat="0" applyBorder="0" applyAlignment="0" applyProtection="0"/>
    <xf numFmtId="0" fontId="252" fillId="12" borderId="0" applyNumberFormat="0" applyBorder="0" applyAlignment="0" applyProtection="0"/>
    <xf numFmtId="0" fontId="252" fillId="12"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106" fillId="54" borderId="0" applyNumberFormat="0" applyBorder="0" applyAlignment="0" applyProtection="0"/>
    <xf numFmtId="0" fontId="252" fillId="54" borderId="0" applyNumberFormat="0" applyBorder="0" applyAlignment="0" applyProtection="0"/>
    <xf numFmtId="0" fontId="252" fillId="54" borderId="0" applyNumberFormat="0" applyBorder="0" applyAlignment="0" applyProtection="0"/>
    <xf numFmtId="0" fontId="252" fillId="54"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106" fillId="99" borderId="0" applyNumberFormat="0" applyBorder="0" applyAlignment="0" applyProtection="0"/>
    <xf numFmtId="0" fontId="252" fillId="99" borderId="0" applyNumberFormat="0" applyBorder="0" applyAlignment="0" applyProtection="0"/>
    <xf numFmtId="0" fontId="252" fillId="99" borderId="0" applyNumberFormat="0" applyBorder="0" applyAlignment="0" applyProtection="0"/>
    <xf numFmtId="0" fontId="252" fillId="99"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106" fillId="2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106" fillId="52" borderId="0" applyNumberFormat="0" applyBorder="0" applyAlignment="0" applyProtection="0"/>
    <xf numFmtId="0" fontId="252" fillId="52" borderId="0" applyNumberFormat="0" applyBorder="0" applyAlignment="0" applyProtection="0"/>
    <xf numFmtId="0" fontId="252" fillId="52" borderId="0" applyNumberFormat="0" applyBorder="0" applyAlignment="0" applyProtection="0"/>
    <xf numFmtId="0" fontId="252" fillId="52"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250" fillId="68" borderId="0" applyNumberFormat="0" applyBorder="0" applyAlignment="0" applyProtection="0"/>
    <xf numFmtId="0" fontId="250" fillId="68" borderId="0" applyNumberFormat="0" applyBorder="0" applyAlignment="0" applyProtection="0"/>
    <xf numFmtId="0" fontId="250" fillId="68" borderId="0" applyNumberFormat="0" applyBorder="0" applyAlignment="0" applyProtection="0"/>
    <xf numFmtId="0" fontId="250" fillId="68" borderId="0" applyNumberFormat="0" applyBorder="0" applyAlignment="0" applyProtection="0"/>
    <xf numFmtId="0" fontId="250" fillId="68" borderId="0" applyNumberFormat="0" applyBorder="0" applyAlignment="0" applyProtection="0"/>
    <xf numFmtId="0" fontId="106" fillId="100" borderId="0" applyNumberFormat="0" applyBorder="0" applyAlignment="0" applyProtection="0"/>
    <xf numFmtId="0" fontId="250" fillId="72" borderId="0" applyNumberFormat="0" applyBorder="0" applyAlignment="0" applyProtection="0"/>
    <xf numFmtId="0" fontId="250" fillId="72" borderId="0" applyNumberFormat="0" applyBorder="0" applyAlignment="0" applyProtection="0"/>
    <xf numFmtId="0" fontId="250" fillId="72" borderId="0" applyNumberFormat="0" applyBorder="0" applyAlignment="0" applyProtection="0"/>
    <xf numFmtId="0" fontId="250" fillId="72" borderId="0" applyNumberFormat="0" applyBorder="0" applyAlignment="0" applyProtection="0"/>
    <xf numFmtId="0" fontId="250" fillId="72" borderId="0" applyNumberFormat="0" applyBorder="0" applyAlignment="0" applyProtection="0"/>
    <xf numFmtId="0" fontId="106" fillId="28" borderId="0" applyNumberFormat="0" applyBorder="0" applyAlignment="0" applyProtection="0"/>
    <xf numFmtId="0" fontId="250" fillId="76" borderId="0" applyNumberFormat="0" applyBorder="0" applyAlignment="0" applyProtection="0"/>
    <xf numFmtId="0" fontId="250" fillId="76" borderId="0" applyNumberFormat="0" applyBorder="0" applyAlignment="0" applyProtection="0"/>
    <xf numFmtId="0" fontId="250" fillId="76" borderId="0" applyNumberFormat="0" applyBorder="0" applyAlignment="0" applyProtection="0"/>
    <xf numFmtId="0" fontId="250" fillId="76" borderId="0" applyNumberFormat="0" applyBorder="0" applyAlignment="0" applyProtection="0"/>
    <xf numFmtId="0" fontId="250" fillId="76" borderId="0" applyNumberFormat="0" applyBorder="0" applyAlignment="0" applyProtection="0"/>
    <xf numFmtId="0" fontId="106" fillId="18" borderId="0" applyNumberFormat="0" applyBorder="0" applyAlignment="0" applyProtection="0"/>
    <xf numFmtId="0" fontId="250" fillId="80" borderId="0" applyNumberFormat="0" applyBorder="0" applyAlignment="0" applyProtection="0"/>
    <xf numFmtId="0" fontId="250" fillId="80" borderId="0" applyNumberFormat="0" applyBorder="0" applyAlignment="0" applyProtection="0"/>
    <xf numFmtId="0" fontId="250" fillId="80" borderId="0" applyNumberFormat="0" applyBorder="0" applyAlignment="0" applyProtection="0"/>
    <xf numFmtId="0" fontId="250" fillId="80" borderId="0" applyNumberFormat="0" applyBorder="0" applyAlignment="0" applyProtection="0"/>
    <xf numFmtId="0" fontId="250" fillId="80" borderId="0" applyNumberFormat="0" applyBorder="0" applyAlignment="0" applyProtection="0"/>
    <xf numFmtId="0" fontId="106" fillId="99" borderId="0" applyNumberFormat="0" applyBorder="0" applyAlignment="0" applyProtection="0"/>
    <xf numFmtId="0" fontId="250" fillId="84" borderId="0" applyNumberFormat="0" applyBorder="0" applyAlignment="0" applyProtection="0"/>
    <xf numFmtId="0" fontId="250" fillId="84" borderId="0" applyNumberFormat="0" applyBorder="0" applyAlignment="0" applyProtection="0"/>
    <xf numFmtId="0" fontId="250" fillId="84" borderId="0" applyNumberFormat="0" applyBorder="0" applyAlignment="0" applyProtection="0"/>
    <xf numFmtId="0" fontId="250" fillId="84" borderId="0" applyNumberFormat="0" applyBorder="0" applyAlignment="0" applyProtection="0"/>
    <xf numFmtId="0" fontId="250" fillId="84" borderId="0" applyNumberFormat="0" applyBorder="0" applyAlignment="0" applyProtection="0"/>
    <xf numFmtId="0" fontId="106" fillId="24" borderId="0" applyNumberFormat="0" applyBorder="0" applyAlignment="0" applyProtection="0"/>
    <xf numFmtId="0" fontId="250" fillId="88" borderId="0" applyNumberFormat="0" applyBorder="0" applyAlignment="0" applyProtection="0"/>
    <xf numFmtId="0" fontId="250" fillId="88" borderId="0" applyNumberFormat="0" applyBorder="0" applyAlignment="0" applyProtection="0"/>
    <xf numFmtId="0" fontId="250" fillId="88" borderId="0" applyNumberFormat="0" applyBorder="0" applyAlignment="0" applyProtection="0"/>
    <xf numFmtId="0" fontId="250" fillId="88" borderId="0" applyNumberFormat="0" applyBorder="0" applyAlignment="0" applyProtection="0"/>
    <xf numFmtId="0" fontId="250" fillId="88" borderId="0" applyNumberFormat="0" applyBorder="0" applyAlignment="0" applyProtection="0"/>
    <xf numFmtId="0" fontId="106" fillId="5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110" fillId="16" borderId="0" applyNumberFormat="0" applyBorder="0" applyAlignment="0" applyProtection="0"/>
    <xf numFmtId="0" fontId="253" fillId="16" borderId="0" applyNumberFormat="0" applyBorder="0" applyAlignment="0" applyProtection="0"/>
    <xf numFmtId="0" fontId="253" fillId="16" borderId="0" applyNumberFormat="0" applyBorder="0" applyAlignment="0" applyProtection="0"/>
    <xf numFmtId="0" fontId="253" fillId="16"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4" fillId="66" borderId="72" applyNumberFormat="0" applyAlignment="0" applyProtection="0"/>
    <xf numFmtId="0" fontId="244" fillId="66" borderId="72" applyNumberFormat="0" applyAlignment="0" applyProtection="0"/>
    <xf numFmtId="0" fontId="244" fillId="66" borderId="72" applyNumberFormat="0" applyAlignment="0" applyProtection="0"/>
    <xf numFmtId="0" fontId="244" fillId="66" borderId="72" applyNumberFormat="0" applyAlignment="0" applyProtection="0"/>
    <xf numFmtId="0" fontId="244" fillId="66" borderId="72" applyNumberFormat="0" applyAlignment="0" applyProtection="0"/>
    <xf numFmtId="0" fontId="254" fillId="19" borderId="37" applyNumberFormat="0" applyAlignment="0" applyProtection="0"/>
    <xf numFmtId="0" fontId="255" fillId="19" borderId="37" applyNumberFormat="0" applyAlignment="0" applyProtection="0"/>
    <xf numFmtId="0" fontId="255" fillId="19" borderId="37" applyNumberFormat="0" applyAlignment="0" applyProtection="0"/>
    <xf numFmtId="0" fontId="255" fillId="19" borderId="37" applyNumberFormat="0" applyAlignment="0" applyProtection="0"/>
    <xf numFmtId="0" fontId="244" fillId="66" borderId="72" applyNumberFormat="0" applyAlignment="0" applyProtection="0"/>
    <xf numFmtId="0" fontId="244" fillId="66" borderId="72" applyNumberFormat="0" applyAlignment="0" applyProtection="0"/>
    <xf numFmtId="0" fontId="244" fillId="66" borderId="72" applyNumberFormat="0" applyAlignment="0" applyProtection="0"/>
    <xf numFmtId="0" fontId="246" fillId="67" borderId="75" applyNumberFormat="0" applyAlignment="0" applyProtection="0"/>
    <xf numFmtId="0" fontId="246" fillId="67" borderId="75" applyNumberFormat="0" applyAlignment="0" applyProtection="0"/>
    <xf numFmtId="0" fontId="246" fillId="67" borderId="75" applyNumberFormat="0" applyAlignment="0" applyProtection="0"/>
    <xf numFmtId="0" fontId="246" fillId="67" borderId="75" applyNumberFormat="0" applyAlignment="0" applyProtection="0"/>
    <xf numFmtId="0" fontId="246" fillId="67" borderId="75" applyNumberFormat="0" applyAlignment="0" applyProtection="0"/>
    <xf numFmtId="0" fontId="124" fillId="37" borderId="38" applyNumberFormat="0" applyAlignment="0" applyProtection="0"/>
    <xf numFmtId="0" fontId="256" fillId="37" borderId="38" applyNumberFormat="0" applyAlignment="0" applyProtection="0"/>
    <xf numFmtId="0" fontId="256" fillId="37" borderId="38" applyNumberFormat="0" applyAlignment="0" applyProtection="0"/>
    <xf numFmtId="0" fontId="256" fillId="37" borderId="38" applyNumberFormat="0" applyAlignment="0" applyProtection="0"/>
    <xf numFmtId="0" fontId="246" fillId="67" borderId="75" applyNumberFormat="0" applyAlignment="0" applyProtection="0"/>
    <xf numFmtId="0" fontId="246" fillId="67" borderId="75" applyNumberFormat="0" applyAlignment="0" applyProtection="0"/>
    <xf numFmtId="0" fontId="246" fillId="67" borderId="75" applyNumberFormat="0" applyAlignment="0" applyProtection="0"/>
    <xf numFmtId="173" fontId="85" fillId="0" borderId="0" applyFont="0" applyFill="0" applyBorder="0" applyAlignment="0" applyProtection="0"/>
    <xf numFmtId="166" fontId="10" fillId="0" borderId="0" applyFont="0" applyFill="0" applyBorder="0" applyAlignment="0" applyProtection="0"/>
    <xf numFmtId="173" fontId="19" fillId="0" borderId="0" applyFont="0" applyFill="0" applyBorder="0" applyAlignment="0" applyProtection="0"/>
    <xf numFmtId="173" fontId="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209" fontId="19" fillId="0" borderId="0" applyNumberFormat="0" applyFont="0" applyFill="0" applyBorder="0" applyAlignment="0" applyProtection="0">
      <alignment vertical="top"/>
    </xf>
    <xf numFmtId="209" fontId="19" fillId="0" borderId="0" applyNumberFormat="0" applyFont="0" applyFill="0" applyBorder="0" applyAlignment="0" applyProtection="0">
      <alignment vertical="top"/>
    </xf>
    <xf numFmtId="209" fontId="19" fillId="0" borderId="0" applyNumberFormat="0" applyFont="0" applyFill="0" applyBorder="0" applyAlignment="0" applyProtection="0">
      <alignment vertical="top"/>
    </xf>
    <xf numFmtId="209" fontId="19" fillId="0" borderId="0" applyNumberFormat="0" applyFont="0" applyFill="0" applyBorder="0" applyAlignment="0" applyProtection="0">
      <alignment vertical="top"/>
    </xf>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145"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154" fillId="96" borderId="0" applyNumberFormat="0" applyBorder="0" applyAlignment="0" applyProtection="0"/>
    <xf numFmtId="0" fontId="258" fillId="96" borderId="0" applyNumberFormat="0" applyBorder="0" applyAlignment="0" applyProtection="0"/>
    <xf numFmtId="0" fontId="258" fillId="96" borderId="0" applyNumberFormat="0" applyBorder="0" applyAlignment="0" applyProtection="0"/>
    <xf numFmtId="0" fontId="258" fillId="96"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6" fillId="0" borderId="69"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259" fillId="0" borderId="77" applyNumberFormat="0" applyFill="0" applyAlignment="0" applyProtection="0"/>
    <xf numFmtId="0" fontId="260" fillId="0" borderId="77" applyNumberFormat="0" applyFill="0" applyAlignment="0" applyProtection="0"/>
    <xf numFmtId="0" fontId="260" fillId="0" borderId="77" applyNumberFormat="0" applyFill="0" applyAlignment="0" applyProtection="0"/>
    <xf numFmtId="0" fontId="260" fillId="0" borderId="77"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61" fillId="0" borderId="78" applyNumberFormat="0" applyFill="0" applyAlignment="0" applyProtection="0"/>
    <xf numFmtId="0" fontId="262" fillId="0" borderId="78" applyNumberFormat="0" applyFill="0" applyAlignment="0" applyProtection="0"/>
    <xf numFmtId="0" fontId="262" fillId="0" borderId="78" applyNumberFormat="0" applyFill="0" applyAlignment="0" applyProtection="0"/>
    <xf numFmtId="0" fontId="262" fillId="0" borderId="78"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63" fillId="0" borderId="79" applyNumberFormat="0" applyFill="0" applyAlignment="0" applyProtection="0"/>
    <xf numFmtId="0" fontId="264" fillId="0" borderId="79" applyNumberFormat="0" applyFill="0" applyAlignment="0" applyProtection="0"/>
    <xf numFmtId="0" fontId="264" fillId="0" borderId="79" applyNumberFormat="0" applyFill="0" applyAlignment="0" applyProtection="0"/>
    <xf numFmtId="0" fontId="264" fillId="0" borderId="79"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64"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273" fontId="265" fillId="0" borderId="0" applyNumberFormat="0" applyFill="0" applyBorder="0" applyAlignment="0" applyProtection="0">
      <alignment vertical="top"/>
      <protection locked="0"/>
    </xf>
    <xf numFmtId="0" fontId="242" fillId="65" borderId="72" applyNumberFormat="0" applyAlignment="0" applyProtection="0"/>
    <xf numFmtId="0" fontId="242" fillId="65" borderId="72" applyNumberFormat="0" applyAlignment="0" applyProtection="0"/>
    <xf numFmtId="0" fontId="242" fillId="65" borderId="72" applyNumberFormat="0" applyAlignment="0" applyProtection="0"/>
    <xf numFmtId="0" fontId="242" fillId="65" borderId="72" applyNumberFormat="0" applyAlignment="0" applyProtection="0"/>
    <xf numFmtId="0" fontId="242" fillId="65" borderId="72" applyNumberFormat="0" applyAlignment="0" applyProtection="0"/>
    <xf numFmtId="0" fontId="164" fillId="20" borderId="37" applyNumberFormat="0" applyAlignment="0" applyProtection="0"/>
    <xf numFmtId="0" fontId="266" fillId="20" borderId="37" applyNumberFormat="0" applyAlignment="0" applyProtection="0"/>
    <xf numFmtId="0" fontId="266" fillId="20" borderId="37" applyNumberFormat="0" applyAlignment="0" applyProtection="0"/>
    <xf numFmtId="0" fontId="242" fillId="65" borderId="72" applyNumberFormat="0" applyAlignment="0" applyProtection="0"/>
    <xf numFmtId="0" fontId="242" fillId="65" borderId="72" applyNumberFormat="0" applyAlignment="0" applyProtection="0"/>
    <xf numFmtId="0" fontId="242" fillId="65" borderId="72" applyNumberFormat="0" applyAlignment="0" applyProtection="0"/>
    <xf numFmtId="0" fontId="245" fillId="0" borderId="74"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0" fontId="267" fillId="0" borderId="80" applyNumberFormat="0" applyFill="0" applyAlignment="0" applyProtection="0"/>
    <xf numFmtId="0" fontId="268" fillId="0" borderId="80" applyNumberFormat="0" applyFill="0" applyAlignment="0" applyProtection="0"/>
    <xf numFmtId="0" fontId="268" fillId="0" borderId="80" applyNumberFormat="0" applyFill="0" applyAlignment="0" applyProtection="0"/>
    <xf numFmtId="0" fontId="268" fillId="0" borderId="80"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0" fontId="241" fillId="64"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185" fillId="51" borderId="0" applyNumberFormat="0" applyBorder="0" applyAlignment="0" applyProtection="0"/>
    <xf numFmtId="0" fontId="269" fillId="51" borderId="0" applyNumberFormat="0" applyBorder="0" applyAlignment="0" applyProtection="0"/>
    <xf numFmtId="0" fontId="269" fillId="51" borderId="0" applyNumberFormat="0" applyBorder="0" applyAlignment="0" applyProtection="0"/>
    <xf numFmtId="0" fontId="269" fillId="51"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274" fontId="6" fillId="0" borderId="0"/>
    <xf numFmtId="0" fontId="243" fillId="66" borderId="73" applyNumberFormat="0" applyAlignment="0" applyProtection="0"/>
    <xf numFmtId="0" fontId="243" fillId="66" borderId="73" applyNumberFormat="0" applyAlignment="0" applyProtection="0"/>
    <xf numFmtId="0" fontId="243" fillId="66" borderId="73" applyNumberFormat="0" applyAlignment="0" applyProtection="0"/>
    <xf numFmtId="0" fontId="243" fillId="66" borderId="73" applyNumberFormat="0" applyAlignment="0" applyProtection="0"/>
    <xf numFmtId="0" fontId="243" fillId="66" borderId="73" applyNumberFormat="0" applyAlignment="0" applyProtection="0"/>
    <xf numFmtId="0" fontId="193" fillId="19" borderId="55" applyNumberFormat="0" applyAlignment="0" applyProtection="0"/>
    <xf numFmtId="0" fontId="270" fillId="19" borderId="55" applyNumberFormat="0" applyAlignment="0" applyProtection="0"/>
    <xf numFmtId="0" fontId="270" fillId="19" borderId="55" applyNumberFormat="0" applyAlignment="0" applyProtection="0"/>
    <xf numFmtId="0" fontId="270" fillId="19" borderId="55" applyNumberFormat="0" applyAlignment="0" applyProtection="0"/>
    <xf numFmtId="0" fontId="243" fillId="66" borderId="73" applyNumberFormat="0" applyAlignment="0" applyProtection="0"/>
    <xf numFmtId="0" fontId="243" fillId="66" borderId="73" applyNumberFormat="0" applyAlignment="0" applyProtection="0"/>
    <xf numFmtId="0" fontId="243" fillId="66" borderId="73" applyNumberFormat="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275" fontId="19" fillId="0" borderId="0" applyFon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49" fillId="0" borderId="76" applyNumberFormat="0" applyFill="0" applyAlignment="0" applyProtection="0"/>
    <xf numFmtId="0" fontId="249" fillId="0" borderId="76" applyNumberFormat="0" applyFill="0" applyAlignment="0" applyProtection="0"/>
    <xf numFmtId="0" fontId="249" fillId="0" borderId="76" applyNumberFormat="0" applyFill="0" applyAlignment="0" applyProtection="0"/>
    <xf numFmtId="0" fontId="249" fillId="0" borderId="76" applyNumberFormat="0" applyFill="0" applyAlignment="0" applyProtection="0"/>
    <xf numFmtId="0" fontId="249" fillId="0" borderId="76" applyNumberFormat="0" applyFill="0" applyAlignment="0" applyProtection="0"/>
    <xf numFmtId="0" fontId="142" fillId="0" borderId="81" applyNumberFormat="0" applyFill="0" applyAlignment="0" applyProtection="0"/>
    <xf numFmtId="0" fontId="272" fillId="0" borderId="81" applyNumberFormat="0" applyFill="0" applyAlignment="0" applyProtection="0"/>
    <xf numFmtId="0" fontId="272" fillId="0" borderId="81" applyNumberFormat="0" applyFill="0" applyAlignment="0" applyProtection="0"/>
    <xf numFmtId="0" fontId="272" fillId="0" borderId="81" applyNumberFormat="0" applyFill="0" applyAlignment="0" applyProtection="0"/>
    <xf numFmtId="0" fontId="249" fillId="0" borderId="76" applyNumberFormat="0" applyFill="0" applyAlignment="0" applyProtection="0"/>
    <xf numFmtId="0" fontId="249" fillId="0" borderId="76" applyNumberFormat="0" applyFill="0" applyAlignment="0" applyProtection="0"/>
    <xf numFmtId="0" fontId="249" fillId="0" borderId="76" applyNumberFormat="0" applyFill="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30"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19" fillId="0" borderId="0" applyNumberFormat="0" applyFill="0" applyBorder="0" applyAlignment="0" applyProtection="0"/>
    <xf numFmtId="0" fontId="280" fillId="0" borderId="0" applyNumberFormat="0" applyFill="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77" borderId="0" applyNumberFormat="0" applyBorder="0" applyAlignment="0" applyProtection="0"/>
    <xf numFmtId="0" fontId="5" fillId="81" borderId="0" applyNumberFormat="0" applyBorder="0" applyAlignment="0" applyProtection="0"/>
    <xf numFmtId="0" fontId="5" fillId="85" borderId="0" applyNumberFormat="0" applyBorder="0" applyAlignment="0" applyProtection="0"/>
    <xf numFmtId="0" fontId="5" fillId="89"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86" borderId="0" applyNumberFormat="0" applyBorder="0" applyAlignment="0" applyProtection="0"/>
    <xf numFmtId="0" fontId="5" fillId="90" borderId="0" applyNumberFormat="0" applyBorder="0" applyAlignment="0" applyProtection="0"/>
    <xf numFmtId="0" fontId="19" fillId="0" borderId="0"/>
    <xf numFmtId="0" fontId="10" fillId="0" borderId="0"/>
    <xf numFmtId="166" fontId="10" fillId="0" borderId="0" applyFont="0" applyFill="0" applyBorder="0" applyAlignment="0" applyProtection="0"/>
    <xf numFmtId="0" fontId="19" fillId="0" borderId="0" applyNumberFormat="0" applyFill="0" applyBorder="0" applyAlignment="0" applyProtection="0"/>
    <xf numFmtId="0" fontId="10" fillId="0" borderId="0"/>
    <xf numFmtId="0" fontId="4" fillId="0" borderId="0"/>
    <xf numFmtId="0" fontId="19" fillId="0" borderId="0"/>
    <xf numFmtId="0" fontId="3" fillId="0" borderId="0"/>
    <xf numFmtId="0" fontId="3" fillId="0" borderId="0"/>
    <xf numFmtId="0" fontId="2" fillId="0" borderId="0"/>
    <xf numFmtId="0" fontId="1" fillId="0" borderId="0"/>
    <xf numFmtId="173" fontId="1" fillId="0" borderId="0" applyFont="0" applyFill="0" applyBorder="0" applyAlignment="0" applyProtection="0"/>
    <xf numFmtId="9" fontId="175" fillId="0" borderId="0" applyFill="0" applyBorder="0" applyAlignment="0" applyProtection="0">
      <alignment horizontal="left"/>
    </xf>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22" fillId="0" borderId="0">
      <alignment vertical="top"/>
    </xf>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220" fontId="86" fillId="0" borderId="0"/>
    <xf numFmtId="220" fontId="285" fillId="0" borderId="0"/>
    <xf numFmtId="220" fontId="86" fillId="0" borderId="0"/>
    <xf numFmtId="220" fontId="285" fillId="0" borderId="0"/>
    <xf numFmtId="220" fontId="86" fillId="0" borderId="0"/>
    <xf numFmtId="220" fontId="285" fillId="0" borderId="0"/>
    <xf numFmtId="0" fontId="285"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xf numFmtId="0" fontId="94" fillId="0" borderId="0"/>
    <xf numFmtId="0" fontId="94" fillId="0" borderId="0"/>
    <xf numFmtId="0" fontId="19" fillId="0" borderId="0"/>
    <xf numFmtId="0" fontId="19" fillId="0" borderId="0"/>
    <xf numFmtId="0" fontId="95"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95"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94" fillId="0" borderId="0"/>
    <xf numFmtId="0" fontId="94" fillId="0" borderId="0"/>
    <xf numFmtId="0" fontId="19" fillId="0" borderId="0"/>
    <xf numFmtId="0" fontId="19" fillId="0" borderId="0"/>
    <xf numFmtId="0" fontId="19" fillId="0" borderId="0"/>
    <xf numFmtId="0" fontId="22" fillId="0" borderId="0">
      <alignment vertical="top"/>
    </xf>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94"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94" fillId="0" borderId="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77" fillId="0" borderId="0"/>
    <xf numFmtId="0" fontId="17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94"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xf numFmtId="0" fontId="286" fillId="0" borderId="0" applyNumberFormat="0" applyFill="0" applyBorder="0" applyAlignment="0" applyProtection="0"/>
    <xf numFmtId="0" fontId="287" fillId="0" borderId="0"/>
    <xf numFmtId="279" fontId="19" fillId="0" borderId="0" applyFont="0" applyAlignment="0"/>
    <xf numFmtId="0" fontId="1" fillId="69" borderId="0" applyNumberFormat="0" applyBorder="0" applyAlignment="0" applyProtection="0"/>
    <xf numFmtId="0" fontId="1" fillId="69"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7" borderId="0" applyNumberFormat="0" applyBorder="0" applyAlignment="0" applyProtection="0"/>
    <xf numFmtId="0" fontId="1" fillId="77"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19" borderId="0" applyNumberFormat="0" applyBorder="0" applyAlignment="0" applyProtection="0"/>
    <xf numFmtId="0" fontId="1" fillId="36" borderId="0" applyNumberFormat="0" applyBorder="0" applyAlignment="0" applyProtection="0"/>
    <xf numFmtId="0" fontId="1" fillId="85" borderId="0" applyNumberFormat="0" applyBorder="0" applyAlignment="0" applyProtection="0"/>
    <xf numFmtId="0" fontId="1" fillId="85" borderId="0" applyNumberFormat="0" applyBorder="0" applyAlignment="0" applyProtection="0"/>
    <xf numFmtId="0" fontId="1" fillId="89" borderId="0" applyNumberFormat="0" applyBorder="0" applyAlignment="0" applyProtection="0"/>
    <xf numFmtId="0" fontId="1" fillId="89" borderId="0" applyNumberFormat="0" applyBorder="0" applyAlignment="0" applyProtection="0"/>
    <xf numFmtId="0" fontId="85" fillId="95" borderId="0" applyNumberFormat="0" applyBorder="0" applyAlignment="0" applyProtection="0"/>
    <xf numFmtId="0" fontId="85" fillId="16" borderId="0" applyNumberFormat="0" applyBorder="0" applyAlignment="0" applyProtection="0"/>
    <xf numFmtId="0" fontId="85" fillId="96" borderId="0" applyNumberFormat="0" applyBorder="0" applyAlignment="0" applyProtection="0"/>
    <xf numFmtId="0" fontId="85" fillId="36" borderId="0" applyNumberFormat="0" applyBorder="0" applyAlignment="0" applyProtection="0"/>
    <xf numFmtId="0" fontId="85" fillId="97" borderId="0" applyNumberFormat="0" applyBorder="0" applyAlignment="0" applyProtection="0"/>
    <xf numFmtId="0" fontId="85" fillId="2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85" fillId="15" borderId="0" applyNumberFormat="0" applyBorder="0" applyAlignment="0" applyProtection="0"/>
    <xf numFmtId="0" fontId="85" fillId="12" borderId="0" applyNumberFormat="0" applyBorder="0" applyAlignment="0" applyProtection="0"/>
    <xf numFmtId="0" fontId="85" fillId="54" borderId="0" applyNumberFormat="0" applyBorder="0" applyAlignment="0" applyProtection="0"/>
    <xf numFmtId="0" fontId="85" fillId="36" borderId="0" applyNumberFormat="0" applyBorder="0" applyAlignment="0" applyProtection="0"/>
    <xf numFmtId="0" fontId="85" fillId="15" borderId="0" applyNumberFormat="0" applyBorder="0" applyAlignment="0" applyProtection="0"/>
    <xf numFmtId="0" fontId="85" fillId="35" borderId="0" applyNumberFormat="0" applyBorder="0" applyAlignment="0" applyProtection="0"/>
    <xf numFmtId="0" fontId="106" fillId="97" borderId="0" applyNumberFormat="0" applyBorder="0" applyAlignment="0" applyProtection="0"/>
    <xf numFmtId="0" fontId="250" fillId="71" borderId="0" applyNumberFormat="0" applyBorder="0" applyAlignment="0" applyProtection="0"/>
    <xf numFmtId="0" fontId="250" fillId="71" borderId="0" applyNumberFormat="0" applyBorder="0" applyAlignment="0" applyProtection="0"/>
    <xf numFmtId="0" fontId="106" fillId="53" borderId="0" applyNumberFormat="0" applyBorder="0" applyAlignment="0" applyProtection="0"/>
    <xf numFmtId="0" fontId="250" fillId="75" borderId="0" applyNumberFormat="0" applyBorder="0" applyAlignment="0" applyProtection="0"/>
    <xf numFmtId="0" fontId="250" fillId="75" borderId="0" applyNumberFormat="0" applyBorder="0" applyAlignment="0" applyProtection="0"/>
    <xf numFmtId="0" fontId="106" fillId="35" borderId="0" applyNumberFormat="0" applyBorder="0" applyAlignment="0" applyProtection="0"/>
    <xf numFmtId="0" fontId="250" fillId="79" borderId="0" applyNumberFormat="0" applyBorder="0" applyAlignment="0" applyProtection="0"/>
    <xf numFmtId="0" fontId="250" fillId="79" borderId="0" applyNumberFormat="0" applyBorder="0" applyAlignment="0" applyProtection="0"/>
    <xf numFmtId="0" fontId="106" fillId="16" borderId="0" applyNumberFormat="0" applyBorder="0" applyAlignment="0" applyProtection="0"/>
    <xf numFmtId="0" fontId="250" fillId="83" borderId="0" applyNumberFormat="0" applyBorder="0" applyAlignment="0" applyProtection="0"/>
    <xf numFmtId="0" fontId="250" fillId="83" borderId="0" applyNumberFormat="0" applyBorder="0" applyAlignment="0" applyProtection="0"/>
    <xf numFmtId="0" fontId="106" fillId="97" borderId="0" applyNumberFormat="0" applyBorder="0" applyAlignment="0" applyProtection="0"/>
    <xf numFmtId="0" fontId="250" fillId="87" borderId="0" applyNumberFormat="0" applyBorder="0" applyAlignment="0" applyProtection="0"/>
    <xf numFmtId="0" fontId="250" fillId="87" borderId="0" applyNumberFormat="0" applyBorder="0" applyAlignment="0" applyProtection="0"/>
    <xf numFmtId="0" fontId="106" fillId="12" borderId="0" applyNumberFormat="0" applyBorder="0" applyAlignment="0" applyProtection="0"/>
    <xf numFmtId="0" fontId="250" fillId="91" borderId="0" applyNumberFormat="0" applyBorder="0" applyAlignment="0" applyProtection="0"/>
    <xf numFmtId="0" fontId="250" fillId="91" borderId="0" applyNumberFormat="0" applyBorder="0" applyAlignment="0" applyProtection="0"/>
    <xf numFmtId="0" fontId="106" fillId="98" borderId="0" applyNumberFormat="0" applyBorder="0" applyAlignment="0" applyProtection="0"/>
    <xf numFmtId="0" fontId="106" fillId="12" borderId="0" applyNumberFormat="0" applyBorder="0" applyAlignment="0" applyProtection="0"/>
    <xf numFmtId="0" fontId="106" fillId="54" borderId="0" applyNumberFormat="0" applyBorder="0" applyAlignment="0" applyProtection="0"/>
    <xf numFmtId="0" fontId="106" fillId="99" borderId="0" applyNumberFormat="0" applyBorder="0" applyAlignment="0" applyProtection="0"/>
    <xf numFmtId="0" fontId="106" fillId="24" borderId="0" applyNumberFormat="0" applyBorder="0" applyAlignment="0" applyProtection="0"/>
    <xf numFmtId="0" fontId="106" fillId="52" borderId="0" applyNumberFormat="0" applyBorder="0" applyAlignment="0" applyProtection="0"/>
    <xf numFmtId="9" fontId="288" fillId="0" borderId="0"/>
    <xf numFmtId="0" fontId="106" fillId="103" borderId="0" applyNumberFormat="0" applyBorder="0" applyAlignment="0" applyProtection="0"/>
    <xf numFmtId="0" fontId="250" fillId="68" borderId="0" applyNumberFormat="0" applyBorder="0" applyAlignment="0" applyProtection="0"/>
    <xf numFmtId="0" fontId="250" fillId="68" borderId="0" applyNumberFormat="0" applyBorder="0" applyAlignment="0" applyProtection="0"/>
    <xf numFmtId="0" fontId="106" fillId="53" borderId="0" applyNumberFormat="0" applyBorder="0" applyAlignment="0" applyProtection="0"/>
    <xf numFmtId="0" fontId="250" fillId="72" borderId="0" applyNumberFormat="0" applyBorder="0" applyAlignment="0" applyProtection="0"/>
    <xf numFmtId="0" fontId="250" fillId="72" borderId="0" applyNumberFormat="0" applyBorder="0" applyAlignment="0" applyProtection="0"/>
    <xf numFmtId="0" fontId="106" fillId="35" borderId="0" applyNumberFormat="0" applyBorder="0" applyAlignment="0" applyProtection="0"/>
    <xf numFmtId="0" fontId="250" fillId="76" borderId="0" applyNumberFormat="0" applyBorder="0" applyAlignment="0" applyProtection="0"/>
    <xf numFmtId="0" fontId="250" fillId="76" borderId="0" applyNumberFormat="0" applyBorder="0" applyAlignment="0" applyProtection="0"/>
    <xf numFmtId="0" fontId="106" fillId="17" borderId="0" applyNumberFormat="0" applyBorder="0" applyAlignment="0" applyProtection="0"/>
    <xf numFmtId="0" fontId="250" fillId="80" borderId="0" applyNumberFormat="0" applyBorder="0" applyAlignment="0" applyProtection="0"/>
    <xf numFmtId="0" fontId="250" fillId="80" borderId="0" applyNumberFormat="0" applyBorder="0" applyAlignment="0" applyProtection="0"/>
    <xf numFmtId="0" fontId="106" fillId="24" borderId="0" applyNumberFormat="0" applyBorder="0" applyAlignment="0" applyProtection="0"/>
    <xf numFmtId="0" fontId="250" fillId="84" borderId="0" applyNumberFormat="0" applyBorder="0" applyAlignment="0" applyProtection="0"/>
    <xf numFmtId="0" fontId="250" fillId="84" borderId="0" applyNumberFormat="0" applyBorder="0" applyAlignment="0" applyProtection="0"/>
    <xf numFmtId="0" fontId="106" fillId="28" borderId="0" applyNumberFormat="0" applyBorder="0" applyAlignment="0" applyProtection="0"/>
    <xf numFmtId="0" fontId="250" fillId="88" borderId="0" applyNumberFormat="0" applyBorder="0" applyAlignment="0" applyProtection="0"/>
    <xf numFmtId="0" fontId="250" fillId="88" borderId="0" applyNumberFormat="0" applyBorder="0" applyAlignment="0" applyProtection="0"/>
    <xf numFmtId="0" fontId="106" fillId="100" borderId="0" applyNumberFormat="0" applyBorder="0" applyAlignment="0" applyProtection="0"/>
    <xf numFmtId="0" fontId="106" fillId="28" borderId="0" applyNumberFormat="0" applyBorder="0" applyAlignment="0" applyProtection="0"/>
    <xf numFmtId="0" fontId="106" fillId="18" borderId="0" applyNumberFormat="0" applyBorder="0" applyAlignment="0" applyProtection="0"/>
    <xf numFmtId="0" fontId="106" fillId="99" borderId="0" applyNumberFormat="0" applyBorder="0" applyAlignment="0" applyProtection="0"/>
    <xf numFmtId="0" fontId="106" fillId="24" borderId="0" applyNumberFormat="0" applyBorder="0" applyAlignment="0" applyProtection="0"/>
    <xf numFmtId="0" fontId="106" fillId="53" borderId="0" applyNumberFormat="0" applyBorder="0" applyAlignment="0" applyProtection="0"/>
    <xf numFmtId="0" fontId="193" fillId="19" borderId="55" applyNumberFormat="0" applyAlignment="0" applyProtection="0"/>
    <xf numFmtId="0" fontId="193" fillId="19" borderId="55" applyNumberFormat="0" applyAlignment="0" applyProtection="0"/>
    <xf numFmtId="0" fontId="19" fillId="0" borderId="0"/>
    <xf numFmtId="0" fontId="110" fillId="36"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54" fillId="19" borderId="37" applyNumberFormat="0" applyAlignment="0" applyProtection="0"/>
    <xf numFmtId="0" fontId="254" fillId="19" borderId="37" applyNumberFormat="0" applyAlignment="0" applyProtection="0"/>
    <xf numFmtId="0" fontId="152" fillId="0" borderId="0" applyNumberFormat="0" applyFill="0" applyBorder="0" applyAlignment="0" applyProtection="0">
      <alignment vertical="top"/>
      <protection locked="0"/>
    </xf>
    <xf numFmtId="3" fontId="289" fillId="0" borderId="0"/>
    <xf numFmtId="280" fontId="32" fillId="0" borderId="15" applyNumberFormat="0" applyFill="0" applyProtection="0"/>
    <xf numFmtId="0" fontId="114" fillId="0" borderId="0" applyNumberFormat="0" applyFill="0" applyBorder="0" applyAlignment="0" applyProtection="0"/>
    <xf numFmtId="0" fontId="114" fillId="0" borderId="0"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200" fontId="117" fillId="0" borderId="30" applyAlignment="0" applyProtection="0"/>
    <xf numFmtId="200" fontId="117" fillId="0" borderId="30" applyAlignment="0" applyProtection="0"/>
    <xf numFmtId="167" fontId="117" fillId="0" borderId="30" applyAlignment="0" applyProtection="0"/>
    <xf numFmtId="15" fontId="19" fillId="0" borderId="28" applyNumberFormat="0" applyFont="0" applyFill="0" applyAlignment="0"/>
    <xf numFmtId="0" fontId="290" fillId="0" borderId="0">
      <alignment vertical="center"/>
      <protection locked="0"/>
    </xf>
    <xf numFmtId="0" fontId="291" fillId="0" borderId="0"/>
    <xf numFmtId="0" fontId="292" fillId="0" borderId="0"/>
    <xf numFmtId="0" fontId="291" fillId="0" borderId="0"/>
    <xf numFmtId="0" fontId="22" fillId="0" borderId="0" applyFill="0" applyBorder="0" applyAlignment="0"/>
    <xf numFmtId="192" fontId="19" fillId="0" borderId="0" applyFill="0" applyBorder="0" applyAlignment="0"/>
    <xf numFmtId="0" fontId="22" fillId="0" borderId="0" applyFill="0" applyBorder="0" applyAlignment="0"/>
    <xf numFmtId="192" fontId="19" fillId="0" borderId="0" applyFill="0" applyBorder="0" applyAlignment="0"/>
    <xf numFmtId="192" fontId="19" fillId="0" borderId="0" applyFill="0" applyBorder="0" applyAlignment="0"/>
    <xf numFmtId="192"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3" fontId="19" fillId="0" borderId="0" applyFill="0" applyBorder="0" applyAlignment="0"/>
    <xf numFmtId="284" fontId="19" fillId="0" borderId="0" applyFill="0" applyBorder="0" applyAlignment="0"/>
    <xf numFmtId="203" fontId="1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3" fontId="19" fillId="0" borderId="0" applyFill="0" applyBorder="0" applyAlignment="0"/>
    <xf numFmtId="283" fontId="19" fillId="0" borderId="0" applyFill="0" applyBorder="0" applyAlignment="0"/>
    <xf numFmtId="285" fontId="19" fillId="0" borderId="0" applyFill="0" applyBorder="0" applyAlignment="0"/>
    <xf numFmtId="286" fontId="19" fillId="0" borderId="0" applyFill="0" applyBorder="0" applyAlignment="0"/>
    <xf numFmtId="204" fontId="19" fillId="0" borderId="0" applyFill="0" applyBorder="0" applyAlignment="0"/>
    <xf numFmtId="286" fontId="19" fillId="0" borderId="0" applyFill="0" applyBorder="0" applyAlignment="0"/>
    <xf numFmtId="286" fontId="19" fillId="0" borderId="0" applyFill="0" applyBorder="0" applyAlignment="0"/>
    <xf numFmtId="286" fontId="19" fillId="0" borderId="0" applyFill="0" applyBorder="0" applyAlignment="0"/>
    <xf numFmtId="286" fontId="19" fillId="0" borderId="0" applyFill="0" applyBorder="0" applyAlignment="0"/>
    <xf numFmtId="286" fontId="19" fillId="0" borderId="0" applyFill="0" applyBorder="0" applyAlignment="0"/>
    <xf numFmtId="286" fontId="19" fillId="0" borderId="0" applyFill="0" applyBorder="0" applyAlignment="0"/>
    <xf numFmtId="285" fontId="19" fillId="0" borderId="0" applyFill="0" applyBorder="0" applyAlignment="0"/>
    <xf numFmtId="285" fontId="19" fillId="0" borderId="0" applyFill="0" applyBorder="0" applyAlignme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8" fontId="19" fillId="0" borderId="0" applyFill="0" applyBorder="0" applyAlignment="0"/>
    <xf numFmtId="289" fontId="19" fillId="0" borderId="0" applyFill="0" applyBorder="0" applyAlignment="0"/>
    <xf numFmtId="206"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8" fontId="19" fillId="0" borderId="0" applyFill="0" applyBorder="0" applyAlignment="0"/>
    <xf numFmtId="288"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44" fillId="66" borderId="72" applyNumberFormat="0" applyAlignment="0" applyProtection="0"/>
    <xf numFmtId="0" fontId="244" fillId="66" borderId="72" applyNumberFormat="0" applyAlignment="0" applyProtection="0"/>
    <xf numFmtId="0" fontId="254" fillId="104" borderId="37" applyNumberFormat="0" applyAlignment="0" applyProtection="0"/>
    <xf numFmtId="0" fontId="254" fillId="19" borderId="37" applyNumberFormat="0" applyAlignment="0" applyProtection="0"/>
    <xf numFmtId="0" fontId="254" fillId="19"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293" fillId="14" borderId="37" applyNumberFormat="0" applyAlignment="0" applyProtection="0"/>
    <xf numFmtId="0" fontId="121" fillId="0" borderId="34">
      <alignment horizontal="center"/>
    </xf>
    <xf numFmtId="280" fontId="14" fillId="49" borderId="34" applyNumberFormat="0">
      <alignment horizontal="centerContinuous"/>
    </xf>
    <xf numFmtId="0" fontId="124" fillId="37" borderId="38" applyNumberFormat="0" applyAlignment="0" applyProtection="0"/>
    <xf numFmtId="0" fontId="246" fillId="67" borderId="75" applyNumberFormat="0" applyAlignment="0" applyProtection="0"/>
    <xf numFmtId="0" fontId="246" fillId="67" borderId="75" applyNumberFormat="0" applyAlignment="0" applyProtection="0"/>
    <xf numFmtId="0" fontId="294" fillId="0" borderId="14" applyNumberFormat="0" applyFill="0" applyProtection="0">
      <alignment horizontal="center"/>
    </xf>
    <xf numFmtId="0" fontId="295" fillId="0" borderId="15">
      <alignment horizontal="center"/>
    </xf>
    <xf numFmtId="0" fontId="78" fillId="105" borderId="15" applyNumberFormat="0" applyProtection="0">
      <alignment horizontal="center" wrapText="1"/>
    </xf>
    <xf numFmtId="0" fontId="9" fillId="0" borderId="15">
      <alignment horizontal="center"/>
    </xf>
    <xf numFmtId="0" fontId="9" fillId="0" borderId="15">
      <alignment horizontal="center"/>
    </xf>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0" fontId="296" fillId="0" borderId="0"/>
    <xf numFmtId="291" fontId="19" fillId="0" borderId="0"/>
    <xf numFmtId="207" fontId="19" fillId="0" borderId="0"/>
    <xf numFmtId="291" fontId="19" fillId="0" borderId="0"/>
    <xf numFmtId="291" fontId="19" fillId="0" borderId="0"/>
    <xf numFmtId="291" fontId="19" fillId="0" borderId="0"/>
    <xf numFmtId="291" fontId="19" fillId="0" borderId="0"/>
    <xf numFmtId="291" fontId="19" fillId="0" borderId="0"/>
    <xf numFmtId="291" fontId="19" fillId="0" borderId="0"/>
    <xf numFmtId="290" fontId="296" fillId="0" borderId="0"/>
    <xf numFmtId="290" fontId="296" fillId="0" borderId="0"/>
    <xf numFmtId="292" fontId="297" fillId="0" borderId="0" applyFill="0" applyBorder="0" applyAlignment="0" applyProtection="0"/>
    <xf numFmtId="40" fontId="297" fillId="0" borderId="0" applyFill="0" applyBorder="0" applyAlignment="0" applyProtection="0"/>
    <xf numFmtId="293" fontId="297" fillId="14" borderId="0" applyFill="0" applyBorder="0" applyAlignment="0">
      <alignment vertical="top"/>
    </xf>
    <xf numFmtId="294" fontId="297" fillId="0" borderId="0" applyFill="0" applyBorder="0" applyAlignment="0" applyProtection="0"/>
    <xf numFmtId="41" fontId="19" fillId="0" borderId="0" applyFont="0" applyFill="0" applyBorder="0" applyAlignment="0" applyProtection="0"/>
    <xf numFmtId="41" fontId="85" fillId="0" borderId="0" applyFont="0" applyFill="0" applyBorder="0" applyAlignment="0" applyProtection="0"/>
    <xf numFmtId="171" fontId="19" fillId="0" borderId="0" applyFont="0" applyFill="0" applyBorder="0" applyAlignment="0" applyProtection="0"/>
    <xf numFmtId="41" fontId="19" fillId="0" borderId="0" applyFont="0" applyFill="0" applyBorder="0" applyAlignment="0" applyProtection="0"/>
    <xf numFmtId="287" fontId="19" fillId="0" borderId="0" applyFont="0" applyFill="0" applyBorder="0" applyAlignment="0" applyProtection="0"/>
    <xf numFmtId="43" fontId="19" fillId="0" borderId="0" applyFont="0" applyFill="0" applyBorder="0" applyAlignment="0" applyProtection="0"/>
    <xf numFmtId="205" fontId="1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87" fontId="19" fillId="0" borderId="0" applyFont="0" applyFill="0" applyBorder="0" applyAlignment="0" applyProtection="0"/>
    <xf numFmtId="287"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7" fillId="0" borderId="0" applyFont="0" applyFill="0" applyBorder="0" applyAlignment="0" applyProtection="0"/>
    <xf numFmtId="43" fontId="85" fillId="0" borderId="0" applyFont="0" applyFill="0" applyBorder="0" applyAlignment="0" applyProtection="0"/>
    <xf numFmtId="180" fontId="298" fillId="0" borderId="0" applyFont="0" applyFill="0" applyBorder="0" applyAlignment="0" applyProtection="0"/>
    <xf numFmtId="180" fontId="298"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212" fontId="298"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273" fontId="298"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alignment vertical="top"/>
    </xf>
    <xf numFmtId="17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alignment vertical="top"/>
    </xf>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298" fillId="0" borderId="0" applyFont="0" applyFill="0" applyBorder="0" applyAlignment="0" applyProtection="0"/>
    <xf numFmtId="173" fontId="233"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23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2" fillId="0" borderId="0" applyFont="0" applyFill="0" applyBorder="0" applyAlignment="0" applyProtection="0"/>
    <xf numFmtId="43" fontId="77"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295" fontId="1" fillId="0" borderId="0" applyFont="0" applyFill="0" applyBorder="0" applyAlignment="0" applyProtection="0"/>
    <xf numFmtId="295" fontId="1" fillId="0" borderId="0" applyFont="0" applyFill="0" applyBorder="0" applyAlignment="0" applyProtection="0"/>
    <xf numFmtId="295" fontId="1"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0" fontId="19"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296" fontId="19" fillId="0" borderId="0" applyFont="0" applyFill="0" applyBorder="0" applyAlignment="0" applyProtection="0"/>
    <xf numFmtId="173" fontId="85" fillId="0" borderId="0" applyFont="0" applyFill="0" applyBorder="0" applyAlignment="0" applyProtection="0"/>
    <xf numFmtId="296" fontId="19" fillId="0" borderId="0" applyFont="0" applyFill="0" applyBorder="0" applyAlignment="0" applyProtection="0"/>
    <xf numFmtId="43" fontId="85" fillId="0" borderId="0" applyFont="0" applyFill="0" applyBorder="0" applyAlignment="0" applyProtection="0"/>
    <xf numFmtId="296" fontId="19" fillId="0" borderId="0" applyFont="0" applyFill="0" applyBorder="0" applyAlignment="0" applyProtection="0"/>
    <xf numFmtId="296"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1" fillId="0" borderId="0" applyFont="0" applyFill="0" applyBorder="0" applyAlignment="0" applyProtection="0"/>
    <xf numFmtId="212" fontId="19" fillId="0" borderId="0" applyFont="0" applyFill="0" applyBorder="0" applyAlignment="0" applyProtection="0"/>
    <xf numFmtId="172" fontId="85"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173" fontId="19"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0" fontId="1" fillId="0" borderId="0" applyFont="0" applyFill="0" applyBorder="0" applyAlignment="0" applyProtection="0"/>
    <xf numFmtId="173" fontId="300"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1" fillId="0" borderId="0" applyFont="0" applyFill="0" applyBorder="0" applyAlignment="0" applyProtection="0"/>
    <xf numFmtId="212" fontId="19" fillId="0" borderId="0" applyFont="0" applyFill="0" applyBorder="0" applyAlignment="0" applyProtection="0"/>
    <xf numFmtId="43" fontId="1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212"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69"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0" fontId="1" fillId="0" borderId="0" applyFont="0" applyFill="0" applyBorder="0" applyAlignment="0" applyProtection="0"/>
    <xf numFmtId="0"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0" fontId="1"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296" fontId="22" fillId="0" borderId="0" applyFont="0" applyFill="0" applyBorder="0" applyAlignment="0" applyProtection="0">
      <alignment vertical="top"/>
    </xf>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296" fontId="19" fillId="0" borderId="0" applyFont="0" applyFill="0" applyBorder="0" applyAlignment="0" applyProtection="0"/>
    <xf numFmtId="296" fontId="19" fillId="0" borderId="0" applyFont="0" applyFill="0" applyBorder="0" applyAlignment="0" applyProtection="0"/>
    <xf numFmtId="296" fontId="19" fillId="0" borderId="0" applyFont="0" applyFill="0" applyBorder="0" applyAlignment="0" applyProtection="0"/>
    <xf numFmtId="43" fontId="19"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77"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77"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173" fontId="298" fillId="0" borderId="0" applyFont="0" applyFill="0" applyBorder="0" applyAlignment="0" applyProtection="0"/>
    <xf numFmtId="43" fontId="298"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212" fontId="19" fillId="0" borderId="0" applyFont="0" applyFill="0" applyBorder="0" applyAlignment="0" applyProtection="0"/>
    <xf numFmtId="176"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297" fontId="298" fillId="0" borderId="0" applyFont="0" applyFill="0" applyBorder="0" applyAlignment="0" applyProtection="0"/>
    <xf numFmtId="297" fontId="298" fillId="0" borderId="0" applyFont="0" applyFill="0" applyBorder="0" applyAlignment="0" applyProtection="0"/>
    <xf numFmtId="297" fontId="298" fillId="0" borderId="0" applyFont="0" applyFill="0" applyBorder="0" applyAlignment="0" applyProtection="0"/>
    <xf numFmtId="297" fontId="298" fillId="0" borderId="0" applyFont="0" applyFill="0" applyBorder="0" applyAlignment="0" applyProtection="0"/>
    <xf numFmtId="43" fontId="19" fillId="0" borderId="0" applyFont="0" applyFill="0" applyBorder="0" applyAlignment="0" applyProtection="0"/>
    <xf numFmtId="180" fontId="298" fillId="0" borderId="0" applyFont="0" applyFill="0" applyBorder="0" applyAlignment="0" applyProtection="0"/>
    <xf numFmtId="180" fontId="298" fillId="0" borderId="0" applyFont="0" applyFill="0" applyBorder="0" applyAlignment="0" applyProtection="0"/>
    <xf numFmtId="180" fontId="298"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 fillId="0" borderId="0" applyFont="0" applyFill="0" applyBorder="0" applyAlignment="0" applyProtection="0"/>
    <xf numFmtId="43" fontId="7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01" fillId="0" borderId="0" applyFont="0" applyFill="0" applyBorder="0" applyAlignment="0" applyProtection="0"/>
    <xf numFmtId="43" fontId="301" fillId="0" borderId="0" applyFont="0" applyFill="0" applyBorder="0" applyAlignment="0" applyProtection="0"/>
    <xf numFmtId="0" fontId="19" fillId="0" borderId="0" applyFont="0" applyFill="0" applyBorder="0" applyAlignment="0" applyProtection="0"/>
    <xf numFmtId="193" fontId="19" fillId="0" borderId="0" applyFont="0" applyFill="0" applyBorder="0" applyAlignment="0" applyProtection="0"/>
    <xf numFmtId="173" fontId="251" fillId="0" borderId="0" applyFont="0" applyFill="0" applyBorder="0" applyAlignment="0" applyProtection="0"/>
    <xf numFmtId="43" fontId="251" fillId="0" borderId="0" applyFont="0" applyFill="0" applyBorder="0" applyAlignment="0" applyProtection="0"/>
    <xf numFmtId="298" fontId="77" fillId="0" borderId="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173" fontId="201" fillId="0" borderId="0" applyFont="0" applyFill="0" applyBorder="0" applyAlignment="0" applyProtection="0"/>
    <xf numFmtId="43" fontId="201" fillId="0" borderId="0" applyFont="0" applyFill="0" applyBorder="0" applyAlignment="0" applyProtection="0"/>
    <xf numFmtId="43" fontId="85" fillId="0" borderId="0" applyFont="0" applyFill="0" applyBorder="0" applyAlignment="0" applyProtection="0"/>
    <xf numFmtId="173" fontId="300"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173" fontId="251" fillId="0" borderId="0" applyFont="0" applyFill="0" applyBorder="0" applyAlignment="0" applyProtection="0"/>
    <xf numFmtId="43" fontId="251" fillId="0" borderId="0" applyFont="0" applyFill="0" applyBorder="0" applyAlignment="0" applyProtection="0"/>
    <xf numFmtId="173" fontId="251" fillId="0" borderId="0" applyFont="0" applyFill="0" applyBorder="0" applyAlignment="0" applyProtection="0"/>
    <xf numFmtId="43" fontId="251"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99" fontId="19" fillId="0" borderId="0" applyFont="0" applyFill="0" applyBorder="0" applyAlignment="0" applyProtection="0"/>
    <xf numFmtId="43" fontId="1"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0" fontId="298" fillId="0" borderId="0" applyFont="0" applyFill="0" applyBorder="0" applyAlignment="0" applyProtection="0"/>
    <xf numFmtId="174" fontId="85" fillId="0" borderId="0" applyFont="0" applyFill="0" applyBorder="0" applyAlignment="0" applyProtection="0"/>
    <xf numFmtId="173" fontId="132" fillId="0" borderId="0" applyFont="0" applyFill="0" applyBorder="0" applyAlignment="0" applyProtection="0"/>
    <xf numFmtId="43" fontId="132" fillId="0" borderId="0" applyFont="0" applyFill="0" applyBorder="0" applyAlignment="0" applyProtection="0"/>
    <xf numFmtId="173" fontId="302" fillId="0" borderId="0" applyFont="0" applyFill="0" applyBorder="0" applyAlignment="0" applyProtection="0"/>
    <xf numFmtId="43" fontId="302" fillId="0" borderId="0" applyFont="0" applyFill="0" applyBorder="0" applyAlignment="0" applyProtection="0"/>
    <xf numFmtId="173" fontId="302" fillId="0" borderId="0" applyFont="0" applyFill="0" applyBorder="0" applyAlignment="0" applyProtection="0"/>
    <xf numFmtId="43" fontId="302" fillId="0" borderId="0" applyFont="0" applyFill="0" applyBorder="0" applyAlignment="0" applyProtection="0"/>
    <xf numFmtId="173" fontId="302" fillId="0" borderId="0" applyFont="0" applyFill="0" applyBorder="0" applyAlignment="0" applyProtection="0"/>
    <xf numFmtId="43" fontId="302" fillId="0" borderId="0" applyFont="0" applyFill="0" applyBorder="0" applyAlignment="0" applyProtection="0"/>
    <xf numFmtId="173" fontId="302" fillId="0" borderId="0" applyFont="0" applyFill="0" applyBorder="0" applyAlignment="0" applyProtection="0"/>
    <xf numFmtId="43" fontId="302" fillId="0" borderId="0" applyFont="0" applyFill="0" applyBorder="0" applyAlignment="0" applyProtection="0"/>
    <xf numFmtId="173" fontId="302" fillId="0" borderId="0" applyFont="0" applyFill="0" applyBorder="0" applyAlignment="0" applyProtection="0"/>
    <xf numFmtId="43" fontId="302"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297" fontId="298" fillId="0" borderId="0" applyFont="0" applyFill="0" applyBorder="0" applyAlignment="0" applyProtection="0"/>
    <xf numFmtId="297"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43" fontId="85" fillId="0" borderId="0" applyFont="0" applyFill="0" applyBorder="0" applyAlignment="0" applyProtection="0"/>
    <xf numFmtId="243" fontId="85" fillId="0" borderId="0" applyFont="0" applyFill="0" applyBorder="0" applyAlignment="0" applyProtection="0"/>
    <xf numFmtId="243" fontId="85"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298" fillId="0" borderId="0" applyFont="0" applyFill="0" applyBorder="0" applyAlignment="0" applyProtection="0"/>
    <xf numFmtId="173" fontId="19" fillId="0" borderId="0" applyFont="0" applyFill="0" applyBorder="0" applyAlignment="0" applyProtection="0"/>
    <xf numFmtId="243" fontId="85" fillId="0" borderId="0" applyFont="0" applyFill="0" applyBorder="0" applyAlignment="0" applyProtection="0"/>
    <xf numFmtId="43" fontId="19" fillId="0" borderId="0" applyFont="0" applyFill="0" applyBorder="0" applyAlignment="0" applyProtection="0"/>
    <xf numFmtId="41" fontId="19" fillId="0" borderId="0" applyFill="0" applyBorder="0" applyAlignment="0" applyProtection="0"/>
    <xf numFmtId="296" fontId="85" fillId="0" borderId="0" applyFont="0" applyFill="0" applyBorder="0" applyAlignment="0" applyProtection="0"/>
    <xf numFmtId="173" fontId="85" fillId="0" borderId="0" applyFont="0" applyFill="0" applyBorder="0" applyAlignment="0" applyProtection="0"/>
    <xf numFmtId="296" fontId="85" fillId="0" borderId="0" applyFont="0" applyFill="0" applyBorder="0" applyAlignment="0" applyProtection="0"/>
    <xf numFmtId="43" fontId="85" fillId="0" borderId="0" applyFont="0" applyFill="0" applyBorder="0" applyAlignment="0" applyProtection="0"/>
    <xf numFmtId="296" fontId="85" fillId="0" borderId="0" applyFont="0" applyFill="0" applyBorder="0" applyAlignment="0" applyProtection="0"/>
    <xf numFmtId="296" fontId="85" fillId="0" borderId="0" applyFont="0" applyFill="0" applyBorder="0" applyAlignment="0" applyProtection="0"/>
    <xf numFmtId="43" fontId="85"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93" fontId="85"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7" fillId="0" borderId="0" applyFont="0" applyFill="0" applyBorder="0" applyAlignment="0" applyProtection="0"/>
    <xf numFmtId="43" fontId="87"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66"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00" fontId="77" fillId="0" borderId="0"/>
    <xf numFmtId="301" fontId="19" fillId="0" borderId="0" applyFont="0" applyFill="0" applyBorder="0" applyAlignment="0" applyProtection="0"/>
    <xf numFmtId="0" fontId="130" fillId="0" borderId="39" applyNumberFormat="0" applyFill="0" applyAlignment="0" applyProtection="0"/>
    <xf numFmtId="0" fontId="303" fillId="0" borderId="0" applyNumberFormat="0" applyFill="0" applyBorder="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0" fontId="115" fillId="0" borderId="0"/>
    <xf numFmtId="302" fontId="304" fillId="0" borderId="0" applyFill="0">
      <alignment horizontal="left" vertical="top"/>
      <protection locked="0"/>
    </xf>
    <xf numFmtId="0" fontId="96" fillId="0" borderId="13"/>
    <xf numFmtId="0" fontId="96" fillId="0" borderId="0"/>
    <xf numFmtId="0" fontId="96" fillId="0" borderId="13"/>
    <xf numFmtId="0" fontId="96" fillId="0" borderId="13"/>
    <xf numFmtId="0" fontId="96" fillId="0" borderId="13"/>
    <xf numFmtId="167" fontId="305" fillId="40" borderId="0" applyFill="0"/>
    <xf numFmtId="167" fontId="306" fillId="0" borderId="0" applyFill="0">
      <alignment horizontal="right"/>
      <protection locked="0"/>
    </xf>
    <xf numFmtId="303" fontId="297" fillId="14" borderId="23" applyFill="0" applyBorder="0" applyAlignment="0">
      <alignment horizontal="right"/>
    </xf>
    <xf numFmtId="281" fontId="19" fillId="0" borderId="0" applyFont="0" applyFill="0" applyBorder="0" applyAlignment="0" applyProtection="0"/>
    <xf numFmtId="281" fontId="19" fillId="0" borderId="0" applyFont="0" applyFill="0" applyBorder="0" applyAlignment="0" applyProtection="0"/>
    <xf numFmtId="281" fontId="19" fillId="0" borderId="0" applyFont="0" applyFill="0" applyBorder="0" applyAlignment="0" applyProtection="0"/>
    <xf numFmtId="281" fontId="19" fillId="0" borderId="0" applyFont="0" applyFill="0" applyBorder="0" applyAlignment="0" applyProtection="0"/>
    <xf numFmtId="281" fontId="19" fillId="0" borderId="0" applyFont="0" applyFill="0" applyBorder="0" applyAlignment="0" applyProtection="0"/>
    <xf numFmtId="281" fontId="19" fillId="0" borderId="0" applyFont="0" applyFill="0" applyBorder="0" applyAlignment="0" applyProtection="0"/>
    <xf numFmtId="0" fontId="130" fillId="0" borderId="39" applyNumberFormat="0" applyFill="0" applyAlignment="0" applyProtection="0"/>
    <xf numFmtId="0" fontId="303" fillId="0" borderId="0" applyNumberFormat="0" applyFill="0" applyBorder="0" applyAlignment="0" applyProtection="0"/>
    <xf numFmtId="0" fontId="130" fillId="0" borderId="39" applyNumberFormat="0" applyFill="0" applyAlignment="0" applyProtection="0"/>
    <xf numFmtId="0" fontId="130" fillId="0" borderId="39" applyNumberFormat="0" applyFill="0" applyAlignment="0" applyProtection="0"/>
    <xf numFmtId="0" fontId="130" fillId="0" borderId="39" applyNumberFormat="0" applyFill="0" applyAlignment="0" applyProtection="0"/>
    <xf numFmtId="304" fontId="77" fillId="0" borderId="0"/>
    <xf numFmtId="220" fontId="19" fillId="0" borderId="0"/>
    <xf numFmtId="220" fontId="86" fillId="0" borderId="0"/>
    <xf numFmtId="305" fontId="19" fillId="40" borderId="0" applyFont="0" applyBorder="0"/>
    <xf numFmtId="219" fontId="19" fillId="40" borderId="0" applyFont="0" applyBorder="0"/>
    <xf numFmtId="219" fontId="19" fillId="40" borderId="0" applyFont="0" applyBorder="0"/>
    <xf numFmtId="219" fontId="19" fillId="40" borderId="0" applyFont="0" applyBorder="0"/>
    <xf numFmtId="219" fontId="19" fillId="40" borderId="0" applyFont="0" applyBorder="0"/>
    <xf numFmtId="219" fontId="19" fillId="40" borderId="0" applyFont="0" applyBorder="0"/>
    <xf numFmtId="219" fontId="19" fillId="40" borderId="0" applyFont="0" applyBorder="0"/>
    <xf numFmtId="305" fontId="19" fillId="40" borderId="0" applyFont="0" applyBorder="0"/>
    <xf numFmtId="305" fontId="19" fillId="40" borderId="0" applyFont="0" applyBorder="0"/>
    <xf numFmtId="0" fontId="19" fillId="19" borderId="91">
      <alignment horizontal="center"/>
    </xf>
    <xf numFmtId="0" fontId="19" fillId="0" borderId="0"/>
    <xf numFmtId="0" fontId="19" fillId="0" borderId="0"/>
    <xf numFmtId="0" fontId="86" fillId="0" borderId="16"/>
    <xf numFmtId="38" fontId="20" fillId="6" borderId="50">
      <protection locked="0"/>
    </xf>
    <xf numFmtId="0" fontId="19" fillId="40" borderId="92" applyFont="0" applyFill="0" applyBorder="0"/>
    <xf numFmtId="0" fontId="150" fillId="0" borderId="43" applyNumberFormat="0" applyFill="0" applyAlignment="0" applyProtection="0"/>
    <xf numFmtId="15" fontId="126" fillId="0" borderId="0"/>
    <xf numFmtId="0" fontId="150" fillId="0" borderId="43" applyNumberFormat="0" applyFill="0" applyAlignment="0" applyProtection="0"/>
    <xf numFmtId="0" fontId="150" fillId="0" borderId="43" applyNumberFormat="0" applyFill="0" applyAlignment="0" applyProtection="0"/>
    <xf numFmtId="0" fontId="150" fillId="0" borderId="43" applyNumberFormat="0" applyFill="0" applyAlignment="0" applyProtection="0"/>
    <xf numFmtId="38" fontId="122" fillId="106" borderId="0" applyNumberFormat="0" applyBorder="0" applyProtection="0">
      <alignment horizontal="center" vertical="center"/>
    </xf>
    <xf numFmtId="306" fontId="10" fillId="0" borderId="54" applyFont="0" applyFill="0" applyBorder="0" applyProtection="0">
      <alignment horizontal="center" vertical="center"/>
    </xf>
    <xf numFmtId="306" fontId="10" fillId="0" borderId="54" applyFont="0" applyFill="0" applyBorder="0" applyProtection="0">
      <alignment horizontal="center" vertical="center"/>
    </xf>
    <xf numFmtId="306" fontId="10" fillId="0" borderId="54" applyFont="0" applyFill="0" applyBorder="0" applyProtection="0">
      <alignment horizontal="center" vertical="center"/>
    </xf>
    <xf numFmtId="306" fontId="10" fillId="0" borderId="54" applyFont="0" applyFill="0" applyBorder="0" applyProtection="0">
      <alignment horizontal="center" vertical="center"/>
    </xf>
    <xf numFmtId="2" fontId="307" fillId="40" borderId="0" applyFill="0">
      <alignment horizontal="right"/>
    </xf>
    <xf numFmtId="39" fontId="308" fillId="6" borderId="31">
      <protection locked="0"/>
    </xf>
    <xf numFmtId="15" fontId="308" fillId="6" borderId="31">
      <protection locked="0"/>
    </xf>
    <xf numFmtId="49" fontId="309" fillId="0" borderId="15"/>
    <xf numFmtId="307" fontId="310" fillId="0" borderId="0">
      <alignment horizontal="right"/>
    </xf>
    <xf numFmtId="0" fontId="310" fillId="0" borderId="0">
      <alignment horizontal="right"/>
    </xf>
    <xf numFmtId="38" fontId="126" fillId="0" borderId="42">
      <alignment vertical="center"/>
    </xf>
    <xf numFmtId="2" fontId="308" fillId="6" borderId="31">
      <protection locked="0"/>
    </xf>
    <xf numFmtId="2" fontId="27" fillId="107" borderId="0">
      <alignment horizontal="left"/>
      <protection hidden="1"/>
    </xf>
    <xf numFmtId="308" fontId="19" fillId="0" borderId="0" applyFont="0" applyFill="0">
      <alignment horizontal="left" vertical="top" wrapText="1"/>
      <protection locked="0"/>
    </xf>
    <xf numFmtId="49" fontId="308" fillId="6" borderId="31">
      <alignment horizontal="left"/>
      <protection locked="0"/>
    </xf>
    <xf numFmtId="309" fontId="77" fillId="0" borderId="0"/>
    <xf numFmtId="0" fontId="86" fillId="0" borderId="0"/>
    <xf numFmtId="0" fontId="86" fillId="0" borderId="0"/>
    <xf numFmtId="0" fontId="164" fillId="20" borderId="37" applyNumberFormat="0" applyAlignment="0" applyProtection="0"/>
    <xf numFmtId="0" fontId="164" fillId="20" borderId="37" applyNumberFormat="0" applyAlignment="0" applyProtection="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8" fontId="19" fillId="0" borderId="0" applyFill="0" applyBorder="0" applyAlignment="0"/>
    <xf numFmtId="289" fontId="19" fillId="0" borderId="0" applyFill="0" applyBorder="0" applyAlignment="0"/>
    <xf numFmtId="206"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8" fontId="19" fillId="0" borderId="0" applyFill="0" applyBorder="0" applyAlignment="0"/>
    <xf numFmtId="288"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0" fontId="142" fillId="0" borderId="81" applyNumberFormat="0" applyFill="0" applyAlignment="0" applyProtection="0"/>
    <xf numFmtId="0" fontId="142" fillId="0" borderId="81" applyNumberFormat="0" applyFill="0" applyAlignment="0" applyProtection="0"/>
    <xf numFmtId="0" fontId="145" fillId="0" borderId="0" applyNumberFormat="0" applyFill="0" applyBorder="0" applyAlignment="0" applyProtection="0"/>
    <xf numFmtId="0" fontId="19" fillId="0" borderId="0" applyFont="0" applyFill="0" applyBorder="0" applyAlignment="0" applyProtection="0"/>
    <xf numFmtId="209"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09" fontId="19" fillId="0" borderId="0" applyFont="0" applyFill="0" applyBorder="0" applyAlignment="0" applyProtection="0"/>
    <xf numFmtId="0" fontId="19" fillId="0" borderId="0" applyFont="0" applyFill="0" applyBorder="0" applyAlignment="0" applyProtection="0"/>
    <xf numFmtId="310" fontId="85" fillId="0" borderId="0"/>
    <xf numFmtId="310" fontId="85" fillId="0" borderId="0"/>
    <xf numFmtId="310" fontId="85" fillId="0" borderId="0"/>
    <xf numFmtId="310" fontId="85" fillId="0" borderId="0"/>
    <xf numFmtId="0" fontId="85" fillId="0" borderId="0"/>
    <xf numFmtId="0" fontId="85" fillId="0" borderId="0"/>
    <xf numFmtId="0" fontId="85" fillId="0" borderId="0"/>
    <xf numFmtId="0" fontId="85" fillId="0" borderId="0"/>
    <xf numFmtId="0" fontId="145"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41" fontId="119" fillId="0" borderId="0" applyFill="0" applyBorder="0" applyAlignment="0" applyProtection="0">
      <alignment horizontal="right" vertical="top"/>
    </xf>
    <xf numFmtId="0" fontId="150" fillId="0" borderId="43" applyNumberFormat="0" applyFill="0" applyAlignment="0" applyProtection="0"/>
    <xf numFmtId="231" fontId="141" fillId="0" borderId="0">
      <protection locked="0"/>
    </xf>
    <xf numFmtId="0" fontId="150" fillId="0" borderId="43" applyNumberFormat="0" applyFill="0" applyAlignment="0" applyProtection="0"/>
    <xf numFmtId="0" fontId="150" fillId="0" borderId="43" applyNumberFormat="0" applyFill="0" applyAlignment="0" applyProtection="0"/>
    <xf numFmtId="0" fontId="150" fillId="0" borderId="43" applyNumberFormat="0" applyFill="0" applyAlignment="0" applyProtection="0"/>
    <xf numFmtId="311" fontId="19" fillId="0" borderId="0" applyFont="0">
      <alignment horizontal="left"/>
      <protection locked="0"/>
    </xf>
    <xf numFmtId="3" fontId="61" fillId="0" borderId="34"/>
    <xf numFmtId="37" fontId="307" fillId="0" borderId="0">
      <alignment horizontal="right"/>
    </xf>
    <xf numFmtId="0" fontId="309" fillId="40" borderId="14"/>
    <xf numFmtId="0" fontId="309" fillId="40" borderId="14"/>
    <xf numFmtId="0" fontId="311" fillId="108" borderId="0">
      <alignment horizontal="centerContinuous"/>
    </xf>
    <xf numFmtId="0" fontId="307" fillId="0" borderId="0"/>
    <xf numFmtId="2" fontId="307" fillId="0" borderId="0">
      <alignment horizontal="right"/>
    </xf>
    <xf numFmtId="193" fontId="307" fillId="0" borderId="0">
      <alignment horizontal="right"/>
    </xf>
    <xf numFmtId="312" fontId="307" fillId="0" borderId="0">
      <alignment horizontal="right"/>
    </xf>
    <xf numFmtId="0" fontId="309" fillId="0" borderId="0">
      <alignment horizontal="center"/>
    </xf>
    <xf numFmtId="0" fontId="307" fillId="0" borderId="0"/>
    <xf numFmtId="0" fontId="154" fillId="97"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280" fontId="71" fillId="0" borderId="93" applyNumberFormat="0" applyAlignment="0" applyProtection="0"/>
    <xf numFmtId="0" fontId="28" fillId="104" borderId="0"/>
    <xf numFmtId="0" fontId="154" fillId="96" borderId="0" applyNumberFormat="0" applyBorder="0" applyAlignment="0" applyProtection="0"/>
    <xf numFmtId="0" fontId="312" fillId="0" borderId="0"/>
    <xf numFmtId="0" fontId="12" fillId="0" borderId="94">
      <alignment horizontal="left" vertical="center"/>
    </xf>
    <xf numFmtId="0" fontId="156" fillId="0" borderId="95" applyNumberFormat="0" applyFill="0" applyAlignment="0" applyProtection="0"/>
    <xf numFmtId="0" fontId="236" fillId="0" borderId="69" applyNumberFormat="0" applyFill="0" applyAlignment="0" applyProtection="0"/>
    <xf numFmtId="0" fontId="236" fillId="0" borderId="69" applyNumberFormat="0" applyFill="0" applyAlignment="0" applyProtection="0"/>
    <xf numFmtId="0" fontId="157" fillId="0" borderId="96"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158" fillId="0" borderId="97"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158"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0" fontId="155" fillId="0" borderId="34">
      <alignment horizontal="centerContinuous"/>
    </xf>
    <xf numFmtId="14" fontId="9" fillId="4" borderId="15">
      <alignment horizontal="center" vertical="center" wrapText="1"/>
    </xf>
    <xf numFmtId="0" fontId="155" fillId="0" borderId="34">
      <alignment horizontal="centerContinuous"/>
    </xf>
    <xf numFmtId="0" fontId="155" fillId="0" borderId="34">
      <alignment horizontal="centerContinuous"/>
    </xf>
    <xf numFmtId="0" fontId="155" fillId="0" borderId="34">
      <alignment horizontal="centerContinuous"/>
    </xf>
    <xf numFmtId="224" fontId="143" fillId="0" borderId="0">
      <protection locked="0"/>
    </xf>
    <xf numFmtId="0" fontId="159" fillId="1" borderId="28">
      <alignment horizontal="centerContinuous"/>
    </xf>
    <xf numFmtId="224" fontId="143" fillId="0" borderId="0">
      <protection locked="0"/>
    </xf>
    <xf numFmtId="224" fontId="143" fillId="0" borderId="0">
      <protection locked="0"/>
    </xf>
    <xf numFmtId="313" fontId="297" fillId="0" borderId="0" applyFill="0" applyBorder="0" applyAlignment="0" applyProtection="0"/>
    <xf numFmtId="0" fontId="313" fillId="0" borderId="0" applyNumberFormat="0" applyFill="0" applyBorder="0" applyAlignment="0" applyProtection="0">
      <alignment vertical="top"/>
      <protection locked="0"/>
    </xf>
    <xf numFmtId="0" fontId="163" fillId="0" borderId="0"/>
    <xf numFmtId="0" fontId="163" fillId="0" borderId="0"/>
    <xf numFmtId="0" fontId="163" fillId="0" borderId="0"/>
    <xf numFmtId="0" fontId="163" fillId="0" borderId="0"/>
    <xf numFmtId="0" fontId="163" fillId="0" borderId="0"/>
    <xf numFmtId="314" fontId="314" fillId="0" borderId="0" applyBorder="0" applyAlignment="0"/>
    <xf numFmtId="10" fontId="28" fillId="45" borderId="34" applyNumberFormat="0" applyBorder="0" applyAlignment="0" applyProtection="0"/>
    <xf numFmtId="0" fontId="28" fillId="109" borderId="0"/>
    <xf numFmtId="10" fontId="28" fillId="45" borderId="34" applyNumberFormat="0" applyBorder="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242" fillId="65" borderId="72" applyNumberFormat="0" applyAlignment="0" applyProtection="0"/>
    <xf numFmtId="0" fontId="164" fillId="110" borderId="37" applyNumberFormat="0" applyAlignment="0" applyProtection="0"/>
    <xf numFmtId="0" fontId="242" fillId="65" borderId="72" applyNumberFormat="0" applyAlignment="0" applyProtection="0"/>
    <xf numFmtId="0" fontId="164" fillId="110" borderId="37" applyNumberFormat="0" applyAlignment="0" applyProtection="0"/>
    <xf numFmtId="0" fontId="164" fillId="20" borderId="37" applyNumberFormat="0" applyAlignment="0" applyProtection="0"/>
    <xf numFmtId="0" fontId="164" fillId="20" borderId="37" applyNumberFormat="0" applyAlignment="0" applyProtection="0"/>
    <xf numFmtId="0" fontId="164" fillId="51" borderId="37" applyNumberFormat="0" applyAlignment="0" applyProtection="0"/>
    <xf numFmtId="0" fontId="164" fillId="20" borderId="37" applyNumberFormat="0" applyAlignment="0" applyProtection="0"/>
    <xf numFmtId="0" fontId="164" fillId="20" borderId="37" applyNumberFormat="0" applyAlignment="0" applyProtection="0"/>
    <xf numFmtId="0" fontId="164" fillId="51" borderId="37" applyNumberFormat="0" applyAlignment="0" applyProtection="0"/>
    <xf numFmtId="0" fontId="164" fillId="20" borderId="37" applyNumberFormat="0" applyAlignment="0" applyProtection="0"/>
    <xf numFmtId="0" fontId="164" fillId="20"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0" fontId="164" fillId="51" borderId="37" applyNumberFormat="0" applyAlignment="0" applyProtection="0"/>
    <xf numFmtId="1" fontId="163" fillId="0" borderId="0"/>
    <xf numFmtId="0" fontId="126" fillId="0" borderId="0" applyFill="0" applyBorder="0">
      <alignment horizontal="right"/>
      <protection locked="0"/>
    </xf>
    <xf numFmtId="1" fontId="163" fillId="0" borderId="0"/>
    <xf numFmtId="1" fontId="163" fillId="0" borderId="0"/>
    <xf numFmtId="1" fontId="163" fillId="0" borderId="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17" fillId="46" borderId="16">
      <alignment horizontal="left" vertical="center" wrapText="1"/>
    </xf>
    <xf numFmtId="302" fontId="19" fillId="0" borderId="0" applyFont="0">
      <alignment horizontal="left"/>
    </xf>
    <xf numFmtId="302" fontId="19" fillId="0" borderId="0" applyFont="0" applyFill="0">
      <alignment horizontal="left"/>
    </xf>
    <xf numFmtId="302" fontId="315" fillId="0" borderId="0" applyFont="0" applyFill="0" applyBorder="0">
      <alignment horizontal="left"/>
    </xf>
    <xf numFmtId="0" fontId="102" fillId="46" borderId="16"/>
    <xf numFmtId="0" fontId="102" fillId="46" borderId="16"/>
    <xf numFmtId="0" fontId="102" fillId="46" borderId="16"/>
    <xf numFmtId="0" fontId="102" fillId="46" borderId="16"/>
    <xf numFmtId="315" fontId="19" fillId="0" borderId="0" applyFont="0">
      <protection locked="0"/>
    </xf>
    <xf numFmtId="38" fontId="98" fillId="0" borderId="98" applyProtection="0"/>
    <xf numFmtId="2" fontId="175" fillId="0" borderId="34"/>
    <xf numFmtId="0" fontId="54" fillId="0" borderId="20" applyNumberFormat="0" applyFill="0" applyBorder="0" applyAlignment="0"/>
    <xf numFmtId="0" fontId="54" fillId="0" borderId="20" applyNumberFormat="0" applyFill="0" applyBorder="0" applyAlignme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8" fontId="19" fillId="0" borderId="0" applyFill="0" applyBorder="0" applyAlignment="0"/>
    <xf numFmtId="289" fontId="19" fillId="0" borderId="0" applyFill="0" applyBorder="0" applyAlignment="0"/>
    <xf numFmtId="206"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8" fontId="19" fillId="0" borderId="0" applyFill="0" applyBorder="0" applyAlignment="0"/>
    <xf numFmtId="288"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0" fontId="230" fillId="0" borderId="99" applyNumberFormat="0" applyFill="0" applyAlignment="0" applyProtection="0"/>
    <xf numFmtId="0" fontId="245" fillId="0" borderId="74" applyNumberFormat="0" applyFill="0" applyAlignment="0" applyProtection="0"/>
    <xf numFmtId="0" fontId="245" fillId="0" borderId="74" applyNumberFormat="0" applyFill="0" applyAlignment="0" applyProtection="0"/>
    <xf numFmtId="302" fontId="19" fillId="0" borderId="0" applyFont="0" applyFill="0">
      <alignment horizontal="left"/>
    </xf>
    <xf numFmtId="302" fontId="315" fillId="0" borderId="0" applyFont="0" applyFill="0" applyBorder="0">
      <alignment horizontal="left"/>
    </xf>
    <xf numFmtId="302" fontId="19" fillId="0" borderId="0" applyFont="0" applyFill="0">
      <alignment horizontal="left"/>
    </xf>
    <xf numFmtId="0" fontId="28" fillId="0" borderId="0" applyFill="0" applyBorder="0" applyAlignment="0" applyProtection="0">
      <alignment horizontal="left"/>
    </xf>
    <xf numFmtId="0" fontId="28" fillId="0" borderId="0" applyFill="0" applyBorder="0" applyAlignment="0" applyProtection="0">
      <alignment horizontal="left"/>
    </xf>
    <xf numFmtId="0" fontId="24" fillId="0" borderId="100" applyFont="0" applyAlignment="0">
      <alignment horizontal="center"/>
    </xf>
    <xf numFmtId="308" fontId="73" fillId="0" borderId="0">
      <alignment horizontal="left" vertical="top"/>
      <protection locked="0"/>
    </xf>
    <xf numFmtId="180" fontId="134" fillId="7" borderId="34"/>
    <xf numFmtId="308" fontId="19" fillId="0" borderId="0" applyFont="0"/>
    <xf numFmtId="0" fontId="28" fillId="0" borderId="34" applyNumberFormat="0" applyFont="0" applyBorder="0">
      <alignment horizontal="left" vertical="top" wrapText="1"/>
    </xf>
    <xf numFmtId="302" fontId="19" fillId="0" borderId="0" applyFont="0" applyFill="0">
      <alignment horizontal="left"/>
    </xf>
    <xf numFmtId="0" fontId="183" fillId="0" borderId="0" applyFont="0" applyFill="0" applyBorder="0" applyAlignment="0" applyProtection="0"/>
    <xf numFmtId="0" fontId="183" fillId="0" borderId="0" applyFont="0" applyFill="0" applyBorder="0" applyAlignment="0" applyProtection="0"/>
    <xf numFmtId="0" fontId="183" fillId="0" borderId="0" applyFont="0" applyFill="0" applyBorder="0" applyAlignment="0" applyProtection="0"/>
    <xf numFmtId="0" fontId="183" fillId="0" borderId="0" applyFont="0" applyFill="0" applyBorder="0" applyAlignment="0" applyProtection="0"/>
    <xf numFmtId="0" fontId="18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302" fontId="19" fillId="0" borderId="0" applyFont="0">
      <alignment horizontal="left"/>
    </xf>
    <xf numFmtId="0" fontId="316" fillId="0" borderId="0" applyNumberFormat="0" applyFill="0" applyBorder="0" applyProtection="0">
      <alignment vertical="center"/>
    </xf>
    <xf numFmtId="0" fontId="316" fillId="0" borderId="0">
      <alignment vertical="center"/>
    </xf>
    <xf numFmtId="0" fontId="317" fillId="51" borderId="0" applyNumberFormat="0" applyBorder="0" applyAlignment="0" applyProtection="0"/>
    <xf numFmtId="0" fontId="241" fillId="64" borderId="0" applyNumberFormat="0" applyBorder="0" applyAlignment="0" applyProtection="0"/>
    <xf numFmtId="0" fontId="241" fillId="64" borderId="0" applyNumberFormat="0" applyBorder="0" applyAlignment="0" applyProtection="0"/>
    <xf numFmtId="0" fontId="126" fillId="0" borderId="0"/>
    <xf numFmtId="0" fontId="126" fillId="0" borderId="0"/>
    <xf numFmtId="0" fontId="1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20" fontId="318" fillId="0" borderId="0"/>
    <xf numFmtId="220" fontId="318" fillId="0" borderId="0"/>
    <xf numFmtId="220" fontId="318" fillId="0" borderId="0"/>
    <xf numFmtId="39" fontId="132" fillId="0" borderId="0"/>
    <xf numFmtId="0" fontId="1" fillId="0" borderId="0"/>
    <xf numFmtId="0" fontId="19" fillId="0" borderId="0"/>
    <xf numFmtId="39" fontId="132" fillId="0" borderId="0"/>
    <xf numFmtId="0" fontId="1" fillId="0" borderId="0"/>
    <xf numFmtId="0" fontId="19" fillId="0" borderId="0"/>
    <xf numFmtId="0" fontId="1" fillId="0" borderId="0"/>
    <xf numFmtId="0" fontId="19" fillId="0" borderId="0" applyNumberFormat="0"/>
    <xf numFmtId="0" fontId="1" fillId="0" borderId="0"/>
    <xf numFmtId="0" fontId="19" fillId="0" borderId="0"/>
    <xf numFmtId="0" fontId="1" fillId="0" borderId="0"/>
    <xf numFmtId="0" fontId="19" fillId="0" borderId="0" applyNumberFormat="0"/>
    <xf numFmtId="316" fontId="19" fillId="0" borderId="0"/>
    <xf numFmtId="166" fontId="19" fillId="0" borderId="0"/>
    <xf numFmtId="0" fontId="1" fillId="0" borderId="0"/>
    <xf numFmtId="0" fontId="1" fillId="0" borderId="0"/>
    <xf numFmtId="0" fontId="1" fillId="0" borderId="0"/>
    <xf numFmtId="0" fontId="1" fillId="0" borderId="0"/>
    <xf numFmtId="0" fontId="1" fillId="0" borderId="0"/>
    <xf numFmtId="0" fontId="22" fillId="0" borderId="0">
      <alignment vertical="top"/>
    </xf>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 fillId="0" borderId="0"/>
    <xf numFmtId="0" fontId="22" fillId="0" borderId="0">
      <alignment vertical="top"/>
    </xf>
    <xf numFmtId="0" fontId="19" fillId="0" borderId="0"/>
    <xf numFmtId="0" fontId="19" fillId="0" borderId="0"/>
    <xf numFmtId="0" fontId="19" fillId="0" borderId="0"/>
    <xf numFmtId="0" fontId="19" fillId="0" borderId="0"/>
    <xf numFmtId="0" fontId="85" fillId="0" borderId="0"/>
    <xf numFmtId="0" fontId="85"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 fillId="0" borderId="0"/>
    <xf numFmtId="0" fontId="1" fillId="0" borderId="0"/>
    <xf numFmtId="0" fontId="19" fillId="0" borderId="0"/>
    <xf numFmtId="0" fontId="1" fillId="0" borderId="0"/>
    <xf numFmtId="0" fontId="19" fillId="0" borderId="0"/>
    <xf numFmtId="0" fontId="19" fillId="0" borderId="0"/>
    <xf numFmtId="0" fontId="19" fillId="0" borderId="0"/>
    <xf numFmtId="0" fontId="1" fillId="0" borderId="0"/>
    <xf numFmtId="39" fontId="132" fillId="0" borderId="0"/>
    <xf numFmtId="0" fontId="187" fillId="0" borderId="0"/>
    <xf numFmtId="39" fontId="132" fillId="0" borderId="0"/>
    <xf numFmtId="0" fontId="19" fillId="0" borderId="0"/>
    <xf numFmtId="0" fontId="19" fillId="0" borderId="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22" fillId="0" borderId="0">
      <alignment vertical="top"/>
    </xf>
    <xf numFmtId="0" fontId="19" fillId="0" borderId="0"/>
    <xf numFmtId="0" fontId="1" fillId="0" borderId="0"/>
    <xf numFmtId="0" fontId="19" fillId="0" borderId="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317"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19" fillId="0" borderId="0"/>
    <xf numFmtId="0" fontId="300"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317" fontId="1" fillId="0" borderId="0"/>
    <xf numFmtId="316" fontId="1"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233" fillId="0" borderId="0"/>
    <xf numFmtId="0" fontId="19" fillId="0" borderId="0"/>
    <xf numFmtId="0" fontId="233" fillId="0" borderId="0"/>
    <xf numFmtId="0" fontId="233" fillId="0" borderId="0"/>
    <xf numFmtId="0" fontId="233" fillId="0" borderId="0"/>
    <xf numFmtId="0" fontId="85" fillId="0" borderId="0"/>
    <xf numFmtId="0" fontId="22" fillId="0" borderId="0">
      <alignment vertical="top"/>
    </xf>
    <xf numFmtId="0" fontId="19" fillId="0" borderId="0"/>
    <xf numFmtId="0" fontId="22" fillId="0" borderId="0">
      <alignment vertical="top"/>
    </xf>
    <xf numFmtId="0" fontId="19" fillId="0" borderId="0"/>
    <xf numFmtId="0" fontId="1" fillId="0" borderId="0"/>
    <xf numFmtId="0" fontId="19" fillId="0" borderId="0"/>
    <xf numFmtId="0" fontId="19" fillId="0" borderId="0" applyNumberFormat="0"/>
    <xf numFmtId="0" fontId="19" fillId="0" borderId="0"/>
    <xf numFmtId="0" fontId="19" fillId="0" borderId="0" applyNumberFormat="0"/>
    <xf numFmtId="0" fontId="19" fillId="0" borderId="0"/>
    <xf numFmtId="0" fontId="233" fillId="0" borderId="0"/>
    <xf numFmtId="0" fontId="19" fillId="0" borderId="0"/>
    <xf numFmtId="0" fontId="1" fillId="0" borderId="0"/>
    <xf numFmtId="0" fontId="19" fillId="0" borderId="0"/>
    <xf numFmtId="0" fontId="19" fillId="0" borderId="0" applyNumberFormat="0"/>
    <xf numFmtId="0" fontId="19" fillId="0" borderId="0"/>
    <xf numFmtId="0" fontId="19" fillId="0" borderId="0" applyNumberFormat="0"/>
    <xf numFmtId="0" fontId="19" fillId="0" borderId="0"/>
    <xf numFmtId="0" fontId="19" fillId="0" borderId="0" applyNumberFormat="0"/>
    <xf numFmtId="0" fontId="187" fillId="0" borderId="0"/>
    <xf numFmtId="0" fontId="19" fillId="0" borderId="0"/>
    <xf numFmtId="0" fontId="86" fillId="0" borderId="0"/>
    <xf numFmtId="0" fontId="19" fillId="0" borderId="0"/>
    <xf numFmtId="0" fontId="19" fillId="0" borderId="0"/>
    <xf numFmtId="0" fontId="19" fillId="0" borderId="0"/>
    <xf numFmtId="0" fontId="319" fillId="0" borderId="0"/>
    <xf numFmtId="0" fontId="19" fillId="0" borderId="0"/>
    <xf numFmtId="0" fontId="86" fillId="0" borderId="0"/>
    <xf numFmtId="0" fontId="19" fillId="0" borderId="0"/>
    <xf numFmtId="0" fontId="19" fillId="0" borderId="0" applyNumberFormat="0"/>
    <xf numFmtId="0" fontId="19" fillId="0" borderId="0"/>
    <xf numFmtId="0" fontId="19" fillId="0" borderId="0"/>
    <xf numFmtId="0" fontId="19" fillId="0" borderId="0"/>
    <xf numFmtId="0" fontId="19" fillId="0" borderId="0"/>
    <xf numFmtId="0" fontId="85" fillId="0" borderId="0"/>
    <xf numFmtId="0" fontId="1" fillId="0" borderId="0"/>
    <xf numFmtId="0" fontId="1" fillId="0" borderId="0"/>
    <xf numFmtId="0" fontId="19" fillId="0" borderId="0"/>
    <xf numFmtId="0" fontId="187" fillId="0" borderId="0"/>
    <xf numFmtId="0" fontId="1" fillId="0" borderId="0"/>
    <xf numFmtId="39" fontId="132" fillId="0" borderId="0"/>
    <xf numFmtId="0" fontId="85" fillId="0" borderId="0"/>
    <xf numFmtId="0" fontId="1" fillId="0" borderId="0"/>
    <xf numFmtId="0" fontId="301" fillId="0" borderId="0"/>
    <xf numFmtId="0" fontId="19" fillId="0" borderId="0"/>
    <xf numFmtId="0" fontId="19" fillId="0" borderId="0"/>
    <xf numFmtId="0" fontId="1" fillId="0" borderId="0"/>
    <xf numFmtId="0" fontId="19" fillId="0" borderId="0"/>
    <xf numFmtId="0" fontId="19" fillId="0" borderId="0"/>
    <xf numFmtId="0" fontId="19" fillId="0" borderId="0"/>
    <xf numFmtId="0" fontId="77"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9" fillId="0" borderId="0"/>
    <xf numFmtId="0" fontId="85" fillId="0" borderId="0"/>
    <xf numFmtId="0" fontId="19" fillId="0" borderId="0"/>
    <xf numFmtId="0" fontId="1" fillId="0" borderId="0"/>
    <xf numFmtId="0" fontId="187" fillId="0" borderId="0"/>
    <xf numFmtId="0" fontId="19" fillId="0" borderId="0"/>
    <xf numFmtId="0" fontId="85" fillId="0" borderId="0"/>
    <xf numFmtId="0" fontId="19" fillId="0" borderId="0"/>
    <xf numFmtId="0" fontId="320" fillId="0" borderId="0"/>
    <xf numFmtId="0" fontId="1" fillId="0" borderId="0"/>
    <xf numFmtId="0" fontId="1" fillId="0" borderId="0"/>
    <xf numFmtId="0" fontId="1" fillId="0" borderId="0"/>
    <xf numFmtId="0" fontId="19" fillId="0" borderId="0"/>
    <xf numFmtId="0" fontId="1" fillId="0" borderId="0"/>
    <xf numFmtId="0" fontId="19" fillId="0" borderId="0"/>
    <xf numFmtId="39" fontId="132" fillId="0" borderId="0"/>
    <xf numFmtId="0" fontId="19" fillId="0" borderId="0"/>
    <xf numFmtId="0" fontId="87" fillId="0" borderId="0"/>
    <xf numFmtId="0" fontId="87" fillId="0" borderId="0"/>
    <xf numFmtId="0" fontId="19" fillId="0" borderId="0"/>
    <xf numFmtId="280" fontId="19" fillId="0" borderId="0" applyFont="0" applyFill="0" applyBorder="0" applyAlignment="0" applyProtection="0"/>
    <xf numFmtId="280" fontId="19" fillId="0" borderId="0" applyFont="0" applyFill="0" applyBorder="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85" fillId="102" borderId="90" applyNumberFormat="0" applyFont="0" applyAlignment="0" applyProtection="0"/>
    <xf numFmtId="0" fontId="85" fillId="102" borderId="90" applyNumberFormat="0" applyFont="0" applyAlignment="0" applyProtection="0"/>
    <xf numFmtId="0" fontId="19" fillId="13" borderId="54" applyNumberFormat="0" applyFont="0" applyAlignment="0" applyProtection="0"/>
    <xf numFmtId="0" fontId="19" fillId="13" borderId="54" applyNumberFormat="0" applyFont="0" applyAlignment="0" applyProtection="0"/>
    <xf numFmtId="0" fontId="19" fillId="13" borderId="54" applyNumberFormat="0" applyFont="0" applyAlignment="0" applyProtection="0"/>
    <xf numFmtId="0" fontId="19" fillId="13" borderId="54" applyNumberFormat="0" applyFont="0" applyAlignment="0" applyProtection="0"/>
    <xf numFmtId="0" fontId="19" fillId="13" borderId="54" applyNumberFormat="0" applyFont="0" applyAlignment="0" applyProtection="0"/>
    <xf numFmtId="0" fontId="19"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187" fillId="13" borderId="54" applyNumberFormat="0" applyFont="0" applyAlignment="0" applyProtection="0"/>
    <xf numFmtId="0" fontId="201" fillId="13" borderId="54" applyNumberFormat="0" applyFont="0" applyAlignment="0" applyProtection="0"/>
    <xf numFmtId="0" fontId="201" fillId="13" borderId="54" applyNumberFormat="0" applyFont="0" applyAlignment="0" applyProtection="0"/>
    <xf numFmtId="311" fontId="19" fillId="0" borderId="0" applyFont="0">
      <protection locked="0"/>
    </xf>
    <xf numFmtId="0" fontId="86" fillId="0" borderId="0"/>
    <xf numFmtId="166" fontId="19" fillId="0" borderId="0" applyFont="0" applyFill="0" applyBorder="0" applyAlignment="0" applyProtection="0"/>
    <xf numFmtId="165" fontId="19" fillId="0" borderId="0" applyFont="0" applyFill="0" applyBorder="0" applyAlignment="0" applyProtection="0"/>
    <xf numFmtId="208" fontId="132" fillId="0" borderId="34">
      <alignment horizontal="left"/>
    </xf>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243" fillId="66" borderId="73" applyNumberFormat="0" applyAlignment="0" applyProtection="0"/>
    <xf numFmtId="0" fontId="193" fillId="104" borderId="55" applyNumberFormat="0" applyAlignment="0" applyProtection="0"/>
    <xf numFmtId="0" fontId="243" fillId="66" borderId="73" applyNumberFormat="0" applyAlignment="0" applyProtection="0"/>
    <xf numFmtId="0" fontId="193" fillId="104" borderId="55" applyNumberFormat="0" applyAlignment="0" applyProtection="0"/>
    <xf numFmtId="0" fontId="193" fillId="19" borderId="55" applyNumberFormat="0" applyAlignment="0" applyProtection="0"/>
    <xf numFmtId="0" fontId="193" fillId="19"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193" fillId="14" borderId="55" applyNumberFormat="0" applyAlignment="0" applyProtection="0"/>
    <xf numFmtId="0" fontId="77" fillId="0" borderId="57" applyNumberFormat="0" applyAlignment="0" applyProtection="0"/>
    <xf numFmtId="0" fontId="77" fillId="0" borderId="57" applyNumberFormat="0" applyAlignment="0" applyProtection="0"/>
    <xf numFmtId="0" fontId="77" fillId="0" borderId="57" applyNumberFormat="0" applyAlignment="0" applyProtection="0"/>
    <xf numFmtId="318" fontId="297" fillId="14" borderId="0" applyFill="0" applyBorder="0" applyAlignment="0" applyProtection="0">
      <protection locked="0"/>
    </xf>
    <xf numFmtId="275" fontId="19" fillId="0" borderId="0" applyFont="0" applyFill="0" applyBorder="0" applyAlignment="0" applyProtection="0"/>
    <xf numFmtId="0" fontId="108" fillId="0" borderId="0"/>
    <xf numFmtId="319" fontId="297" fillId="14" borderId="0" applyFill="0" applyBorder="0" applyAlignment="0" applyProtection="0">
      <alignment vertical="top"/>
    </xf>
    <xf numFmtId="320" fontId="297" fillId="0" borderId="0" applyFill="0" applyBorder="0" applyAlignment="0" applyProtection="0"/>
    <xf numFmtId="285" fontId="19" fillId="0" borderId="0" applyFont="0" applyFill="0" applyBorder="0" applyAlignment="0" applyProtection="0"/>
    <xf numFmtId="286" fontId="19" fillId="0" borderId="0" applyFont="0" applyFill="0" applyBorder="0" applyAlignment="0" applyProtection="0"/>
    <xf numFmtId="204" fontId="19" fillId="0" borderId="0" applyFont="0" applyFill="0" applyBorder="0" applyAlignment="0" applyProtection="0"/>
    <xf numFmtId="286" fontId="19" fillId="0" borderId="0" applyFont="0" applyFill="0" applyBorder="0" applyAlignment="0" applyProtection="0"/>
    <xf numFmtId="286" fontId="19" fillId="0" borderId="0" applyFont="0" applyFill="0" applyBorder="0" applyAlignment="0" applyProtection="0"/>
    <xf numFmtId="286" fontId="19" fillId="0" borderId="0" applyFont="0" applyFill="0" applyBorder="0" applyAlignment="0" applyProtection="0"/>
    <xf numFmtId="286" fontId="19" fillId="0" borderId="0" applyFont="0" applyFill="0" applyBorder="0" applyAlignment="0" applyProtection="0"/>
    <xf numFmtId="286" fontId="19" fillId="0" borderId="0" applyFont="0" applyFill="0" applyBorder="0" applyAlignment="0" applyProtection="0"/>
    <xf numFmtId="286"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321" fontId="19" fillId="0" borderId="0" applyFont="0" applyFill="0" applyBorder="0" applyAlignment="0" applyProtection="0"/>
    <xf numFmtId="322" fontId="19" fillId="0" borderId="0" applyFont="0" applyFill="0" applyBorder="0" applyAlignment="0" applyProtection="0"/>
    <xf numFmtId="250" fontId="19" fillId="0" borderId="0" applyFont="0" applyFill="0" applyBorder="0" applyAlignment="0" applyProtection="0"/>
    <xf numFmtId="322" fontId="19" fillId="0" borderId="0" applyFont="0" applyFill="0" applyBorder="0" applyAlignment="0" applyProtection="0"/>
    <xf numFmtId="322" fontId="19" fillId="0" borderId="0" applyFont="0" applyFill="0" applyBorder="0" applyAlignment="0" applyProtection="0"/>
    <xf numFmtId="322" fontId="19" fillId="0" borderId="0" applyFont="0" applyFill="0" applyBorder="0" applyAlignment="0" applyProtection="0"/>
    <xf numFmtId="322" fontId="19" fillId="0" borderId="0" applyFont="0" applyFill="0" applyBorder="0" applyAlignment="0" applyProtection="0"/>
    <xf numFmtId="322" fontId="19" fillId="0" borderId="0" applyFont="0" applyFill="0" applyBorder="0" applyAlignment="0" applyProtection="0"/>
    <xf numFmtId="322" fontId="19" fillId="0" borderId="0" applyFont="0" applyFill="0" applyBorder="0" applyAlignment="0" applyProtection="0"/>
    <xf numFmtId="321" fontId="19" fillId="0" borderId="0" applyFont="0" applyFill="0" applyBorder="0" applyAlignment="0" applyProtection="0"/>
    <xf numFmtId="321"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98"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7" fillId="0" borderId="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323" fontId="19"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306" fillId="40" borderId="0" applyFill="0" applyBorder="0">
      <alignment horizontal="right"/>
      <protection locked="0"/>
    </xf>
    <xf numFmtId="10" fontId="321" fillId="40" borderId="0" applyFill="0" applyBorder="0">
      <alignment horizontal="right"/>
    </xf>
    <xf numFmtId="0" fontId="126" fillId="0" borderId="0"/>
    <xf numFmtId="0" fontId="199" fillId="3" borderId="34" applyFo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7" fontId="19" fillId="0" borderId="0" applyFill="0" applyBorder="0" applyAlignment="0"/>
    <xf numFmtId="43" fontId="19" fillId="0" borderId="0" applyFill="0" applyBorder="0" applyAlignment="0"/>
    <xf numFmtId="205" fontId="1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7" fontId="19" fillId="0" borderId="0" applyFill="0" applyBorder="0" applyAlignment="0"/>
    <xf numFmtId="287" fontId="19" fillId="0" borderId="0" applyFill="0" applyBorder="0" applyAlignment="0"/>
    <xf numFmtId="288" fontId="19" fillId="0" borderId="0" applyFill="0" applyBorder="0" applyAlignment="0"/>
    <xf numFmtId="289" fontId="19" fillId="0" borderId="0" applyFill="0" applyBorder="0" applyAlignment="0"/>
    <xf numFmtId="206"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9" fontId="19" fillId="0" borderId="0" applyFill="0" applyBorder="0" applyAlignment="0"/>
    <xf numFmtId="288" fontId="19" fillId="0" borderId="0" applyFill="0" applyBorder="0" applyAlignment="0"/>
    <xf numFmtId="288"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281" fontId="19" fillId="0" borderId="0" applyFill="0" applyBorder="0" applyAlignment="0"/>
    <xf numFmtId="9" fontId="19" fillId="0" borderId="0" applyFont="0" applyFill="0" applyBorder="0" applyAlignment="0" applyProtection="0"/>
    <xf numFmtId="4" fontId="126" fillId="0" borderId="0" applyFont="0" applyFill="0" applyBorder="0" applyAlignment="0" applyProtection="0"/>
    <xf numFmtId="0" fontId="117" fillId="0" borderId="15">
      <alignment horizontal="center"/>
    </xf>
    <xf numFmtId="3" fontId="126" fillId="0" borderId="0" applyFont="0" applyFill="0" applyBorder="0" applyAlignment="0" applyProtection="0"/>
    <xf numFmtId="0" fontId="126" fillId="50" borderId="0" applyNumberFormat="0" applyFont="0" applyBorder="0" applyAlignment="0" applyProtection="0"/>
    <xf numFmtId="315" fontId="19" fillId="0" borderId="0" applyFont="0">
      <protection locked="0"/>
    </xf>
    <xf numFmtId="315" fontId="19" fillId="0" borderId="0" applyFont="0">
      <protection locked="0"/>
    </xf>
    <xf numFmtId="0" fontId="126" fillId="0" borderId="0"/>
    <xf numFmtId="0" fontId="126" fillId="0" borderId="0"/>
    <xf numFmtId="3" fontId="322" fillId="0" borderId="0"/>
    <xf numFmtId="280" fontId="40" fillId="6" borderId="34" applyNumberFormat="0" applyAlignment="0" applyProtection="0"/>
    <xf numFmtId="0" fontId="323" fillId="0" borderId="0" applyNumberFormat="0" applyFill="0" applyBorder="0" applyAlignment="0" applyProtection="0"/>
    <xf numFmtId="255" fontId="202" fillId="0" borderId="0" applyNumberFormat="0" applyFill="0" applyBorder="0" applyAlignment="0" applyProtection="0">
      <alignment horizontal="left"/>
    </xf>
    <xf numFmtId="14" fontId="202" fillId="0" borderId="0" applyNumberFormat="0" applyFill="0" applyBorder="0" applyAlignment="0" applyProtection="0">
      <alignment horizontal="left"/>
    </xf>
    <xf numFmtId="255" fontId="202" fillId="0" borderId="0" applyNumberFormat="0" applyFill="0" applyBorder="0" applyAlignment="0" applyProtection="0">
      <alignment horizontal="left"/>
    </xf>
    <xf numFmtId="14" fontId="202" fillId="0" borderId="0" applyNumberFormat="0" applyFill="0" applyBorder="0" applyAlignment="0" applyProtection="0">
      <alignment horizontal="left"/>
    </xf>
    <xf numFmtId="14" fontId="202" fillId="0" borderId="0" applyNumberFormat="0" applyFill="0" applyBorder="0" applyAlignment="0" applyProtection="0">
      <alignment horizontal="left"/>
    </xf>
    <xf numFmtId="14" fontId="202" fillId="0" borderId="0" applyNumberFormat="0" applyFill="0" applyBorder="0" applyAlignment="0" applyProtection="0">
      <alignment horizontal="left"/>
    </xf>
    <xf numFmtId="38" fontId="324" fillId="0" borderId="0">
      <alignment horizontal="right"/>
      <protection hidden="1"/>
    </xf>
    <xf numFmtId="38" fontId="305" fillId="0" borderId="0">
      <alignment horizontal="center"/>
    </xf>
    <xf numFmtId="0" fontId="325" fillId="0" borderId="0">
      <alignment horizontal="right"/>
    </xf>
    <xf numFmtId="0" fontId="307" fillId="0" borderId="0">
      <alignment horizontal="right"/>
    </xf>
    <xf numFmtId="0" fontId="326" fillId="0" borderId="0">
      <alignment horizontal="right"/>
    </xf>
    <xf numFmtId="167" fontId="305" fillId="40" borderId="23" applyFill="0"/>
    <xf numFmtId="0" fontId="19" fillId="0" borderId="0"/>
    <xf numFmtId="0" fontId="202" fillId="111" borderId="0">
      <protection locked="0"/>
    </xf>
    <xf numFmtId="4" fontId="22" fillId="112" borderId="55" applyNumberFormat="0" applyProtection="0">
      <alignment vertical="center"/>
    </xf>
    <xf numFmtId="4" fontId="206" fillId="112" borderId="55" applyNumberFormat="0" applyProtection="0">
      <alignment vertical="center"/>
    </xf>
    <xf numFmtId="4" fontId="22" fillId="112" borderId="55" applyNumberFormat="0" applyProtection="0">
      <alignment horizontal="left" vertical="center" indent="1"/>
    </xf>
    <xf numFmtId="4" fontId="22" fillId="112" borderId="55" applyNumberFormat="0" applyProtection="0">
      <alignment horizontal="left" vertical="center" indent="1"/>
    </xf>
    <xf numFmtId="0" fontId="19" fillId="113" borderId="55" applyNumberFormat="0" applyProtection="0">
      <alignment horizontal="left" vertical="center" indent="1"/>
    </xf>
    <xf numFmtId="4" fontId="22" fillId="114" borderId="55" applyNumberFormat="0" applyProtection="0">
      <alignment horizontal="right" vertical="center"/>
    </xf>
    <xf numFmtId="4" fontId="22" fillId="115" borderId="55" applyNumberFormat="0" applyProtection="0">
      <alignment horizontal="right" vertical="center"/>
    </xf>
    <xf numFmtId="4" fontId="22" fillId="3" borderId="55" applyNumberFormat="0" applyProtection="0">
      <alignment horizontal="right" vertical="center"/>
    </xf>
    <xf numFmtId="4" fontId="22" fillId="116" borderId="55" applyNumberFormat="0" applyProtection="0">
      <alignment horizontal="right" vertical="center"/>
    </xf>
    <xf numFmtId="4" fontId="22" fillId="117" borderId="55" applyNumberFormat="0" applyProtection="0">
      <alignment horizontal="right" vertical="center"/>
    </xf>
    <xf numFmtId="4" fontId="22" fillId="118" borderId="55" applyNumberFormat="0" applyProtection="0">
      <alignment horizontal="right" vertical="center"/>
    </xf>
    <xf numFmtId="4" fontId="22" fillId="119" borderId="55" applyNumberFormat="0" applyProtection="0">
      <alignment horizontal="right" vertical="center"/>
    </xf>
    <xf numFmtId="4" fontId="22" fillId="120" borderId="55" applyNumberFormat="0" applyProtection="0">
      <alignment horizontal="right" vertical="center"/>
    </xf>
    <xf numFmtId="4" fontId="22" fillId="107" borderId="55" applyNumberFormat="0" applyProtection="0">
      <alignment horizontal="right" vertical="center"/>
    </xf>
    <xf numFmtId="4" fontId="18" fillId="121" borderId="55" applyNumberFormat="0" applyProtection="0">
      <alignment horizontal="left" vertical="center" indent="1"/>
    </xf>
    <xf numFmtId="4" fontId="22" fillId="58" borderId="101" applyNumberFormat="0" applyProtection="0">
      <alignment horizontal="left" vertical="center" indent="1"/>
    </xf>
    <xf numFmtId="0" fontId="19" fillId="113" borderId="55" applyNumberFormat="0" applyProtection="0">
      <alignment horizontal="left" vertical="center" indent="1"/>
    </xf>
    <xf numFmtId="0" fontId="19" fillId="57" borderId="61" applyNumberFormat="0" applyProtection="0">
      <alignment horizontal="left" vertical="center" indent="1"/>
    </xf>
    <xf numFmtId="0" fontId="19" fillId="57" borderId="61" applyNumberFormat="0" applyProtection="0">
      <alignment horizontal="left" vertical="top" indent="1"/>
    </xf>
    <xf numFmtId="0" fontId="19" fillId="122" borderId="61" applyNumberFormat="0" applyProtection="0">
      <alignment horizontal="left" vertical="center" indent="1"/>
    </xf>
    <xf numFmtId="0" fontId="19" fillId="122" borderId="61" applyNumberFormat="0" applyProtection="0">
      <alignment horizontal="left" vertical="top" indent="1"/>
    </xf>
    <xf numFmtId="0" fontId="19" fillId="8" borderId="61" applyNumberFormat="0" applyProtection="0">
      <alignment horizontal="left" vertical="center" indent="1"/>
    </xf>
    <xf numFmtId="0" fontId="19" fillId="8" borderId="61" applyNumberFormat="0" applyProtection="0">
      <alignment horizontal="left" vertical="top" indent="1"/>
    </xf>
    <xf numFmtId="0" fontId="19" fillId="49" borderId="61" applyNumberFormat="0" applyProtection="0">
      <alignment horizontal="left" vertical="center" indent="1"/>
    </xf>
    <xf numFmtId="0" fontId="19" fillId="49" borderId="61" applyNumberFormat="0" applyProtection="0">
      <alignment horizontal="left" vertical="top" indent="1"/>
    </xf>
    <xf numFmtId="4" fontId="22" fillId="45" borderId="55" applyNumberFormat="0" applyProtection="0">
      <alignment vertical="center"/>
    </xf>
    <xf numFmtId="4" fontId="206" fillId="45" borderId="55" applyNumberFormat="0" applyProtection="0">
      <alignment vertical="center"/>
    </xf>
    <xf numFmtId="4" fontId="22" fillId="45" borderId="55" applyNumberFormat="0" applyProtection="0">
      <alignment horizontal="left" vertical="center" indent="1"/>
    </xf>
    <xf numFmtId="4" fontId="22" fillId="45" borderId="55" applyNumberFormat="0" applyProtection="0">
      <alignment horizontal="left" vertical="center" indent="1"/>
    </xf>
    <xf numFmtId="4" fontId="22" fillId="58" borderId="55" applyNumberFormat="0" applyProtection="0">
      <alignment horizontal="right" vertical="center"/>
    </xf>
    <xf numFmtId="4" fontId="206" fillId="58" borderId="55" applyNumberFormat="0" applyProtection="0">
      <alignment horizontal="right" vertical="center"/>
    </xf>
    <xf numFmtId="0" fontId="19" fillId="113" borderId="55" applyNumberFormat="0" applyProtection="0">
      <alignment horizontal="left" vertical="center" indent="1"/>
    </xf>
    <xf numFmtId="0" fontId="19" fillId="113" borderId="55" applyNumberFormat="0" applyProtection="0">
      <alignment horizontal="left" vertical="center" indent="1"/>
    </xf>
    <xf numFmtId="4" fontId="153" fillId="58" borderId="55" applyNumberFormat="0" applyProtection="0">
      <alignment horizontal="right" vertical="center"/>
    </xf>
    <xf numFmtId="37" fontId="28" fillId="13" borderId="0" applyNumberFormat="0" applyFont="0" applyBorder="0" applyAlignment="0" applyProtection="0"/>
    <xf numFmtId="37" fontId="28" fillId="13" borderId="0" applyNumberFormat="0" applyFont="0" applyBorder="0" applyAlignment="0" applyProtection="0"/>
    <xf numFmtId="171" fontId="28" fillId="14" borderId="0" applyNumberFormat="0" applyFont="0" applyBorder="0" applyAlignment="0" applyProtection="0"/>
    <xf numFmtId="171" fontId="28" fillId="14" borderId="0" applyNumberFormat="0" applyFont="0" applyBorder="0" applyAlignment="0" applyProtection="0"/>
    <xf numFmtId="41" fontId="28" fillId="14" borderId="0" applyNumberFormat="0" applyFont="0" applyBorder="0" applyAlignment="0" applyProtection="0"/>
    <xf numFmtId="41" fontId="28" fillId="14" borderId="0" applyNumberFormat="0" applyFont="0" applyBorder="0" applyAlignment="0" applyProtection="0"/>
    <xf numFmtId="171" fontId="28" fillId="19" borderId="0" applyNumberFormat="0" applyFont="0" applyBorder="0" applyAlignment="0" applyProtection="0"/>
    <xf numFmtId="171" fontId="28" fillId="19" borderId="0" applyNumberFormat="0" applyFont="0" applyBorder="0" applyAlignment="0" applyProtection="0"/>
    <xf numFmtId="41" fontId="28" fillId="19" borderId="0" applyNumberFormat="0" applyFont="0" applyBorder="0" applyAlignment="0" applyProtection="0"/>
    <xf numFmtId="41" fontId="28" fillId="19" borderId="0" applyNumberFormat="0" applyFont="0" applyBorder="0" applyAlignment="0" applyProtection="0"/>
    <xf numFmtId="37" fontId="28" fillId="0" borderId="0" applyNumberFormat="0" applyFont="0" applyFill="0" applyBorder="0" applyAlignment="0" applyProtection="0"/>
    <xf numFmtId="37" fontId="28" fillId="0" borderId="0" applyNumberFormat="0" applyFont="0" applyFill="0" applyBorder="0" applyAlignment="0" applyProtection="0"/>
    <xf numFmtId="171" fontId="28" fillId="19" borderId="0" applyNumberFormat="0" applyFont="0" applyBorder="0" applyAlignment="0" applyProtection="0"/>
    <xf numFmtId="171" fontId="28" fillId="19" borderId="0" applyNumberFormat="0" applyFont="0" applyBorder="0" applyAlignment="0" applyProtection="0"/>
    <xf numFmtId="41" fontId="28" fillId="19" borderId="0" applyNumberFormat="0" applyFont="0" applyBorder="0" applyAlignment="0" applyProtection="0"/>
    <xf numFmtId="41" fontId="28" fillId="19" borderId="0" applyNumberFormat="0" applyFont="0" applyBorder="0" applyAlignment="0" applyProtection="0"/>
    <xf numFmtId="171" fontId="28" fillId="0" borderId="0" applyNumberFormat="0" applyFont="0" applyFill="0" applyBorder="0" applyAlignment="0" applyProtection="0"/>
    <xf numFmtId="171" fontId="28" fillId="0" borderId="0" applyNumberFormat="0" applyFont="0" applyFill="0" applyBorder="0" applyAlignment="0" applyProtection="0"/>
    <xf numFmtId="41" fontId="28" fillId="0" borderId="0" applyNumberFormat="0" applyFont="0" applyFill="0" applyBorder="0" applyAlignment="0" applyProtection="0"/>
    <xf numFmtId="41" fontId="28" fillId="0" borderId="0" applyNumberFormat="0" applyFont="0" applyFill="0" applyBorder="0" applyAlignment="0" applyProtection="0"/>
    <xf numFmtId="171" fontId="28" fillId="0" borderId="0" applyNumberFormat="0" applyFont="0" applyBorder="0" applyAlignment="0" applyProtection="0"/>
    <xf numFmtId="171" fontId="28" fillId="0" borderId="0" applyNumberFormat="0" applyFont="0" applyBorder="0" applyAlignment="0" applyProtection="0"/>
    <xf numFmtId="41" fontId="28" fillId="0" borderId="0" applyNumberFormat="0" applyFont="0" applyBorder="0" applyAlignment="0" applyProtection="0"/>
    <xf numFmtId="41" fontId="28" fillId="0" borderId="0" applyNumberFormat="0" applyFont="0" applyBorder="0" applyAlignment="0" applyProtection="0"/>
    <xf numFmtId="0" fontId="110" fillId="16" borderId="0" applyNumberFormat="0" applyBorder="0" applyAlignment="0" applyProtection="0"/>
    <xf numFmtId="308" fontId="19" fillId="0" borderId="0" applyFont="0">
      <alignment horizontal="left"/>
    </xf>
    <xf numFmtId="0" fontId="327" fillId="5" borderId="0"/>
    <xf numFmtId="0" fontId="72" fillId="7" borderId="0"/>
    <xf numFmtId="0" fontId="17" fillId="123" borderId="102"/>
    <xf numFmtId="0" fontId="17" fillId="123" borderId="102"/>
    <xf numFmtId="0" fontId="17" fillId="123" borderId="0"/>
    <xf numFmtId="0" fontId="17" fillId="123" borderId="0"/>
    <xf numFmtId="0" fontId="327" fillId="2" borderId="102">
      <protection locked="0"/>
    </xf>
    <xf numFmtId="0" fontId="72" fillId="123" borderId="103"/>
    <xf numFmtId="173" fontId="19" fillId="0" borderId="0" applyFont="0" applyFill="0" applyBorder="0" applyAlignment="0" applyProtection="0"/>
    <xf numFmtId="0" fontId="128" fillId="124" borderId="0">
      <alignment horizontal="right"/>
    </xf>
    <xf numFmtId="0" fontId="312" fillId="40" borderId="0" applyNumberFormat="0">
      <alignment horizontal="center"/>
    </xf>
    <xf numFmtId="168" fontId="19" fillId="0" borderId="0"/>
    <xf numFmtId="0" fontId="19" fillId="0" borderId="0"/>
    <xf numFmtId="208" fontId="19" fillId="0" borderId="0">
      <alignment horizontal="center"/>
    </xf>
    <xf numFmtId="247" fontId="126" fillId="0" borderId="0">
      <alignment horizontal="center"/>
    </xf>
    <xf numFmtId="208" fontId="19" fillId="0" borderId="0">
      <alignment horizontal="center"/>
    </xf>
    <xf numFmtId="208" fontId="19" fillId="0" borderId="0">
      <alignment horizontal="center"/>
    </xf>
    <xf numFmtId="208" fontId="19" fillId="0" borderId="0">
      <alignment horizontal="center"/>
    </xf>
    <xf numFmtId="0" fontId="19" fillId="0" borderId="0"/>
    <xf numFmtId="306" fontId="12" fillId="0" borderId="0" applyNumberFormat="0" applyFill="0" applyBorder="0" applyProtection="0">
      <alignment vertical="center"/>
    </xf>
    <xf numFmtId="306" fontId="12" fillId="0" borderId="0" applyNumberFormat="0" applyFill="0" applyBorder="0" applyProtection="0">
      <alignment vertical="center" wrapText="1"/>
    </xf>
    <xf numFmtId="306" fontId="10" fillId="0" borderId="0" applyNumberFormat="0" applyFill="0" applyBorder="0" applyProtection="0">
      <alignment vertical="center" wrapText="1"/>
    </xf>
    <xf numFmtId="306" fontId="10" fillId="0" borderId="0" applyNumberFormat="0" applyFill="0" applyBorder="0" applyProtection="0">
      <alignment vertical="center" wrapText="1"/>
    </xf>
    <xf numFmtId="0" fontId="328" fillId="0" borderId="11"/>
    <xf numFmtId="0" fontId="28" fillId="0" borderId="0"/>
    <xf numFmtId="0" fontId="28" fillId="0" borderId="0"/>
    <xf numFmtId="0" fontId="28" fillId="0" borderId="0"/>
    <xf numFmtId="0" fontId="28" fillId="0" borderId="0"/>
    <xf numFmtId="0" fontId="28" fillId="0" borderId="0"/>
    <xf numFmtId="0" fontId="28" fillId="0" borderId="0"/>
    <xf numFmtId="0" fontId="328" fillId="0" borderId="11"/>
    <xf numFmtId="0" fontId="328" fillId="0" borderId="11"/>
    <xf numFmtId="0" fontId="328" fillId="0" borderId="11"/>
    <xf numFmtId="0" fontId="28" fillId="0" borderId="0"/>
    <xf numFmtId="0" fontId="28" fillId="0" borderId="0"/>
    <xf numFmtId="0" fontId="28" fillId="0" borderId="0"/>
    <xf numFmtId="0" fontId="28" fillId="0" borderId="0"/>
    <xf numFmtId="0" fontId="28" fillId="0" borderId="0"/>
    <xf numFmtId="0" fontId="28" fillId="0" borderId="0"/>
    <xf numFmtId="0" fontId="328" fillId="0" borderId="11"/>
    <xf numFmtId="0" fontId="328" fillId="0" borderId="11"/>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8" fillId="0" borderId="34"/>
    <xf numFmtId="0" fontId="28" fillId="0" borderId="34">
      <alignment horizontal="center" textRotation="90"/>
    </xf>
    <xf numFmtId="0" fontId="86" fillId="0" borderId="0"/>
    <xf numFmtId="0" fontId="86" fillId="0" borderId="0"/>
    <xf numFmtId="0" fontId="86" fillId="0" borderId="0"/>
    <xf numFmtId="0" fontId="86" fillId="0" borderId="0"/>
    <xf numFmtId="0" fontId="86" fillId="0" borderId="0"/>
    <xf numFmtId="308" fontId="200" fillId="0" borderId="0">
      <alignment horizontal="right" vertical="top"/>
      <protection locked="0"/>
    </xf>
    <xf numFmtId="0" fontId="309" fillId="0" borderId="0" applyNumberFormat="0" applyFill="0" applyBorder="0" applyAlignment="0" applyProtection="0"/>
    <xf numFmtId="0" fontId="329" fillId="0" borderId="0" applyNumberFormat="0" applyFill="0" applyBorder="0" applyAlignment="0" applyProtection="0"/>
    <xf numFmtId="0" fontId="330" fillId="125" borderId="0"/>
    <xf numFmtId="0" fontId="331" fillId="0" borderId="0" applyNumberFormat="0" applyProtection="0">
      <alignment wrapText="1"/>
    </xf>
    <xf numFmtId="0" fontId="77" fillId="0" borderId="0">
      <alignment horizontal="right"/>
    </xf>
    <xf numFmtId="308" fontId="19" fillId="0" borderId="0" applyFont="0">
      <protection locked="0"/>
    </xf>
    <xf numFmtId="308" fontId="315" fillId="0" borderId="0" applyFill="0" applyProtection="0"/>
    <xf numFmtId="0" fontId="200" fillId="126" borderId="0" applyNumberFormat="0" applyAlignment="0"/>
    <xf numFmtId="0" fontId="22" fillId="0" borderId="31" applyBorder="0">
      <alignment horizontal="center"/>
    </xf>
    <xf numFmtId="0" fontId="50" fillId="0" borderId="21">
      <alignment horizontal="center" vertical="top"/>
    </xf>
    <xf numFmtId="0" fontId="86" fillId="0" borderId="16"/>
    <xf numFmtId="0" fontId="86" fillId="0" borderId="16"/>
    <xf numFmtId="0" fontId="221" fillId="0" borderId="0" applyFill="0" applyBorder="0" applyAlignment="0" applyProtection="0"/>
    <xf numFmtId="0" fontId="221" fillId="0" borderId="0" applyFill="0" applyBorder="0" applyAlignment="0" applyProtection="0"/>
    <xf numFmtId="0" fontId="221" fillId="0" borderId="0" applyFill="0" applyBorder="0" applyAlignment="0" applyProtection="0"/>
    <xf numFmtId="0" fontId="221" fillId="0" borderId="0" applyFill="0" applyBorder="0" applyAlignment="0" applyProtection="0"/>
    <xf numFmtId="0" fontId="221" fillId="0" borderId="0" applyFill="0" applyBorder="0" applyAlignment="0" applyProtection="0"/>
    <xf numFmtId="0" fontId="163" fillId="0" borderId="0"/>
    <xf numFmtId="0" fontId="163" fillId="0" borderId="0"/>
    <xf numFmtId="0" fontId="163" fillId="0" borderId="0"/>
    <xf numFmtId="0" fontId="163" fillId="0" borderId="0"/>
    <xf numFmtId="0" fontId="163" fillId="0" borderId="0"/>
    <xf numFmtId="324" fontId="19" fillId="0" borderId="0" applyFill="0" applyBorder="0" applyAlignment="0"/>
    <xf numFmtId="325" fontId="19" fillId="0" borderId="0" applyFill="0" applyBorder="0" applyAlignment="0"/>
    <xf numFmtId="26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4" fontId="19" fillId="0" borderId="0" applyFill="0" applyBorder="0" applyAlignment="0"/>
    <xf numFmtId="324" fontId="19" fillId="0" borderId="0" applyFill="0" applyBorder="0" applyAlignment="0"/>
    <xf numFmtId="326" fontId="19" fillId="0" borderId="0" applyFill="0" applyBorder="0" applyAlignment="0"/>
    <xf numFmtId="327" fontId="19" fillId="0" borderId="0" applyFill="0" applyBorder="0" applyAlignment="0"/>
    <xf numFmtId="242" fontId="19" fillId="0" borderId="0" applyFill="0" applyBorder="0" applyAlignment="0"/>
    <xf numFmtId="327" fontId="19" fillId="0" borderId="0" applyFill="0" applyBorder="0" applyAlignment="0"/>
    <xf numFmtId="327" fontId="19" fillId="0" borderId="0" applyFill="0" applyBorder="0" applyAlignment="0"/>
    <xf numFmtId="327" fontId="19" fillId="0" borderId="0" applyFill="0" applyBorder="0" applyAlignment="0"/>
    <xf numFmtId="327" fontId="19" fillId="0" borderId="0" applyFill="0" applyBorder="0" applyAlignment="0"/>
    <xf numFmtId="327" fontId="19" fillId="0" borderId="0" applyFill="0" applyBorder="0" applyAlignment="0"/>
    <xf numFmtId="327" fontId="19" fillId="0" borderId="0" applyFill="0" applyBorder="0" applyAlignment="0"/>
    <xf numFmtId="326" fontId="19" fillId="0" borderId="0" applyFill="0" applyBorder="0" applyAlignment="0"/>
    <xf numFmtId="326" fontId="19" fillId="0" borderId="0" applyFill="0" applyBorder="0" applyAlignment="0"/>
    <xf numFmtId="40" fontId="134" fillId="0" borderId="0"/>
    <xf numFmtId="0" fontId="332" fillId="38" borderId="0"/>
    <xf numFmtId="0" fontId="225" fillId="38" borderId="0"/>
    <xf numFmtId="0" fontId="332" fillId="38" borderId="0"/>
    <xf numFmtId="0" fontId="332" fillId="38" borderId="0"/>
    <xf numFmtId="0" fontId="332" fillId="38" borderId="0"/>
    <xf numFmtId="0" fontId="212" fillId="0" borderId="0" applyNumberFormat="0" applyFill="0" applyBorder="0" applyAlignment="0" applyProtection="0"/>
    <xf numFmtId="0" fontId="212"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167" fillId="0" borderId="1" applyNumberFormat="0" applyFill="0" applyProtection="0">
      <alignment horizontal="center"/>
    </xf>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249" fillId="0" borderId="76" applyNumberFormat="0" applyFill="0" applyAlignment="0" applyProtection="0"/>
    <xf numFmtId="0" fontId="142" fillId="0" borderId="81" applyNumberFormat="0" applyFill="0" applyAlignment="0" applyProtection="0"/>
    <xf numFmtId="0" fontId="249" fillId="0" borderId="76" applyNumberFormat="0" applyFill="0" applyAlignment="0" applyProtection="0"/>
    <xf numFmtId="0" fontId="142" fillId="0" borderId="81"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0" fontId="142" fillId="0" borderId="104" applyNumberFormat="0" applyFill="0" applyAlignment="0" applyProtection="0"/>
    <xf numFmtId="308" fontId="333" fillId="0" borderId="0"/>
    <xf numFmtId="0" fontId="102" fillId="0" borderId="68"/>
    <xf numFmtId="0" fontId="102" fillId="0" borderId="68"/>
    <xf numFmtId="0" fontId="170" fillId="0" borderId="16"/>
    <xf numFmtId="0" fontId="102" fillId="0" borderId="16"/>
    <xf numFmtId="0" fontId="102" fillId="0" borderId="16"/>
    <xf numFmtId="0" fontId="102" fillId="0" borderId="16"/>
    <xf numFmtId="0" fontId="102" fillId="0" borderId="16"/>
    <xf numFmtId="41" fontId="19" fillId="0" borderId="0" applyFont="0" applyFill="0" applyBorder="0" applyAlignment="0" applyProtection="0"/>
    <xf numFmtId="43" fontId="19" fillId="0" borderId="0" applyFont="0" applyFill="0" applyBorder="0" applyAlignment="0" applyProtection="0"/>
    <xf numFmtId="0" fontId="271" fillId="0" borderId="0" applyNumberFormat="0" applyFill="0" applyBorder="0" applyAlignment="0" applyProtection="0"/>
    <xf numFmtId="0" fontId="259" fillId="0" borderId="77" applyNumberFormat="0" applyFill="0" applyAlignment="0" applyProtection="0"/>
    <xf numFmtId="0" fontId="261" fillId="0" borderId="78" applyNumberFormat="0" applyFill="0" applyAlignment="0" applyProtection="0"/>
    <xf numFmtId="0" fontId="263" fillId="0" borderId="79" applyNumberFormat="0" applyFill="0" applyAlignment="0" applyProtection="0"/>
    <xf numFmtId="0" fontId="263" fillId="0" borderId="0" applyNumberFormat="0" applyFill="0" applyBorder="0" applyAlignment="0" applyProtection="0"/>
    <xf numFmtId="328" fontId="315" fillId="0" borderId="0" applyFill="0">
      <alignment horizontal="center"/>
    </xf>
    <xf numFmtId="329" fontId="19" fillId="0" borderId="28" applyFont="0" applyFill="0" applyBorder="0" applyProtection="0">
      <alignment horizontal="center"/>
      <protection locked="0"/>
    </xf>
    <xf numFmtId="329" fontId="19" fillId="0" borderId="28" applyFont="0" applyFill="0" applyBorder="0" applyProtection="0">
      <alignment horizontal="center"/>
      <protection locked="0"/>
    </xf>
    <xf numFmtId="330" fontId="9" fillId="0" borderId="30" applyFont="0" applyFill="0" applyBorder="0" applyProtection="0">
      <alignment horizontal="center"/>
    </xf>
    <xf numFmtId="330" fontId="9" fillId="0" borderId="30" applyFont="0" applyFill="0" applyBorder="0" applyProtection="0">
      <alignment horizontal="center"/>
    </xf>
    <xf numFmtId="38" fontId="19" fillId="0" borderId="34" applyFont="0" applyFill="0" applyBorder="0" applyAlignment="0" applyProtection="0">
      <protection locked="0"/>
    </xf>
    <xf numFmtId="38" fontId="19" fillId="0" borderId="34" applyFont="0" applyFill="0" applyBorder="0" applyAlignment="0" applyProtection="0">
      <protection locked="0"/>
    </xf>
    <xf numFmtId="15" fontId="19" fillId="0" borderId="34" applyFont="0" applyFill="0" applyBorder="0" applyProtection="0">
      <alignment horizontal="center"/>
      <protection locked="0"/>
    </xf>
    <xf numFmtId="15" fontId="19" fillId="0" borderId="34" applyFont="0" applyFill="0" applyBorder="0" applyProtection="0">
      <alignment horizontal="center"/>
      <protection locked="0"/>
    </xf>
    <xf numFmtId="10" fontId="19" fillId="0" borderId="34" applyFont="0" applyFill="0" applyBorder="0" applyProtection="0">
      <alignment horizontal="center"/>
      <protection locked="0"/>
    </xf>
    <xf numFmtId="10" fontId="19" fillId="0" borderId="34" applyFont="0" applyFill="0" applyBorder="0" applyProtection="0">
      <alignment horizontal="center"/>
      <protection locked="0"/>
    </xf>
    <xf numFmtId="233" fontId="19" fillId="0" borderId="34" applyFont="0" applyFill="0" applyBorder="0" applyProtection="0">
      <alignment horizontal="center"/>
    </xf>
    <xf numFmtId="233" fontId="19" fillId="0" borderId="34" applyFont="0" applyFill="0" applyBorder="0" applyProtection="0">
      <alignment horizontal="center"/>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292" fontId="28" fillId="45" borderId="50">
      <alignment horizontal="right"/>
    </xf>
    <xf numFmtId="220" fontId="73" fillId="0" borderId="16">
      <alignment horizontal="center" vertical="center"/>
    </xf>
    <xf numFmtId="220" fontId="73" fillId="0" borderId="16">
      <alignment horizontal="center" vertical="center"/>
    </xf>
    <xf numFmtId="220" fontId="73" fillId="0" borderId="34">
      <alignment horizontal="center" vertical="center"/>
    </xf>
    <xf numFmtId="331" fontId="19" fillId="0" borderId="0" applyFont="0" applyFill="0" applyBorder="0" applyAlignment="0" applyProtection="0"/>
    <xf numFmtId="332" fontId="19" fillId="0" borderId="0" applyFont="0" applyFill="0" applyBorder="0" applyAlignment="0" applyProtection="0"/>
    <xf numFmtId="0" fontId="267" fillId="0" borderId="80" applyNumberFormat="0" applyFill="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47" fillId="0" borderId="0" applyNumberFormat="0" applyFill="0" applyBorder="0" applyAlignment="0" applyProtection="0"/>
    <xf numFmtId="0" fontId="247" fillId="0" borderId="0" applyNumberFormat="0" applyFill="0" applyBorder="0" applyAlignment="0" applyProtection="0"/>
    <xf numFmtId="0" fontId="221" fillId="0" borderId="0" applyNumberFormat="0" applyFont="0" applyFill="0" applyBorder="0" applyProtection="0">
      <alignment horizontal="center" vertical="center" wrapText="1"/>
    </xf>
    <xf numFmtId="0" fontId="221" fillId="0" borderId="0" applyNumberFormat="0" applyFont="0" applyFill="0" applyBorder="0" applyProtection="0">
      <alignment horizontal="center" vertical="center" wrapText="1"/>
    </xf>
    <xf numFmtId="0" fontId="221" fillId="0" borderId="0" applyNumberFormat="0" applyFont="0" applyFill="0" applyBorder="0" applyProtection="0">
      <alignment horizontal="center" vertical="center" wrapText="1"/>
    </xf>
    <xf numFmtId="0" fontId="221" fillId="0" borderId="0" applyNumberFormat="0" applyFont="0" applyFill="0" applyBorder="0" applyProtection="0">
      <alignment horizontal="center" vertical="center" wrapText="1"/>
    </xf>
    <xf numFmtId="0" fontId="221" fillId="0" borderId="0" applyNumberFormat="0" applyFont="0" applyFill="0" applyBorder="0" applyProtection="0">
      <alignment horizontal="center" vertical="center" wrapText="1"/>
    </xf>
    <xf numFmtId="1" fontId="163" fillId="0" borderId="94">
      <alignment vertical="center"/>
    </xf>
    <xf numFmtId="1" fontId="163" fillId="0" borderId="94">
      <alignment vertical="center"/>
    </xf>
    <xf numFmtId="1" fontId="163" fillId="0" borderId="94">
      <alignment vertical="center"/>
    </xf>
    <xf numFmtId="1" fontId="163" fillId="0" borderId="94">
      <alignment vertical="center"/>
    </xf>
    <xf numFmtId="1" fontId="163" fillId="0" borderId="94">
      <alignment vertical="center"/>
    </xf>
    <xf numFmtId="0" fontId="124" fillId="37" borderId="38" applyNumberFormat="0" applyAlignment="0" applyProtection="0"/>
    <xf numFmtId="40" fontId="232" fillId="0" borderId="0" applyFont="0" applyFill="0" applyBorder="0" applyAlignment="0" applyProtection="0"/>
    <xf numFmtId="38" fontId="232" fillId="0" borderId="0" applyFont="0" applyFill="0" applyBorder="0" applyAlignment="0" applyProtection="0"/>
    <xf numFmtId="0" fontId="232" fillId="0" borderId="0" applyFont="0" applyFill="0" applyBorder="0" applyAlignment="0" applyProtection="0"/>
    <xf numFmtId="0" fontId="232" fillId="0" borderId="0" applyFont="0" applyFill="0" applyBorder="0" applyAlignment="0" applyProtection="0"/>
    <xf numFmtId="10" fontId="19" fillId="0" borderId="0" applyFont="0" applyFill="0" applyBorder="0" applyAlignment="0" applyProtection="0"/>
    <xf numFmtId="0" fontId="334" fillId="0" borderId="0"/>
    <xf numFmtId="333" fontId="19" fillId="0" borderId="0" applyFont="0" applyFill="0" applyBorder="0" applyAlignment="0" applyProtection="0"/>
    <xf numFmtId="334" fontId="93" fillId="0" borderId="0" applyFont="0" applyFill="0" applyBorder="0" applyAlignment="0" applyProtection="0"/>
    <xf numFmtId="335" fontId="93" fillId="0" borderId="0" applyFont="0" applyFill="0" applyBorder="0" applyAlignment="0" applyProtection="0"/>
    <xf numFmtId="0" fontId="335" fillId="0" borderId="0"/>
    <xf numFmtId="0" fontId="77" fillId="0" borderId="0"/>
    <xf numFmtId="165" fontId="77" fillId="0" borderId="0" applyFont="0" applyFill="0" applyBorder="0" applyAlignment="0" applyProtection="0"/>
    <xf numFmtId="166" fontId="77" fillId="0" borderId="0" applyFont="0" applyFill="0" applyBorder="0" applyAlignment="0" applyProtection="0"/>
    <xf numFmtId="4" fontId="126" fillId="0" borderId="0" applyFont="0" applyFill="0" applyBorder="0" applyAlignment="0" applyProtection="0"/>
    <xf numFmtId="41" fontId="336" fillId="0" borderId="0" applyFont="0" applyFill="0" applyBorder="0" applyAlignment="0" applyProtection="0"/>
    <xf numFmtId="0" fontId="169" fillId="0" borderId="0"/>
    <xf numFmtId="336" fontId="77" fillId="0" borderId="0" applyFont="0" applyFill="0" applyBorder="0" applyAlignment="0" applyProtection="0"/>
    <xf numFmtId="337" fontId="77" fillId="0" borderId="0" applyFont="0" applyFill="0" applyBorder="0" applyAlignment="0" applyProtection="0"/>
    <xf numFmtId="172" fontId="336" fillId="0" borderId="0" applyFont="0" applyFill="0" applyBorder="0" applyAlignment="0" applyProtection="0"/>
    <xf numFmtId="169" fontId="126" fillId="0" borderId="0" applyFont="0" applyFill="0" applyBorder="0" applyAlignment="0" applyProtection="0"/>
  </cellStyleXfs>
  <cellXfs count="560">
    <xf numFmtId="0" fontId="0" fillId="0" borderId="0" xfId="0"/>
    <xf numFmtId="0" fontId="10" fillId="0" borderId="0" xfId="0" applyNumberFormat="1" applyFont="1" applyAlignment="1"/>
    <xf numFmtId="2" fontId="0" fillId="0" borderId="0" xfId="0" applyNumberFormat="1"/>
    <xf numFmtId="0" fontId="28" fillId="0" borderId="0" xfId="0" applyNumberFormat="1" applyFont="1" applyAlignment="1"/>
    <xf numFmtId="0" fontId="11" fillId="0" borderId="0" xfId="0" applyFont="1" applyAlignment="1">
      <alignment horizontal="center"/>
    </xf>
    <xf numFmtId="0" fontId="11" fillId="0" borderId="0" xfId="0" applyFont="1" applyAlignment="1"/>
    <xf numFmtId="0" fontId="11" fillId="0" borderId="1" xfId="0" applyFont="1" applyBorder="1" applyAlignment="1"/>
    <xf numFmtId="0" fontId="19" fillId="0" borderId="0" xfId="0" applyFont="1" applyAlignment="1"/>
    <xf numFmtId="0" fontId="11" fillId="0" borderId="2" xfId="0" applyFont="1" applyBorder="1" applyAlignment="1"/>
    <xf numFmtId="0" fontId="10" fillId="0" borderId="0" xfId="0" applyFont="1" applyAlignment="1"/>
    <xf numFmtId="0" fontId="12" fillId="0" borderId="0" xfId="0" applyFont="1" applyAlignment="1">
      <alignment horizontal="centerContinuous"/>
    </xf>
    <xf numFmtId="0" fontId="11" fillId="0" borderId="0" xfId="0" applyFont="1" applyAlignment="1">
      <alignment horizontal="centerContinuous"/>
    </xf>
    <xf numFmtId="0" fontId="19" fillId="0" borderId="1" xfId="0" applyFont="1" applyBorder="1" applyAlignment="1">
      <alignment horizontal="centerContinuous"/>
    </xf>
    <xf numFmtId="0" fontId="11" fillId="0" borderId="1" xfId="0" applyFont="1" applyBorder="1" applyAlignment="1">
      <alignment horizontal="centerContinuous"/>
    </xf>
    <xf numFmtId="0" fontId="11" fillId="0" borderId="3" xfId="0" applyFont="1" applyBorder="1" applyAlignment="1">
      <alignment horizontal="center"/>
    </xf>
    <xf numFmtId="0" fontId="19" fillId="0" borderId="1" xfId="0" applyFont="1" applyBorder="1" applyAlignment="1"/>
    <xf numFmtId="0" fontId="11" fillId="0" borderId="3" xfId="0" applyFont="1" applyBorder="1" applyAlignment="1"/>
    <xf numFmtId="0" fontId="11" fillId="0" borderId="2" xfId="0" applyFont="1" applyBorder="1" applyAlignment="1">
      <alignment horizontal="center"/>
    </xf>
    <xf numFmtId="0" fontId="12" fillId="0" borderId="3" xfId="0" applyFont="1" applyBorder="1" applyAlignment="1"/>
    <xf numFmtId="0" fontId="11" fillId="0" borderId="0" xfId="0" applyFont="1" applyAlignment="1">
      <alignment horizontal="right"/>
    </xf>
    <xf numFmtId="0" fontId="19" fillId="0" borderId="4" xfId="0" applyFont="1" applyBorder="1" applyAlignment="1"/>
    <xf numFmtId="0" fontId="11" fillId="0" borderId="4" xfId="0" applyFont="1" applyBorder="1" applyAlignment="1"/>
    <xf numFmtId="0" fontId="12" fillId="0" borderId="2" xfId="0" applyFont="1" applyBorder="1" applyAlignment="1"/>
    <xf numFmtId="0" fontId="11" fillId="0" borderId="5" xfId="0" applyFont="1" applyBorder="1" applyAlignment="1"/>
    <xf numFmtId="0" fontId="0" fillId="0" borderId="2" xfId="0" applyBorder="1"/>
    <xf numFmtId="0" fontId="29" fillId="0" borderId="2" xfId="0" applyFont="1" applyBorder="1" applyAlignment="1"/>
    <xf numFmtId="0" fontId="11" fillId="0" borderId="1" xfId="0" applyFont="1" applyBorder="1" applyAlignment="1">
      <alignment horizontal="center"/>
    </xf>
    <xf numFmtId="0" fontId="15" fillId="0" borderId="0" xfId="0" applyFont="1" applyAlignment="1"/>
    <xf numFmtId="0" fontId="12" fillId="0" borderId="0" xfId="0" applyFont="1" applyAlignment="1"/>
    <xf numFmtId="0" fontId="12" fillId="0" borderId="1" xfId="0" applyFont="1" applyBorder="1" applyAlignment="1"/>
    <xf numFmtId="0" fontId="19" fillId="0" borderId="0" xfId="0" applyFont="1" applyAlignment="1">
      <alignment horizontal="centerContinuous"/>
    </xf>
    <xf numFmtId="0" fontId="0" fillId="0" borderId="1" xfId="0" applyBorder="1"/>
    <xf numFmtId="0" fontId="19" fillId="0" borderId="0" xfId="0" applyFont="1" applyAlignment="1">
      <alignment horizontal="center"/>
    </xf>
    <xf numFmtId="0" fontId="26" fillId="0" borderId="0" xfId="0" applyFont="1" applyAlignment="1"/>
    <xf numFmtId="0" fontId="14" fillId="0" borderId="0" xfId="0" applyFont="1" applyAlignment="1"/>
    <xf numFmtId="0" fontId="30" fillId="0" borderId="0" xfId="0" applyFont="1" applyAlignment="1"/>
    <xf numFmtId="0" fontId="31" fillId="0" borderId="0" xfId="0" applyFont="1" applyAlignment="1">
      <alignment horizontal="centerContinuous"/>
    </xf>
    <xf numFmtId="0" fontId="12" fillId="0" borderId="0" xfId="0" applyFont="1" applyAlignment="1">
      <alignment horizontal="center"/>
    </xf>
    <xf numFmtId="0" fontId="32" fillId="0" borderId="0" xfId="0" applyFont="1" applyAlignment="1">
      <alignment horizontal="right"/>
    </xf>
    <xf numFmtId="0" fontId="32" fillId="0" borderId="0" xfId="0" applyFont="1" applyAlignment="1">
      <alignment horizontal="centerContinuous"/>
    </xf>
    <xf numFmtId="0" fontId="33" fillId="0" borderId="0" xfId="0" applyFont="1" applyAlignment="1">
      <alignment horizontal="centerContinuous"/>
    </xf>
    <xf numFmtId="0" fontId="29" fillId="0" borderId="0" xfId="0" applyFont="1" applyAlignment="1">
      <alignment horizontal="centerContinuous"/>
    </xf>
    <xf numFmtId="0" fontId="29" fillId="0" borderId="1" xfId="0" applyFont="1" applyBorder="1" applyAlignment="1"/>
    <xf numFmtId="0" fontId="29" fillId="0" borderId="0" xfId="0" applyFont="1" applyAlignment="1"/>
    <xf numFmtId="0" fontId="34" fillId="0" borderId="0" xfId="0" applyFont="1" applyAlignment="1"/>
    <xf numFmtId="0" fontId="34" fillId="0" borderId="0" xfId="0" applyFont="1" applyAlignment="1">
      <alignment horizontal="center"/>
    </xf>
    <xf numFmtId="0" fontId="28" fillId="0" borderId="0" xfId="0" applyFont="1" applyAlignment="1"/>
    <xf numFmtId="0" fontId="16" fillId="0" borderId="0" xfId="0" applyFont="1" applyAlignment="1"/>
    <xf numFmtId="0" fontId="16" fillId="0" borderId="1" xfId="0" applyFont="1" applyBorder="1" applyAlignment="1"/>
    <xf numFmtId="0" fontId="35" fillId="0" borderId="6" xfId="0" applyFont="1" applyBorder="1" applyAlignment="1"/>
    <xf numFmtId="0" fontId="17" fillId="0" borderId="6" xfId="0" applyFont="1" applyBorder="1" applyAlignment="1"/>
    <xf numFmtId="0" fontId="35" fillId="0" borderId="0" xfId="0" applyFont="1" applyAlignment="1"/>
    <xf numFmtId="0" fontId="0" fillId="0" borderId="6" xfId="0" applyBorder="1"/>
    <xf numFmtId="0" fontId="16" fillId="0" borderId="4" xfId="0" applyFont="1" applyBorder="1" applyAlignment="1"/>
    <xf numFmtId="0" fontId="36" fillId="0" borderId="0" xfId="0" applyFont="1" applyAlignment="1"/>
    <xf numFmtId="0" fontId="36" fillId="0" borderId="0" xfId="0" applyFont="1" applyAlignment="1">
      <alignment horizontal="center"/>
    </xf>
    <xf numFmtId="0" fontId="29" fillId="0" borderId="6" xfId="0" applyFont="1" applyBorder="1" applyAlignment="1"/>
    <xf numFmtId="0" fontId="32" fillId="0" borderId="0" xfId="0" applyFont="1" applyAlignment="1"/>
    <xf numFmtId="0" fontId="32" fillId="0" borderId="6" xfId="0" applyFont="1" applyBorder="1" applyAlignment="1"/>
    <xf numFmtId="0" fontId="21" fillId="0" borderId="0" xfId="0" applyFont="1" applyAlignment="1"/>
    <xf numFmtId="0" fontId="37" fillId="0" borderId="0" xfId="0" applyFont="1" applyAlignment="1"/>
    <xf numFmtId="0" fontId="11" fillId="0" borderId="6" xfId="0" applyFont="1" applyBorder="1" applyAlignment="1"/>
    <xf numFmtId="0" fontId="38" fillId="0" borderId="0" xfId="0" applyFont="1" applyAlignment="1"/>
    <xf numFmtId="0" fontId="39" fillId="0" borderId="0" xfId="0" applyFont="1" applyAlignment="1">
      <alignment horizontal="center"/>
    </xf>
    <xf numFmtId="0" fontId="40" fillId="0" borderId="0" xfId="0" applyFont="1" applyAlignment="1">
      <alignment horizontal="center"/>
    </xf>
    <xf numFmtId="0" fontId="38" fillId="0" borderId="0" xfId="0" applyFont="1" applyAlignment="1">
      <alignment horizontal="centerContinuous"/>
    </xf>
    <xf numFmtId="0" fontId="38" fillId="0" borderId="0" xfId="0" applyFont="1" applyAlignment="1">
      <alignment horizontal="left"/>
    </xf>
    <xf numFmtId="0" fontId="15" fillId="0" borderId="0" xfId="0" applyFont="1" applyAlignment="1">
      <alignment horizontal="centerContinuous"/>
    </xf>
    <xf numFmtId="0" fontId="24" fillId="0" borderId="0" xfId="0" applyFont="1" applyAlignment="1"/>
    <xf numFmtId="0" fontId="25" fillId="0" borderId="0" xfId="0" applyFont="1" applyAlignment="1">
      <alignment horizontal="centerContinuous"/>
    </xf>
    <xf numFmtId="0" fontId="14" fillId="0" borderId="0" xfId="0" applyFont="1" applyAlignment="1">
      <alignment horizontal="centerContinuous"/>
    </xf>
    <xf numFmtId="0" fontId="25" fillId="0" borderId="0" xfId="0" applyFont="1" applyAlignment="1">
      <alignment horizontal="center"/>
    </xf>
    <xf numFmtId="0" fontId="31" fillId="0" borderId="0" xfId="0" applyFont="1" applyAlignment="1"/>
    <xf numFmtId="0" fontId="41" fillId="0" borderId="1" xfId="0" applyFont="1" applyBorder="1" applyAlignment="1"/>
    <xf numFmtId="0" fontId="41" fillId="0" borderId="0" xfId="0" applyFont="1" applyAlignment="1"/>
    <xf numFmtId="0" fontId="42" fillId="0" borderId="0" xfId="0" applyFont="1" applyAlignment="1"/>
    <xf numFmtId="0" fontId="35" fillId="0" borderId="0" xfId="0" applyFont="1" applyAlignment="1">
      <alignment horizontal="center"/>
    </xf>
    <xf numFmtId="0" fontId="43" fillId="0" borderId="0" xfId="0" applyFont="1" applyAlignment="1"/>
    <xf numFmtId="0" fontId="44" fillId="0" borderId="0" xfId="0" applyFont="1" applyAlignment="1"/>
    <xf numFmtId="0" fontId="45" fillId="0" borderId="0" xfId="0" applyFont="1" applyAlignment="1">
      <alignment horizontal="center"/>
    </xf>
    <xf numFmtId="0" fontId="61" fillId="0" borderId="6" xfId="0" applyFont="1" applyBorder="1" applyAlignment="1"/>
    <xf numFmtId="0" fontId="28" fillId="0" borderId="1" xfId="0" applyFont="1" applyBorder="1" applyAlignment="1"/>
    <xf numFmtId="0" fontId="46" fillId="0" borderId="0" xfId="0" applyFont="1" applyAlignment="1">
      <alignment horizontal="center"/>
    </xf>
    <xf numFmtId="0" fontId="47" fillId="0" borderId="0" xfId="0" applyFont="1" applyAlignment="1"/>
    <xf numFmtId="0" fontId="48" fillId="0" borderId="0" xfId="0" applyFont="1" applyAlignment="1">
      <alignment horizontal="center"/>
    </xf>
    <xf numFmtId="0" fontId="29" fillId="0" borderId="4" xfId="0" applyFont="1" applyBorder="1" applyAlignment="1"/>
    <xf numFmtId="0" fontId="49" fillId="0" borderId="0" xfId="0" applyFont="1" applyAlignment="1"/>
    <xf numFmtId="0" fontId="49" fillId="0" borderId="0" xfId="0" applyFont="1" applyAlignment="1">
      <alignment horizontal="center"/>
    </xf>
    <xf numFmtId="0" fontId="50" fillId="0" borderId="0" xfId="0" applyFont="1" applyAlignment="1"/>
    <xf numFmtId="0" fontId="50" fillId="0" borderId="0" xfId="0" applyFont="1" applyAlignment="1">
      <alignment horizontal="center"/>
    </xf>
    <xf numFmtId="0" fontId="51" fillId="0" borderId="0" xfId="0" applyFont="1" applyAlignment="1"/>
    <xf numFmtId="0" fontId="51" fillId="0" borderId="0" xfId="0" applyFont="1" applyAlignment="1">
      <alignment horizontal="center"/>
    </xf>
    <xf numFmtId="0" fontId="17" fillId="0" borderId="0" xfId="0" applyFont="1" applyAlignment="1"/>
    <xf numFmtId="0" fontId="40" fillId="0" borderId="0" xfId="0" applyFont="1" applyAlignment="1"/>
    <xf numFmtId="0" fontId="40" fillId="0" borderId="0" xfId="0" applyFont="1" applyAlignment="1">
      <alignment horizontal="centerContinuous"/>
    </xf>
    <xf numFmtId="0" fontId="40" fillId="0" borderId="0" xfId="0" applyFont="1" applyAlignment="1">
      <alignment horizontal="left"/>
    </xf>
    <xf numFmtId="0" fontId="52" fillId="0" borderId="0" xfId="0" applyFont="1" applyAlignment="1">
      <alignment horizontal="centerContinuous"/>
    </xf>
    <xf numFmtId="0" fontId="62" fillId="0" borderId="0" xfId="0" applyFont="1" applyAlignment="1">
      <alignment horizontal="centerContinuous"/>
    </xf>
    <xf numFmtId="0" fontId="53" fillId="0" borderId="0" xfId="0" applyFont="1" applyAlignment="1">
      <alignment horizontal="centerContinuous"/>
    </xf>
    <xf numFmtId="0" fontId="54" fillId="0" borderId="1" xfId="0" applyFont="1" applyBorder="1" applyAlignment="1">
      <alignment horizontal="centerContinuous"/>
    </xf>
    <xf numFmtId="0" fontId="19" fillId="0" borderId="1" xfId="0" applyFont="1" applyBorder="1" applyAlignment="1">
      <alignment horizontal="right"/>
    </xf>
    <xf numFmtId="0" fontId="54" fillId="0" borderId="0" xfId="0" applyFont="1" applyAlignment="1">
      <alignment horizontal="centerContinuous"/>
    </xf>
    <xf numFmtId="0" fontId="63" fillId="0" borderId="0" xfId="0" applyFont="1" applyAlignment="1">
      <alignment horizontal="centerContinuous"/>
    </xf>
    <xf numFmtId="0" fontId="54" fillId="0" borderId="1" xfId="0" applyFont="1" applyBorder="1" applyAlignment="1">
      <alignment horizontal="right"/>
    </xf>
    <xf numFmtId="0" fontId="29" fillId="0" borderId="0" xfId="0" applyFont="1" applyAlignment="1">
      <alignment horizontal="right"/>
    </xf>
    <xf numFmtId="0" fontId="55" fillId="0" borderId="0" xfId="0" applyFont="1" applyAlignment="1"/>
    <xf numFmtId="0" fontId="32" fillId="0" borderId="4" xfId="0" applyFont="1" applyBorder="1" applyAlignment="1"/>
    <xf numFmtId="0" fontId="17" fillId="0" borderId="4" xfId="0" applyFont="1" applyBorder="1" applyAlignment="1"/>
    <xf numFmtId="0" fontId="64" fillId="0" borderId="0" xfId="0" applyFont="1" applyAlignment="1">
      <alignment horizontal="centerContinuous"/>
    </xf>
    <xf numFmtId="0" fontId="29" fillId="0" borderId="7" xfId="0" applyFont="1" applyBorder="1" applyAlignment="1"/>
    <xf numFmtId="0" fontId="16" fillId="0" borderId="7" xfId="0" applyFont="1" applyBorder="1" applyAlignment="1"/>
    <xf numFmtId="0" fontId="11" fillId="0" borderId="7" xfId="0" applyFont="1" applyBorder="1" applyAlignment="1"/>
    <xf numFmtId="0" fontId="65" fillId="0" borderId="0" xfId="0" applyFont="1" applyAlignment="1">
      <alignment horizontal="centerContinuous"/>
    </xf>
    <xf numFmtId="0" fontId="56" fillId="0" borderId="0" xfId="0" applyFont="1" applyAlignment="1">
      <alignment horizontal="centerContinuous"/>
    </xf>
    <xf numFmtId="0" fontId="29" fillId="0" borderId="1" xfId="0" applyFont="1" applyBorder="1" applyAlignment="1">
      <alignment horizontal="centerContinuous"/>
    </xf>
    <xf numFmtId="0" fontId="29" fillId="0" borderId="1" xfId="0" applyFont="1" applyBorder="1" applyAlignment="1">
      <alignment horizontal="right"/>
    </xf>
    <xf numFmtId="0" fontId="54" fillId="0" borderId="0" xfId="0" applyFont="1" applyAlignment="1">
      <alignment horizontal="right"/>
    </xf>
    <xf numFmtId="0" fontId="19" fillId="0" borderId="0" xfId="0" applyFont="1" applyAlignment="1">
      <alignment horizontal="right"/>
    </xf>
    <xf numFmtId="0" fontId="54" fillId="0" borderId="0" xfId="0" applyFont="1" applyAlignment="1"/>
    <xf numFmtId="0" fontId="22" fillId="0" borderId="0" xfId="0" applyFont="1" applyAlignment="1"/>
    <xf numFmtId="0" fontId="15" fillId="0" borderId="4" xfId="0" applyFont="1" applyBorder="1" applyAlignment="1"/>
    <xf numFmtId="0" fontId="33" fillId="0" borderId="0" xfId="0" applyFont="1" applyAlignment="1"/>
    <xf numFmtId="0" fontId="66" fillId="0" borderId="0" xfId="0" applyFont="1" applyAlignment="1">
      <alignment horizontal="centerContinuous"/>
    </xf>
    <xf numFmtId="0" fontId="11" fillId="0" borderId="4" xfId="0" applyFont="1" applyBorder="1" applyAlignment="1">
      <alignment horizontal="center"/>
    </xf>
    <xf numFmtId="0" fontId="57" fillId="0" borderId="0" xfId="0" applyFont="1" applyAlignment="1">
      <alignment horizontal="centerContinuous"/>
    </xf>
    <xf numFmtId="0" fontId="32" fillId="0" borderId="1" xfId="0" applyFont="1" applyBorder="1" applyAlignment="1">
      <alignment horizontal="centerContinuous"/>
    </xf>
    <xf numFmtId="0" fontId="12" fillId="0" borderId="1" xfId="0" applyFont="1" applyBorder="1" applyAlignment="1">
      <alignment horizontal="centerContinuous"/>
    </xf>
    <xf numFmtId="0" fontId="32" fillId="0" borderId="1" xfId="0" applyFont="1" applyBorder="1" applyAlignment="1"/>
    <xf numFmtId="0" fontId="0" fillId="0" borderId="4" xfId="0" applyBorder="1"/>
    <xf numFmtId="0" fontId="67" fillId="0" borderId="0" xfId="0" applyFont="1" applyAlignment="1">
      <alignment horizontal="centerContinuous"/>
    </xf>
    <xf numFmtId="0" fontId="60" fillId="0" borderId="0" xfId="0" applyFont="1" applyAlignment="1">
      <alignment horizontal="centerContinuous"/>
    </xf>
    <xf numFmtId="0" fontId="60" fillId="0" borderId="0" xfId="0" applyFont="1" applyAlignment="1">
      <alignment horizontal="right"/>
    </xf>
    <xf numFmtId="0" fontId="23" fillId="0" borderId="0" xfId="0" applyFont="1" applyAlignment="1"/>
    <xf numFmtId="0" fontId="58" fillId="0" borderId="0" xfId="0" applyFont="1" applyAlignment="1"/>
    <xf numFmtId="0" fontId="29" fillId="0" borderId="4" xfId="0" applyFont="1" applyBorder="1" applyAlignment="1">
      <alignment horizontal="right"/>
    </xf>
    <xf numFmtId="0" fontId="17" fillId="0" borderId="1" xfId="0" applyFont="1" applyBorder="1" applyAlignment="1"/>
    <xf numFmtId="0" fontId="29" fillId="2" borderId="0" xfId="0" applyFont="1" applyFill="1" applyAlignment="1"/>
    <xf numFmtId="0" fontId="59" fillId="0" borderId="0" xfId="0" applyFont="1" applyAlignment="1">
      <alignment horizontal="centerContinuous"/>
    </xf>
    <xf numFmtId="0" fontId="13" fillId="0" borderId="3" xfId="0" applyFont="1" applyBorder="1" applyAlignment="1"/>
    <xf numFmtId="0" fontId="12" fillId="0" borderId="3" xfId="0" applyFont="1" applyBorder="1" applyAlignment="1">
      <alignment horizontal="right"/>
    </xf>
    <xf numFmtId="0" fontId="13" fillId="0" borderId="3" xfId="0" applyFont="1" applyBorder="1" applyAlignment="1">
      <alignment horizontal="left"/>
    </xf>
    <xf numFmtId="0" fontId="53" fillId="0" borderId="0" xfId="0" applyFont="1" applyAlignment="1"/>
    <xf numFmtId="0" fontId="11" fillId="3" borderId="2" xfId="0" applyFont="1" applyFill="1" applyBorder="1" applyAlignment="1"/>
    <xf numFmtId="2" fontId="70" fillId="0" borderId="0" xfId="0" applyNumberFormat="1" applyFont="1" applyAlignment="1">
      <alignment horizontal="center"/>
    </xf>
    <xf numFmtId="0" fontId="0" fillId="0" borderId="0" xfId="0" applyBorder="1"/>
    <xf numFmtId="0" fontId="10" fillId="0" borderId="9" xfId="0" applyNumberFormat="1" applyFont="1" applyBorder="1" applyAlignment="1">
      <alignment horizontal="center"/>
    </xf>
    <xf numFmtId="0" fontId="10" fillId="0" borderId="8" xfId="0" applyNumberFormat="1" applyFont="1" applyBorder="1" applyAlignment="1"/>
    <xf numFmtId="0" fontId="10" fillId="0" borderId="4" xfId="0" applyNumberFormat="1" applyFont="1" applyBorder="1" applyAlignment="1"/>
    <xf numFmtId="3" fontId="35" fillId="0" borderId="8" xfId="0" applyNumberFormat="1" applyFont="1" applyBorder="1" applyAlignment="1"/>
    <xf numFmtId="1" fontId="10" fillId="0" borderId="9" xfId="0" applyNumberFormat="1" applyFont="1" applyBorder="1" applyAlignment="1">
      <alignment horizontal="center"/>
    </xf>
    <xf numFmtId="3" fontId="29" fillId="0" borderId="8" xfId="0" applyNumberFormat="1" applyFont="1" applyBorder="1" applyAlignment="1"/>
    <xf numFmtId="3" fontId="32" fillId="0" borderId="8" xfId="0" applyNumberFormat="1" applyFont="1" applyBorder="1" applyAlignment="1"/>
    <xf numFmtId="2" fontId="10" fillId="0" borderId="9" xfId="0" applyNumberFormat="1" applyFont="1" applyBorder="1" applyAlignment="1">
      <alignment horizontal="center"/>
    </xf>
    <xf numFmtId="0" fontId="10" fillId="0" borderId="16" xfId="0" applyNumberFormat="1" applyFont="1" applyBorder="1" applyAlignment="1">
      <alignment horizontal="center"/>
    </xf>
    <xf numFmtId="1" fontId="10" fillId="0" borderId="16" xfId="0" applyNumberFormat="1" applyFont="1" applyBorder="1" applyAlignment="1">
      <alignment horizontal="center"/>
    </xf>
    <xf numFmtId="0" fontId="10" fillId="0" borderId="16" xfId="0" applyNumberFormat="1" applyFont="1" applyBorder="1" applyAlignment="1"/>
    <xf numFmtId="2" fontId="69" fillId="0" borderId="0" xfId="0" applyNumberFormat="1" applyFont="1" applyAlignment="1">
      <alignment horizontal="center"/>
    </xf>
    <xf numFmtId="2" fontId="69" fillId="0" borderId="0" xfId="0" applyNumberFormat="1" applyFont="1" applyAlignment="1">
      <alignment horizontal="centerContinuous"/>
    </xf>
    <xf numFmtId="0" fontId="70" fillId="0" borderId="0" xfId="0" applyNumberFormat="1" applyFont="1" applyAlignment="1">
      <alignment horizontal="centerContinuous"/>
    </xf>
    <xf numFmtId="0" fontId="71" fillId="0" borderId="0" xfId="0" applyNumberFormat="1" applyFont="1" applyAlignment="1"/>
    <xf numFmtId="0" fontId="10" fillId="0" borderId="0" xfId="0" applyNumberFormat="1" applyFont="1" applyAlignment="1">
      <alignment horizontal="left"/>
    </xf>
    <xf numFmtId="0" fontId="69" fillId="0" borderId="0" xfId="0" applyNumberFormat="1" applyFont="1" applyAlignment="1"/>
    <xf numFmtId="2" fontId="70" fillId="0" borderId="0" xfId="0" applyNumberFormat="1" applyFont="1" applyAlignment="1">
      <alignment horizontal="right"/>
    </xf>
    <xf numFmtId="14" fontId="10" fillId="0" borderId="9" xfId="0" quotePrefix="1" applyNumberFormat="1" applyFont="1" applyBorder="1" applyAlignment="1">
      <alignment horizontal="center"/>
    </xf>
    <xf numFmtId="9" fontId="10" fillId="0" borderId="16" xfId="0" applyNumberFormat="1" applyFont="1" applyBorder="1" applyAlignment="1">
      <alignment horizontal="center"/>
    </xf>
    <xf numFmtId="0" fontId="28" fillId="0" borderId="0" xfId="0" quotePrefix="1" applyNumberFormat="1" applyFont="1" applyAlignment="1"/>
    <xf numFmtId="2" fontId="10" fillId="0" borderId="0" xfId="0" applyNumberFormat="1" applyFont="1"/>
    <xf numFmtId="2" fontId="12" fillId="0" borderId="0" xfId="0" applyNumberFormat="1" applyFont="1"/>
    <xf numFmtId="0" fontId="10" fillId="0" borderId="0" xfId="0" applyFont="1"/>
    <xf numFmtId="14" fontId="0" fillId="0" borderId="0" xfId="0" applyNumberFormat="1"/>
    <xf numFmtId="0" fontId="80" fillId="0" borderId="34" xfId="2" applyFont="1" applyFill="1" applyBorder="1"/>
    <xf numFmtId="0" fontId="80" fillId="0" borderId="34" xfId="2" applyFont="1" applyFill="1" applyBorder="1" applyAlignment="1">
      <alignment wrapText="1"/>
    </xf>
    <xf numFmtId="0" fontId="81" fillId="0" borderId="34" xfId="2" applyFont="1" applyBorder="1" applyAlignment="1">
      <alignment horizontal="center"/>
    </xf>
    <xf numFmtId="0" fontId="81" fillId="0" borderId="34" xfId="2" applyFont="1" applyBorder="1" applyAlignment="1">
      <alignment horizontal="center" wrapText="1"/>
    </xf>
    <xf numFmtId="0" fontId="81" fillId="0" borderId="0" xfId="2" applyFont="1" applyBorder="1" applyAlignment="1">
      <alignment horizontal="center" wrapText="1"/>
    </xf>
    <xf numFmtId="0" fontId="81" fillId="0" borderId="0" xfId="2" applyFont="1"/>
    <xf numFmtId="0" fontId="81" fillId="0" borderId="31" xfId="2" applyFont="1" applyFill="1" applyBorder="1" applyAlignment="1">
      <alignment horizontal="center"/>
    </xf>
    <xf numFmtId="0" fontId="79" fillId="0" borderId="0" xfId="2"/>
    <xf numFmtId="0" fontId="79" fillId="0" borderId="34" xfId="2" applyBorder="1"/>
    <xf numFmtId="0" fontId="79" fillId="0" borderId="34" xfId="2" applyBorder="1" applyAlignment="1">
      <alignment horizontal="center"/>
    </xf>
    <xf numFmtId="2" fontId="79" fillId="0" borderId="34" xfId="2" applyNumberFormat="1" applyBorder="1" applyAlignment="1">
      <alignment horizontal="center"/>
    </xf>
    <xf numFmtId="2" fontId="79" fillId="0" borderId="34" xfId="2" applyNumberFormat="1" applyBorder="1" applyAlignment="1">
      <alignment horizontal="right"/>
    </xf>
    <xf numFmtId="2" fontId="79" fillId="0" borderId="0" xfId="2" applyNumberFormat="1" applyBorder="1" applyAlignment="1">
      <alignment horizontal="right"/>
    </xf>
    <xf numFmtId="2" fontId="79" fillId="0" borderId="0" xfId="2" applyNumberFormat="1"/>
    <xf numFmtId="0" fontId="79" fillId="0" borderId="34" xfId="2" applyFill="1" applyBorder="1"/>
    <xf numFmtId="0" fontId="79" fillId="0" borderId="0" xfId="2" applyAlignment="1">
      <alignment horizontal="center"/>
    </xf>
    <xf numFmtId="0" fontId="81" fillId="0" borderId="34" xfId="2" applyFont="1" applyFill="1" applyBorder="1"/>
    <xf numFmtId="2" fontId="82" fillId="0" borderId="34" xfId="0" applyNumberFormat="1" applyFont="1" applyBorder="1"/>
    <xf numFmtId="0" fontId="12" fillId="0" borderId="0" xfId="0" applyFont="1" applyAlignment="1">
      <alignment horizontal="center"/>
    </xf>
    <xf numFmtId="0" fontId="12" fillId="0" borderId="0" xfId="0" applyFont="1"/>
    <xf numFmtId="0" fontId="87" fillId="2" borderId="0" xfId="5" applyFont="1" applyFill="1"/>
    <xf numFmtId="0" fontId="83" fillId="2" borderId="0" xfId="3" applyFont="1" applyFill="1"/>
    <xf numFmtId="0" fontId="87" fillId="2" borderId="0" xfId="5" applyFont="1" applyFill="1" applyAlignment="1">
      <alignment horizontal="left"/>
    </xf>
    <xf numFmtId="0" fontId="88" fillId="2" borderId="0" xfId="5" applyFont="1" applyFill="1"/>
    <xf numFmtId="1" fontId="87" fillId="2" borderId="0" xfId="5" applyNumberFormat="1" applyFont="1" applyFill="1"/>
    <xf numFmtId="0" fontId="84" fillId="2" borderId="0" xfId="2829" applyFont="1" applyFill="1"/>
    <xf numFmtId="179" fontId="84" fillId="2" borderId="0" xfId="6" applyNumberFormat="1" applyFont="1" applyFill="1"/>
    <xf numFmtId="173" fontId="83" fillId="2" borderId="23" xfId="6" applyNumberFormat="1" applyFont="1" applyFill="1" applyBorder="1" applyAlignment="1">
      <alignment horizontal="right" vertical="top"/>
    </xf>
    <xf numFmtId="0" fontId="84" fillId="10" borderId="0" xfId="2829" applyFont="1" applyFill="1" applyAlignment="1">
      <alignment horizontal="left" vertical="top" indent="1"/>
    </xf>
    <xf numFmtId="0" fontId="84" fillId="10" borderId="0" xfId="2829" applyFont="1" applyFill="1" applyBorder="1" applyAlignment="1">
      <alignment vertical="top"/>
    </xf>
    <xf numFmtId="0" fontId="233" fillId="0" borderId="0" xfId="2122" applyFont="1" applyAlignment="1"/>
    <xf numFmtId="0" fontId="234" fillId="0" borderId="0" xfId="2122" applyFont="1" applyAlignment="1"/>
    <xf numFmtId="0" fontId="233" fillId="0" borderId="0" xfId="2122" applyFont="1" applyAlignment="1">
      <alignment wrapText="1"/>
    </xf>
    <xf numFmtId="0" fontId="233" fillId="0" borderId="34" xfId="2122" applyFont="1" applyBorder="1" applyAlignment="1">
      <alignment horizontal="center" vertical="center" wrapText="1"/>
    </xf>
    <xf numFmtId="0" fontId="233" fillId="0" borderId="0" xfId="2122" applyFont="1" applyBorder="1" applyAlignment="1">
      <alignment horizontal="center" vertical="center" wrapText="1"/>
    </xf>
    <xf numFmtId="0" fontId="233" fillId="0" borderId="34" xfId="2122" applyFont="1" applyBorder="1" applyAlignment="1"/>
    <xf numFmtId="0" fontId="233" fillId="0" borderId="0" xfId="2122" applyFont="1" applyBorder="1" applyAlignment="1"/>
    <xf numFmtId="0" fontId="234" fillId="0" borderId="34" xfId="2122" applyFont="1" applyBorder="1" applyAlignment="1"/>
    <xf numFmtId="0" fontId="234" fillId="0" borderId="34" xfId="2122" applyFont="1" applyBorder="1" applyAlignment="1">
      <alignment horizontal="center"/>
    </xf>
    <xf numFmtId="0" fontId="233" fillId="0" borderId="34" xfId="2122" applyFont="1" applyBorder="1" applyAlignment="1">
      <alignment wrapText="1"/>
    </xf>
    <xf numFmtId="0" fontId="234" fillId="0" borderId="34" xfId="2122" applyFont="1" applyBorder="1" applyAlignment="1">
      <alignment horizontal="center" vertical="center" wrapText="1"/>
    </xf>
    <xf numFmtId="0" fontId="234" fillId="92" borderId="34" xfId="2122" applyFont="1" applyFill="1" applyBorder="1" applyAlignment="1">
      <alignment wrapText="1"/>
    </xf>
    <xf numFmtId="180" fontId="234" fillId="92" borderId="34" xfId="13" applyNumberFormat="1" applyFont="1" applyFill="1" applyBorder="1" applyAlignment="1"/>
    <xf numFmtId="180" fontId="234" fillId="0" borderId="34" xfId="13" applyNumberFormat="1" applyFont="1" applyBorder="1" applyAlignment="1"/>
    <xf numFmtId="180" fontId="233" fillId="0" borderId="34" xfId="13" applyNumberFormat="1" applyFont="1" applyBorder="1" applyAlignment="1"/>
    <xf numFmtId="0" fontId="233" fillId="93" borderId="34" xfId="2122" applyFont="1" applyFill="1" applyBorder="1" applyAlignment="1">
      <alignment wrapText="1"/>
    </xf>
    <xf numFmtId="0" fontId="233" fillId="94" borderId="34" xfId="2122" applyFont="1" applyFill="1" applyBorder="1" applyAlignment="1">
      <alignment wrapText="1"/>
    </xf>
    <xf numFmtId="180" fontId="233" fillId="0" borderId="0" xfId="13" applyNumberFormat="1" applyFont="1" applyAlignment="1"/>
    <xf numFmtId="0" fontId="274" fillId="10" borderId="82" xfId="2" applyFont="1" applyFill="1" applyBorder="1"/>
    <xf numFmtId="0" fontId="83" fillId="10" borderId="83" xfId="2" applyFont="1" applyFill="1" applyBorder="1"/>
    <xf numFmtId="0" fontId="83" fillId="10" borderId="84" xfId="2" applyFont="1" applyFill="1" applyBorder="1"/>
    <xf numFmtId="0" fontId="83" fillId="10" borderId="10" xfId="2" applyFont="1" applyFill="1" applyBorder="1"/>
    <xf numFmtId="0" fontId="83" fillId="10" borderId="0" xfId="2" applyFont="1" applyFill="1" applyBorder="1"/>
    <xf numFmtId="0" fontId="83" fillId="10" borderId="24" xfId="2" applyFont="1" applyFill="1" applyBorder="1"/>
    <xf numFmtId="0" fontId="84" fillId="10" borderId="0" xfId="2" applyFont="1" applyFill="1" applyBorder="1"/>
    <xf numFmtId="173" fontId="83" fillId="10" borderId="0" xfId="5014" applyNumberFormat="1" applyFont="1" applyFill="1" applyBorder="1" applyAlignment="1">
      <alignment horizontal="right"/>
    </xf>
    <xf numFmtId="0" fontId="84" fillId="10" borderId="24" xfId="2" applyFont="1" applyFill="1" applyBorder="1"/>
    <xf numFmtId="0" fontId="84" fillId="10" borderId="10" xfId="2" applyFont="1" applyFill="1" applyBorder="1"/>
    <xf numFmtId="173" fontId="84" fillId="10" borderId="0" xfId="5014" applyNumberFormat="1" applyFont="1" applyFill="1" applyBorder="1" applyAlignment="1">
      <alignment horizontal="right"/>
    </xf>
    <xf numFmtId="0" fontId="84" fillId="10" borderId="0" xfId="2" applyFont="1" applyFill="1" applyBorder="1" applyAlignment="1">
      <alignment horizontal="center"/>
    </xf>
    <xf numFmtId="173" fontId="84" fillId="0" borderId="24" xfId="5014" applyNumberFormat="1" applyFont="1" applyFill="1" applyBorder="1" applyAlignment="1">
      <alignment horizontal="right"/>
    </xf>
    <xf numFmtId="0" fontId="83" fillId="10" borderId="85" xfId="2" applyFont="1" applyFill="1" applyBorder="1"/>
    <xf numFmtId="0" fontId="83" fillId="10" borderId="15" xfId="2" applyFont="1" applyFill="1" applyBorder="1"/>
    <xf numFmtId="173" fontId="83" fillId="10" borderId="15" xfId="5014" applyNumberFormat="1" applyFont="1" applyFill="1" applyBorder="1" applyAlignment="1">
      <alignment horizontal="right"/>
    </xf>
    <xf numFmtId="173" fontId="83" fillId="10" borderId="86" xfId="5014" applyNumberFormat="1" applyFont="1" applyFill="1" applyBorder="1" applyAlignment="1">
      <alignment horizontal="right"/>
    </xf>
    <xf numFmtId="0" fontId="83" fillId="10" borderId="0" xfId="2" applyFont="1" applyFill="1"/>
    <xf numFmtId="179" fontId="0" fillId="0" borderId="0" xfId="5014" applyNumberFormat="1" applyFont="1"/>
    <xf numFmtId="0" fontId="26" fillId="0" borderId="0" xfId="0" applyFont="1" applyAlignment="1">
      <alignment horizontal="left"/>
    </xf>
    <xf numFmtId="0" fontId="84" fillId="10" borderId="88" xfId="2" applyFont="1" applyFill="1" applyBorder="1"/>
    <xf numFmtId="0" fontId="84" fillId="101" borderId="0" xfId="2" applyFont="1" applyFill="1" applyBorder="1" applyAlignment="1">
      <alignment horizontal="center"/>
    </xf>
    <xf numFmtId="173" fontId="84" fillId="101" borderId="24" xfId="5014" applyNumberFormat="1" applyFont="1" applyFill="1" applyBorder="1" applyAlignment="1">
      <alignment horizontal="right"/>
    </xf>
    <xf numFmtId="0" fontId="10" fillId="0" borderId="0" xfId="0" applyFont="1" applyAlignment="1">
      <alignment wrapText="1"/>
    </xf>
    <xf numFmtId="0" fontId="84" fillId="10" borderId="10" xfId="2" applyFont="1" applyFill="1" applyBorder="1" applyAlignment="1">
      <alignment wrapText="1"/>
    </xf>
    <xf numFmtId="0" fontId="84" fillId="2" borderId="0" xfId="3" applyFont="1" applyFill="1" applyAlignment="1">
      <alignment horizontal="right" vertical="top"/>
    </xf>
    <xf numFmtId="0" fontId="87" fillId="2" borderId="0" xfId="5" applyFont="1" applyFill="1" applyAlignment="1">
      <alignment horizontal="right"/>
    </xf>
    <xf numFmtId="1" fontId="87" fillId="2" borderId="0" xfId="5" applyNumberFormat="1" applyFont="1" applyFill="1" applyAlignment="1">
      <alignment horizontal="right"/>
    </xf>
    <xf numFmtId="0" fontId="275" fillId="0" borderId="0" xfId="2122" applyFont="1" applyAlignment="1"/>
    <xf numFmtId="0" fontId="276" fillId="0" borderId="0" xfId="2122" applyFont="1" applyAlignment="1"/>
    <xf numFmtId="180" fontId="276" fillId="0" borderId="0" xfId="13" applyNumberFormat="1" applyFont="1" applyAlignment="1"/>
    <xf numFmtId="180" fontId="275" fillId="0" borderId="0" xfId="13" applyNumberFormat="1" applyFont="1" applyAlignment="1"/>
    <xf numFmtId="0" fontId="276" fillId="0" borderId="0" xfId="2122" applyFont="1" applyAlignment="1">
      <alignment vertical="top"/>
    </xf>
    <xf numFmtId="180" fontId="275" fillId="0" borderId="83" xfId="13" applyNumberFormat="1" applyFont="1" applyBorder="1" applyAlignment="1">
      <alignment horizontal="center" vertical="top" wrapText="1"/>
    </xf>
    <xf numFmtId="0" fontId="275" fillId="0" borderId="83" xfId="2122" applyFont="1" applyBorder="1" applyAlignment="1">
      <alignment vertical="center"/>
    </xf>
    <xf numFmtId="180" fontId="276" fillId="0" borderId="83" xfId="13" applyNumberFormat="1" applyFont="1" applyBorder="1" applyAlignment="1">
      <alignment vertical="top"/>
    </xf>
    <xf numFmtId="180" fontId="276" fillId="0" borderId="83" xfId="13" applyNumberFormat="1" applyFont="1" applyBorder="1" applyAlignment="1"/>
    <xf numFmtId="180" fontId="276" fillId="0" borderId="83" xfId="13" applyNumberFormat="1" applyFont="1" applyBorder="1" applyAlignment="1">
      <alignment vertical="center" wrapText="1"/>
    </xf>
    <xf numFmtId="180" fontId="275" fillId="0" borderId="83" xfId="13" applyNumberFormat="1" applyFont="1" applyBorder="1" applyAlignment="1">
      <alignment vertical="center" wrapText="1"/>
    </xf>
    <xf numFmtId="0" fontId="276" fillId="0" borderId="0" xfId="2122" applyFont="1" applyAlignment="1">
      <alignment vertical="center"/>
    </xf>
    <xf numFmtId="0" fontId="275" fillId="0" borderId="0" xfId="0" applyFont="1" applyAlignment="1"/>
    <xf numFmtId="0" fontId="276" fillId="0" borderId="0" xfId="0" applyFont="1" applyAlignment="1"/>
    <xf numFmtId="0" fontId="275" fillId="0" borderId="83" xfId="0" applyFont="1" applyBorder="1" applyAlignment="1">
      <alignment horizontal="center" vertical="center"/>
    </xf>
    <xf numFmtId="0" fontId="275" fillId="0" borderId="83" xfId="0" applyFont="1" applyBorder="1" applyAlignment="1">
      <alignment vertical="center"/>
    </xf>
    <xf numFmtId="180" fontId="276" fillId="0" borderId="0" xfId="13" applyNumberFormat="1" applyFont="1" applyBorder="1" applyAlignment="1"/>
    <xf numFmtId="0" fontId="276" fillId="0" borderId="0" xfId="0" applyFont="1" applyAlignment="1">
      <alignment vertical="center"/>
    </xf>
    <xf numFmtId="180" fontId="275" fillId="0" borderId="0" xfId="13" applyNumberFormat="1" applyFont="1" applyAlignment="1">
      <alignment horizontal="right" vertical="center" wrapText="1"/>
    </xf>
    <xf numFmtId="173" fontId="276" fillId="0" borderId="0" xfId="13" applyNumberFormat="1" applyFont="1" applyAlignment="1">
      <alignment horizontal="right" vertical="center"/>
    </xf>
    <xf numFmtId="173" fontId="275" fillId="0" borderId="0" xfId="13" applyNumberFormat="1" applyFont="1" applyAlignment="1">
      <alignment horizontal="right" vertical="center" wrapText="1"/>
    </xf>
    <xf numFmtId="0" fontId="276" fillId="0" borderId="0" xfId="0" applyFont="1" applyBorder="1" applyAlignment="1"/>
    <xf numFmtId="0" fontId="275" fillId="0" borderId="32" xfId="0" applyFont="1" applyBorder="1" applyAlignment="1">
      <alignment vertical="center"/>
    </xf>
    <xf numFmtId="180" fontId="275" fillId="0" borderId="32" xfId="13" applyNumberFormat="1" applyFont="1" applyBorder="1" applyAlignment="1">
      <alignment horizontal="right" vertical="center"/>
    </xf>
    <xf numFmtId="173" fontId="275" fillId="0" borderId="32" xfId="13" applyNumberFormat="1" applyFont="1" applyBorder="1" applyAlignment="1">
      <alignment horizontal="right" vertical="center"/>
    </xf>
    <xf numFmtId="0" fontId="276" fillId="0" borderId="0" xfId="0" applyFont="1" applyAlignment="1">
      <alignment vertical="top"/>
    </xf>
    <xf numFmtId="0" fontId="275" fillId="0" borderId="0" xfId="0" applyFont="1" applyAlignment="1">
      <alignment vertical="center"/>
    </xf>
    <xf numFmtId="173" fontId="275" fillId="0" borderId="0" xfId="13" applyNumberFormat="1" applyFont="1" applyAlignment="1">
      <alignment horizontal="right" vertical="center"/>
    </xf>
    <xf numFmtId="0" fontId="275" fillId="0" borderId="32" xfId="0" applyFont="1" applyBorder="1" applyAlignment="1">
      <alignment horizontal="justify" vertical="center"/>
    </xf>
    <xf numFmtId="180" fontId="275" fillId="0" borderId="83" xfId="13" applyNumberFormat="1" applyFont="1" applyBorder="1" applyAlignment="1">
      <alignment horizontal="right" vertical="center"/>
    </xf>
    <xf numFmtId="173" fontId="275" fillId="0" borderId="83" xfId="13" applyNumberFormat="1" applyFont="1" applyBorder="1" applyAlignment="1">
      <alignment horizontal="right" vertical="center"/>
    </xf>
    <xf numFmtId="0" fontId="275" fillId="0" borderId="15" xfId="0" applyFont="1" applyBorder="1" applyAlignment="1">
      <alignment vertical="center"/>
    </xf>
    <xf numFmtId="180" fontId="275" fillId="0" borderId="15" xfId="13" applyNumberFormat="1" applyFont="1" applyBorder="1" applyAlignment="1">
      <alignment horizontal="right" vertical="center"/>
    </xf>
    <xf numFmtId="180" fontId="275" fillId="0" borderId="15" xfId="13" applyNumberFormat="1" applyFont="1" applyBorder="1" applyAlignment="1">
      <alignment horizontal="right" vertical="center" wrapText="1"/>
    </xf>
    <xf numFmtId="173" fontId="275" fillId="0" borderId="15" xfId="13" applyNumberFormat="1" applyFont="1" applyBorder="1" applyAlignment="1">
      <alignment horizontal="right" vertical="center"/>
    </xf>
    <xf numFmtId="173" fontId="275" fillId="0" borderId="15" xfId="13" applyNumberFormat="1" applyFont="1" applyBorder="1" applyAlignment="1">
      <alignment horizontal="right" vertical="center" wrapText="1"/>
    </xf>
    <xf numFmtId="0" fontId="277" fillId="0" borderId="0" xfId="0" applyFont="1" applyFill="1" applyAlignment="1">
      <alignment horizontal="justify" vertical="top"/>
    </xf>
    <xf numFmtId="4" fontId="276" fillId="0" borderId="0" xfId="13" applyNumberFormat="1" applyFont="1" applyAlignment="1"/>
    <xf numFmtId="4" fontId="275" fillId="0" borderId="0" xfId="13" applyNumberFormat="1" applyFont="1" applyAlignment="1"/>
    <xf numFmtId="180" fontId="276" fillId="0" borderId="32" xfId="13" applyNumberFormat="1" applyFont="1" applyBorder="1" applyAlignment="1">
      <alignment horizontal="center" vertical="top"/>
    </xf>
    <xf numFmtId="180" fontId="275" fillId="0" borderId="32" xfId="13" applyNumberFormat="1" applyFont="1" applyBorder="1" applyAlignment="1">
      <alignment horizontal="center" vertical="top" wrapText="1"/>
    </xf>
    <xf numFmtId="4" fontId="275" fillId="0" borderId="83" xfId="13" applyNumberFormat="1" applyFont="1" applyBorder="1" applyAlignment="1">
      <alignment vertical="center"/>
    </xf>
    <xf numFmtId="180" fontId="275" fillId="0" borderId="83" xfId="13" applyNumberFormat="1" applyFont="1" applyBorder="1" applyAlignment="1">
      <alignment vertical="center"/>
    </xf>
    <xf numFmtId="180" fontId="276" fillId="0" borderId="0" xfId="13" applyNumberFormat="1" applyFont="1" applyAlignment="1">
      <alignment horizontal="center"/>
    </xf>
    <xf numFmtId="4" fontId="276" fillId="0" borderId="0" xfId="13" applyNumberFormat="1" applyFont="1" applyAlignment="1">
      <alignment vertical="center"/>
    </xf>
    <xf numFmtId="180" fontId="276" fillId="0" borderId="0" xfId="13" applyNumberFormat="1" applyFont="1" applyAlignment="1">
      <alignment vertical="center"/>
    </xf>
    <xf numFmtId="180" fontId="275" fillId="0" borderId="32" xfId="13" applyNumberFormat="1" applyFont="1" applyBorder="1" applyAlignment="1">
      <alignment horizontal="justify" vertical="center"/>
    </xf>
    <xf numFmtId="4" fontId="275" fillId="0" borderId="15" xfId="13" applyNumberFormat="1" applyFont="1" applyBorder="1" applyAlignment="1">
      <alignment vertical="center"/>
    </xf>
    <xf numFmtId="180" fontId="275" fillId="0" borderId="15" xfId="13" applyNumberFormat="1" applyFont="1" applyBorder="1" applyAlignment="1">
      <alignment vertical="center"/>
    </xf>
    <xf numFmtId="180" fontId="275" fillId="0" borderId="15" xfId="13" applyNumberFormat="1" applyFont="1" applyBorder="1" applyAlignment="1">
      <alignment vertical="center" wrapText="1"/>
    </xf>
    <xf numFmtId="4" fontId="277" fillId="0" borderId="0" xfId="13" applyNumberFormat="1" applyFont="1" applyAlignment="1"/>
    <xf numFmtId="4" fontId="277" fillId="0" borderId="0" xfId="13" applyNumberFormat="1" applyFont="1" applyAlignment="1">
      <alignment horizontal="justify" vertical="top"/>
    </xf>
    <xf numFmtId="0" fontId="277" fillId="0" borderId="0" xfId="0" applyFont="1" applyBorder="1" applyAlignment="1">
      <alignment vertical="center" wrapText="1"/>
    </xf>
    <xf numFmtId="0" fontId="87" fillId="2" borderId="0" xfId="5" applyFont="1" applyFill="1" applyAlignment="1">
      <alignment vertical="center"/>
    </xf>
    <xf numFmtId="179" fontId="84" fillId="2" borderId="0" xfId="6" applyNumberFormat="1" applyFont="1" applyFill="1" applyAlignment="1">
      <alignment horizontal="left"/>
    </xf>
    <xf numFmtId="1" fontId="87" fillId="2" borderId="0" xfId="5" applyNumberFormat="1" applyFont="1" applyFill="1" applyAlignment="1">
      <alignment horizontal="left"/>
    </xf>
    <xf numFmtId="0" fontId="88" fillId="2" borderId="0" xfId="5" applyFont="1" applyFill="1" applyAlignment="1">
      <alignment horizontal="left"/>
    </xf>
    <xf numFmtId="179" fontId="84" fillId="2" borderId="0" xfId="6" applyNumberFormat="1" applyFont="1" applyFill="1" applyAlignment="1">
      <alignment horizontal="right"/>
    </xf>
    <xf numFmtId="0" fontId="88" fillId="2" borderId="0" xfId="5" applyFont="1" applyFill="1" applyAlignment="1">
      <alignment horizontal="right"/>
    </xf>
    <xf numFmtId="37" fontId="83" fillId="2" borderId="0" xfId="2829" applyNumberFormat="1" applyFont="1" applyFill="1" applyAlignment="1">
      <alignment horizontal="left"/>
    </xf>
    <xf numFmtId="4" fontId="275" fillId="0" borderId="0" xfId="13" applyNumberFormat="1" applyFont="1" applyFill="1" applyAlignment="1"/>
    <xf numFmtId="173" fontId="0" fillId="0" borderId="0" xfId="0" applyNumberFormat="1"/>
    <xf numFmtId="0" fontId="0" fillId="0" borderId="0" xfId="0" applyBorder="1"/>
    <xf numFmtId="0" fontId="84" fillId="9" borderId="10" xfId="2" applyFont="1" applyFill="1" applyBorder="1"/>
    <xf numFmtId="166" fontId="84" fillId="9" borderId="0" xfId="2" applyNumberFormat="1" applyFont="1" applyFill="1" applyBorder="1" applyAlignment="1">
      <alignment horizontal="right"/>
    </xf>
    <xf numFmtId="0" fontId="84" fillId="9" borderId="0" xfId="2" applyFont="1" applyFill="1" applyBorder="1" applyAlignment="1">
      <alignment horizontal="center"/>
    </xf>
    <xf numFmtId="173" fontId="84" fillId="9" borderId="24" xfId="5014" applyNumberFormat="1" applyFont="1" applyFill="1" applyBorder="1" applyAlignment="1">
      <alignment horizontal="right"/>
    </xf>
    <xf numFmtId="173" fontId="84" fillId="9" borderId="0" xfId="5014" applyNumberFormat="1" applyFont="1" applyFill="1" applyBorder="1" applyAlignment="1">
      <alignment horizontal="right"/>
    </xf>
    <xf numFmtId="0" fontId="26" fillId="0" borderId="0" xfId="0" applyFont="1"/>
    <xf numFmtId="0" fontId="26" fillId="0" borderId="0" xfId="0" applyFont="1" applyBorder="1" applyAlignment="1">
      <alignment horizontal="left"/>
    </xf>
    <xf numFmtId="0" fontId="274" fillId="10" borderId="0" xfId="2" applyFont="1" applyFill="1" applyBorder="1"/>
    <xf numFmtId="0" fontId="12" fillId="0" borderId="0" xfId="0" applyFont="1" applyBorder="1" applyAlignment="1">
      <alignment horizontal="center"/>
    </xf>
    <xf numFmtId="0" fontId="0" fillId="0" borderId="0" xfId="0" applyBorder="1" applyAlignment="1">
      <alignment wrapText="1"/>
    </xf>
    <xf numFmtId="173" fontId="0" fillId="0" borderId="0" xfId="0" applyNumberFormat="1" applyBorder="1"/>
    <xf numFmtId="173" fontId="83" fillId="10" borderId="0" xfId="2" applyNumberFormat="1" applyFont="1" applyFill="1" applyBorder="1"/>
    <xf numFmtId="0" fontId="10" fillId="0" borderId="0" xfId="0" applyFont="1" applyBorder="1"/>
    <xf numFmtId="166" fontId="10" fillId="0" borderId="0" xfId="0" applyNumberFormat="1" applyFont="1" applyBorder="1" applyAlignment="1">
      <alignment horizontal="left"/>
    </xf>
    <xf numFmtId="0" fontId="12" fillId="0" borderId="0" xfId="0" applyFont="1" applyBorder="1"/>
    <xf numFmtId="0" fontId="276" fillId="0" borderId="0" xfId="0" applyFont="1" applyAlignment="1">
      <alignment horizontal="left" vertical="top" indent="1"/>
    </xf>
    <xf numFmtId="0" fontId="276" fillId="9" borderId="0" xfId="0" applyFont="1" applyFill="1" applyAlignment="1"/>
    <xf numFmtId="4" fontId="275" fillId="0" borderId="0" xfId="13" applyNumberFormat="1" applyFont="1" applyBorder="1" applyAlignment="1">
      <alignment vertical="center"/>
    </xf>
    <xf numFmtId="173" fontId="277" fillId="0" borderId="0" xfId="13" applyNumberFormat="1" applyFont="1" applyBorder="1" applyAlignment="1">
      <alignment vertical="center" wrapText="1"/>
    </xf>
    <xf numFmtId="0" fontId="276" fillId="10" borderId="0" xfId="0" applyFont="1" applyFill="1" applyAlignment="1"/>
    <xf numFmtId="0" fontId="277" fillId="10" borderId="0" xfId="0" applyFont="1" applyFill="1" applyAlignment="1">
      <alignment horizontal="justify" vertical="top"/>
    </xf>
    <xf numFmtId="0" fontId="276" fillId="0" borderId="32" xfId="0" applyFont="1" applyBorder="1" applyAlignment="1"/>
    <xf numFmtId="0" fontId="275" fillId="0" borderId="35" xfId="0" applyFont="1" applyBorder="1" applyAlignment="1">
      <alignment vertical="center"/>
    </xf>
    <xf numFmtId="1" fontId="275" fillId="0" borderId="0" xfId="2122" applyNumberFormat="1" applyFont="1" applyAlignment="1">
      <alignment horizontal="center"/>
    </xf>
    <xf numFmtId="0" fontId="87" fillId="2" borderId="0" xfId="6" applyNumberFormat="1" applyFont="1" applyFill="1" applyAlignment="1">
      <alignment horizontal="left" vertical="center"/>
    </xf>
    <xf numFmtId="0" fontId="84" fillId="2" borderId="0" xfId="3" applyNumberFormat="1" applyFont="1" applyFill="1"/>
    <xf numFmtId="0" fontId="83" fillId="2" borderId="0" xfId="3" applyNumberFormat="1" applyFont="1" applyFill="1" applyAlignment="1">
      <alignment horizontal="left" vertical="top"/>
    </xf>
    <xf numFmtId="0" fontId="87" fillId="2" borderId="0" xfId="5" applyNumberFormat="1" applyFont="1" applyFill="1" applyAlignment="1">
      <alignment vertical="center"/>
    </xf>
    <xf numFmtId="173" fontId="84" fillId="2" borderId="0" xfId="6" applyNumberFormat="1" applyFont="1" applyFill="1" applyAlignment="1">
      <alignment horizontal="right" vertical="top"/>
    </xf>
    <xf numFmtId="0" fontId="275" fillId="0" borderId="83" xfId="13" applyNumberFormat="1" applyFont="1" applyBorder="1" applyAlignment="1">
      <alignment horizontal="center" vertical="top" wrapText="1"/>
    </xf>
    <xf numFmtId="0" fontId="275" fillId="0" borderId="32" xfId="2122" applyFont="1" applyBorder="1" applyAlignment="1">
      <alignment horizontal="left" vertical="top"/>
    </xf>
    <xf numFmtId="0" fontId="275" fillId="0" borderId="0" xfId="2122" applyFont="1" applyAlignment="1">
      <alignment horizontal="center" vertical="top"/>
    </xf>
    <xf numFmtId="1" fontId="275" fillId="0" borderId="0" xfId="0" applyNumberFormat="1" applyFont="1" applyAlignment="1">
      <alignment horizontal="center"/>
    </xf>
    <xf numFmtId="0" fontId="10" fillId="0" borderId="0" xfId="5233"/>
    <xf numFmtId="166" fontId="276" fillId="0" borderId="0" xfId="5234" applyFont="1" applyAlignment="1">
      <alignment horizontal="right" vertical="center"/>
    </xf>
    <xf numFmtId="166" fontId="275" fillId="0" borderId="0" xfId="5234" applyFont="1" applyAlignment="1">
      <alignment horizontal="right" vertical="center"/>
    </xf>
    <xf numFmtId="173" fontId="276" fillId="0" borderId="0" xfId="13" applyNumberFormat="1" applyFont="1" applyAlignment="1"/>
    <xf numFmtId="0" fontId="276" fillId="10" borderId="0" xfId="2122" applyFont="1" applyFill="1" applyAlignment="1"/>
    <xf numFmtId="4" fontId="276" fillId="10" borderId="0" xfId="13" applyNumberFormat="1" applyFont="1" applyFill="1" applyAlignment="1">
      <alignment vertical="center"/>
    </xf>
    <xf numFmtId="173" fontId="276" fillId="10" borderId="0" xfId="13" applyNumberFormat="1" applyFont="1" applyFill="1" applyAlignment="1"/>
    <xf numFmtId="166" fontId="276" fillId="10" borderId="0" xfId="5234" applyFont="1" applyFill="1" applyAlignment="1">
      <alignment horizontal="right" vertical="center"/>
    </xf>
    <xf numFmtId="166" fontId="275" fillId="10" borderId="0" xfId="5234" applyFont="1" applyFill="1" applyAlignment="1">
      <alignment horizontal="right" vertical="center"/>
    </xf>
    <xf numFmtId="0" fontId="276" fillId="10" borderId="0" xfId="2122" applyFont="1" applyFill="1" applyAlignment="1">
      <alignment vertical="center"/>
    </xf>
    <xf numFmtId="173" fontId="84" fillId="10" borderId="0" xfId="6" applyNumberFormat="1" applyFont="1" applyFill="1" applyAlignment="1">
      <alignment horizontal="right" vertical="top"/>
    </xf>
    <xf numFmtId="173" fontId="83" fillId="10" borderId="0" xfId="6" applyNumberFormat="1" applyFont="1" applyFill="1" applyAlignment="1">
      <alignment horizontal="right" vertical="top"/>
    </xf>
    <xf numFmtId="0" fontId="276" fillId="10" borderId="0" xfId="2122" applyFont="1" applyFill="1" applyBorder="1" applyAlignment="1"/>
    <xf numFmtId="0" fontId="275" fillId="10" borderId="32" xfId="2122" applyFont="1" applyFill="1" applyBorder="1" applyAlignment="1">
      <alignment vertical="center"/>
    </xf>
    <xf numFmtId="166" fontId="275" fillId="10" borderId="32" xfId="5234" applyFont="1" applyFill="1" applyBorder="1" applyAlignment="1">
      <alignment horizontal="right" vertical="center"/>
    </xf>
    <xf numFmtId="0" fontId="276" fillId="10" borderId="0" xfId="2122" applyFont="1" applyFill="1" applyAlignment="1">
      <alignment vertical="top"/>
    </xf>
    <xf numFmtId="166" fontId="276" fillId="10" borderId="0" xfId="5234" applyFont="1" applyFill="1" applyAlignment="1">
      <alignment horizontal="right" vertical="center" wrapText="1"/>
    </xf>
    <xf numFmtId="166" fontId="275" fillId="10" borderId="0" xfId="5234" applyFont="1" applyFill="1" applyAlignment="1">
      <alignment horizontal="right" vertical="center" wrapText="1"/>
    </xf>
    <xf numFmtId="0" fontId="275" fillId="10" borderId="0" xfId="2122" applyFont="1" applyFill="1" applyAlignment="1">
      <alignment vertical="center"/>
    </xf>
    <xf numFmtId="0" fontId="275" fillId="10" borderId="32" xfId="2122" applyFont="1" applyFill="1" applyBorder="1" applyAlignment="1">
      <alignment horizontal="justify" vertical="center"/>
    </xf>
    <xf numFmtId="0" fontId="275" fillId="10" borderId="83" xfId="2122" applyFont="1" applyFill="1" applyBorder="1" applyAlignment="1">
      <alignment vertical="center"/>
    </xf>
    <xf numFmtId="166" fontId="275" fillId="10" borderId="83" xfId="5234" applyFont="1" applyFill="1" applyBorder="1" applyAlignment="1">
      <alignment horizontal="right" vertical="center"/>
    </xf>
    <xf numFmtId="0" fontId="275" fillId="10" borderId="15" xfId="2122" applyFont="1" applyFill="1" applyBorder="1" applyAlignment="1">
      <alignment vertical="center"/>
    </xf>
    <xf numFmtId="166" fontId="275" fillId="10" borderId="15" xfId="5234" applyFont="1" applyFill="1" applyBorder="1" applyAlignment="1">
      <alignment horizontal="right" vertical="center"/>
    </xf>
    <xf numFmtId="166" fontId="275" fillId="10" borderId="15" xfId="5234" applyFont="1" applyFill="1" applyBorder="1" applyAlignment="1">
      <alignment horizontal="right" vertical="center" wrapText="1"/>
    </xf>
    <xf numFmtId="0" fontId="275" fillId="10" borderId="15" xfId="2122" applyFont="1" applyFill="1" applyBorder="1" applyAlignment="1">
      <alignment vertical="center" wrapText="1"/>
    </xf>
    <xf numFmtId="166" fontId="276" fillId="10" borderId="0" xfId="2122" applyNumberFormat="1" applyFont="1" applyFill="1" applyAlignment="1"/>
    <xf numFmtId="180" fontId="276" fillId="10" borderId="0" xfId="13" applyNumberFormat="1" applyFont="1" applyFill="1" applyAlignment="1"/>
    <xf numFmtId="180" fontId="275" fillId="10" borderId="0" xfId="13" applyNumberFormat="1" applyFont="1" applyFill="1" applyAlignment="1"/>
    <xf numFmtId="0" fontId="10" fillId="10" borderId="0" xfId="5233" applyFill="1"/>
    <xf numFmtId="0" fontId="275" fillId="10" borderId="0" xfId="2122" applyFont="1" applyFill="1" applyAlignment="1">
      <alignment horizontal="center" vertical="top"/>
    </xf>
    <xf numFmtId="0" fontId="275" fillId="10" borderId="0" xfId="2122" applyFont="1" applyFill="1" applyAlignment="1"/>
    <xf numFmtId="0" fontId="275" fillId="10" borderId="0" xfId="2122" applyFont="1" applyFill="1" applyAlignment="1">
      <alignment horizontal="left" vertical="top" indent="1"/>
    </xf>
    <xf numFmtId="0" fontId="277" fillId="10" borderId="0" xfId="2122" applyFont="1" applyFill="1" applyAlignment="1">
      <alignment vertical="top" wrapText="1"/>
    </xf>
    <xf numFmtId="0" fontId="275" fillId="10" borderId="0" xfId="2122" applyFont="1" applyFill="1" applyAlignment="1">
      <alignment horizontal="left"/>
    </xf>
    <xf numFmtId="0" fontId="277" fillId="10" borderId="0" xfId="2122" applyFont="1" applyFill="1" applyAlignment="1">
      <alignment horizontal="justify" vertical="top" wrapText="1"/>
    </xf>
    <xf numFmtId="4" fontId="87" fillId="10" borderId="0" xfId="2122" applyNumberFormat="1" applyFont="1" applyFill="1" applyAlignment="1">
      <alignment vertical="top"/>
    </xf>
    <xf numFmtId="0" fontId="277" fillId="10" borderId="0" xfId="2122" applyFont="1" applyFill="1" applyAlignment="1">
      <alignment horizontal="justify" vertical="top"/>
    </xf>
    <xf numFmtId="0" fontId="275" fillId="0" borderId="0" xfId="5235" applyFont="1" applyAlignment="1">
      <alignment horizontal="left"/>
    </xf>
    <xf numFmtId="0" fontId="276" fillId="0" borderId="0" xfId="5235" applyFont="1" applyAlignment="1"/>
    <xf numFmtId="1" fontId="275" fillId="0" borderId="0" xfId="5235" applyNumberFormat="1" applyFont="1" applyAlignment="1">
      <alignment horizontal="center"/>
    </xf>
    <xf numFmtId="0" fontId="276" fillId="0" borderId="0" xfId="5235" applyFont="1" applyAlignment="1">
      <alignment horizontal="center" vertical="top"/>
    </xf>
    <xf numFmtId="0" fontId="276" fillId="0" borderId="32" xfId="5235" applyFont="1" applyBorder="1" applyAlignment="1">
      <alignment horizontal="center" vertical="top"/>
    </xf>
    <xf numFmtId="0" fontId="276" fillId="0" borderId="0" xfId="5235" applyFont="1" applyAlignment="1">
      <alignment horizontal="center"/>
    </xf>
    <xf numFmtId="173" fontId="275" fillId="0" borderId="32" xfId="13" applyNumberFormat="1" applyFont="1" applyBorder="1" applyAlignment="1">
      <alignment vertical="center"/>
    </xf>
    <xf numFmtId="173" fontId="275" fillId="0" borderId="0" xfId="13" applyNumberFormat="1" applyFont="1" applyBorder="1" applyAlignment="1">
      <alignment vertical="center"/>
    </xf>
    <xf numFmtId="173" fontId="275" fillId="0" borderId="32" xfId="13" applyNumberFormat="1" applyFont="1" applyBorder="1" applyAlignment="1">
      <alignment horizontal="justify" vertical="center"/>
    </xf>
    <xf numFmtId="43" fontId="276" fillId="0" borderId="0" xfId="5235" applyNumberFormat="1" applyFont="1" applyAlignment="1"/>
    <xf numFmtId="180" fontId="275" fillId="0" borderId="0" xfId="13" applyNumberFormat="1" applyFont="1" applyBorder="1" applyAlignment="1">
      <alignment horizontal="justify" vertical="center"/>
    </xf>
    <xf numFmtId="173" fontId="275" fillId="0" borderId="0" xfId="13" applyNumberFormat="1" applyFont="1" applyBorder="1" applyAlignment="1">
      <alignment horizontal="justify" vertical="center"/>
    </xf>
    <xf numFmtId="173" fontId="275" fillId="0" borderId="83" xfId="13" applyNumberFormat="1" applyFont="1" applyBorder="1" applyAlignment="1">
      <alignment vertical="center"/>
    </xf>
    <xf numFmtId="173" fontId="275" fillId="0" borderId="15" xfId="13" applyNumberFormat="1" applyFont="1" applyBorder="1" applyAlignment="1">
      <alignment vertical="center"/>
    </xf>
    <xf numFmtId="0" fontId="277" fillId="0" borderId="0" xfId="5235" applyFont="1" applyAlignment="1">
      <alignment horizontal="justify" vertical="top" wrapText="1"/>
    </xf>
    <xf numFmtId="0" fontId="275" fillId="0" borderId="0" xfId="5235" applyFont="1" applyAlignment="1">
      <alignment horizontal="center"/>
    </xf>
    <xf numFmtId="0" fontId="276" fillId="0" borderId="0" xfId="5235" applyFont="1" applyFill="1" applyAlignment="1">
      <alignment horizontal="center"/>
    </xf>
    <xf numFmtId="0" fontId="276" fillId="0" borderId="0" xfId="5235" applyFont="1" applyFill="1" applyAlignment="1"/>
    <xf numFmtId="0" fontId="276" fillId="0" borderId="0" xfId="5235" quotePrefix="1" applyFont="1" applyAlignment="1">
      <alignment horizontal="right"/>
    </xf>
    <xf numFmtId="180" fontId="276" fillId="10" borderId="0" xfId="13" applyNumberFormat="1" applyFont="1" applyFill="1" applyAlignment="1">
      <alignment horizontal="center"/>
    </xf>
    <xf numFmtId="4" fontId="275" fillId="10" borderId="32" xfId="13" applyNumberFormat="1" applyFont="1" applyFill="1" applyBorder="1" applyAlignment="1">
      <alignment vertical="center"/>
    </xf>
    <xf numFmtId="180" fontId="275" fillId="10" borderId="32" xfId="13" applyNumberFormat="1" applyFont="1" applyFill="1" applyBorder="1" applyAlignment="1">
      <alignment vertical="center"/>
    </xf>
    <xf numFmtId="173" fontId="275" fillId="10" borderId="32" xfId="13" applyNumberFormat="1" applyFont="1" applyFill="1" applyBorder="1" applyAlignment="1">
      <alignment vertical="center"/>
    </xf>
    <xf numFmtId="180" fontId="275" fillId="10" borderId="0" xfId="13" applyNumberFormat="1" applyFont="1" applyFill="1" applyBorder="1" applyAlignment="1">
      <alignment vertical="center"/>
    </xf>
    <xf numFmtId="173" fontId="275" fillId="10" borderId="0" xfId="13" applyNumberFormat="1" applyFont="1" applyFill="1" applyBorder="1" applyAlignment="1">
      <alignment vertical="center"/>
    </xf>
    <xf numFmtId="0" fontId="276" fillId="10" borderId="0" xfId="5235" applyFont="1" applyFill="1" applyAlignment="1">
      <alignment horizontal="center"/>
    </xf>
    <xf numFmtId="0" fontId="276" fillId="10" borderId="0" xfId="5235" applyFont="1" applyFill="1" applyAlignment="1"/>
    <xf numFmtId="4" fontId="276" fillId="10" borderId="0" xfId="13" applyNumberFormat="1" applyFont="1" applyFill="1" applyAlignment="1">
      <alignment vertical="top"/>
    </xf>
    <xf numFmtId="180" fontId="276" fillId="10" borderId="0" xfId="13" applyNumberFormat="1" applyFont="1" applyFill="1" applyAlignment="1">
      <alignment vertical="top"/>
    </xf>
    <xf numFmtId="173" fontId="276" fillId="10" borderId="0" xfId="13" applyNumberFormat="1" applyFont="1" applyFill="1" applyAlignment="1">
      <alignment vertical="top"/>
    </xf>
    <xf numFmtId="4" fontId="275" fillId="10" borderId="0" xfId="13" applyNumberFormat="1" applyFont="1" applyFill="1" applyAlignment="1">
      <alignment vertical="center"/>
    </xf>
    <xf numFmtId="180" fontId="275" fillId="10" borderId="0" xfId="13" applyNumberFormat="1" applyFont="1" applyFill="1" applyAlignment="1">
      <alignment vertical="center"/>
    </xf>
    <xf numFmtId="173" fontId="275" fillId="10" borderId="0" xfId="13" applyNumberFormat="1" applyFont="1" applyFill="1" applyAlignment="1">
      <alignment vertical="center"/>
    </xf>
    <xf numFmtId="180" fontId="276" fillId="10" borderId="0" xfId="13" applyNumberFormat="1" applyFont="1" applyFill="1" applyAlignment="1">
      <alignment vertical="center"/>
    </xf>
    <xf numFmtId="0" fontId="277" fillId="10" borderId="0" xfId="2122" applyFont="1" applyFill="1" applyBorder="1" applyAlignment="1">
      <alignment vertical="top" wrapText="1"/>
    </xf>
    <xf numFmtId="0" fontId="277" fillId="10" borderId="21" xfId="2122" applyFont="1" applyFill="1" applyBorder="1" applyAlignment="1">
      <alignment vertical="top" wrapText="1"/>
    </xf>
    <xf numFmtId="0" fontId="278" fillId="10" borderId="34" xfId="2122" applyFont="1" applyFill="1" applyBorder="1" applyAlignment="1">
      <alignment horizontal="left" vertical="top"/>
    </xf>
    <xf numFmtId="15" fontId="278" fillId="10" borderId="34" xfId="2122" quotePrefix="1" applyNumberFormat="1" applyFont="1" applyFill="1" applyBorder="1" applyAlignment="1">
      <alignment horizontal="center" vertical="top" wrapText="1"/>
    </xf>
    <xf numFmtId="0" fontId="277" fillId="10" borderId="18" xfId="2122" applyFont="1" applyFill="1" applyBorder="1" applyAlignment="1">
      <alignment horizontal="left" vertical="top"/>
    </xf>
    <xf numFmtId="0" fontId="277" fillId="10" borderId="19" xfId="2122" applyFont="1" applyFill="1" applyBorder="1" applyAlignment="1">
      <alignment horizontal="left" vertical="top"/>
    </xf>
    <xf numFmtId="166" fontId="277" fillId="10" borderId="18" xfId="1" applyFont="1" applyFill="1" applyBorder="1" applyAlignment="1">
      <alignment vertical="top" wrapText="1"/>
    </xf>
    <xf numFmtId="166" fontId="277" fillId="10" borderId="19" xfId="1" applyFont="1" applyFill="1" applyBorder="1" applyAlignment="1">
      <alignment vertical="top" wrapText="1"/>
    </xf>
    <xf numFmtId="0" fontId="278" fillId="10" borderId="34" xfId="2122" applyFont="1" applyFill="1" applyBorder="1" applyAlignment="1">
      <alignment vertical="top"/>
    </xf>
    <xf numFmtId="0" fontId="277" fillId="10" borderId="34" xfId="2122" applyFont="1" applyFill="1" applyBorder="1" applyAlignment="1">
      <alignment vertical="top" wrapText="1"/>
    </xf>
    <xf numFmtId="166" fontId="277" fillId="10" borderId="34" xfId="1" applyFont="1" applyFill="1" applyBorder="1" applyAlignment="1">
      <alignment vertical="top" wrapText="1"/>
    </xf>
    <xf numFmtId="37" fontId="83" fillId="10" borderId="0" xfId="2829" applyNumberFormat="1" applyFont="1" applyFill="1" applyAlignment="1">
      <alignment horizontal="right"/>
    </xf>
    <xf numFmtId="4" fontId="275" fillId="0" borderId="32" xfId="13" applyNumberFormat="1" applyFont="1" applyBorder="1" applyAlignment="1">
      <alignment vertical="center"/>
    </xf>
    <xf numFmtId="173" fontId="276" fillId="10" borderId="0" xfId="13" applyNumberFormat="1" applyFont="1" applyFill="1" applyAlignment="1">
      <alignment horizontal="right" vertical="center"/>
    </xf>
    <xf numFmtId="0" fontId="275" fillId="0" borderId="15" xfId="5235" applyFont="1" applyBorder="1" applyAlignment="1">
      <alignment vertical="center"/>
    </xf>
    <xf numFmtId="0" fontId="281" fillId="10" borderId="0" xfId="2122" applyFont="1" applyFill="1" applyAlignment="1"/>
    <xf numFmtId="0" fontId="275" fillId="0" borderId="0" xfId="13" quotePrefix="1" applyNumberFormat="1" applyFont="1" applyAlignment="1">
      <alignment horizontal="center" vertical="top"/>
    </xf>
    <xf numFmtId="0" fontId="275" fillId="0" borderId="0" xfId="13" applyNumberFormat="1" applyFont="1" applyAlignment="1">
      <alignment horizontal="center" vertical="top"/>
    </xf>
    <xf numFmtId="0" fontId="277" fillId="0" borderId="0" xfId="2122" applyFont="1" applyFill="1" applyAlignment="1">
      <alignment vertical="top"/>
    </xf>
    <xf numFmtId="0" fontId="277" fillId="0" borderId="0" xfId="5235" applyFont="1" applyFill="1" applyAlignment="1">
      <alignment vertical="top" wrapText="1"/>
    </xf>
    <xf numFmtId="0" fontId="277" fillId="0" borderId="0" xfId="5235" applyFont="1" applyFill="1" applyAlignment="1">
      <alignment vertical="top"/>
    </xf>
    <xf numFmtId="4" fontId="276" fillId="10" borderId="0" xfId="13" applyNumberFormat="1" applyFont="1" applyFill="1" applyBorder="1" applyAlignment="1"/>
    <xf numFmtId="166" fontId="276" fillId="0" borderId="0" xfId="5014" applyFont="1" applyFill="1" applyBorder="1" applyAlignment="1"/>
    <xf numFmtId="0" fontId="276" fillId="0" borderId="0" xfId="13" applyNumberFormat="1" applyFont="1" applyBorder="1" applyAlignment="1"/>
    <xf numFmtId="0" fontId="276" fillId="0" borderId="0" xfId="5235" applyFont="1" applyBorder="1" applyAlignment="1"/>
    <xf numFmtId="166" fontId="278" fillId="10" borderId="34" xfId="1" applyFont="1" applyFill="1" applyBorder="1" applyAlignment="1">
      <alignment vertical="top" wrapText="1"/>
    </xf>
    <xf numFmtId="0" fontId="278" fillId="10" borderId="34" xfId="2122" applyFont="1" applyFill="1" applyBorder="1" applyAlignment="1">
      <alignment vertical="top" wrapText="1"/>
    </xf>
    <xf numFmtId="166" fontId="276" fillId="0" borderId="0" xfId="1" applyFont="1" applyAlignment="1"/>
    <xf numFmtId="0" fontId="275" fillId="0" borderId="27" xfId="13" quotePrefix="1" applyNumberFormat="1" applyFont="1" applyBorder="1" applyAlignment="1">
      <alignment horizontal="center" vertical="center"/>
    </xf>
    <xf numFmtId="166" fontId="276" fillId="0" borderId="27" xfId="5014" applyFont="1" applyFill="1" applyBorder="1" applyAlignment="1"/>
    <xf numFmtId="166" fontId="276" fillId="0" borderId="17" xfId="5014" applyFont="1" applyFill="1" applyBorder="1" applyAlignment="1"/>
    <xf numFmtId="166" fontId="276" fillId="0" borderId="28" xfId="5014" applyFont="1" applyFill="1" applyBorder="1" applyAlignment="1"/>
    <xf numFmtId="0" fontId="275" fillId="0" borderId="17" xfId="13" quotePrefix="1" applyNumberFormat="1" applyFont="1" applyBorder="1" applyAlignment="1">
      <alignment vertical="center"/>
    </xf>
    <xf numFmtId="166" fontId="276" fillId="0" borderId="29" xfId="5014" applyFont="1" applyFill="1" applyBorder="1" applyAlignment="1">
      <alignment vertical="top"/>
    </xf>
    <xf numFmtId="166" fontId="276" fillId="0" borderId="30" xfId="5014" applyFont="1" applyFill="1" applyBorder="1" applyAlignment="1">
      <alignment vertical="top"/>
    </xf>
    <xf numFmtId="166" fontId="276" fillId="0" borderId="20" xfId="5014" applyFont="1" applyFill="1" applyBorder="1" applyAlignment="1">
      <alignment vertical="top"/>
    </xf>
    <xf numFmtId="180" fontId="276" fillId="0" borderId="30" xfId="13" applyNumberFormat="1" applyFont="1" applyBorder="1" applyAlignment="1"/>
    <xf numFmtId="0" fontId="275" fillId="0" borderId="30" xfId="13" quotePrefix="1" applyNumberFormat="1" applyFont="1" applyBorder="1" applyAlignment="1">
      <alignment vertical="center"/>
    </xf>
    <xf numFmtId="0" fontId="275" fillId="0" borderId="20" xfId="13" quotePrefix="1" applyNumberFormat="1" applyFont="1" applyBorder="1" applyAlignment="1">
      <alignment vertical="center"/>
    </xf>
    <xf numFmtId="166" fontId="276" fillId="0" borderId="21" xfId="5014" applyFont="1" applyFill="1" applyBorder="1" applyAlignment="1"/>
    <xf numFmtId="180" fontId="276" fillId="0" borderId="14" xfId="13" applyNumberFormat="1" applyFont="1" applyBorder="1" applyAlignment="1"/>
    <xf numFmtId="180" fontId="275" fillId="0" borderId="14" xfId="13" quotePrefix="1" applyNumberFormat="1" applyFont="1" applyBorder="1" applyAlignment="1">
      <alignment horizontal="center" vertical="center"/>
    </xf>
    <xf numFmtId="180" fontId="275" fillId="0" borderId="14" xfId="13" quotePrefix="1" applyNumberFormat="1" applyFont="1" applyBorder="1" applyAlignment="1">
      <alignment vertical="center"/>
    </xf>
    <xf numFmtId="180" fontId="275" fillId="0" borderId="87" xfId="13" quotePrefix="1" applyNumberFormat="1" applyFont="1" applyBorder="1" applyAlignment="1">
      <alignment vertical="center"/>
    </xf>
    <xf numFmtId="4" fontId="276" fillId="10" borderId="27" xfId="13" applyNumberFormat="1" applyFont="1" applyFill="1" applyBorder="1" applyAlignment="1">
      <alignment vertical="top"/>
    </xf>
    <xf numFmtId="4" fontId="276" fillId="10" borderId="17" xfId="13" applyNumberFormat="1" applyFont="1" applyFill="1" applyBorder="1" applyAlignment="1">
      <alignment vertical="top"/>
    </xf>
    <xf numFmtId="180" fontId="276" fillId="0" borderId="17" xfId="13" applyNumberFormat="1" applyFont="1" applyBorder="1" applyAlignment="1"/>
    <xf numFmtId="166" fontId="276" fillId="0" borderId="17" xfId="5014" applyFont="1" applyFill="1" applyBorder="1" applyAlignment="1">
      <alignment vertical="top"/>
    </xf>
    <xf numFmtId="166" fontId="276" fillId="0" borderId="28" xfId="5014" applyFont="1" applyFill="1" applyBorder="1" applyAlignment="1">
      <alignment vertical="top"/>
    </xf>
    <xf numFmtId="0" fontId="276" fillId="0" borderId="17" xfId="5235" applyFont="1" applyFill="1" applyBorder="1" applyAlignment="1"/>
    <xf numFmtId="0" fontId="87" fillId="10" borderId="0" xfId="6" applyNumberFormat="1" applyFont="1" applyFill="1" applyAlignment="1">
      <alignment vertical="center"/>
    </xf>
    <xf numFmtId="4" fontId="276" fillId="10" borderId="0" xfId="13" applyNumberFormat="1" applyFont="1" applyFill="1" applyAlignment="1">
      <alignment vertical="center" wrapText="1"/>
    </xf>
    <xf numFmtId="173" fontId="83" fillId="10" borderId="0" xfId="6" applyNumberFormat="1" applyFont="1" applyFill="1" applyAlignment="1">
      <alignment horizontal="right" vertical="center"/>
    </xf>
    <xf numFmtId="0" fontId="276" fillId="0" borderId="0" xfId="2122" applyFont="1" applyFill="1" applyAlignment="1"/>
    <xf numFmtId="4" fontId="276" fillId="0" borderId="0" xfId="13" applyNumberFormat="1" applyFont="1" applyFill="1" applyAlignment="1">
      <alignment vertical="center" wrapText="1"/>
    </xf>
    <xf numFmtId="166" fontId="276" fillId="0" borderId="0" xfId="5234" applyFont="1" applyFill="1" applyAlignment="1">
      <alignment horizontal="right" vertical="center"/>
    </xf>
    <xf numFmtId="173" fontId="275" fillId="0" borderId="0" xfId="13" applyNumberFormat="1" applyFont="1" applyFill="1" applyAlignment="1"/>
    <xf numFmtId="0" fontId="277" fillId="10" borderId="0" xfId="2122" applyFont="1" applyFill="1" applyAlignment="1">
      <alignment vertical="top"/>
    </xf>
    <xf numFmtId="0" fontId="279" fillId="10" borderId="0" xfId="2122" applyFont="1" applyFill="1" applyAlignment="1"/>
    <xf numFmtId="173" fontId="275" fillId="0" borderId="0" xfId="13" applyNumberFormat="1" applyFont="1" applyBorder="1" applyAlignment="1"/>
    <xf numFmtId="173" fontId="275" fillId="10" borderId="0" xfId="13" applyNumberFormat="1" applyFont="1" applyFill="1" applyBorder="1" applyAlignment="1"/>
    <xf numFmtId="173" fontId="275" fillId="10" borderId="0" xfId="13" applyNumberFormat="1" applyFont="1" applyFill="1" applyAlignment="1">
      <alignment vertical="top"/>
    </xf>
    <xf numFmtId="180" fontId="275" fillId="0" borderId="0" xfId="13" applyNumberFormat="1" applyFont="1" applyBorder="1" applyAlignment="1">
      <alignment vertical="center"/>
    </xf>
    <xf numFmtId="180" fontId="276" fillId="0" borderId="0" xfId="13" applyNumberFormat="1" applyFont="1" applyFill="1" applyAlignment="1">
      <alignment horizontal="center"/>
    </xf>
    <xf numFmtId="4" fontId="276" fillId="0" borderId="0" xfId="13" applyNumberFormat="1" applyFont="1" applyFill="1" applyAlignment="1">
      <alignment vertical="center"/>
    </xf>
    <xf numFmtId="180" fontId="276" fillId="0" borderId="0" xfId="13" applyNumberFormat="1" applyFont="1" applyFill="1" applyAlignment="1"/>
    <xf numFmtId="173" fontId="276" fillId="0" borderId="0" xfId="13" applyNumberFormat="1" applyFont="1" applyFill="1" applyAlignment="1"/>
    <xf numFmtId="173" fontId="275" fillId="0" borderId="0" xfId="13" applyNumberFormat="1" applyFont="1" applyFill="1" applyBorder="1" applyAlignment="1"/>
    <xf numFmtId="166" fontId="276" fillId="10" borderId="32" xfId="1" applyFont="1" applyFill="1" applyBorder="1" applyAlignment="1"/>
    <xf numFmtId="166" fontId="276" fillId="10" borderId="32" xfId="2122" applyNumberFormat="1" applyFont="1" applyFill="1" applyBorder="1" applyAlignment="1"/>
    <xf numFmtId="0" fontId="279" fillId="10" borderId="26" xfId="2122" applyNumberFormat="1" applyFont="1" applyFill="1" applyBorder="1" applyAlignment="1"/>
    <xf numFmtId="0" fontId="276" fillId="0" borderId="0" xfId="0" applyFont="1" applyFill="1" applyBorder="1"/>
    <xf numFmtId="0" fontId="276" fillId="0" borderId="0" xfId="0" applyFont="1" applyFill="1"/>
    <xf numFmtId="4" fontId="276" fillId="10" borderId="27" xfId="13" applyNumberFormat="1" applyFont="1" applyFill="1" applyBorder="1" applyAlignment="1"/>
    <xf numFmtId="4" fontId="276" fillId="10" borderId="17" xfId="13" applyNumberFormat="1" applyFont="1" applyFill="1" applyBorder="1" applyAlignment="1"/>
    <xf numFmtId="166" fontId="276" fillId="10" borderId="25" xfId="1" applyFont="1" applyFill="1" applyBorder="1" applyAlignment="1">
      <alignment horizontal="right"/>
    </xf>
    <xf numFmtId="173" fontId="276" fillId="10" borderId="0" xfId="13" applyNumberFormat="1" applyFont="1" applyFill="1" applyBorder="1" applyAlignment="1">
      <alignment vertical="center"/>
    </xf>
    <xf numFmtId="173" fontId="275" fillId="0" borderId="23" xfId="13" applyNumberFormat="1" applyFont="1" applyBorder="1" applyAlignment="1"/>
    <xf numFmtId="0" fontId="283" fillId="0" borderId="34" xfId="0" applyFont="1" applyBorder="1"/>
    <xf numFmtId="14" fontId="283" fillId="0" borderId="34" xfId="0" applyNumberFormat="1" applyFont="1" applyBorder="1"/>
    <xf numFmtId="166" fontId="283" fillId="0" borderId="34" xfId="1" applyFont="1" applyBorder="1"/>
    <xf numFmtId="4" fontId="276" fillId="0" borderId="34" xfId="13" applyNumberFormat="1" applyFont="1" applyBorder="1" applyAlignment="1"/>
    <xf numFmtId="166" fontId="275" fillId="0" borderId="34" xfId="1" applyFont="1" applyBorder="1" applyAlignment="1"/>
    <xf numFmtId="166" fontId="276" fillId="0" borderId="0" xfId="1" applyFont="1" applyFill="1" applyAlignment="1"/>
    <xf numFmtId="0" fontId="275" fillId="0" borderId="0" xfId="2122" applyFont="1" applyFill="1" applyAlignment="1">
      <alignment horizontal="center" vertical="top"/>
    </xf>
    <xf numFmtId="0" fontId="87" fillId="10" borderId="0" xfId="6" applyNumberFormat="1" applyFont="1" applyFill="1" applyAlignment="1">
      <alignment horizontal="left" vertical="center"/>
    </xf>
    <xf numFmtId="0" fontId="277" fillId="0" borderId="0" xfId="2122" applyFont="1" applyFill="1" applyAlignment="1">
      <alignment horizontal="left" vertical="top"/>
    </xf>
    <xf numFmtId="0" fontId="275" fillId="10" borderId="33" xfId="2122" applyFont="1" applyFill="1" applyBorder="1" applyAlignment="1">
      <alignment vertical="center" wrapText="1"/>
    </xf>
    <xf numFmtId="166" fontId="276" fillId="10" borderId="33" xfId="5234" applyFont="1" applyFill="1" applyBorder="1" applyAlignment="1">
      <alignment horizontal="right" vertical="center"/>
    </xf>
    <xf numFmtId="0" fontId="275" fillId="0" borderId="0" xfId="6" applyNumberFormat="1" applyFont="1" applyFill="1" applyAlignment="1" applyProtection="1">
      <alignment horizontal="left"/>
    </xf>
    <xf numFmtId="166" fontId="276" fillId="0" borderId="0" xfId="5014" applyFont="1" applyFill="1"/>
    <xf numFmtId="39" fontId="275" fillId="0" borderId="0" xfId="5238" applyNumberFormat="1" applyFont="1" applyFill="1" applyAlignment="1"/>
    <xf numFmtId="0" fontId="282" fillId="0" borderId="0" xfId="5232" applyFont="1" applyBorder="1" applyAlignment="1">
      <alignment horizontal="center"/>
    </xf>
    <xf numFmtId="0" fontId="275" fillId="0" borderId="0" xfId="6" applyNumberFormat="1" applyFont="1" applyFill="1" applyAlignment="1" applyProtection="1">
      <alignment horizontal="center" wrapText="1"/>
    </xf>
    <xf numFmtId="0" fontId="275" fillId="0" borderId="0" xfId="5238" applyNumberFormat="1" applyFont="1" applyFill="1" applyBorder="1" applyAlignment="1">
      <alignment vertical="top"/>
    </xf>
    <xf numFmtId="0" fontId="275" fillId="0" borderId="0" xfId="5232" quotePrefix="1" applyFont="1" applyFill="1" applyBorder="1" applyAlignment="1">
      <alignment horizontal="center" vertical="top" wrapText="1"/>
    </xf>
    <xf numFmtId="0" fontId="276" fillId="0" borderId="0" xfId="0" applyNumberFormat="1" applyFont="1" applyFill="1"/>
    <xf numFmtId="0" fontId="275" fillId="0" borderId="0" xfId="5238" applyNumberFormat="1" applyFont="1" applyFill="1" applyBorder="1" applyAlignment="1">
      <alignment horizontal="left" vertical="top" wrapText="1"/>
    </xf>
    <xf numFmtId="0" fontId="276" fillId="0" borderId="0" xfId="0" applyNumberFormat="1" applyFont="1" applyFill="1" applyAlignment="1">
      <alignment horizontal="left" indent="1"/>
    </xf>
    <xf numFmtId="166" fontId="276" fillId="0" borderId="0" xfId="0" applyNumberFormat="1" applyFont="1" applyFill="1"/>
    <xf numFmtId="173" fontId="84" fillId="0" borderId="0" xfId="6" applyNumberFormat="1" applyFont="1" applyFill="1" applyAlignment="1">
      <alignment horizontal="right" vertical="top"/>
    </xf>
    <xf numFmtId="0" fontId="276" fillId="0" borderId="0" xfId="0" applyNumberFormat="1" applyFont="1" applyFill="1" applyAlignment="1">
      <alignment horizontal="left"/>
    </xf>
    <xf numFmtId="0" fontId="276" fillId="0" borderId="0" xfId="0" applyNumberFormat="1" applyFont="1" applyFill="1" applyBorder="1" applyAlignment="1">
      <alignment horizontal="left" indent="1"/>
    </xf>
    <xf numFmtId="0" fontId="276" fillId="0" borderId="0" xfId="0" applyNumberFormat="1" applyFont="1" applyFill="1" applyBorder="1" applyAlignment="1">
      <alignment horizontal="left"/>
    </xf>
    <xf numFmtId="166" fontId="276" fillId="0" borderId="0" xfId="5014" applyFont="1" applyFill="1" applyBorder="1"/>
    <xf numFmtId="0" fontId="275" fillId="0" borderId="0" xfId="0" applyNumberFormat="1" applyFont="1" applyFill="1" applyAlignment="1">
      <alignment horizontal="left"/>
    </xf>
    <xf numFmtId="166" fontId="275" fillId="0" borderId="30" xfId="5014" applyFont="1" applyFill="1" applyBorder="1"/>
    <xf numFmtId="166" fontId="275" fillId="0" borderId="0" xfId="5014" applyFont="1" applyFill="1" applyBorder="1"/>
    <xf numFmtId="0" fontId="275" fillId="0" borderId="0" xfId="0" applyNumberFormat="1" applyFont="1" applyFill="1"/>
    <xf numFmtId="166" fontId="275" fillId="0" borderId="17" xfId="5014" applyFont="1" applyFill="1" applyBorder="1"/>
    <xf numFmtId="166" fontId="275" fillId="0" borderId="23" xfId="5014" applyFont="1" applyFill="1" applyBorder="1"/>
    <xf numFmtId="0" fontId="275" fillId="0" borderId="0" xfId="0" applyNumberFormat="1" applyFont="1" applyFill="1" applyBorder="1" applyAlignment="1">
      <alignment vertical="top"/>
    </xf>
    <xf numFmtId="0" fontId="275" fillId="0" borderId="0" xfId="0" applyNumberFormat="1" applyFont="1" applyFill="1" applyBorder="1" applyAlignment="1">
      <alignment vertical="top" wrapText="1"/>
    </xf>
    <xf numFmtId="0" fontId="275" fillId="0" borderId="0" xfId="0" applyFont="1" applyFill="1"/>
    <xf numFmtId="166" fontId="275" fillId="0" borderId="0" xfId="5014" applyFont="1" applyFill="1"/>
    <xf numFmtId="180" fontId="276" fillId="0" borderId="0" xfId="5014" applyNumberFormat="1" applyFont="1" applyFill="1"/>
    <xf numFmtId="173" fontId="87" fillId="0" borderId="0" xfId="6" applyNumberFormat="1" applyFont="1" applyFill="1" applyAlignment="1">
      <alignment horizontal="right" vertical="top"/>
    </xf>
    <xf numFmtId="0" fontId="87" fillId="0" borderId="0" xfId="6" applyNumberFormat="1" applyFont="1" applyFill="1" applyAlignment="1">
      <alignment horizontal="left" vertical="center"/>
    </xf>
    <xf numFmtId="0" fontId="88" fillId="2" borderId="0" xfId="5" applyFont="1" applyFill="1" applyAlignment="1">
      <alignment vertical="top"/>
    </xf>
    <xf numFmtId="0" fontId="282" fillId="0" borderId="0" xfId="5232" applyFont="1" applyBorder="1" applyAlignment="1">
      <alignment horizontal="right"/>
    </xf>
    <xf numFmtId="0" fontId="84" fillId="2" borderId="0" xfId="6" applyNumberFormat="1" applyFont="1" applyFill="1" applyAlignment="1">
      <alignment vertical="center"/>
    </xf>
    <xf numFmtId="0" fontId="87" fillId="0" borderId="0" xfId="5235" applyFont="1" applyAlignment="1"/>
    <xf numFmtId="2" fontId="9" fillId="0" borderId="0" xfId="0" applyNumberFormat="1" applyFont="1" applyAlignment="1">
      <alignment horizontal="center"/>
    </xf>
    <xf numFmtId="2" fontId="9" fillId="0" borderId="0" xfId="0" applyNumberFormat="1" applyFont="1" applyBorder="1" applyAlignment="1">
      <alignment horizontal="center"/>
    </xf>
    <xf numFmtId="0" fontId="68" fillId="0" borderId="0" xfId="0" applyNumberFormat="1" applyFont="1" applyAlignment="1">
      <alignment horizontal="left"/>
    </xf>
    <xf numFmtId="0" fontId="68" fillId="0" borderId="0" xfId="0" applyNumberFormat="1" applyFont="1" applyBorder="1" applyAlignment="1">
      <alignment horizontal="left"/>
    </xf>
    <xf numFmtId="0" fontId="88" fillId="2" borderId="0" xfId="6" applyNumberFormat="1" applyFont="1" applyFill="1" applyAlignment="1">
      <alignment horizontal="left" vertical="top" wrapText="1"/>
    </xf>
    <xf numFmtId="0" fontId="277" fillId="0" borderId="0" xfId="2122" applyFont="1" applyFill="1" applyAlignment="1">
      <alignment horizontal="left" vertical="top"/>
    </xf>
    <xf numFmtId="0" fontId="276" fillId="0" borderId="0" xfId="13" applyNumberFormat="1" applyFont="1" applyAlignment="1">
      <alignment horizontal="justify" wrapText="1"/>
    </xf>
    <xf numFmtId="4" fontId="276" fillId="0" borderId="0" xfId="13" applyNumberFormat="1" applyFont="1" applyAlignment="1">
      <alignment horizontal="justify"/>
    </xf>
    <xf numFmtId="4" fontId="87" fillId="0" borderId="0" xfId="13" applyNumberFormat="1" applyFont="1" applyFill="1" applyAlignment="1">
      <alignment horizontal="justify"/>
    </xf>
    <xf numFmtId="4" fontId="275" fillId="0" borderId="29" xfId="13" applyNumberFormat="1" applyFont="1" applyBorder="1" applyAlignment="1">
      <alignment horizontal="left" vertical="center"/>
    </xf>
    <xf numFmtId="4" fontId="275" fillId="0" borderId="30" xfId="13" applyNumberFormat="1" applyFont="1" applyBorder="1" applyAlignment="1">
      <alignment horizontal="left" vertical="center"/>
    </xf>
    <xf numFmtId="4" fontId="275" fillId="0" borderId="89" xfId="13" applyNumberFormat="1" applyFont="1" applyBorder="1" applyAlignment="1">
      <alignment horizontal="left" vertical="center"/>
    </xf>
    <xf numFmtId="4" fontId="275" fillId="0" borderId="14" xfId="13" applyNumberFormat="1" applyFont="1" applyBorder="1" applyAlignment="1">
      <alignment horizontal="left" vertical="center"/>
    </xf>
    <xf numFmtId="4" fontId="276" fillId="10" borderId="31" xfId="13" applyNumberFormat="1" applyFont="1" applyFill="1" applyBorder="1" applyAlignment="1"/>
    <xf numFmtId="4" fontId="276" fillId="10" borderId="0" xfId="13" applyNumberFormat="1" applyFont="1" applyFill="1" applyBorder="1" applyAlignment="1"/>
    <xf numFmtId="0" fontId="275" fillId="0" borderId="17" xfId="13" quotePrefix="1" applyNumberFormat="1" applyFont="1" applyBorder="1" applyAlignment="1">
      <alignment horizontal="center" vertical="center"/>
    </xf>
    <xf numFmtId="0" fontId="275" fillId="0" borderId="28" xfId="13" quotePrefix="1" applyNumberFormat="1" applyFont="1" applyBorder="1" applyAlignment="1">
      <alignment horizontal="center" vertical="center"/>
    </xf>
    <xf numFmtId="0" fontId="277" fillId="10" borderId="0" xfId="0" applyFont="1" applyFill="1" applyAlignment="1">
      <alignment horizontal="center" vertical="top"/>
    </xf>
    <xf numFmtId="0" fontId="88" fillId="10" borderId="0" xfId="6" applyNumberFormat="1" applyFont="1" applyFill="1" applyAlignment="1">
      <alignment horizontal="left" vertical="top" wrapText="1"/>
    </xf>
    <xf numFmtId="0" fontId="276" fillId="0" borderId="0" xfId="0" applyNumberFormat="1" applyFont="1" applyFill="1" applyAlignment="1">
      <alignment horizontal="left" vertical="top" wrapText="1"/>
    </xf>
    <xf numFmtId="0" fontId="234" fillId="0" borderId="17" xfId="2122" applyFont="1" applyBorder="1" applyAlignment="1">
      <alignment horizontal="center"/>
    </xf>
    <xf numFmtId="0" fontId="234" fillId="0" borderId="34" xfId="2122" applyFont="1" applyBorder="1" applyAlignment="1">
      <alignment horizontal="center"/>
    </xf>
    <xf numFmtId="180" fontId="88" fillId="0" borderId="0" xfId="13" applyNumberFormat="1" applyFont="1" applyFill="1" applyAlignment="1">
      <alignment horizontal="center" vertical="center" wrapText="1"/>
    </xf>
    <xf numFmtId="0" fontId="12" fillId="0" borderId="0" xfId="0" applyFont="1" applyAlignment="1">
      <alignment horizontal="center"/>
    </xf>
  </cellXfs>
  <cellStyles count="8649">
    <cellStyle name=" 1" xfId="15"/>
    <cellStyle name="%" xfId="5244"/>
    <cellStyle name="??" xfId="16"/>
    <cellStyle name="?? [0.00]_PERSONAL" xfId="17"/>
    <cellStyle name="???? [0.00]_PERSONAL" xfId="18"/>
    <cellStyle name="?????_VERA" xfId="19"/>
    <cellStyle name="????_PERSONAL" xfId="20"/>
    <cellStyle name="??_DHDL_Financial_30.06.2011 (Q1)" xfId="21"/>
    <cellStyle name="_~5095950" xfId="22"/>
    <cellStyle name="_~8027790" xfId="5245"/>
    <cellStyle name="_~8710521" xfId="23"/>
    <cellStyle name="_041010Final DHDL 2010_Merged financial_exclud share" xfId="24"/>
    <cellStyle name="_1 &amp; 4.Revenue-Ad Sales" xfId="5246"/>
    <cellStyle name="_10 Yrs Business Plan 300108" xfId="25"/>
    <cellStyle name="_10 Yrs Business Plan 300108 2" xfId="5247"/>
    <cellStyle name="_10 Yrs Business Plan 300108 2_Processinfees-DLF-30092011" xfId="5248"/>
    <cellStyle name="_10 Yrs Business Plan 300108 2_Upfront &amp; Processing fee- DLF Group- Q1+Q2" xfId="5249"/>
    <cellStyle name="_10 Yrs Business Plan 300108 3" xfId="5250"/>
    <cellStyle name="_10 Yrs Business Plan 300108 3_Processinfees-DLF-30092011" xfId="5251"/>
    <cellStyle name="_10 Yrs Business Plan 300108 3_Upfront &amp; Processing fee- DLF Group- Q1+Q2" xfId="5252"/>
    <cellStyle name="_10 Yrs Business Plan 300108 4" xfId="5253"/>
    <cellStyle name="_10 Yrs Business Plan 300108 4_Processinfees-DLF-30092011" xfId="5254"/>
    <cellStyle name="_10 Yrs Business Plan 300108 4_Upfront &amp; Processing fee- DLF Group- Q1+Q2" xfId="5255"/>
    <cellStyle name="_10 Yrs Business Plan 300108 5" xfId="5256"/>
    <cellStyle name="_10 Yrs Business Plan 300108 5_Processinfees-DLF-30092011" xfId="5257"/>
    <cellStyle name="_10 Yrs Business Plan 300108 5_Upfront &amp; Processing fee- DLF Group- Q1+Q2" xfId="5258"/>
    <cellStyle name="_10 Yrs Business Plan 300108 6" xfId="5259"/>
    <cellStyle name="_10 Yrs Business Plan 300108 6_Processinfees-DLF-30092011" xfId="5260"/>
    <cellStyle name="_10 Yrs Business Plan 300108 6_Upfront &amp; Processing fee- DLF Group- Q1+Q2" xfId="5261"/>
    <cellStyle name="_10 Yrs Business Plan 300108 7" xfId="5262"/>
    <cellStyle name="_10 Yrs Business Plan 300108 7_Processinfees-DLF-30092011" xfId="5263"/>
    <cellStyle name="_10 Yrs Business Plan 300108 7_Upfront &amp; Processing fee- DLF Group- Q1+Q2" xfId="5264"/>
    <cellStyle name="_10 Yrs Business Plan 300108_RS Vytilla Sold unsold 311211" xfId="26"/>
    <cellStyle name="_10-Branch Costing - Revised CF System Cost Sheet - 9-Jun-05_lws" xfId="5265"/>
    <cellStyle name="_12 Business plan_ 18.03.2010" xfId="27"/>
    <cellStyle name="_12 Business plan_ 18.03.2010_Balance Sheet_DUL_Power Division_Sept10_v4_23.10.10_final" xfId="28"/>
    <cellStyle name="_12 Business plan_ 18.03.2010_DLFU_Business plan_10-13( 26.3.10)_new3_TARIFF @8.95 FROM AUGUSTv1 updated 30 August_sent to wcc_15.10.10" xfId="29"/>
    <cellStyle name="_12 Business plan_ 18.03.2010_DLFU_Business plan_10-13( 26.3.10)_projected profitability _4 years" xfId="30"/>
    <cellStyle name="_2.cash Flow_10.9.09" xfId="31"/>
    <cellStyle name="_2.cash Flow_10.9.09_Balance Sheet_DUL_Power Division_Sept10_v4_23.10.10_final" xfId="32"/>
    <cellStyle name="_2.cash Flow_10.9.09_DHDL_Financial_31.03.2011" xfId="33"/>
    <cellStyle name="_2.cash Flow_10.9.09_DHDL_Merged_Financial_31 03 2011" xfId="34"/>
    <cellStyle name="_2.cash Flow_10.9.09_DHDL_Notes RPD_March 2011" xfId="35"/>
    <cellStyle name="_2.cash Flow_10.9.09_DLFU_Business plan_10-13( 26.3.10)_new3_TARIFF @8.95 FROM AUGUSTv1 updated 30 August_sent to wcc_15.10.10" xfId="36"/>
    <cellStyle name="_2.cash Flow_10.9.09_DLFU_Business plan_10-13( 26.3.10)_projected profitability _4 years" xfId="37"/>
    <cellStyle name="_2.Projected_cash Flow_2010-11_2012_2013_V1" xfId="38"/>
    <cellStyle name="_2.Projected_cash Flow_2010-11_2012_2013_V1_Balance Sheet_DUL_Power Division_Sept10_v4_23.10.10_final" xfId="39"/>
    <cellStyle name="_2.Projected_cash Flow_2010-11_2012_2013_V1_DHDL_Financial_31.03.2011" xfId="40"/>
    <cellStyle name="_2.Projected_cash Flow_2010-11_2012_2013_V1_DHDL_Merged_Financial_31 03 2011" xfId="41"/>
    <cellStyle name="_2.Projected_cash Flow_2010-11_2012_2013_V1_DHDL_Notes RPD_March 2011" xfId="42"/>
    <cellStyle name="_2.Projected_cash Flow_2010-11_2012_2013_V1_DLFU_Business plan_10-13( 26.3.10)_new3_TARIFF @8.95 FROM AUGUSTv1 updated 30 August_sent to wcc_15.10.10" xfId="43"/>
    <cellStyle name="_2.Projected_cash Flow_2010-11_2012_2013_V1_DLFU_Business plan_10-13( 26.3.10)_projected profitability _4 years" xfId="44"/>
    <cellStyle name="_29_11_07_fund_trfr_Sheet" xfId="2831"/>
    <cellStyle name="_5-Revised intt working0910_24.11.09v2" xfId="45"/>
    <cellStyle name="_5-Revised intt working0910_24.11.09v2_Balance Sheet_DUL_Power Division_Sept10_v4_23.10.10_final" xfId="46"/>
    <cellStyle name="_5-Revised intt working0910_24.11.09v2_DHDL_Financial_31.03.2011" xfId="47"/>
    <cellStyle name="_5-Revised intt working0910_24.11.09v2_DHDL_Merged_Financial_31 03 2011" xfId="48"/>
    <cellStyle name="_5-Revised intt working0910_24.11.09v2_DHDL_Notes RPD_March 2011" xfId="49"/>
    <cellStyle name="_5-Revised intt working0910_24.11.09v2_DLFU_Business plan_10-13( 26.3.10)_new3_TARIFF @8.95 FROM AUGUSTv1 updated 30 August_sent to wcc_15.10.10" xfId="50"/>
    <cellStyle name="_5-Revised intt working0910_24.11.09v2_DLFU_Business plan_10-13( 26.3.10)_projected profitability _4 years" xfId="51"/>
    <cellStyle name="_7b.Revised Business Plan_2009-10- Actuals Incorporated Jan10_V2_15 02 2010" xfId="52"/>
    <cellStyle name="_7b.Revised Business Plan_2009-10- Actuals Incorporated Jan10_V2_15 02 2010_Balance Sheet_DUL_Power Division_Sept10_v4_23.10.10_final" xfId="53"/>
    <cellStyle name="_7b.Revised Business Plan_2009-10- Actuals Incorporated Jan10_V2_15 02 2010_DLFU_Business plan_10-13( 26.3.10)_new3_TARIFF @8.95 FROM AUGUSTv1 updated 30 August_sent to wcc_15.10.10" xfId="54"/>
    <cellStyle name="_7b.Revised Business Plan_2009-10- Actuals Incorporated Jan10_V2_15 02 2010_DLFU_Business plan_10-13( 26.3.10)_projected profitability _4 years" xfId="55"/>
    <cellStyle name="_80 IB calc" xfId="5266"/>
    <cellStyle name="_Abstract  Site Infra Buildings-15 Acres" xfId="5267"/>
    <cellStyle name="_Actual P&amp;L_Dec'08" xfId="56"/>
    <cellStyle name="_Actual P&amp;L_Dec'08_Balance Sheet_DUL_Power Division_Sept10_v4_23.10.10_final" xfId="57"/>
    <cellStyle name="_Actual P&amp;L_Dec'08_DHDL_Financial_31.03.2011" xfId="58"/>
    <cellStyle name="_Actual P&amp;L_Dec'08_DHDL_Merged_Financial_31 03 2011" xfId="59"/>
    <cellStyle name="_Actual P&amp;L_Dec'08_DHDL_Notes RPD_March 2011" xfId="60"/>
    <cellStyle name="_Actual P&amp;L_Dec'08_DLFU_Business plan_10-13( 26.3.10)_new3_TARIFF @8.95 FROM AUGUSTv1 updated 30 August_sent to wcc_15.10.10" xfId="61"/>
    <cellStyle name="_Actual P&amp;L_Dec'08_DLFU_Business plan_10-13( 26.3.10)_projected profitability _4 years" xfId="62"/>
    <cellStyle name="_Additions_HIN02 - Jan07" xfId="63"/>
    <cellStyle name="_Additions_HIN02 - Jan07_DHDL_Financial_30.06.2011 (Q1)" xfId="64"/>
    <cellStyle name="_Additions_HIN02 - Jan07_DHDL_Merged_Financial_31 03 2011" xfId="65"/>
    <cellStyle name="_Additions_HIN02 - Jan07_ROI Segmant Trial 30 06 2011" xfId="66"/>
    <cellStyle name="_Advance Tax September (F)" xfId="2832"/>
    <cellStyle name="_Advance Tax September (F) 2" xfId="2833"/>
    <cellStyle name="_Advance Tax September (F) 3" xfId="2834"/>
    <cellStyle name="_Advance Tax September (F) 4" xfId="2835"/>
    <cellStyle name="_Advance Tax September (F) 5" xfId="2836"/>
    <cellStyle name="_Advance Tax September (F)_Abstract-2007-08" xfId="2837"/>
    <cellStyle name="_Advance Tax September (F)_Book1 (2)" xfId="2838"/>
    <cellStyle name="_Advances" xfId="5268"/>
    <cellStyle name="_Advertisement expenses _ 08-09" xfId="67"/>
    <cellStyle name="_Advertisement expenses _ 08-09_DHDL_Financial_30.06.2011 (Q1)" xfId="68"/>
    <cellStyle name="_Advertisement expenses _ 08-09_DHDL_Merged_Financial_31 03 2011" xfId="69"/>
    <cellStyle name="_Advertisement expenses _ 08-09_Fomats for Data collation" xfId="70"/>
    <cellStyle name="_Advertisement expenses _ 08-09_Related Parties-DRBPL Mar-11" xfId="71"/>
    <cellStyle name="_Advertisement expenses _ 08-09_ROI Segmant Trial 30 06 2011" xfId="72"/>
    <cellStyle name="_Ageing and Provisioning" xfId="73"/>
    <cellStyle name="_ALL PARSHAVNATH CLIENT " xfId="2839"/>
    <cellStyle name="_ALL PARSHAVNATH CLIENT  2" xfId="2840"/>
    <cellStyle name="_ALL PARSHAVNATH CLIENT  3" xfId="2841"/>
    <cellStyle name="_ALL PARSHAVNATH CLIENT  4" xfId="2842"/>
    <cellStyle name="_ALL PARSHAVNATH CLIENT  5" xfId="2843"/>
    <cellStyle name="_ALL PARSHAVNATH CLIENT _Abstract-2007-08" xfId="2844"/>
    <cellStyle name="_ALL PARSHAVNATH CLIENT _Book1 (2)" xfId="2845"/>
    <cellStyle name="_Annex-Tax Audit_MAR 06_v_1" xfId="74"/>
    <cellStyle name="_Arash q2 09" xfId="75"/>
    <cellStyle name="_Ass_Variance Analysis- P&amp;L_March 2010" xfId="76"/>
    <cellStyle name="_Att 3A" xfId="5269"/>
    <cellStyle name="_ATT3B" xfId="5270"/>
    <cellStyle name="_Attachment 1" xfId="77"/>
    <cellStyle name="_Audit Details PBC" xfId="78"/>
    <cellStyle name="_Audit Details PBC_B-5  30.09.2010 " xfId="79"/>
    <cellStyle name="_Audit Details PBC_Silokhera Capitalisation sheet 30.09.2010" xfId="80"/>
    <cellStyle name="_Aug consl backup-land adv &amp; Ext ICD" xfId="2846"/>
    <cellStyle name="_Aug consl backup-land adv &amp; Ext ICD 2" xfId="2847"/>
    <cellStyle name="_Aug consl backup-land adv &amp; Ext ICD 3" xfId="2848"/>
    <cellStyle name="_Aug consl backup-land adv &amp; Ext ICD 4" xfId="2849"/>
    <cellStyle name="_Aug consl backup-land adv &amp; Ext ICD 5" xfId="2850"/>
    <cellStyle name="_B Plan 2009-10 20090605" xfId="81"/>
    <cellStyle name="_B Sheet  DCCDL- MAR(2008)-(Commercial)-signed-16.05.08" xfId="82"/>
    <cellStyle name="_B Sheet  DCCDL- MAR(2008)-(Commercial)-signed-16.05.08 2" xfId="5271"/>
    <cellStyle name="_B Sheet  DCCDL- MAR(2008)-(Commercial)-signed-16.05.08 2 2" xfId="5272"/>
    <cellStyle name="_B Sheet  DCCDL- MAR(2008)-(Commercial)-signed-16.05.08 3" xfId="5273"/>
    <cellStyle name="_B Sheet  DCCDL- MAR(2008)-(Commercial)-signed-16.05.08 3 2" xfId="5274"/>
    <cellStyle name="_B Sheet  DCCDL- MAR(2008)-(Commercial)-signed-16.05.08 4" xfId="5275"/>
    <cellStyle name="_B Sheet  DCCDL- MAR(2008)-(Commercial)-signed-16.05.08 4 2" xfId="5276"/>
    <cellStyle name="_B Sheet  DCCDL- MAR(2008)-(Commercial)-signed-16.05.08 5" xfId="5277"/>
    <cellStyle name="_B Sheet  DCCDL- MAR(2008)-(Commercial)-signed-16.05.08 5 2" xfId="5278"/>
    <cellStyle name="_B Sheet  DCCDL- MAR(2008)-(Commercial)-signed-16.05.08 6" xfId="5279"/>
    <cellStyle name="_B Sheet  DCCDL- MAR(2008)-(Commercial)-signed-16.05.08 6 2" xfId="5280"/>
    <cellStyle name="_B Sheet  DCCDL- MAR(2008)-(Commercial)-signed-16.05.08 7" xfId="5281"/>
    <cellStyle name="_B Sheet  DCCDL- MAR(2008)-(Commercial)-signed-16.05.08 7 2" xfId="5282"/>
    <cellStyle name="_B Sheet  DCCDL- MAR(2008)-(Commercial)-signed-16.05.08 8" xfId="5283"/>
    <cellStyle name="_B.S. DCCDL- 31.3.9.-24.04.09-2nd Cut" xfId="83"/>
    <cellStyle name="_Backup Amit" xfId="84"/>
    <cellStyle name="_balance sheet as of 31.03.2007" xfId="85"/>
    <cellStyle name="_balance sheet as of 31.03.2007_Book3(1)" xfId="86"/>
    <cellStyle name="_balance sheet as of 31.03.2007_DHDL_Draft linked Financials_March 2010" xfId="87"/>
    <cellStyle name="_balance sheet as of 31.03.2007_DHDL_Financial_31.12.2010" xfId="88"/>
    <cellStyle name="_balance sheet as of 31.03.2007_DHDL_Variance Workpaper_31 03 2010_Version 1" xfId="89"/>
    <cellStyle name="_balance sheet as of 31.03.2007_Loans &amp; Advances_March 2010" xfId="90"/>
    <cellStyle name="_balance sheet as of 31.03.2007_Loans &amp; Advances_March 2010_DHDL_Financial_31.03.2011" xfId="91"/>
    <cellStyle name="_balance sheet as of 31.03.2007_Loans &amp; Advances_March 2010_DHDL_Financial_31.03.2011_DHDL_Merged_Financial_31 03 2011" xfId="92"/>
    <cellStyle name="_balance sheet as of 31.03.2007_Loans &amp; Advances_March 2010_DHDL_Linked Financials_March 2010_Vers. 2" xfId="93"/>
    <cellStyle name="_balance sheet as of 31.03.2007_Loans &amp; Advances_March 2010_DHDL_Linked Financials_March 2010_Vers. 2_DHDL_Merged_Financial_31 03 2011" xfId="94"/>
    <cellStyle name="_balance sheet as of 31.03.2007_Loans &amp; Advances_March 2010_DHDL_Merged_Financial_31 03 2011" xfId="95"/>
    <cellStyle name="_balance sheet as of 31.03.2007_Loans &amp; Advances_March 2010_DHDL_Merged_Financial_31.03.2011" xfId="96"/>
    <cellStyle name="_balance sheet as of 31.03.2007_Loans &amp; Advances_March 2010_DHDL_Notes RPD_March 2011" xfId="97"/>
    <cellStyle name="_balance sheet as of 31.03.2007_Loans &amp; Advances_March 2010_FA_DHDL CORP FB1_30 06 2011" xfId="98"/>
    <cellStyle name="_balance sheet as of 31.03.2007_Loans &amp; Advances_March 2010_Fomats for Data collation" xfId="99"/>
    <cellStyle name="_balance sheet as of 31.03.2007_Provisions entries" xfId="100"/>
    <cellStyle name="_balance sheet as of 31.03.2007_RS DHDL_Linked Financials_March 2010_060910" xfId="101"/>
    <cellStyle name="_balance sheet as of 31.03.2007_RS DHDL_Linked Financials_March 2010_Merged financial revised" xfId="102"/>
    <cellStyle name="_balance sheet as of 31.03.2007_WIP March 2010" xfId="103"/>
    <cellStyle name="_Balance sheet- Shivaji Marg Properties 300609" xfId="104"/>
    <cellStyle name="_Balance Sheet_Southern Towns_June08" xfId="105"/>
    <cellStyle name="_Bank Limits - CP &amp; PTC (08-December-2008)" xfId="5284"/>
    <cellStyle name="_Bank Limits - CP &amp; PTC (08-December-2008) 2" xfId="5285"/>
    <cellStyle name="_Bank Limits - CP &amp; PTC (08-December-2008) 2_Processinfees-DLF-30092011" xfId="5286"/>
    <cellStyle name="_Bank Limits - CP &amp; PTC (08-December-2008) 2_Upfront &amp; Processing fee- DLF Group- Q1+Q2" xfId="5287"/>
    <cellStyle name="_Bank Limits - CP &amp; PTC (08-December-2008) 3" xfId="5288"/>
    <cellStyle name="_Bank Limits - CP &amp; PTC (08-December-2008) 3_Processinfees-DLF-30092011" xfId="5289"/>
    <cellStyle name="_Bank Limits - CP &amp; PTC (08-December-2008) 3_Upfront &amp; Processing fee- DLF Group- Q1+Q2" xfId="5290"/>
    <cellStyle name="_Bank Limits - CP &amp; PTC (08-December-2008) 4" xfId="5291"/>
    <cellStyle name="_Bank Limits - CP &amp; PTC (08-December-2008) 4_Processinfees-DLF-30092011" xfId="5292"/>
    <cellStyle name="_Bank Limits - CP &amp; PTC (08-December-2008) 4_Upfront &amp; Processing fee- DLF Group- Q1+Q2" xfId="5293"/>
    <cellStyle name="_Bank Limits - CP &amp; PTC (08-December-2008) 5" xfId="5294"/>
    <cellStyle name="_Bank Limits - CP &amp; PTC (08-December-2008) 5_Processinfees-DLF-30092011" xfId="5295"/>
    <cellStyle name="_Bank Limits - CP &amp; PTC (08-December-2008) 5_Upfront &amp; Processing fee- DLF Group- Q1+Q2" xfId="5296"/>
    <cellStyle name="_Bank Limits - CP &amp; PTC (08-December-2008) 6" xfId="5297"/>
    <cellStyle name="_Bank Limits - CP &amp; PTC (08-December-2008) 6_Processinfees-DLF-30092011" xfId="5298"/>
    <cellStyle name="_Bank Limits - CP &amp; PTC (08-December-2008) 6_Upfront &amp; Processing fee- DLF Group- Q1+Q2" xfId="5299"/>
    <cellStyle name="_Bank Limits - CP &amp; PTC (08-December-2008) 7" xfId="5300"/>
    <cellStyle name="_Bank Limits - CP &amp; PTC (08-December-2008) 7_Processinfees-DLF-30092011" xfId="5301"/>
    <cellStyle name="_Bank Limits - CP &amp; PTC (08-December-2008) 7_Upfront &amp; Processing fee- DLF Group- Q1+Q2" xfId="5302"/>
    <cellStyle name="_Bank Limits - CP &amp; PTC (12-November-2008)" xfId="5303"/>
    <cellStyle name="_Bank Limits - CP &amp; PTC (12-November-2008) 2" xfId="5304"/>
    <cellStyle name="_Bank Limits - CP &amp; PTC (12-November-2008) 2_Processinfees-DLF-30092011" xfId="5305"/>
    <cellStyle name="_Bank Limits - CP &amp; PTC (12-November-2008) 2_Upfront &amp; Processing fee- DLF Group- Q1+Q2" xfId="5306"/>
    <cellStyle name="_Bank Limits - CP &amp; PTC (12-November-2008) 3" xfId="5307"/>
    <cellStyle name="_Bank Limits - CP &amp; PTC (12-November-2008) 3_Processinfees-DLF-30092011" xfId="5308"/>
    <cellStyle name="_Bank Limits - CP &amp; PTC (12-November-2008) 3_Upfront &amp; Processing fee- DLF Group- Q1+Q2" xfId="5309"/>
    <cellStyle name="_Bank Limits - CP &amp; PTC (12-November-2008) 4" xfId="5310"/>
    <cellStyle name="_Bank Limits - CP &amp; PTC (12-November-2008) 4_Processinfees-DLF-30092011" xfId="5311"/>
    <cellStyle name="_Bank Limits - CP &amp; PTC (12-November-2008) 4_Upfront &amp; Processing fee- DLF Group- Q1+Q2" xfId="5312"/>
    <cellStyle name="_Bank Limits - CP &amp; PTC (12-November-2008) 5" xfId="5313"/>
    <cellStyle name="_Bank Limits - CP &amp; PTC (12-November-2008) 5_Processinfees-DLF-30092011" xfId="5314"/>
    <cellStyle name="_Bank Limits - CP &amp; PTC (12-November-2008) 5_Upfront &amp; Processing fee- DLF Group- Q1+Q2" xfId="5315"/>
    <cellStyle name="_Bank Limits - CP &amp; PTC (12-November-2008) 6" xfId="5316"/>
    <cellStyle name="_Bank Limits - CP &amp; PTC (12-November-2008) 6_Processinfees-DLF-30092011" xfId="5317"/>
    <cellStyle name="_Bank Limits - CP &amp; PTC (12-November-2008) 6_Upfront &amp; Processing fee- DLF Group- Q1+Q2" xfId="5318"/>
    <cellStyle name="_Bank Limits - CP &amp; PTC (12-November-2008) 7" xfId="5319"/>
    <cellStyle name="_Bank Limits - CP &amp; PTC (12-November-2008) 7_Processinfees-DLF-30092011" xfId="5320"/>
    <cellStyle name="_Bank Limits - CP &amp; PTC (12-November-2008) 7_Upfront &amp; Processing fee- DLF Group- Q1+Q2" xfId="5321"/>
    <cellStyle name="_Bank Limits - CP &amp; PTC (31-October-2008)" xfId="106"/>
    <cellStyle name="_Bank Limits - CP &amp; PTC (31-October-2008) 2" xfId="5322"/>
    <cellStyle name="_Bank Limits - CP &amp; PTC (31-October-2008) 2_Processinfees-DLF-30092011" xfId="5323"/>
    <cellStyle name="_Bank Limits - CP &amp; PTC (31-October-2008) 2_Upfront &amp; Processing fee- DLF Group- Q1+Q2" xfId="5324"/>
    <cellStyle name="_Bank Limits - CP &amp; PTC (31-October-2008) 3" xfId="5325"/>
    <cellStyle name="_Bank Limits - CP &amp; PTC (31-October-2008) 3_Processinfees-DLF-30092011" xfId="5326"/>
    <cellStyle name="_Bank Limits - CP &amp; PTC (31-October-2008) 3_Upfront &amp; Processing fee- DLF Group- Q1+Q2" xfId="5327"/>
    <cellStyle name="_Bank Limits - CP &amp; PTC (31-October-2008) 4" xfId="5328"/>
    <cellStyle name="_Bank Limits - CP &amp; PTC (31-October-2008) 4_Processinfees-DLF-30092011" xfId="5329"/>
    <cellStyle name="_Bank Limits - CP &amp; PTC (31-October-2008) 4_Upfront &amp; Processing fee- DLF Group- Q1+Q2" xfId="5330"/>
    <cellStyle name="_Bank Limits - CP &amp; PTC (31-October-2008) 5" xfId="5331"/>
    <cellStyle name="_Bank Limits - CP &amp; PTC (31-October-2008) 5_Processinfees-DLF-30092011" xfId="5332"/>
    <cellStyle name="_Bank Limits - CP &amp; PTC (31-October-2008) 5_Upfront &amp; Processing fee- DLF Group- Q1+Q2" xfId="5333"/>
    <cellStyle name="_Bank Limits - CP &amp; PTC (31-October-2008) 6" xfId="5334"/>
    <cellStyle name="_Bank Limits - CP &amp; PTC (31-October-2008) 6_Processinfees-DLF-30092011" xfId="5335"/>
    <cellStyle name="_Bank Limits - CP &amp; PTC (31-October-2008) 6_Upfront &amp; Processing fee- DLF Group- Q1+Q2" xfId="5336"/>
    <cellStyle name="_Bank Limits - CP &amp; PTC (31-October-2008) 7" xfId="5337"/>
    <cellStyle name="_Bank Limits - CP &amp; PTC (31-October-2008) 7_Processinfees-DLF-30092011" xfId="5338"/>
    <cellStyle name="_Bank Limits - CP &amp; PTC (31-October-2008) 7_Upfront &amp; Processing fee- DLF Group- Q1+Q2" xfId="5339"/>
    <cellStyle name="_Bank reco" xfId="107"/>
    <cellStyle name="_BANK RECO WORKPAPER" xfId="108"/>
    <cellStyle name="_BANK RECO WORKPAPER_B-5  30.09.2010 " xfId="109"/>
    <cellStyle name="_BANK RECO WORKPAPER_Silokhera Capitalisation sheet 30.09.2010" xfId="110"/>
    <cellStyle name="_Bank Reco-GK Residency" xfId="111"/>
    <cellStyle name="_BANK RECONCILIATION" xfId="112"/>
    <cellStyle name="_BANK RECONCILIATION DEC. 08" xfId="113"/>
    <cellStyle name="_BANK RECONCILIATION DEC. 08_Balance Sheet_DUL_Power Division_Sept10_v4_23.10.10_final" xfId="114"/>
    <cellStyle name="_BANK RECONCILIATION DEC. 08_DHDL 30th June PL and BS" xfId="115"/>
    <cellStyle name="_BANK RECONCILIATION DEC. 08_DHDL 30th June PL and BS_DHDL_Financial_31.03.2011" xfId="116"/>
    <cellStyle name="_BANK RECONCILIATION DEC. 08_DHDL 30th June PL and BS_DHDL_Merged_Financial_31 03 2011" xfId="117"/>
    <cellStyle name="_BANK RECONCILIATION DEC. 08_DHDL 30th June PL and BS_DHDL_Notes RPD_March 2011" xfId="118"/>
    <cellStyle name="_BANK RECONCILIATION DEC. 08_DHDL_Financial_30.06.2011 (Q1)" xfId="119"/>
    <cellStyle name="_BANK RECONCILIATION DEC. 08_DHDL_Merged_Financial_31 03 2011" xfId="120"/>
    <cellStyle name="_BANK RECONCILIATION DEC. 08_DLFU_Business plan_10-13( 26.3.10)_new3_TARIFF @8.95 FROM AUGUSTv1 updated 30 August_sent to wcc_15.10.10" xfId="121"/>
    <cellStyle name="_BANK RECONCILIATION DEC. 08_DLFU_Business plan_10-13( 26.3.10)_projected profitability _4 years" xfId="122"/>
    <cellStyle name="_BANK RECONCILIATION DEC. 08_Fomats for Data collation" xfId="123"/>
    <cellStyle name="_BANK RECONCILIATION DEC. 08_Related Parties-DRBPL Mar-11" xfId="124"/>
    <cellStyle name="_BANK RECONCILIATION DEC. 08_ROI Segmant Trial 30 06 2011" xfId="125"/>
    <cellStyle name="_Bank Reconciliation DLF Ltd Sep 09" xfId="5340"/>
    <cellStyle name="_bank reconciliation statement-Edward" xfId="126"/>
    <cellStyle name="_BANK RECONCILIATION_Balance Sheet_DUL_Power Division_Sept10_v4_23.10.10_final" xfId="127"/>
    <cellStyle name="_BANK RECONCILIATION_DHDL 30th June PL and BS" xfId="128"/>
    <cellStyle name="_BANK RECONCILIATION_DHDL 30th June PL and BS_DHDL_Financial_31.03.2011" xfId="129"/>
    <cellStyle name="_BANK RECONCILIATION_DHDL 30th June PL and BS_DHDL_Merged_Financial_31 03 2011" xfId="130"/>
    <cellStyle name="_BANK RECONCILIATION_DHDL 30th June PL and BS_DHDL_Notes RPD_March 2011" xfId="131"/>
    <cellStyle name="_BANK RECONCILIATION_DHDL_Financial_30.06.2011 (Q1)" xfId="132"/>
    <cellStyle name="_BANK RECONCILIATION_DHDL_Merged_Financial_31 03 2011" xfId="133"/>
    <cellStyle name="_BANK RECONCILIATION_DLFU_Business plan_10-13( 26.3.10)_new3_TARIFF @8.95 FROM AUGUSTv1 updated 30 August_sent to wcc_15.10.10" xfId="134"/>
    <cellStyle name="_BANK RECONCILIATION_DLFU_Business plan_10-13( 26.3.10)_projected profitability _4 years" xfId="135"/>
    <cellStyle name="_Bank Reconciliation_DRFL_30-6-09" xfId="136"/>
    <cellStyle name="_BANK RECONCILIATION_Fomats for Data collation" xfId="137"/>
    <cellStyle name="_BANK RECONCILIATION_Related Parties-DRBPL Mar-11" xfId="138"/>
    <cellStyle name="_BANK RECONCILIATION_ROI Segmant Trial 30 06 2011" xfId="139"/>
    <cellStyle name="_Bank statement _bes" xfId="140"/>
    <cellStyle name="_BES Buildcon_BS_30.06.08_01.07" xfId="141"/>
    <cellStyle name="_BIL Provisioning Nov'07" xfId="5341"/>
    <cellStyle name="_BIL Provisioning Nov'07-final" xfId="5342"/>
    <cellStyle name="_Bills Received Tracker RAKESH" xfId="5343"/>
    <cellStyle name="_Book1" xfId="142"/>
    <cellStyle name="_Book1 (1)" xfId="2851"/>
    <cellStyle name="_Book1 (1) 2" xfId="2852"/>
    <cellStyle name="_Book1 (1) 3" xfId="2853"/>
    <cellStyle name="_Book1 (1) 4" xfId="2854"/>
    <cellStyle name="_Book1 (1) 5" xfId="2855"/>
    <cellStyle name="_Book1 (2)" xfId="143"/>
    <cellStyle name="_Book1 (3)" xfId="2856"/>
    <cellStyle name="_Book1 (3) 2" xfId="2857"/>
    <cellStyle name="_Book1 (3) 3" xfId="2858"/>
    <cellStyle name="_Book1 (3) 4" xfId="2859"/>
    <cellStyle name="_Book1 (3) 5" xfId="2860"/>
    <cellStyle name="_Book1 (3)_Abstract-2007-08" xfId="2861"/>
    <cellStyle name="_Book1 (3)_ACL_3402_2008-09" xfId="2862"/>
    <cellStyle name="_Book1 (3)_ADL_3373_2008-09" xfId="2863"/>
    <cellStyle name="_Book1 (3)_Book1 (2)" xfId="2864"/>
    <cellStyle name="_Book1 (3)_CIL_3415_2008-09" xfId="2865"/>
    <cellStyle name="_Book1 (3)_IBL_3441_2008-09" xfId="2866"/>
    <cellStyle name="_Book1 (3)_Land  CWIP status" xfId="2867"/>
    <cellStyle name="_Book1 (4)" xfId="144"/>
    <cellStyle name="_Book1 (5)" xfId="145"/>
    <cellStyle name="_Book1 (5)_Balance Sheet_DUL_Power Division_Sept10_v4_23.10.10_final" xfId="146"/>
    <cellStyle name="_Book1 (5)_DHDL_Financial_31.03.2011" xfId="147"/>
    <cellStyle name="_Book1 (5)_DHDL_Merged_Financial_31 03 2011" xfId="148"/>
    <cellStyle name="_Book1 (5)_DHDL_Notes RPD_March 2011" xfId="149"/>
    <cellStyle name="_Book1 (5)_DLFU_Business plan_10-13( 26.3.10)_new3_TARIFF @8.95 FROM AUGUSTv1 updated 30 August_sent to wcc_15.10.10" xfId="150"/>
    <cellStyle name="_Book1 (5)_DLFU_Business plan_10-13( 26.3.10)_projected profitability _4 years" xfId="151"/>
    <cellStyle name="_Book1 2" xfId="2868"/>
    <cellStyle name="_Book1 2 2" xfId="5344"/>
    <cellStyle name="_Book1 2 2 2" xfId="5345"/>
    <cellStyle name="_Book1 3" xfId="2869"/>
    <cellStyle name="_Book1 4" xfId="2870"/>
    <cellStyle name="_Book1 5" xfId="2871"/>
    <cellStyle name="_Book1_1-Projections_DUL_Q1" xfId="152"/>
    <cellStyle name="_Book1_ADDITIONAL INFO" xfId="2872"/>
    <cellStyle name="_Book1_ADDITIONAL INFO 2" xfId="2873"/>
    <cellStyle name="_Book1_ADDITIONAL INFO 3" xfId="2874"/>
    <cellStyle name="_Book1_ADDITIONAL INFO 4" xfId="2875"/>
    <cellStyle name="_Book1_ADDITIONAL INFO 5" xfId="2876"/>
    <cellStyle name="_Book1_ADDITIONAL INFO_detail" xfId="2877"/>
    <cellStyle name="_Book1_ansal properties" xfId="5346"/>
    <cellStyle name="_Book1_Balance Sheet_DUL_Power Division_Sept10_v2" xfId="153"/>
    <cellStyle name="_Book1_Balance Sheet_DUL_Power Division_Sept10_v4_23.10.10_final" xfId="154"/>
    <cellStyle name="_Book1_BIG JOS" xfId="5347"/>
    <cellStyle name="_Book1_bigjos 1" xfId="5348"/>
    <cellStyle name="_Book1_Bigjo's-RTR" xfId="5349"/>
    <cellStyle name="_Book1_Book1" xfId="2878"/>
    <cellStyle name="_Book1_Book1 (3)" xfId="2879"/>
    <cellStyle name="_Book1_Book1 (3) 2" xfId="2880"/>
    <cellStyle name="_Book1_Book1 (3)_Abstract-2007-08" xfId="2881"/>
    <cellStyle name="_Book1_Book1 (3)_Aug consl backup-land adv &amp; Ext ICD" xfId="2882"/>
    <cellStyle name="_Book1_Book1 (3)_Fornax" xfId="2883"/>
    <cellStyle name="_Book1_Book1 (3)_IREL(Conso)_2007-08_March_Revised" xfId="2884"/>
    <cellStyle name="_Book1_Book1 (3)_IREL(Conso)_2007-08_March_Revised_IREL_3000_08-09" xfId="2885"/>
    <cellStyle name="_Book1_Book1 (3)_IREL(Conso)_2007-08_March_Revised_IREL_3000_08-09 2" xfId="2886"/>
    <cellStyle name="_Book1_Book1 (3)_IREL(Conso)_2007-08_March_Revised_IREL_3000_08-09 stage 3" xfId="2887"/>
    <cellStyle name="_Book1_Book1 (3)_IREL(Conso)_2007-08_March_Revised_IREL_3000_08-09 stage 3_IREL_3000_08-09" xfId="2888"/>
    <cellStyle name="_Book1_Book1 (3)_IREL(Conso)_2007-08_March_Revised_IREL_3000_08-09 stage 3_IREL_3000_08-09 2" xfId="2889"/>
    <cellStyle name="_Book1_Book1 (3)_IREL(Conso)_2007-08_March_Revised_IREL_3000_08-09_IBREAL_BS PACK-Version.02" xfId="2890"/>
    <cellStyle name="_Book1_Book1 (3)_IREL(Conso)_2007-08_March_Revised_IREL_3000_08-09_IBREAL_BS PACK-Version.02 2" xfId="2891"/>
    <cellStyle name="_Book1_Book1 (3)_IREL(Conso)_2007-08_March_Revised_IREL_3000_08-09_IBREAL_BS PACK-Version.02_IBREAL_BS PACK-Version.03" xfId="2892"/>
    <cellStyle name="_Book1_Book1 (3)_IREL(Conso)_2007-08_March_Revised_IREL_3000_08-09_IBREAL_BS PACK-Version.02_IBREAL_BS PACK-Version.03 2" xfId="2893"/>
    <cellStyle name="_Book1_Book1 (3)_IREL(Conso)_2007-08_March_Revised_IREL_3000_08-09_IBREAL_BS PACK-Version.02_IBREAL_BS PACK-Version.03_IBREAL_BS PACK-Version.07" xfId="2894"/>
    <cellStyle name="_Book1_Book1 (3)_IREL(Conso)_2007-08_March_Revised_IREL_3000_08-09_IBREAL_BS PACK-Version.02_IBREAL_BS PACK-Version.03_IBREAL_BS PACK-Version.07 2" xfId="2895"/>
    <cellStyle name="_Book1_Book1 (3)_IREL(Conso)_2007-08_November-1" xfId="2896"/>
    <cellStyle name="_Book1_Book1 (3)_IREL(Conso)_2007-08_November-1 2" xfId="2897"/>
    <cellStyle name="_Book1_Book1 (3)_IREL(Conso)_2007-08_November-1_Abstract-2007-08" xfId="2898"/>
    <cellStyle name="_Book1_Book1 (3)_IREL(Conso)_2007-08_November-1_Aug consl backup-land adv &amp; Ext ICD" xfId="2899"/>
    <cellStyle name="_Book1_Book1 (3)_IREL(Conso)_2007-08_November-1_Fornax" xfId="2900"/>
    <cellStyle name="_Book1_Book1 (3)_IREL(Conso)_2007-08_November-1_IREL_3000_08-09" xfId="2901"/>
    <cellStyle name="_Book1_Book1 (3)_IREL(Conso)_June_07-08_30-07-08" xfId="2902"/>
    <cellStyle name="_Book1_Book1 (3)_IREL(Conso)_June_07-08_30-07-08_IREL_3000_08-09" xfId="2903"/>
    <cellStyle name="_Book1_Book1 (3)_IREL(Conso)_June_07-08_30-07-08_IREL_3000_08-09 2" xfId="2904"/>
    <cellStyle name="_Book1_Book1 (3)_IREL(Conso)_June_07-08_30-07-08_IREL_3000_08-09 stage 3" xfId="2905"/>
    <cellStyle name="_Book1_Book1 (3)_IREL(Conso)_June_07-08_30-07-08_IREL_3000_08-09 stage 3_IREL_3000_08-09" xfId="2906"/>
    <cellStyle name="_Book1_Book1 (3)_IREL(Conso)_June_07-08_30-07-08_IREL_3000_08-09 stage 3_IREL_3000_08-09 2" xfId="2907"/>
    <cellStyle name="_Book1_Book1 (3)_IREL(Conso)_June_07-08_30-07-08_IREL_3000_08-09_IBREAL_BS PACK-Version.02" xfId="2908"/>
    <cellStyle name="_Book1_Book1 (3)_IREL(Conso)_June_07-08_30-07-08_IREL_3000_08-09_IBREAL_BS PACK-Version.02 2" xfId="2909"/>
    <cellStyle name="_Book1_Book1 (3)_IREL(Conso)_June_07-08_30-07-08_IREL_3000_08-09_IBREAL_BS PACK-Version.02_IBREAL_BS PACK-Version.03" xfId="2910"/>
    <cellStyle name="_Book1_Book1 (3)_IREL(Conso)_June_07-08_30-07-08_IREL_3000_08-09_IBREAL_BS PACK-Version.02_IBREAL_BS PACK-Version.03 2" xfId="2911"/>
    <cellStyle name="_Book1_Book1 (3)_IREL(Conso)_June_07-08_30-07-08_IREL_3000_08-09_IBREAL_BS PACK-Version.02_IBREAL_BS PACK-Version.03_IBREAL_BS PACK-Version.07" xfId="2912"/>
    <cellStyle name="_Book1_Book1 (3)_IREL(Conso)_June_07-08_30-07-08_IREL_3000_08-09_IBREAL_BS PACK-Version.02_IBREAL_BS PACK-Version.03_IBREAL_BS PACK-Version.07 2" xfId="2913"/>
    <cellStyle name="_Book1_Book1 (3)_IREL_3000_08-09" xfId="2914"/>
    <cellStyle name="_Book1_Book1 (3)_IREL_3000_2007-08" xfId="2915"/>
    <cellStyle name="_Book1_Book1 (3)_IREL_3000_2007-08 2" xfId="2916"/>
    <cellStyle name="_Book1_Book1 (3)_IREL_3000_2007-08_IREL_3000_08-09" xfId="2917"/>
    <cellStyle name="_Book1_Book1 (3)_Results  Format - Sep 30" xfId="2918"/>
    <cellStyle name="_Book1_Book1 (3)_Results  Format - Sep 30_EPS working" xfId="2919"/>
    <cellStyle name="_Book1_Book1 (3)_Results  Format - Sep 30_EPS working 2" xfId="2920"/>
    <cellStyle name="_Book1_Book1 (3)_Results  Format - Sep 30_EPS working_IBREAL_BS PACK-Version.02" xfId="2921"/>
    <cellStyle name="_Book1_Book1 (3)_Results  Format - Sep 30_EPS working_IBREAL_BS PACK-Version.02 2" xfId="2922"/>
    <cellStyle name="_Book1_Book1 (3)_Results  Format - Sep 30_EPS working_IBREAL_BS PACK-Version.02_IBREAL_BS PACK-Version.03" xfId="2923"/>
    <cellStyle name="_Book1_Book1 (3)_Results  Format - Sep 30_EPS working_IBREAL_BS PACK-Version.02_IBREAL_BS PACK-Version.03 2" xfId="2924"/>
    <cellStyle name="_Book1_Book1 (3)_Results  Format - Sep 30_EPS working_IBREAL_BS PACK-Version.02_IBREAL_BS PACK-Version.03_IBREAL_BS PACK-Version.07" xfId="2925"/>
    <cellStyle name="_Book1_Book1 (3)_Results  Format - Sep 30_EPS working_IBREAL_BS PACK-Version.02_IBREAL_BS PACK-Version.03_IBREAL_BS PACK-Version.07 2" xfId="2926"/>
    <cellStyle name="_Book1_Book1 (3)_Results  Format - Sep 30_IREL_3000_08-09" xfId="2927"/>
    <cellStyle name="_Book1_Book1 (3)_Results  Format - Sep 30_IREL_3000_08-09 2" xfId="2928"/>
    <cellStyle name="_Book1_Book1 (3)_Results  Format - Sep 30_IREL_3000_08-09 stage 3" xfId="2929"/>
    <cellStyle name="_Book1_Book1 (3)_Results  Format - Sep 30_IREL_3000_08-09 stage 3_IREL_3000_08-09" xfId="2930"/>
    <cellStyle name="_Book1_Book1 (3)_Results  Format - Sep 30_IREL_3000_08-09 stage 3_IREL_3000_08-09 2" xfId="2931"/>
    <cellStyle name="_Book1_Book1 (3)_Results  Format - Sep 30_IREL_3000_08-09_IBREAL_BS PACK-Version.02" xfId="2932"/>
    <cellStyle name="_Book1_Book1 (3)_Results  Format - Sep 30_IREL_3000_08-09_IBREAL_BS PACK-Version.02 2" xfId="2933"/>
    <cellStyle name="_Book1_Book1 (3)_Results  Format - Sep 30_IREL_3000_08-09_IBREAL_BS PACK-Version.02_IBREAL_BS PACK-Version.03" xfId="2934"/>
    <cellStyle name="_Book1_Book1 (3)_Results  Format - Sep 30_IREL_3000_08-09_IBREAL_BS PACK-Version.02_IBREAL_BS PACK-Version.03 2" xfId="2935"/>
    <cellStyle name="_Book1_Book1 (3)_Results  Format - Sep 30_IREL_3000_08-09_IBREAL_BS PACK-Version.02_IBREAL_BS PACK-Version.03_IBREAL_BS PACK-Version.07" xfId="2936"/>
    <cellStyle name="_Book1_Book1 (3)_Results  Format - Sep 30_IREL_3000_08-09_IBREAL_BS PACK-Version.02_IBREAL_BS PACK-Version.03_IBREAL_BS PACK-Version.07 2" xfId="2937"/>
    <cellStyle name="_Book1_Book1 (3)_Results  Format - Sep 30_IREL_3000_2009-29_July2009  Final Shahi" xfId="2938"/>
    <cellStyle name="_Book1_Book1 (3)_Results  Format - Sep 30_IREL_3000_2009-29_July2009  Final Shahi 2" xfId="2939"/>
    <cellStyle name="_Book1_Book1 (3)_Results  Format - Sep 30_IREL_3000_2009-29_July2009  Final Shahi_IBREAL_BS PACK-Version.02" xfId="2940"/>
    <cellStyle name="_Book1_Book1 (3)_Results  Format - Sep 30_IREL_3000_2009-29_July2009  Final Shahi_IBREAL_BS PACK-Version.02 2" xfId="2941"/>
    <cellStyle name="_Book1_Book1 (3)_Results  Format - Sep 30_IREL_3000_2009-29_July2009  Final Shahi_IBREAL_BS PACK-Version.02_IBREAL_BS PACK-Version.03" xfId="2942"/>
    <cellStyle name="_Book1_Book1 (3)_Results  Format - Sep 30_IREL_3000_2009-29_July2009  Final Shahi_IBREAL_BS PACK-Version.02_IBREAL_BS PACK-Version.03 2" xfId="2943"/>
    <cellStyle name="_Book1_Book1 (3)_Results  Format - Sep 30_IREL_3000_2009-29_July2009  Final Shahi_IBREAL_BS PACK-Version.02_IBREAL_BS PACK-Version.03_IBREAL_BS PACK-Version.07" xfId="2944"/>
    <cellStyle name="_Book1_Book1 (3)_Results  Format - Sep 30_IREL_3000_2009-29_July2009  Final Shahi_IBREAL_BS PACK-Version.02_IBREAL_BS PACK-Version.03_IBREAL_BS PACK-Version.07 2" xfId="2945"/>
    <cellStyle name="_Book1_Book1 2" xfId="2946"/>
    <cellStyle name="_Book1_Book1 3" xfId="2947"/>
    <cellStyle name="_Book1_Book1_Entries Passed in Conso for profit on sale of invRevised 30.07.08" xfId="2948"/>
    <cellStyle name="_Book1_Book1_Entries Passed in Conso for profit on sale of invRevised 30.07.08_IREL_3000_08-09" xfId="2949"/>
    <cellStyle name="_Book1_Book1_Entries Passed in Conso for profit on sale of invRevised 30.07.08_IREL_3000_08-09 2" xfId="2950"/>
    <cellStyle name="_Book1_Book1_Entries Passed in Conso for profit on sale of invRevised 30.07.08_IREL_3000_08-09 stage 3" xfId="2951"/>
    <cellStyle name="_Book1_Book1_Entries Passed in Conso for profit on sale of invRevised 30.07.08_IREL_3000_08-09 stage 3_IREL_3000_08-09" xfId="2952"/>
    <cellStyle name="_Book1_Book1_Entries Passed in Conso for profit on sale of invRevised 30.07.08_IREL_3000_08-09 stage 3_IREL_3000_08-09 2" xfId="2953"/>
    <cellStyle name="_Book1_Book1_Entries Passed in Conso for profit on sale of invRevised 30.07.08_IREL_3000_08-09_IBREAL_BS PACK-Version.02" xfId="2954"/>
    <cellStyle name="_Book1_Book1_Entries Passed in Conso for profit on sale of invRevised 30.07.08_IREL_3000_08-09_IBREAL_BS PACK-Version.02 2" xfId="2955"/>
    <cellStyle name="_Book1_Book1_Entries Passed in Conso for profit on sale of invRevised 30.07.08_IREL_3000_08-09_IBREAL_BS PACK-Version.02_IBREAL_BS PACK-Version.03" xfId="2956"/>
    <cellStyle name="_Book1_Book1_Entries Passed in Conso for profit on sale of invRevised 30.07.08_IREL_3000_08-09_IBREAL_BS PACK-Version.02_IBREAL_BS PACK-Version.03 2" xfId="2957"/>
    <cellStyle name="_Book1_Book1_Entries Passed in Conso for profit on sale of invRevised 30.07.08_IREL_3000_08-09_IBREAL_BS PACK-Version.02_IBREAL_BS PACK-Version.03_IBREAL_BS PACK-Version.07" xfId="2958"/>
    <cellStyle name="_Book1_Book1_Entries Passed in Conso for profit on sale of invRevised 30.07.08_IREL_3000_08-09_IBREAL_BS PACK-Version.02_IBREAL_BS PACK-Version.03_IBREAL_BS PACK-Version.07 2" xfId="2959"/>
    <cellStyle name="_Book1_Book1_IREL_3000_08-09" xfId="2960"/>
    <cellStyle name="_Book1_Book3" xfId="2961"/>
    <cellStyle name="_Book1_Book3 2" xfId="2962"/>
    <cellStyle name="_Book1_Book3 3" xfId="2963"/>
    <cellStyle name="_Book1_Book3 4" xfId="2964"/>
    <cellStyle name="_Book1_Book3 5" xfId="2965"/>
    <cellStyle name="_Book1_Book4 (2)" xfId="5350"/>
    <cellStyle name="_Book1_BS_sample_31.12.06 (1)" xfId="2966"/>
    <cellStyle name="_Book1_BS_sample_31.12.06 (1) 2" xfId="2967"/>
    <cellStyle name="_Book1_BS_sample_31.12.06 (1)_Abstract-2007-08" xfId="2968"/>
    <cellStyle name="_Book1_BS_sample_31.12.06 (1)_Book1 (2)" xfId="2969"/>
    <cellStyle name="_Book1_BS_sample_31.12.06 (1)_Entries Passed in Conso for profit on sale of invRevised 30.07.08" xfId="2970"/>
    <cellStyle name="_Book1_BS_sample_31.12.06 (1)_Entries Passed in Conso for profit on sale of invRevised 30.07.08_IREL_3000_08-09" xfId="2971"/>
    <cellStyle name="_Book1_BS_sample_31.12.06 (1)_Entries Passed in Conso for profit on sale of invRevised 30.07.08_IREL_3000_08-09 2" xfId="2972"/>
    <cellStyle name="_Book1_BS_sample_31.12.06 (1)_Entries Passed in Conso for profit on sale of invRevised 30.07.08_IREL_3000_08-09 stage 3" xfId="2973"/>
    <cellStyle name="_Book1_BS_sample_31.12.06 (1)_Entries Passed in Conso for profit on sale of invRevised 30.07.08_IREL_3000_08-09 stage 3_IREL_3000_08-09" xfId="2974"/>
    <cellStyle name="_Book1_BS_sample_31.12.06 (1)_Entries Passed in Conso for profit on sale of invRevised 30.07.08_IREL_3000_08-09 stage 3_IREL_3000_08-09 2" xfId="2975"/>
    <cellStyle name="_Book1_BS_sample_31.12.06 (1)_Entries Passed in Conso for profit on sale of invRevised 30.07.08_IREL_3000_08-09_IBREAL_BS PACK-Version.02" xfId="2976"/>
    <cellStyle name="_Book1_BS_sample_31.12.06 (1)_Entries Passed in Conso for profit on sale of invRevised 30.07.08_IREL_3000_08-09_IBREAL_BS PACK-Version.02 2" xfId="2977"/>
    <cellStyle name="_Book1_BS_sample_31.12.06 (1)_Entries Passed in Conso for profit on sale of invRevised 30.07.08_IREL_3000_08-09_IBREAL_BS PACK-Version.02_IBREAL_BS PACK-Version.03" xfId="2978"/>
    <cellStyle name="_Book1_BS_sample_31.12.06 (1)_Entries Passed in Conso for profit on sale of invRevised 30.07.08_IREL_3000_08-09_IBREAL_BS PACK-Version.02_IBREAL_BS PACK-Version.03 2" xfId="2979"/>
    <cellStyle name="_Book1_BS_sample_31.12.06 (1)_Entries Passed in Conso for profit on sale of invRevised 30.07.08_IREL_3000_08-09_IBREAL_BS PACK-Version.02_IBREAL_BS PACK-Version.03_IBREAL_BS PACK-Version.07" xfId="2980"/>
    <cellStyle name="_Book1_BS_sample_31.12.06 (1)_Entries Passed in Conso for profit on sale of invRevised 30.07.08_IREL_3000_08-09_IBREAL_BS PACK-Version.02_IBREAL_BS PACK-Version.03_IBREAL_BS PACK-Version.07 2" xfId="2981"/>
    <cellStyle name="_Book1_BS_sample_31.12.06 (1)_IREL_3000_08-09" xfId="2982"/>
    <cellStyle name="_Book1_Computation of deferred taxfinal_23.10.10" xfId="155"/>
    <cellStyle name="_Book1_Copy of IREL(Conso)_2007-08_October" xfId="2983"/>
    <cellStyle name="_Book1_Copy of IREL(Conso)_2007-08_October_IEL_3210_ 2007-2008" xfId="2984"/>
    <cellStyle name="_Book1_Copy of IREL(Conso)_2007-08_October_IEL_3210_ 2007-2008_260508" xfId="2985"/>
    <cellStyle name="_Book1_CTPIL_3372_2007-08" xfId="2986"/>
    <cellStyle name="_Book1_CTPIL_3372_2007-08_IEL_3210_ 2007-2008" xfId="2987"/>
    <cellStyle name="_Book1_CTPIL_3372_2007-08_IEL_3210_ 2007-2008_260508" xfId="2988"/>
    <cellStyle name="_Book1_customer with revised IRR1" xfId="5351"/>
    <cellStyle name="_Book1_DATE" xfId="2989"/>
    <cellStyle name="_Book1_Dec Cost Alloc Ratio" xfId="5352"/>
    <cellStyle name="_Book1_DEL_3369_2007-08 06.11.2007" xfId="2990"/>
    <cellStyle name="_Book1_DEL_3369_2007-08 06.11.2007_IEL_3210_ 2007-2008" xfId="2991"/>
    <cellStyle name="_Book1_DEL_3369_2007-08 06.11.2007_IEL_3210_ 2007-2008_260508" xfId="2992"/>
    <cellStyle name="_Book1_Depreciation_2010_11" xfId="156"/>
    <cellStyle name="_Book1_detail" xfId="2993"/>
    <cellStyle name="_Book1_DHDL 30th June PL and BS" xfId="157"/>
    <cellStyle name="_Book1_DHDL 30th June PL and BS_DHDL_Financial_31.03.2011" xfId="158"/>
    <cellStyle name="_Book1_DHDL 30th June PL and BS_DHDL_Merged_Financial_31 03 2011" xfId="159"/>
    <cellStyle name="_Book1_DHDL 30th June PL and BS_DHDL_Notes RPD_March 2011" xfId="160"/>
    <cellStyle name="_Book1_DHDL_Financial_30.06.2011 (Q1)" xfId="161"/>
    <cellStyle name="_Book1_DHDL_Merged_Financial_31 03 2011" xfId="162"/>
    <cellStyle name="_Book1_DLFU_Business plan_10-13( 26.3.10)_projected profitability _4 years" xfId="163"/>
    <cellStyle name="_Book1_emi calculator" xfId="5353"/>
    <cellStyle name="_Book1_emi schedule for customer with chaged emi" xfId="5354"/>
    <cellStyle name="_Book1_Expenses Allocation1" xfId="5355"/>
    <cellStyle name="_Book1_Financials_20_04_22_20_backup-KPMG-POSTCHANGES" xfId="2994"/>
    <cellStyle name="_Book1_Financials_20_04_22_20_backup-KPMG-POSTCHANGES 2" xfId="2995"/>
    <cellStyle name="_Book1_Financials_20_04_22_20_backup-KPMG-POSTCHANGES 3" xfId="2996"/>
    <cellStyle name="_Book1_Financials_20_04_22_20_backup-KPMG-POSTCHANGES 4" xfId="2997"/>
    <cellStyle name="_Book1_Financials_20_04_22_20_backup-KPMG-POSTCHANGES 5" xfId="2998"/>
    <cellStyle name="_Book1_Financials_20_04_22_20_backup-KPMG-POSTCHANGES_Abstract-2007-08" xfId="2999"/>
    <cellStyle name="_Book1_Financials_20_04_22_20_backup-KPMG-POSTCHANGES_Book1 (2)" xfId="3000"/>
    <cellStyle name="_Book1_FLDPL_3282_2007-08" xfId="3001"/>
    <cellStyle name="_Book1_FLDPL_3282_2007-08 2" xfId="3002"/>
    <cellStyle name="_Book1_FLDPL_3282_2007-08 3" xfId="3003"/>
    <cellStyle name="_Book1_FLDPL_3282_2007-08 4" xfId="3004"/>
    <cellStyle name="_Book1_FLDPL_3282_2007-08 5" xfId="3005"/>
    <cellStyle name="_Book1_FLDPL_3282_2007-08_detail" xfId="3006"/>
    <cellStyle name="_Book1_FLDPL_3282_2007-08_IEL_3210_ 2007-2008" xfId="3007"/>
    <cellStyle name="_Book1_FLDPL_3282_2007-08_IEL_3210_ 2007-2008_260508" xfId="3008"/>
    <cellStyle name="_Book1_Fomats for Data collation" xfId="164"/>
    <cellStyle name="_Book1_IBDL_3248_2007-08" xfId="3009"/>
    <cellStyle name="_Book1_IBDL_3248_2007-08_IEL_3210_ 2007-2008" xfId="3010"/>
    <cellStyle name="_Book1_IBDL_3248_2007-08_IEL_3210_ 2007-2008_260508" xfId="3011"/>
    <cellStyle name="_Book1_ICD Detail External from IBREL 23Jun'08" xfId="3012"/>
    <cellStyle name="_Book1_ICD Detail External from IBREL 23Jun'08 2" xfId="3013"/>
    <cellStyle name="_Book1_ICPL_3313_2007-08_d" xfId="3014"/>
    <cellStyle name="_Book1_ICPL_3313_2007-08_d 2" xfId="3015"/>
    <cellStyle name="_Book1_ICPL_3313_2007-08_d 3" xfId="3016"/>
    <cellStyle name="_Book1_ICPL_3313_2007-08_d 4" xfId="3017"/>
    <cellStyle name="_Book1_ICPL_3313_2007-08_d 5" xfId="3018"/>
    <cellStyle name="_Book1_ICPL_3313_2007-08_d_ACL_3402_2008-09" xfId="3019"/>
    <cellStyle name="_Book1_ICPL_3313_2007-08_d_ADL_3373_2008-09" xfId="3020"/>
    <cellStyle name="_Book1_ICPL_3313_2007-08_d_ATSL_5008_2008-09" xfId="3021"/>
    <cellStyle name="_Book1_ICPL_3313_2007-08_d_Book1 (2)" xfId="3022"/>
    <cellStyle name="_Book1_ICPL_3313_2007-08_d_CIL_3415_2008-09" xfId="3023"/>
    <cellStyle name="_Book1_ICPL_3313_2007-08_d_IEL_3210_ 2007-2008" xfId="3024"/>
    <cellStyle name="_Book1_ICPL_3313_2007-08_d_IEL_3210_ 2007-2008_260508" xfId="3025"/>
    <cellStyle name="_Book1_ICPL_3313_2007-08_d_Land  CWIP status" xfId="3026"/>
    <cellStyle name="_Book1_ICPL_3313_2007-08_d_MF statement_2008-09_Milind" xfId="3027"/>
    <cellStyle name="_Book1_IFSL_Dec_07_08" xfId="5356"/>
    <cellStyle name="_Book1_IFSL_January_07_08" xfId="5357"/>
    <cellStyle name="_Book1_IFSL_Nov_07_08" xfId="5358"/>
    <cellStyle name="_Book1_IIDL_3227_2007-08" xfId="3028"/>
    <cellStyle name="_Book1_IIDL_3227_2007-08 2" xfId="3029"/>
    <cellStyle name="_Book1_IIDL_3227_2007-08_Abstract-2007-08" xfId="3030"/>
    <cellStyle name="_Book1_IIDL_3227_2007-08_ACL_3402_2008-09" xfId="3031"/>
    <cellStyle name="_Book1_IIDL_3227_2007-08_ADL_3373_2008-09" xfId="3032"/>
    <cellStyle name="_Book1_IIDL_3227_2007-08_Aug consl backup-land adv &amp; Ext ICD" xfId="3033"/>
    <cellStyle name="_Book1_IIDL_3227_2007-08_Book1 (2)" xfId="3034"/>
    <cellStyle name="_Book1_IIDL_3227_2007-08_CIL_3415_2008-09" xfId="3035"/>
    <cellStyle name="_Book1_IIDL_3227_2007-08_Fornax" xfId="3036"/>
    <cellStyle name="_Book1_IIDL_3227_2007-08_IBL_3441_2008-09" xfId="3037"/>
    <cellStyle name="_Book1_IIDL_3227_2007-08_IREL(Conso)_2007-08_March_Revised" xfId="3038"/>
    <cellStyle name="_Book1_IIDL_3227_2007-08_IREL(Conso)_2007-08_March_Revised_IREL_3000_08-09" xfId="3039"/>
    <cellStyle name="_Book1_IIDL_3227_2007-08_IREL(Conso)_2007-08_March_Revised_IREL_3000_08-09 2" xfId="3040"/>
    <cellStyle name="_Book1_IIDL_3227_2007-08_IREL(Conso)_2007-08_March_Revised_IREL_3000_08-09 stage 3" xfId="3041"/>
    <cellStyle name="_Book1_IIDL_3227_2007-08_IREL(Conso)_2007-08_March_Revised_IREL_3000_08-09 stage 3_IREL_3000_08-09" xfId="3042"/>
    <cellStyle name="_Book1_IIDL_3227_2007-08_IREL(Conso)_2007-08_March_Revised_IREL_3000_08-09 stage 3_IREL_3000_08-09 2" xfId="3043"/>
    <cellStyle name="_Book1_IIDL_3227_2007-08_IREL(Conso)_2007-08_March_Revised_IREL_3000_08-09_IBREAL_BS PACK-Version.02" xfId="3044"/>
    <cellStyle name="_Book1_IIDL_3227_2007-08_IREL(Conso)_2007-08_March_Revised_IREL_3000_08-09_IBREAL_BS PACK-Version.02 2" xfId="3045"/>
    <cellStyle name="_Book1_IIDL_3227_2007-08_IREL(Conso)_2007-08_March_Revised_IREL_3000_08-09_IBREAL_BS PACK-Version.02_IBREAL_BS PACK-Version.03" xfId="3046"/>
    <cellStyle name="_Book1_IIDL_3227_2007-08_IREL(Conso)_2007-08_March_Revised_IREL_3000_08-09_IBREAL_BS PACK-Version.02_IBREAL_BS PACK-Version.03 2" xfId="3047"/>
    <cellStyle name="_Book1_IIDL_3227_2007-08_IREL(Conso)_2007-08_March_Revised_IREL_3000_08-09_IBREAL_BS PACK-Version.02_IBREAL_BS PACK-Version.03_IBREAL_BS PACK-Version.07" xfId="3048"/>
    <cellStyle name="_Book1_IIDL_3227_2007-08_IREL(Conso)_2007-08_March_Revised_IREL_3000_08-09_IBREAL_BS PACK-Version.02_IBREAL_BS PACK-Version.03_IBREAL_BS PACK-Version.07 2" xfId="3049"/>
    <cellStyle name="_Book1_IIDL_3227_2007-08_IREL(Conso)_2007-08_November-1" xfId="3050"/>
    <cellStyle name="_Book1_IIDL_3227_2007-08_IREL(Conso)_2007-08_November-1 2" xfId="3051"/>
    <cellStyle name="_Book1_IIDL_3227_2007-08_IREL(Conso)_2007-08_November-1_Abstract-2007-08" xfId="3052"/>
    <cellStyle name="_Book1_IIDL_3227_2007-08_IREL(Conso)_2007-08_November-1_Aug consl backup-land adv &amp; Ext ICD" xfId="3053"/>
    <cellStyle name="_Book1_IIDL_3227_2007-08_IREL(Conso)_2007-08_November-1_Fornax" xfId="3054"/>
    <cellStyle name="_Book1_IIDL_3227_2007-08_IREL(Conso)_2007-08_November-1_IREL_3000_08-09" xfId="3055"/>
    <cellStyle name="_Book1_IIDL_3227_2007-08_IREL(Conso)_June_07-08_30-07-08" xfId="3056"/>
    <cellStyle name="_Book1_IIDL_3227_2007-08_IREL(Conso)_June_07-08_30-07-08_IREL_3000_08-09" xfId="3057"/>
    <cellStyle name="_Book1_IIDL_3227_2007-08_IREL(Conso)_June_07-08_30-07-08_IREL_3000_08-09 2" xfId="3058"/>
    <cellStyle name="_Book1_IIDL_3227_2007-08_IREL(Conso)_June_07-08_30-07-08_IREL_3000_08-09 stage 3" xfId="3059"/>
    <cellStyle name="_Book1_IIDL_3227_2007-08_IREL(Conso)_June_07-08_30-07-08_IREL_3000_08-09 stage 3_IREL_3000_08-09" xfId="3060"/>
    <cellStyle name="_Book1_IIDL_3227_2007-08_IREL(Conso)_June_07-08_30-07-08_IREL_3000_08-09 stage 3_IREL_3000_08-09 2" xfId="3061"/>
    <cellStyle name="_Book1_IIDL_3227_2007-08_IREL(Conso)_June_07-08_30-07-08_IREL_3000_08-09_IBREAL_BS PACK-Version.02" xfId="3062"/>
    <cellStyle name="_Book1_IIDL_3227_2007-08_IREL(Conso)_June_07-08_30-07-08_IREL_3000_08-09_IBREAL_BS PACK-Version.02 2" xfId="3063"/>
    <cellStyle name="_Book1_IIDL_3227_2007-08_IREL(Conso)_June_07-08_30-07-08_IREL_3000_08-09_IBREAL_BS PACK-Version.02_IBREAL_BS PACK-Version.03" xfId="3064"/>
    <cellStyle name="_Book1_IIDL_3227_2007-08_IREL(Conso)_June_07-08_30-07-08_IREL_3000_08-09_IBREAL_BS PACK-Version.02_IBREAL_BS PACK-Version.03 2" xfId="3065"/>
    <cellStyle name="_Book1_IIDL_3227_2007-08_IREL(Conso)_June_07-08_30-07-08_IREL_3000_08-09_IBREAL_BS PACK-Version.02_IBREAL_BS PACK-Version.03_IBREAL_BS PACK-Version.07" xfId="3066"/>
    <cellStyle name="_Book1_IIDL_3227_2007-08_IREL(Conso)_June_07-08_30-07-08_IREL_3000_08-09_IBREAL_BS PACK-Version.02_IBREAL_BS PACK-Version.03_IBREAL_BS PACK-Version.07 2" xfId="3067"/>
    <cellStyle name="_Book1_IIDL_3227_2007-08_IREL_3000_08-09" xfId="3068"/>
    <cellStyle name="_Book1_IIDL_3227_2007-08_IREL_3000_2007-08" xfId="3069"/>
    <cellStyle name="_Book1_IIDL_3227_2007-08_IREL_3000_2007-08 2" xfId="3070"/>
    <cellStyle name="_Book1_IIDL_3227_2007-08_IREL_3000_2007-08_IREL_3000_08-09" xfId="3071"/>
    <cellStyle name="_Book1_IIDL_3227_2007-08_Land  CWIP status" xfId="3072"/>
    <cellStyle name="_Book1_IIDL_3227_2007-08_Results  Format - Sep 30" xfId="3073"/>
    <cellStyle name="_Book1_IIDL_3227_2007-08_Results  Format - Sep 30_EPS working" xfId="3074"/>
    <cellStyle name="_Book1_IIDL_3227_2007-08_Results  Format - Sep 30_EPS working 2" xfId="3075"/>
    <cellStyle name="_Book1_IIDL_3227_2007-08_Results  Format - Sep 30_EPS working_IBREAL_BS PACK-Version.02" xfId="3076"/>
    <cellStyle name="_Book1_IIDL_3227_2007-08_Results  Format - Sep 30_EPS working_IBREAL_BS PACK-Version.02 2" xfId="3077"/>
    <cellStyle name="_Book1_IIDL_3227_2007-08_Results  Format - Sep 30_EPS working_IBREAL_BS PACK-Version.02_IBREAL_BS PACK-Version.03" xfId="3078"/>
    <cellStyle name="_Book1_IIDL_3227_2007-08_Results  Format - Sep 30_EPS working_IBREAL_BS PACK-Version.02_IBREAL_BS PACK-Version.03 2" xfId="3079"/>
    <cellStyle name="_Book1_IIDL_3227_2007-08_Results  Format - Sep 30_EPS working_IBREAL_BS PACK-Version.02_IBREAL_BS PACK-Version.03_IBREAL_BS PACK-Version.07" xfId="3080"/>
    <cellStyle name="_Book1_IIDL_3227_2007-08_Results  Format - Sep 30_EPS working_IBREAL_BS PACK-Version.02_IBREAL_BS PACK-Version.03_IBREAL_BS PACK-Version.07 2" xfId="3081"/>
    <cellStyle name="_Book1_IIDL_3227_2007-08_Results  Format - Sep 30_IREL_3000_08-09" xfId="3082"/>
    <cellStyle name="_Book1_IIDL_3227_2007-08_Results  Format - Sep 30_IREL_3000_08-09 2" xfId="3083"/>
    <cellStyle name="_Book1_IIDL_3227_2007-08_Results  Format - Sep 30_IREL_3000_08-09 stage 3" xfId="3084"/>
    <cellStyle name="_Book1_IIDL_3227_2007-08_Results  Format - Sep 30_IREL_3000_08-09 stage 3_IREL_3000_08-09" xfId="3085"/>
    <cellStyle name="_Book1_IIDL_3227_2007-08_Results  Format - Sep 30_IREL_3000_08-09 stage 3_IREL_3000_08-09 2" xfId="3086"/>
    <cellStyle name="_Book1_IIDL_3227_2007-08_Results  Format - Sep 30_IREL_3000_08-09_IBREAL_BS PACK-Version.02" xfId="3087"/>
    <cellStyle name="_Book1_IIDL_3227_2007-08_Results  Format - Sep 30_IREL_3000_08-09_IBREAL_BS PACK-Version.02 2" xfId="3088"/>
    <cellStyle name="_Book1_IIDL_3227_2007-08_Results  Format - Sep 30_IREL_3000_08-09_IBREAL_BS PACK-Version.02_IBREAL_BS PACK-Version.03" xfId="3089"/>
    <cellStyle name="_Book1_IIDL_3227_2007-08_Results  Format - Sep 30_IREL_3000_08-09_IBREAL_BS PACK-Version.02_IBREAL_BS PACK-Version.03 2" xfId="3090"/>
    <cellStyle name="_Book1_IIDL_3227_2007-08_Results  Format - Sep 30_IREL_3000_08-09_IBREAL_BS PACK-Version.02_IBREAL_BS PACK-Version.03_IBREAL_BS PACK-Version.07" xfId="3091"/>
    <cellStyle name="_Book1_IIDL_3227_2007-08_Results  Format - Sep 30_IREL_3000_08-09_IBREAL_BS PACK-Version.02_IBREAL_BS PACK-Version.03_IBREAL_BS PACK-Version.07 2" xfId="3092"/>
    <cellStyle name="_Book1_IIDL_3227_2007-08_Results  Format - Sep 30_IREL_3000_2009-29_July2009  Final Shahi" xfId="3093"/>
    <cellStyle name="_Book1_IIDL_3227_2007-08_Results  Format - Sep 30_IREL_3000_2009-29_July2009  Final Shahi 2" xfId="3094"/>
    <cellStyle name="_Book1_IIDL_3227_2007-08_Results  Format - Sep 30_IREL_3000_2009-29_July2009  Final Shahi_IBREAL_BS PACK-Version.02" xfId="3095"/>
    <cellStyle name="_Book1_IIDL_3227_2007-08_Results  Format - Sep 30_IREL_3000_2009-29_July2009  Final Shahi_IBREAL_BS PACK-Version.02 2" xfId="3096"/>
    <cellStyle name="_Book1_IIDL_3227_2007-08_Results  Format - Sep 30_IREL_3000_2009-29_July2009  Final Shahi_IBREAL_BS PACK-Version.02_IBREAL_BS PACK-Version.03" xfId="3097"/>
    <cellStyle name="_Book1_IIDL_3227_2007-08_Results  Format - Sep 30_IREL_3000_2009-29_July2009  Final Shahi_IBREAL_BS PACK-Version.02_IBREAL_BS PACK-Version.03 2" xfId="3098"/>
    <cellStyle name="_Book1_IIDL_3227_2007-08_Results  Format - Sep 30_IREL_3000_2009-29_July2009  Final Shahi_IBREAL_BS PACK-Version.02_IBREAL_BS PACK-Version.03_IBREAL_BS PACK-Version.07" xfId="3099"/>
    <cellStyle name="_Book1_IIDL_3227_2007-08_Results  Format - Sep 30_IREL_3000_2009-29_July2009  Final Shahi_IBREAL_BS PACK-Version.02_IBREAL_BS PACK-Version.03_IBREAL_BS PACK-Version.07 2" xfId="3100"/>
    <cellStyle name="_Book1_IIIL_3311_Oct 07_y" xfId="3101"/>
    <cellStyle name="_Book1_IIIL_3311_Oct 07_y 2" xfId="3102"/>
    <cellStyle name="_Book1_IIIL_3311_Oct 07_y_ACL_3402_2008-09" xfId="3103"/>
    <cellStyle name="_Book1_IIIL_3311_Oct 07_y_ADL_3373_2008-09" xfId="3104"/>
    <cellStyle name="_Book1_IIIL_3311_Oct 07_y_CIL_3415_2008-09" xfId="3105"/>
    <cellStyle name="_Book1_IIIL_3311_Oct 07_y_detail" xfId="3106"/>
    <cellStyle name="_Book1_IIIL_3311_Oct 07_y_IBL_3441_2008-09" xfId="3107"/>
    <cellStyle name="_Book1_IIIL_3311_Oct 07_y_IEL_3210_ 2007-2008" xfId="3108"/>
    <cellStyle name="_Book1_IIIL_3311_Oct 07_y_IEL_3210_ 2007-2008_260508" xfId="3109"/>
    <cellStyle name="_Book1_IIIL_3311_Oct 07_y_Land  CWIP status" xfId="3110"/>
    <cellStyle name="_Book1_Incentive - Feb 08" xfId="5359"/>
    <cellStyle name="_Book1_INTEREST CAL" xfId="3111"/>
    <cellStyle name="_Book1_INTEREST CAL 2" xfId="3112"/>
    <cellStyle name="_Book1_INTEREST CAL 3" xfId="3113"/>
    <cellStyle name="_Book1_INTEREST CAL 4" xfId="3114"/>
    <cellStyle name="_Book1_INTEREST CAL 5" xfId="3115"/>
    <cellStyle name="_Book1_Interest rate Change-final1" xfId="5360"/>
    <cellStyle name="_Book1_Interest working" xfId="3116"/>
    <cellStyle name="_Book1_Interest working 2" xfId="3117"/>
    <cellStyle name="_Book1_Interest working_Abstract-2007-08" xfId="3118"/>
    <cellStyle name="_Book1_Interest working_Aug consl backup-land adv &amp; Ext ICD" xfId="3119"/>
    <cellStyle name="_Book1_Interest working_Fornax" xfId="3120"/>
    <cellStyle name="_Book1_Interest working_IREL(Conso)_2007-08_March_Revised" xfId="3121"/>
    <cellStyle name="_Book1_Interest working_IREL(Conso)_2007-08_March_Revised_IREL_3000_08-09" xfId="3122"/>
    <cellStyle name="_Book1_Interest working_IREL(Conso)_2007-08_March_Revised_IREL_3000_08-09 2" xfId="3123"/>
    <cellStyle name="_Book1_Interest working_IREL(Conso)_2007-08_March_Revised_IREL_3000_08-09 stage 3" xfId="3124"/>
    <cellStyle name="_Book1_Interest working_IREL(Conso)_2007-08_March_Revised_IREL_3000_08-09 stage 3_IREL_3000_08-09" xfId="3125"/>
    <cellStyle name="_Book1_Interest working_IREL(Conso)_2007-08_March_Revised_IREL_3000_08-09 stage 3_IREL_3000_08-09 2" xfId="3126"/>
    <cellStyle name="_Book1_Interest working_IREL(Conso)_2007-08_March_Revised_IREL_3000_08-09_IBREAL_BS PACK-Version.02" xfId="3127"/>
    <cellStyle name="_Book1_Interest working_IREL(Conso)_2007-08_March_Revised_IREL_3000_08-09_IBREAL_BS PACK-Version.02 2" xfId="3128"/>
    <cellStyle name="_Book1_Interest working_IREL(Conso)_2007-08_March_Revised_IREL_3000_08-09_IBREAL_BS PACK-Version.02_IBREAL_BS PACK-Version.03" xfId="3129"/>
    <cellStyle name="_Book1_Interest working_IREL(Conso)_2007-08_March_Revised_IREL_3000_08-09_IBREAL_BS PACK-Version.02_IBREAL_BS PACK-Version.03 2" xfId="3130"/>
    <cellStyle name="_Book1_Interest working_IREL(Conso)_2007-08_March_Revised_IREL_3000_08-09_IBREAL_BS PACK-Version.02_IBREAL_BS PACK-Version.03_IBREAL_BS PACK-Version.07" xfId="3131"/>
    <cellStyle name="_Book1_Interest working_IREL(Conso)_2007-08_March_Revised_IREL_3000_08-09_IBREAL_BS PACK-Version.02_IBREAL_BS PACK-Version.03_IBREAL_BS PACK-Version.07 2" xfId="3132"/>
    <cellStyle name="_Book1_Interest working_IREL(Conso)_2007-08_November-1" xfId="3133"/>
    <cellStyle name="_Book1_Interest working_IREL(Conso)_2007-08_November-1 2" xfId="3134"/>
    <cellStyle name="_Book1_Interest working_IREL(Conso)_2007-08_November-1_Abstract-2007-08" xfId="3135"/>
    <cellStyle name="_Book1_Interest working_IREL(Conso)_2007-08_November-1_Aug consl backup-land adv &amp; Ext ICD" xfId="3136"/>
    <cellStyle name="_Book1_Interest working_IREL(Conso)_2007-08_November-1_Fornax" xfId="3137"/>
    <cellStyle name="_Book1_Interest working_IREL(Conso)_2007-08_November-1_IREL_3000_08-09" xfId="3138"/>
    <cellStyle name="_Book1_Interest working_IREL(Conso)_June_07-08_30-07-08" xfId="3139"/>
    <cellStyle name="_Book1_Interest working_IREL(Conso)_June_07-08_30-07-08_IREL_3000_08-09" xfId="3140"/>
    <cellStyle name="_Book1_Interest working_IREL(Conso)_June_07-08_30-07-08_IREL_3000_08-09 2" xfId="3141"/>
    <cellStyle name="_Book1_Interest working_IREL(Conso)_June_07-08_30-07-08_IREL_3000_08-09 stage 3" xfId="3142"/>
    <cellStyle name="_Book1_Interest working_IREL(Conso)_June_07-08_30-07-08_IREL_3000_08-09 stage 3_IREL_3000_08-09" xfId="3143"/>
    <cellStyle name="_Book1_Interest working_IREL(Conso)_June_07-08_30-07-08_IREL_3000_08-09 stage 3_IREL_3000_08-09 2" xfId="3144"/>
    <cellStyle name="_Book1_Interest working_IREL(Conso)_June_07-08_30-07-08_IREL_3000_08-09_IBREAL_BS PACK-Version.02" xfId="3145"/>
    <cellStyle name="_Book1_Interest working_IREL(Conso)_June_07-08_30-07-08_IREL_3000_08-09_IBREAL_BS PACK-Version.02 2" xfId="3146"/>
    <cellStyle name="_Book1_Interest working_IREL(Conso)_June_07-08_30-07-08_IREL_3000_08-09_IBREAL_BS PACK-Version.02_IBREAL_BS PACK-Version.03" xfId="3147"/>
    <cellStyle name="_Book1_Interest working_IREL(Conso)_June_07-08_30-07-08_IREL_3000_08-09_IBREAL_BS PACK-Version.02_IBREAL_BS PACK-Version.03 2" xfId="3148"/>
    <cellStyle name="_Book1_Interest working_IREL(Conso)_June_07-08_30-07-08_IREL_3000_08-09_IBREAL_BS PACK-Version.02_IBREAL_BS PACK-Version.03_IBREAL_BS PACK-Version.07" xfId="3149"/>
    <cellStyle name="_Book1_Interest working_IREL(Conso)_June_07-08_30-07-08_IREL_3000_08-09_IBREAL_BS PACK-Version.02_IBREAL_BS PACK-Version.03_IBREAL_BS PACK-Version.07 2" xfId="3150"/>
    <cellStyle name="_Book1_Interest working_IREL_3000_08-09" xfId="3151"/>
    <cellStyle name="_Book1_Interest working_IREL_3000_2007-08" xfId="3152"/>
    <cellStyle name="_Book1_Interest working_IREL_3000_2007-08 2" xfId="3153"/>
    <cellStyle name="_Book1_Interest working_IREL_3000_2007-08_IREL_3000_08-09" xfId="3154"/>
    <cellStyle name="_Book1_Interest working_Land Control Sheet Aug 31.08 - Recon" xfId="3155"/>
    <cellStyle name="_Book1_Interest working_Land Control Sheet Sep 26.08" xfId="3156"/>
    <cellStyle name="_Book1_Interest working_Results  Format - Sep 30" xfId="3157"/>
    <cellStyle name="_Book1_Interest working_Results  Format - Sep 30_EPS working" xfId="3158"/>
    <cellStyle name="_Book1_Interest working_Results  Format - Sep 30_EPS working 2" xfId="3159"/>
    <cellStyle name="_Book1_Interest working_Results  Format - Sep 30_EPS working_IBREAL_BS PACK-Version.02" xfId="3160"/>
    <cellStyle name="_Book1_Interest working_Results  Format - Sep 30_EPS working_IBREAL_BS PACK-Version.02 2" xfId="3161"/>
    <cellStyle name="_Book1_Interest working_Results  Format - Sep 30_EPS working_IBREAL_BS PACK-Version.02_IBREAL_BS PACK-Version.03" xfId="3162"/>
    <cellStyle name="_Book1_Interest working_Results  Format - Sep 30_EPS working_IBREAL_BS PACK-Version.02_IBREAL_BS PACK-Version.03 2" xfId="3163"/>
    <cellStyle name="_Book1_Interest working_Results  Format - Sep 30_EPS working_IBREAL_BS PACK-Version.02_IBREAL_BS PACK-Version.03_IBREAL_BS PACK-Version.07" xfId="3164"/>
    <cellStyle name="_Book1_Interest working_Results  Format - Sep 30_EPS working_IBREAL_BS PACK-Version.02_IBREAL_BS PACK-Version.03_IBREAL_BS PACK-Version.07 2" xfId="3165"/>
    <cellStyle name="_Book1_Interest working_Results  Format - Sep 30_IREL_3000_08-09" xfId="3166"/>
    <cellStyle name="_Book1_Interest working_Results  Format - Sep 30_IREL_3000_08-09 2" xfId="3167"/>
    <cellStyle name="_Book1_Interest working_Results  Format - Sep 30_IREL_3000_08-09 stage 3" xfId="3168"/>
    <cellStyle name="_Book1_Interest working_Results  Format - Sep 30_IREL_3000_08-09 stage 3_IREL_3000_08-09" xfId="3169"/>
    <cellStyle name="_Book1_Interest working_Results  Format - Sep 30_IREL_3000_08-09 stage 3_IREL_3000_08-09 2" xfId="3170"/>
    <cellStyle name="_Book1_Interest working_Results  Format - Sep 30_IREL_3000_08-09_IBREAL_BS PACK-Version.02" xfId="3171"/>
    <cellStyle name="_Book1_Interest working_Results  Format - Sep 30_IREL_3000_08-09_IBREAL_BS PACK-Version.02 2" xfId="3172"/>
    <cellStyle name="_Book1_Interest working_Results  Format - Sep 30_IREL_3000_08-09_IBREAL_BS PACK-Version.02_IBREAL_BS PACK-Version.03" xfId="3173"/>
    <cellStyle name="_Book1_Interest working_Results  Format - Sep 30_IREL_3000_08-09_IBREAL_BS PACK-Version.02_IBREAL_BS PACK-Version.03 2" xfId="3174"/>
    <cellStyle name="_Book1_Interest working_Results  Format - Sep 30_IREL_3000_08-09_IBREAL_BS PACK-Version.02_IBREAL_BS PACK-Version.03_IBREAL_BS PACK-Version.07" xfId="3175"/>
    <cellStyle name="_Book1_Interest working_Results  Format - Sep 30_IREL_3000_08-09_IBREAL_BS PACK-Version.02_IBREAL_BS PACK-Version.03_IBREAL_BS PACK-Version.07 2" xfId="3176"/>
    <cellStyle name="_Book1_Interest working_Results  Format - Sep 30_IREL_3000_2009-29_July2009  Final Shahi" xfId="3177"/>
    <cellStyle name="_Book1_Interest working_Results  Format - Sep 30_IREL_3000_2009-29_July2009  Final Shahi 2" xfId="3178"/>
    <cellStyle name="_Book1_Interest working_Results  Format - Sep 30_IREL_3000_2009-29_July2009  Final Shahi_IBREAL_BS PACK-Version.02" xfId="3179"/>
    <cellStyle name="_Book1_Interest working_Results  Format - Sep 30_IREL_3000_2009-29_July2009  Final Shahi_IBREAL_BS PACK-Version.02 2" xfId="3180"/>
    <cellStyle name="_Book1_Interest working_Results  Format - Sep 30_IREL_3000_2009-29_July2009  Final Shahi_IBREAL_BS PACK-Version.02_IBREAL_BS PACK-Version.03" xfId="3181"/>
    <cellStyle name="_Book1_Interest working_Results  Format - Sep 30_IREL_3000_2009-29_July2009  Final Shahi_IBREAL_BS PACK-Version.02_IBREAL_BS PACK-Version.03 2" xfId="3182"/>
    <cellStyle name="_Book1_Interest working_Results  Format - Sep 30_IREL_3000_2009-29_July2009  Final Shahi_IBREAL_BS PACK-Version.02_IBREAL_BS PACK-Version.03_IBREAL_BS PACK-Version.07" xfId="3183"/>
    <cellStyle name="_Book1_Interest working_Results  Format - Sep 30_IREL_3000_2009-29_July2009  Final Shahi_IBREAL_BS PACK-Version.02_IBREAL_BS PACK-Version.03_IBREAL_BS PACK-Version.07 2" xfId="3184"/>
    <cellStyle name="_Book1_IPSL_3371_2007-08" xfId="3185"/>
    <cellStyle name="_Book1_IPSL_Conso_2007-08(jan)" xfId="3186"/>
    <cellStyle name="_Book1_IPSL_Conso_2007-08(jan)_IEL_3210_ 2007-2008" xfId="3187"/>
    <cellStyle name="_Book1_IPSL_Conso_2007-08(jan)_IEL_3210_ 2007-2008_260508" xfId="3188"/>
    <cellStyle name="_Book1_IRECPL 31_12_06" xfId="3189"/>
    <cellStyle name="_Book1_IRECPL 31_12_06 2" xfId="3190"/>
    <cellStyle name="_Book1_IRECPL 31_12_06 3" xfId="3191"/>
    <cellStyle name="_Book1_IRECPL 31_12_06 4" xfId="3192"/>
    <cellStyle name="_Book1_IRECPL 31_12_06 5" xfId="3193"/>
    <cellStyle name="_Book1_IRECPL 31_12_06_Abstract-2007-08" xfId="3194"/>
    <cellStyle name="_Book1_IRECPL 31_12_06_Book1 (2)" xfId="3195"/>
    <cellStyle name="_Book1_IRL_3319_2007-08" xfId="3196"/>
    <cellStyle name="_Book1_IRL_3319_2007-08 2" xfId="3197"/>
    <cellStyle name="_Book1_IRL_3319_Oct 07_d" xfId="3198"/>
    <cellStyle name="_Book1_IRL_3319_Oct 07_d 2" xfId="3199"/>
    <cellStyle name="_Book1_IRL_3319_Oct 07_d_ACL_3402_2008-09" xfId="3200"/>
    <cellStyle name="_Book1_IRL_3319_Oct 07_d_ADL_3373_2008-09" xfId="3201"/>
    <cellStyle name="_Book1_IRL_3319_Oct 07_d_CIL_3415_2008-09" xfId="3202"/>
    <cellStyle name="_Book1_IRL_3319_Oct 07_d_detail" xfId="3203"/>
    <cellStyle name="_Book1_IRL_3319_Oct 07_d_IBL_3441_2008-09" xfId="3204"/>
    <cellStyle name="_Book1_IRL_3319_Oct 07_d_IEL_3210_ 2007-2008" xfId="3205"/>
    <cellStyle name="_Book1_IRL_3319_Oct 07_d_IEL_3210_ 2007-2008_260508" xfId="3206"/>
    <cellStyle name="_Book1_IRL_3319_Oct 07_d_Land  CWIP status" xfId="3207"/>
    <cellStyle name="_Book1_IRL_3321_2007-08" xfId="3208"/>
    <cellStyle name="_Book1_IRL_3321_2007-08 2" xfId="3209"/>
    <cellStyle name="_Book1_IRL_3321_Oct 07_d" xfId="3210"/>
    <cellStyle name="_Book1_IRL_3321_Oct 07_d 2" xfId="3211"/>
    <cellStyle name="_Book1_IRL_3321_Oct 07_d_ACL_3402_2008-09" xfId="3212"/>
    <cellStyle name="_Book1_IRL_3321_Oct 07_d_ADL_3373_2008-09" xfId="3213"/>
    <cellStyle name="_Book1_IRL_3321_Oct 07_d_CIL_3415_2008-09" xfId="3214"/>
    <cellStyle name="_Book1_IRL_3321_Oct 07_d_detail" xfId="3215"/>
    <cellStyle name="_Book1_IRL_3321_Oct 07_d_IBL_3441_2008-09" xfId="3216"/>
    <cellStyle name="_Book1_IRL_3321_Oct 07_d_IEL_3210_ 2007-2008" xfId="3217"/>
    <cellStyle name="_Book1_IRL_3321_Oct 07_d_IEL_3210_ 2007-2008_260508" xfId="3218"/>
    <cellStyle name="_Book1_IRL_3321_Oct 07_d_Land  CWIP status" xfId="3219"/>
    <cellStyle name="_Book1_LBDPL_3267_Oct 07_y" xfId="3220"/>
    <cellStyle name="_Book1_LBDPL_3267_Oct 07_y 2" xfId="3221"/>
    <cellStyle name="_Book1_LBDPL_3267_Oct 07_y 3" xfId="3222"/>
    <cellStyle name="_Book1_LBDPL_3267_Oct 07_y 4" xfId="3223"/>
    <cellStyle name="_Book1_LBDPL_3267_Oct 07_y 5" xfId="3224"/>
    <cellStyle name="_Book1_LBDPL_3267_Oct 07_y_detail" xfId="3225"/>
    <cellStyle name="_Book1_LBDPL_3267_Oct 07_y_IEL_3210_ 2007-2008" xfId="3226"/>
    <cellStyle name="_Book1_LBDPL_3267_Oct 07_y_IEL_3210_ 2007-2008_260508" xfId="3227"/>
    <cellStyle name="_Book1_LIPL_3265_2007-08" xfId="3228"/>
    <cellStyle name="_Book1_LIPL_3265_2007-08 2" xfId="3229"/>
    <cellStyle name="_Book1_LIPL_3265_2007-08 3" xfId="3230"/>
    <cellStyle name="_Book1_LIPL_3265_2007-08 4" xfId="3231"/>
    <cellStyle name="_Book1_LIPL_3265_2007-08 5" xfId="3232"/>
    <cellStyle name="_Book1_List of cases" xfId="5361"/>
    <cellStyle name="_Book1_LUCINA INFRA-INTEREST CAL " xfId="3233"/>
    <cellStyle name="_Book1_LUCINA INFRA-INTEREST CAL  2" xfId="3234"/>
    <cellStyle name="_Book1_LUCINA INFRA-INTEREST CAL  3" xfId="3235"/>
    <cellStyle name="_Book1_LUCINA INFRA-INTEREST CAL  4" xfId="3236"/>
    <cellStyle name="_Book1_LUCINA INFRA-INTEREST CAL  5" xfId="3237"/>
    <cellStyle name="_Book1_may month interest -Big ticket" xfId="5362"/>
    <cellStyle name="_Book1_MFUNDDETAILS" xfId="3238"/>
    <cellStyle name="_Book1_mic repayment schedule" xfId="5363"/>
    <cellStyle name="_Book1_NIDL-INT" xfId="3239"/>
    <cellStyle name="_Book1_NIDL-INT 2" xfId="3240"/>
    <cellStyle name="_Book1_NIDL-INT_Entries Passed in Conso for profit on sale of invRevised 30.07.08" xfId="3241"/>
    <cellStyle name="_Book1_NIDL-INT_Entries Passed in Conso for profit on sale of invRevised 30.07.08_IREL_3000_08-09" xfId="3242"/>
    <cellStyle name="_Book1_NIDL-INT_Entries Passed in Conso for profit on sale of invRevised 30.07.08_IREL_3000_08-09 2" xfId="3243"/>
    <cellStyle name="_Book1_NIDL-INT_Entries Passed in Conso for profit on sale of invRevised 30.07.08_IREL_3000_08-09 stage 3" xfId="3244"/>
    <cellStyle name="_Book1_NIDL-INT_Entries Passed in Conso for profit on sale of invRevised 30.07.08_IREL_3000_08-09 stage 3_IREL_3000_08-09" xfId="3245"/>
    <cellStyle name="_Book1_NIDL-INT_Entries Passed in Conso for profit on sale of invRevised 30.07.08_IREL_3000_08-09 stage 3_IREL_3000_08-09 2" xfId="3246"/>
    <cellStyle name="_Book1_NIDL-INT_Entries Passed in Conso for profit on sale of invRevised 30.07.08_IREL_3000_08-09_IBREAL_BS PACK-Version.02" xfId="3247"/>
    <cellStyle name="_Book1_NIDL-INT_Entries Passed in Conso for profit on sale of invRevised 30.07.08_IREL_3000_08-09_IBREAL_BS PACK-Version.02 2" xfId="3248"/>
    <cellStyle name="_Book1_NIDL-INT_Entries Passed in Conso for profit on sale of invRevised 30.07.08_IREL_3000_08-09_IBREAL_BS PACK-Version.02_IBREAL_BS PACK-Version.03" xfId="3249"/>
    <cellStyle name="_Book1_NIDL-INT_Entries Passed in Conso for profit on sale of invRevised 30.07.08_IREL_3000_08-09_IBREAL_BS PACK-Version.02_IBREAL_BS PACK-Version.03 2" xfId="3250"/>
    <cellStyle name="_Book1_NIDL-INT_Entries Passed in Conso for profit on sale of invRevised 30.07.08_IREL_3000_08-09_IBREAL_BS PACK-Version.02_IBREAL_BS PACK-Version.03_IBREAL_BS PACK-Version.07" xfId="3251"/>
    <cellStyle name="_Book1_NIDL-INT_Entries Passed in Conso for profit on sale of invRevised 30.07.08_IREL_3000_08-09_IBREAL_BS PACK-Version.02_IBREAL_BS PACK-Version.03_IBREAL_BS PACK-Version.07 2" xfId="3252"/>
    <cellStyle name="_Book1_NIDL-INT_IREL_3000_08-09" xfId="3253"/>
    <cellStyle name="_Book1_Part IV" xfId="3254"/>
    <cellStyle name="_Book1_Part IV 2" xfId="3255"/>
    <cellStyle name="_Book1_Part IV_Abstract-2007-08" xfId="3256"/>
    <cellStyle name="_Book1_Part IV_Book1 (2)" xfId="3257"/>
    <cellStyle name="_Book1_Part IV_Entries Passed in Conso for profit on sale of invRevised 30.07.08" xfId="3258"/>
    <cellStyle name="_Book1_Part IV_Entries Passed in Conso for profit on sale of invRevised 30.07.08_IREL_3000_08-09" xfId="3259"/>
    <cellStyle name="_Book1_Part IV_Entries Passed in Conso for profit on sale of invRevised 30.07.08_IREL_3000_08-09 2" xfId="3260"/>
    <cellStyle name="_Book1_Part IV_Entries Passed in Conso for profit on sale of invRevised 30.07.08_IREL_3000_08-09 stage 3" xfId="3261"/>
    <cellStyle name="_Book1_Part IV_Entries Passed in Conso for profit on sale of invRevised 30.07.08_IREL_3000_08-09 stage 3_IREL_3000_08-09" xfId="3262"/>
    <cellStyle name="_Book1_Part IV_Entries Passed in Conso for profit on sale of invRevised 30.07.08_IREL_3000_08-09 stage 3_IREL_3000_08-09 2" xfId="3263"/>
    <cellStyle name="_Book1_Part IV_Entries Passed in Conso for profit on sale of invRevised 30.07.08_IREL_3000_08-09_IBREAL_BS PACK-Version.02" xfId="3264"/>
    <cellStyle name="_Book1_Part IV_Entries Passed in Conso for profit on sale of invRevised 30.07.08_IREL_3000_08-09_IBREAL_BS PACK-Version.02 2" xfId="3265"/>
    <cellStyle name="_Book1_Part IV_Entries Passed in Conso for profit on sale of invRevised 30.07.08_IREL_3000_08-09_IBREAL_BS PACK-Version.02_IBREAL_BS PACK-Version.03" xfId="3266"/>
    <cellStyle name="_Book1_Part IV_Entries Passed in Conso for profit on sale of invRevised 30.07.08_IREL_3000_08-09_IBREAL_BS PACK-Version.02_IBREAL_BS PACK-Version.03 2" xfId="3267"/>
    <cellStyle name="_Book1_Part IV_Entries Passed in Conso for profit on sale of invRevised 30.07.08_IREL_3000_08-09_IBREAL_BS PACK-Version.02_IBREAL_BS PACK-Version.03_IBREAL_BS PACK-Version.07" xfId="3268"/>
    <cellStyle name="_Book1_Part IV_Entries Passed in Conso for profit on sale of invRevised 30.07.08_IREL_3000_08-09_IBREAL_BS PACK-Version.02_IBREAL_BS PACK-Version.03_IBREAL_BS PACK-Version.07 2" xfId="3269"/>
    <cellStyle name="_Book1_Part IV_IREL_3000_08-09" xfId="3270"/>
    <cellStyle name="_Book1_PPL - Mar 08" xfId="5364"/>
    <cellStyle name="_Book1_Product P&amp;L - Feb 08" xfId="5365"/>
    <cellStyle name="_Book1_projection may" xfId="5366"/>
    <cellStyle name="_Book1_Projection of Interest_Mar08_v3" xfId="5367"/>
    <cellStyle name="_Book1_Provision for Contingency Feb 08" xfId="5368"/>
    <cellStyle name="_Book1_Provision Nov07" xfId="5369"/>
    <cellStyle name="_Book1_Related Parties-DRBPL Mar-11" xfId="165"/>
    <cellStyle name="_Book1_Repaymnet schedule of bigtickect loans version 2" xfId="5370"/>
    <cellStyle name="_Book1_revenue break up (1)" xfId="5371"/>
    <cellStyle name="_Book1_revenue break up_IFSL" xfId="5372"/>
    <cellStyle name="_Book1_ROI Segmant Trial 30 06 2011" xfId="166"/>
    <cellStyle name="_Book1_Salary Details - Feb 08" xfId="5373"/>
    <cellStyle name="_Book1_SHHEET 4" xfId="3271"/>
    <cellStyle name="_Book1_SHHEET 4_IEL_3210_ 2007-2008" xfId="3272"/>
    <cellStyle name="_Book1_SHHEET 4_IEL_3210_ 2007-2008_260508" xfId="3273"/>
    <cellStyle name="_Book1_TEL_3416_2007-08" xfId="3274"/>
    <cellStyle name="_Book1_TEL_3416_2007-08 2" xfId="3275"/>
    <cellStyle name="_Book1_TEL_3416_2007-08 3" xfId="3276"/>
    <cellStyle name="_Book1_TEL_3416_2007-08 4" xfId="3277"/>
    <cellStyle name="_Book1_TEL_3416_2007-08 5" xfId="3278"/>
    <cellStyle name="_Book1_TEL_3416_2007-08_detail" xfId="3279"/>
    <cellStyle name="_Book1_TEL_3416_2007-08_IEL_3210_ 2007-2008" xfId="3280"/>
    <cellStyle name="_Book1_TEL_3416_2007-08_IEL_3210_ 2007-2008_260508" xfId="3281"/>
    <cellStyle name="_Book1_Trial Balance - Daily 30.11.07" xfId="3282"/>
    <cellStyle name="_Book1_Trial Balance - Daily 30.11.07 2" xfId="3283"/>
    <cellStyle name="_Book1_Trial Balance - Daily 30.11.07 3" xfId="3284"/>
    <cellStyle name="_Book1_Trial Balance - Daily 30.11.07 4" xfId="3285"/>
    <cellStyle name="_Book1_Trial Balance - Daily 30.11.07 5" xfId="3286"/>
    <cellStyle name="_Book1_Trial Balance - Daily 30.11.07_detail" xfId="3287"/>
    <cellStyle name="_Book1_Trial Balance - Daily 30.11.07_IEL_3210_ 2007-2008" xfId="3288"/>
    <cellStyle name="_Book1_Trial Balance - Daily 30.11.07_IEL_3210_ 2007-2008_260508" xfId="3289"/>
    <cellStyle name="_Book1_UTV calculations final" xfId="5374"/>
    <cellStyle name="_Book1_utv final" xfId="5375"/>
    <cellStyle name="_Book1_Wind_31 7 10" xfId="167"/>
    <cellStyle name="_Book1_Wind_31 7 10_Balance Sheet_DUL_Power Division_Sept10_v4_23.10.10_final" xfId="168"/>
    <cellStyle name="_Book1_Working of Tax Shield and Interst utility division_3.8.10" xfId="169"/>
    <cellStyle name="_Book2" xfId="170"/>
    <cellStyle name="_Book2 10" xfId="5376"/>
    <cellStyle name="_Book2 2" xfId="3290"/>
    <cellStyle name="_Book2 2 2" xfId="5377"/>
    <cellStyle name="_Book2 3" xfId="5378"/>
    <cellStyle name="_Book2 3 2" xfId="5379"/>
    <cellStyle name="_Book2 4" xfId="5380"/>
    <cellStyle name="_Book2 4 2" xfId="5381"/>
    <cellStyle name="_Book2 5" xfId="5382"/>
    <cellStyle name="_Book2 5 2" xfId="5383"/>
    <cellStyle name="_Book2 6" xfId="5384"/>
    <cellStyle name="_Book2 6 2" xfId="5385"/>
    <cellStyle name="_Book2 7" xfId="5386"/>
    <cellStyle name="_Book2 7 2" xfId="5387"/>
    <cellStyle name="_Book2 8" xfId="5388"/>
    <cellStyle name="_Book2 9" xfId="5389"/>
    <cellStyle name="_Book2(1)" xfId="171"/>
    <cellStyle name="_Book2_Abstract-2007-08" xfId="3291"/>
    <cellStyle name="_Book2_Aug consl backup-land adv &amp; Ext ICD" xfId="3292"/>
    <cellStyle name="_Book2_B-5  30.09.2010 " xfId="172"/>
    <cellStyle name="_Book2_Balance Sheet_DUL_Power Division_Sept10_v2" xfId="173"/>
    <cellStyle name="_Book2_Balance Sheet_DUL_Power Division_Sept10_v4_23.10.10_final" xfId="174"/>
    <cellStyle name="_Book2_Book1" xfId="3293"/>
    <cellStyle name="_Book2_Book1_EPS working" xfId="3294"/>
    <cellStyle name="_Book2_Book1_EPS working 2" xfId="3295"/>
    <cellStyle name="_Book2_Book1_IREL_3000_08-09" xfId="3296"/>
    <cellStyle name="_Book2_Book1_IREL_3000_08-09 2" xfId="3297"/>
    <cellStyle name="_Book2_Book1_IREL_3000_2009-29_July2009  Final Shahi" xfId="3298"/>
    <cellStyle name="_Book2_Book1_IREL_3000_2009-29_July2009  Final Shahi 2" xfId="3299"/>
    <cellStyle name="_Book2_Computation of deferred taxfinal_23.10.10" xfId="175"/>
    <cellStyle name="_Book2_detail" xfId="3300"/>
    <cellStyle name="_Book2_DHDL 30th June PL and BS" xfId="176"/>
    <cellStyle name="_Book2_DHDL 30th June PL and BS 2" xfId="5390"/>
    <cellStyle name="_Book2_DHDL PL and BS june" xfId="177"/>
    <cellStyle name="_Book2_DHDL_Financial_30.06.2011 (Q1)" xfId="178"/>
    <cellStyle name="_Book2_DHDL_Merged_Financial_31 03 2011" xfId="179"/>
    <cellStyle name="_Book2_DLFU_Business plan_10-13( 26.3.10)_projected profitability _4 years" xfId="180"/>
    <cellStyle name="_Book2_Fomats for Data collation" xfId="181"/>
    <cellStyle name="_Book2_Fornax" xfId="3301"/>
    <cellStyle name="_Book2_ICD Detail External from IBREL 23Jun'08" xfId="3302"/>
    <cellStyle name="_Book2_ICD Detail External from IBREL 23Jun'08 2" xfId="3303"/>
    <cellStyle name="_Book2_ICD_Int Working" xfId="3304"/>
    <cellStyle name="_Book2_ICD_Int Working_EPS working" xfId="3305"/>
    <cellStyle name="_Book2_ICD_Int Working_EPS working 2" xfId="3306"/>
    <cellStyle name="_Book2_ICD_Int Working_EPS working_IBREAL_BS PACK-Version.02" xfId="3307"/>
    <cellStyle name="_Book2_ICD_Int Working_EPS working_IBREAL_BS PACK-Version.02 2" xfId="3308"/>
    <cellStyle name="_Book2_ICD_Int Working_EPS working_IBREAL_BS PACK-Version.02_IBREAL_BS PACK-Version.03" xfId="3309"/>
    <cellStyle name="_Book2_ICD_Int Working_EPS working_IBREAL_BS PACK-Version.02_IBREAL_BS PACK-Version.03 2" xfId="3310"/>
    <cellStyle name="_Book2_ICD_Int Working_EPS working_IBREAL_BS PACK-Version.02_IBREAL_BS PACK-Version.03_IBREAL_BS PACK-Version.07" xfId="3311"/>
    <cellStyle name="_Book2_ICD_Int Working_EPS working_IBREAL_BS PACK-Version.02_IBREAL_BS PACK-Version.03_IBREAL_BS PACK-Version.07 2" xfId="3312"/>
    <cellStyle name="_Book2_ICD_Int Working_IREL_3000_08-09" xfId="3313"/>
    <cellStyle name="_Book2_ICD_Int Working_IREL_3000_08-09 2" xfId="3314"/>
    <cellStyle name="_Book2_ICD_Int Working_IREL_3000_08-09 stage 3" xfId="3315"/>
    <cellStyle name="_Book2_ICD_Int Working_IREL_3000_08-09 stage 3_IREL_3000_08-09" xfId="3316"/>
    <cellStyle name="_Book2_ICD_Int Working_IREL_3000_08-09 stage 3_IREL_3000_08-09 2" xfId="3317"/>
    <cellStyle name="_Book2_ICD_Int Working_IREL_3000_08-09_IBREAL_BS PACK-Version.02" xfId="3318"/>
    <cellStyle name="_Book2_ICD_Int Working_IREL_3000_08-09_IBREAL_BS PACK-Version.02 2" xfId="3319"/>
    <cellStyle name="_Book2_ICD_Int Working_IREL_3000_08-09_IBREAL_BS PACK-Version.02_IBREAL_BS PACK-Version.03" xfId="3320"/>
    <cellStyle name="_Book2_ICD_Int Working_IREL_3000_08-09_IBREAL_BS PACK-Version.02_IBREAL_BS PACK-Version.03 2" xfId="3321"/>
    <cellStyle name="_Book2_ICD_Int Working_IREL_3000_08-09_IBREAL_BS PACK-Version.02_IBREAL_BS PACK-Version.03_IBREAL_BS PACK-Version.07" xfId="3322"/>
    <cellStyle name="_Book2_ICD_Int Working_IREL_3000_08-09_IBREAL_BS PACK-Version.02_IBREAL_BS PACK-Version.03_IBREAL_BS PACK-Version.07 2" xfId="3323"/>
    <cellStyle name="_Book2_ICD_Int Working_IREL_3000_2009-29_July2009  Final Shahi" xfId="3324"/>
    <cellStyle name="_Book2_ICD_Int Working_IREL_3000_2009-29_July2009  Final Shahi 2" xfId="3325"/>
    <cellStyle name="_Book2_ICD_Int Working_IREL_3000_2009-29_July2009  Final Shahi_IBREAL_BS PACK-Version.02" xfId="3326"/>
    <cellStyle name="_Book2_ICD_Int Working_IREL_3000_2009-29_July2009  Final Shahi_IBREAL_BS PACK-Version.02 2" xfId="3327"/>
    <cellStyle name="_Book2_ICD_Int Working_IREL_3000_2009-29_July2009  Final Shahi_IBREAL_BS PACK-Version.02_IBREAL_BS PACK-Version.03" xfId="3328"/>
    <cellStyle name="_Book2_ICD_Int Working_IREL_3000_2009-29_July2009  Final Shahi_IBREAL_BS PACK-Version.02_IBREAL_BS PACK-Version.03 2" xfId="3329"/>
    <cellStyle name="_Book2_ICD_Int Working_IREL_3000_2009-29_July2009  Final Shahi_IBREAL_BS PACK-Version.02_IBREAL_BS PACK-Version.03_IBREAL_BS PACK-Version.07" xfId="3330"/>
    <cellStyle name="_Book2_ICD_Int Working_IREL_3000_2009-29_July2009  Final Shahi_IBREAL_BS PACK-Version.02_IBREAL_BS PACK-Version.03_IBREAL_BS PACK-Version.07 2" xfId="3331"/>
    <cellStyle name="_Book2_IEL net worth as on 31st March 2007." xfId="3332"/>
    <cellStyle name="_Book2_IEL_3210_ 2007-2008" xfId="3333"/>
    <cellStyle name="_Book2_IEL_3210_ 2007-2008_260508" xfId="3334"/>
    <cellStyle name="_Book2_IIL_3220_2007-08" xfId="3335"/>
    <cellStyle name="_Book2_IREL(Conso)_2007-08_March_Revised" xfId="3336"/>
    <cellStyle name="_Book2_IREL(Conso)_2007-08_March_Revised_IREL_3000_08-09" xfId="3337"/>
    <cellStyle name="_Book2_IREL(Conso)_2007-08_March_Revised_IREL_3000_08-09 2" xfId="3338"/>
    <cellStyle name="_Book2_IREL(Conso)_2007-08_March_Revised_IREL_3000_08-09 stage 3" xfId="3339"/>
    <cellStyle name="_Book2_IREL(Conso)_2007-08_March_Revised_IREL_3000_08-09 stage 3_IREL_3000_08-09" xfId="3340"/>
    <cellStyle name="_Book2_IREL(Conso)_2007-08_March_Revised_IREL_3000_08-09 stage 3_IREL_3000_08-09 2" xfId="3341"/>
    <cellStyle name="_Book2_IREL(Conso)_2007-08_March_Revised_IREL_3000_08-09_IBREAL_BS PACK-Version.02" xfId="3342"/>
    <cellStyle name="_Book2_IREL(Conso)_2007-08_March_Revised_IREL_3000_08-09_IBREAL_BS PACK-Version.02 2" xfId="3343"/>
    <cellStyle name="_Book2_IREL(Conso)_2007-08_March_Revised_IREL_3000_08-09_IBREAL_BS PACK-Version.02_IBREAL_BS PACK-Version.03" xfId="3344"/>
    <cellStyle name="_Book2_IREL(Conso)_2007-08_March_Revised_IREL_3000_08-09_IBREAL_BS PACK-Version.02_IBREAL_BS PACK-Version.03 2" xfId="3345"/>
    <cellStyle name="_Book2_IREL(Conso)_2007-08_March_Revised_IREL_3000_08-09_IBREAL_BS PACK-Version.02_IBREAL_BS PACK-Version.03_IBREAL_BS PACK-Version.07" xfId="3346"/>
    <cellStyle name="_Book2_IREL(Conso)_2007-08_March_Revised_IREL_3000_08-09_IBREAL_BS PACK-Version.02_IBREAL_BS PACK-Version.03_IBREAL_BS PACK-Version.07 2" xfId="3347"/>
    <cellStyle name="_Book2_IREL(Conso)_2007-08_November-1" xfId="3348"/>
    <cellStyle name="_Book2_IREL(Conso)_2007-08_November-1 2" xfId="3349"/>
    <cellStyle name="_Book2_IREL(Conso)_2007-08_November-1_Abstract-2007-08" xfId="3350"/>
    <cellStyle name="_Book2_IREL(Conso)_2007-08_November-1_Aug consl backup-land adv &amp; Ext ICD" xfId="3351"/>
    <cellStyle name="_Book2_IREL(Conso)_2007-08_November-1_Fornax" xfId="3352"/>
    <cellStyle name="_Book2_IREL(Conso)_2007-08_November-1_IREL_3000_08-09" xfId="3353"/>
    <cellStyle name="_Book2_IREL(Conso)_June_07-08_30-07-08" xfId="3354"/>
    <cellStyle name="_Book2_IREL(Conso)_June_07-08_30-07-08_IREL_3000_08-09" xfId="3355"/>
    <cellStyle name="_Book2_IREL(Conso)_June_07-08_30-07-08_IREL_3000_08-09 2" xfId="3356"/>
    <cellStyle name="_Book2_IREL(Conso)_June_07-08_30-07-08_IREL_3000_08-09 stage 3" xfId="3357"/>
    <cellStyle name="_Book2_IREL(Conso)_June_07-08_30-07-08_IREL_3000_08-09 stage 3_IREL_3000_08-09" xfId="3358"/>
    <cellStyle name="_Book2_IREL(Conso)_June_07-08_30-07-08_IREL_3000_08-09 stage 3_IREL_3000_08-09 2" xfId="3359"/>
    <cellStyle name="_Book2_IREL(Conso)_June_07-08_30-07-08_IREL_3000_08-09_IBREAL_BS PACK-Version.02" xfId="3360"/>
    <cellStyle name="_Book2_IREL(Conso)_June_07-08_30-07-08_IREL_3000_08-09_IBREAL_BS PACK-Version.02 2" xfId="3361"/>
    <cellStyle name="_Book2_IREL(Conso)_June_07-08_30-07-08_IREL_3000_08-09_IBREAL_BS PACK-Version.02_IBREAL_BS PACK-Version.03" xfId="3362"/>
    <cellStyle name="_Book2_IREL(Conso)_June_07-08_30-07-08_IREL_3000_08-09_IBREAL_BS PACK-Version.02_IBREAL_BS PACK-Version.03 2" xfId="3363"/>
    <cellStyle name="_Book2_IREL(Conso)_June_07-08_30-07-08_IREL_3000_08-09_IBREAL_BS PACK-Version.02_IBREAL_BS PACK-Version.03_IBREAL_BS PACK-Version.07" xfId="3364"/>
    <cellStyle name="_Book2_IREL(Conso)_June_07-08_30-07-08_IREL_3000_08-09_IBREAL_BS PACK-Version.02_IBREAL_BS PACK-Version.03_IBREAL_BS PACK-Version.07 2" xfId="3365"/>
    <cellStyle name="_Book2_IREL_3000_08-09" xfId="3366"/>
    <cellStyle name="_Book2_IREL_3000_2007-08" xfId="3367"/>
    <cellStyle name="_Book2_IREL_3000_2007-08 2" xfId="3368"/>
    <cellStyle name="_Book2_IREL_3000_2007-08_IREL_3000_08-09" xfId="3369"/>
    <cellStyle name="_Book2_Land  CWIP status" xfId="3370"/>
    <cellStyle name="_Book2_Related Parties-DRBPL Mar-11" xfId="182"/>
    <cellStyle name="_Book2_Results  Format - Sep 30" xfId="3371"/>
    <cellStyle name="_Book2_Results  Format - Sep 30_EPS working" xfId="3372"/>
    <cellStyle name="_Book2_Results  Format - Sep 30_EPS working 2" xfId="3373"/>
    <cellStyle name="_Book2_Results  Format - Sep 30_EPS working_IBREAL_BS PACK-Version.02" xfId="3374"/>
    <cellStyle name="_Book2_Results  Format - Sep 30_EPS working_IBREAL_BS PACK-Version.02 2" xfId="3375"/>
    <cellStyle name="_Book2_Results  Format - Sep 30_EPS working_IBREAL_BS PACK-Version.02_IBREAL_BS PACK-Version.03" xfId="3376"/>
    <cellStyle name="_Book2_Results  Format - Sep 30_EPS working_IBREAL_BS PACK-Version.02_IBREAL_BS PACK-Version.03 2" xfId="3377"/>
    <cellStyle name="_Book2_Results  Format - Sep 30_EPS working_IBREAL_BS PACK-Version.02_IBREAL_BS PACK-Version.03_IBREAL_BS PACK-Version.07" xfId="3378"/>
    <cellStyle name="_Book2_Results  Format - Sep 30_EPS working_IBREAL_BS PACK-Version.02_IBREAL_BS PACK-Version.03_IBREAL_BS PACK-Version.07 2" xfId="3379"/>
    <cellStyle name="_Book2_Results  Format - Sep 30_IREL_3000_08-09" xfId="3380"/>
    <cellStyle name="_Book2_Results  Format - Sep 30_IREL_3000_08-09 2" xfId="3381"/>
    <cellStyle name="_Book2_Results  Format - Sep 30_IREL_3000_08-09 stage 3" xfId="3382"/>
    <cellStyle name="_Book2_Results  Format - Sep 30_IREL_3000_08-09 stage 3_IREL_3000_08-09" xfId="3383"/>
    <cellStyle name="_Book2_Results  Format - Sep 30_IREL_3000_08-09 stage 3_IREL_3000_08-09 2" xfId="3384"/>
    <cellStyle name="_Book2_Results  Format - Sep 30_IREL_3000_08-09_IBREAL_BS PACK-Version.02" xfId="3385"/>
    <cellStyle name="_Book2_Results  Format - Sep 30_IREL_3000_08-09_IBREAL_BS PACK-Version.02 2" xfId="3386"/>
    <cellStyle name="_Book2_Results  Format - Sep 30_IREL_3000_08-09_IBREAL_BS PACK-Version.02_IBREAL_BS PACK-Version.03" xfId="3387"/>
    <cellStyle name="_Book2_Results  Format - Sep 30_IREL_3000_08-09_IBREAL_BS PACK-Version.02_IBREAL_BS PACK-Version.03 2" xfId="3388"/>
    <cellStyle name="_Book2_Results  Format - Sep 30_IREL_3000_08-09_IBREAL_BS PACK-Version.02_IBREAL_BS PACK-Version.03_IBREAL_BS PACK-Version.07" xfId="3389"/>
    <cellStyle name="_Book2_Results  Format - Sep 30_IREL_3000_08-09_IBREAL_BS PACK-Version.02_IBREAL_BS PACK-Version.03_IBREAL_BS PACK-Version.07 2" xfId="3390"/>
    <cellStyle name="_Book2_Results  Format - Sep 30_IREL_3000_2009-29_July2009  Final Shahi" xfId="3391"/>
    <cellStyle name="_Book2_Results  Format - Sep 30_IREL_3000_2009-29_July2009  Final Shahi 2" xfId="3392"/>
    <cellStyle name="_Book2_Results  Format - Sep 30_IREL_3000_2009-29_July2009  Final Shahi_IBREAL_BS PACK-Version.02" xfId="3393"/>
    <cellStyle name="_Book2_Results  Format - Sep 30_IREL_3000_2009-29_July2009  Final Shahi_IBREAL_BS PACK-Version.02 2" xfId="3394"/>
    <cellStyle name="_Book2_Results  Format - Sep 30_IREL_3000_2009-29_July2009  Final Shahi_IBREAL_BS PACK-Version.02_IBREAL_BS PACK-Version.03" xfId="3395"/>
    <cellStyle name="_Book2_Results  Format - Sep 30_IREL_3000_2009-29_July2009  Final Shahi_IBREAL_BS PACK-Version.02_IBREAL_BS PACK-Version.03 2" xfId="3396"/>
    <cellStyle name="_Book2_Results  Format - Sep 30_IREL_3000_2009-29_July2009  Final Shahi_IBREAL_BS PACK-Version.02_IBREAL_BS PACK-Version.03_IBREAL_BS PACK-Version.07" xfId="3397"/>
    <cellStyle name="_Book2_Results  Format - Sep 30_IREL_3000_2009-29_July2009  Final Shahi_IBREAL_BS PACK-Version.02_IBREAL_BS PACK-Version.03_IBREAL_BS PACK-Version.07 2" xfId="3398"/>
    <cellStyle name="_Book2_Retirement Benefits_Dec 2010 Shweta" xfId="183"/>
    <cellStyle name="_Book2_Retirement Benefits_Dec 2010 Shweta_Fomats for Data collation" xfId="184"/>
    <cellStyle name="_Book2_ROI Segmant Trial 30 06 2011" xfId="185"/>
    <cellStyle name="_Book2_RS Vytilla Sold unsold 311211" xfId="186"/>
    <cellStyle name="_Book2_Silokhera Capitalisation sheet 30.09.2010" xfId="187"/>
    <cellStyle name="_Book3" xfId="188"/>
    <cellStyle name="_Book3 (3)" xfId="189"/>
    <cellStyle name="_Book3 2" xfId="3399"/>
    <cellStyle name="_Book3 3" xfId="3400"/>
    <cellStyle name="_Book3 4" xfId="3401"/>
    <cellStyle name="_Book3 5" xfId="3402"/>
    <cellStyle name="_Book4" xfId="3403"/>
    <cellStyle name="_Book4 2" xfId="3404"/>
    <cellStyle name="_Book4 3" xfId="3405"/>
    <cellStyle name="_Book4 4" xfId="3406"/>
    <cellStyle name="_Book4 5" xfId="3407"/>
    <cellStyle name="_Book4_detail" xfId="3408"/>
    <cellStyle name="_Book5" xfId="190"/>
    <cellStyle name="_Book6 (2)" xfId="191"/>
    <cellStyle name="_Branch Count June,2007" xfId="5391"/>
    <cellStyle name="_Brokerage" xfId="192"/>
    <cellStyle name="_Brokers" xfId="193"/>
    <cellStyle name="_Brokers_DHDL_Merged_Financial_31 03 2011" xfId="194"/>
    <cellStyle name="_Brokers_DHDL_Notes RPD_March 2011" xfId="195"/>
    <cellStyle name="_Brokers_RS Vytilla Sold unsold 311211" xfId="196"/>
    <cellStyle name="_BSFORMAT" xfId="197"/>
    <cellStyle name="_BSFORMAT 2" xfId="3409"/>
    <cellStyle name="_BSFORMAT_1-Projections_DUL_Q1" xfId="198"/>
    <cellStyle name="_BSFORMAT_4.Projected_cash Flow_2010-11_2012_2013_26.3.10" xfId="199"/>
    <cellStyle name="_BSFORMAT_4.Projected_cash Flow_2010-11_2012_2013_26.3.10_DLFU_Business plan_10-13( 26.3.10)_new3_TARIFF @8.95 FROM AUGUSTv1 updated 30 August_sent to wcc_15.10.10" xfId="200"/>
    <cellStyle name="_BSFORMAT_4.Projected_cash Flow_2010-11_2012_2013_26.3.10_Working of Tax Shield and Interst utility division_3 8 10" xfId="201"/>
    <cellStyle name="_BSFORMAT_4.Projected_cash Flow_2010-11_2012_2013_26.3.10_Working of Tax Shield and Interst utility division_3 8 10_DLFU_Business plan_10-13( 26.3.10)_new3_TARIFF @8.95 FROM AUGUSTv1 updated 30 August_sent to wcc_15.10.10" xfId="202"/>
    <cellStyle name="_BSFORMAT_Abstract-2007-08" xfId="3410"/>
    <cellStyle name="_BSFORMAT_Aug consl backup-land adv &amp; Ext ICD" xfId="3411"/>
    <cellStyle name="_BSFORMAT_Balance Sheet_DUL_Power Division_June10_v2" xfId="203"/>
    <cellStyle name="_BSFORMAT_Balance Sheet_DUL_Power Division_June10_v2_B-5  30.09.2010 " xfId="204"/>
    <cellStyle name="_BSFORMAT_Balance Sheet_DUL_Power Division_June10_v2_Balance Sheet_DUL_Power Division_Sept10_v2" xfId="205"/>
    <cellStyle name="_BSFORMAT_Balance Sheet_DUL_Power Division_June10_v2_Computation of deferred taxfinal_23.10.10" xfId="206"/>
    <cellStyle name="_BSFORMAT_Balance Sheet_DUL_Power Division_June10_v2_DLFU_Business plan_10-13( 26.3.10)_new3_TARIFF @8.95 FROM AUGUSTv1 updated 30 August_sent to wcc_15.10.10" xfId="207"/>
    <cellStyle name="_BSFORMAT_Balance Sheet_DUL_Power Division_June10_v2_jkBalance Sheet_DUL_Power Division_Sept10_v1" xfId="208"/>
    <cellStyle name="_BSFORMAT_Balance Sheet_DUL_Power Division_June10_v2_Sheet1" xfId="209"/>
    <cellStyle name="_BSFORMAT_Balance Sheet_DUL_Power Division_June10_v2_Silokhera Capitalisation sheet 30.09.2010" xfId="210"/>
    <cellStyle name="_BSFORMAT_Balance Sheet_DUL_Power Division_Sept10_v2" xfId="211"/>
    <cellStyle name="_BSFORMAT_Book1" xfId="3412"/>
    <cellStyle name="_BSFORMAT_Book1_EPS working" xfId="3413"/>
    <cellStyle name="_BSFORMAT_Book1_EPS working 2" xfId="3414"/>
    <cellStyle name="_BSFORMAT_Book1_IREL_3000_08-09" xfId="3415"/>
    <cellStyle name="_BSFORMAT_Book1_IREL_3000_08-09 2" xfId="3416"/>
    <cellStyle name="_BSFORMAT_Book1_IREL_3000_2009-29_July2009  Final Shahi" xfId="3417"/>
    <cellStyle name="_BSFORMAT_Book1_IREL_3000_2009-29_July2009  Final Shahi 2" xfId="3418"/>
    <cellStyle name="_BSFORMAT_Consolidated_Balance_Sheet_DUL_June_10_V1" xfId="212"/>
    <cellStyle name="_BSFORMAT_Consolidated_Balance_Sheet_DUL_June_10_V1_Sheet1" xfId="213"/>
    <cellStyle name="_BSFORMAT_Deferred Tax Working_2010-2013_26.3.10_V2" xfId="214"/>
    <cellStyle name="_BSFORMAT_Deferred Tax Working_2010-2013_26.3.10_V2_DLFU_Business plan_10-13( 26.3.10)_new3_TARIFF @8.95 FROM AUGUSTv1 updated 30 August_sent to wcc_15.10.10" xfId="215"/>
    <cellStyle name="_BSFORMAT_Deferred Tax Working_2010-2013_26.3.10_V2_Working of Tax Shield and Interst utility division_3 8 10" xfId="216"/>
    <cellStyle name="_BSFORMAT_Deferred Tax Working_2010-2013_26.3.10_V2_Working of Tax Shield and Interst utility division_3 8 10_DLFU_Business plan_10-13( 26.3.10)_new3_TARIFF @8.95 FROM AUGUSTv1 updated 30 August_sent to wcc_15.10.10" xfId="217"/>
    <cellStyle name="_BSFORMAT_Depreciation_2010_11" xfId="218"/>
    <cellStyle name="_BSFORMAT_Depreciation_2010_11_DLFU_Business plan_10-13( 26.3.10)_new3_TARIFF @8.95 FROM AUGUSTv1 updated 30 August_sent to wcc_15.10.10" xfId="219"/>
    <cellStyle name="_BSFORMAT_detail" xfId="3419"/>
    <cellStyle name="_BSFORMAT_Dividend working" xfId="3420"/>
    <cellStyle name="_BSFORMAT_Dividend working 2" xfId="3421"/>
    <cellStyle name="_BSFORMAT_Dividend working_EPS working" xfId="3422"/>
    <cellStyle name="_BSFORMAT_Dividend working_EPS working 2" xfId="3423"/>
    <cellStyle name="_BSFORMAT_Dividend working_EPS working_IBREAL_BS PACK-Version.02" xfId="3424"/>
    <cellStyle name="_BSFORMAT_Dividend working_EPS working_IBREAL_BS PACK-Version.02 2" xfId="3425"/>
    <cellStyle name="_BSFORMAT_Dividend working_EPS working_IBREAL_BS PACK-Version.02_IBREAL_BS PACK-Version.03" xfId="3426"/>
    <cellStyle name="_BSFORMAT_Dividend working_EPS working_IBREAL_BS PACK-Version.02_IBREAL_BS PACK-Version.03 2" xfId="3427"/>
    <cellStyle name="_BSFORMAT_Dividend working_EPS working_IBREAL_BS PACK-Version.02_IBREAL_BS PACK-Version.03_IBREAL_BS PACK-Version.07" xfId="3428"/>
    <cellStyle name="_BSFORMAT_Dividend working_EPS working_IBREAL_BS PACK-Version.02_IBREAL_BS PACK-Version.03_IBREAL_BS PACK-Version.07 2" xfId="3429"/>
    <cellStyle name="_BSFORMAT_Dividend working_IREL_3000_08-09" xfId="3430"/>
    <cellStyle name="_BSFORMAT_Dividend working_IREL_3000_08-09 stage 3" xfId="3431"/>
    <cellStyle name="_BSFORMAT_Dividend working_IREL_3000_08-09 stage 3_IREL_3000_08-09" xfId="3432"/>
    <cellStyle name="_BSFORMAT_Dividend working_IREL_3000_08-09 stage 3_IREL_3000_08-09 2" xfId="3433"/>
    <cellStyle name="_BSFORMAT_Dividend working_IREL_3000_08-09_1" xfId="3434"/>
    <cellStyle name="_BSFORMAT_Dividend working_IREL_3000_08-09_1 2" xfId="3435"/>
    <cellStyle name="_BSFORMAT_Dividend working_IREL_3000_08-09_1_IBREAL_BS PACK-Version.02" xfId="3436"/>
    <cellStyle name="_BSFORMAT_Dividend working_IREL_3000_08-09_1_IBREAL_BS PACK-Version.02 2" xfId="3437"/>
    <cellStyle name="_BSFORMAT_Dividend working_IREL_3000_08-09_1_IBREAL_BS PACK-Version.02_IBREAL_BS PACK-Version.03" xfId="3438"/>
    <cellStyle name="_BSFORMAT_Dividend working_IREL_3000_08-09_1_IBREAL_BS PACK-Version.02_IBREAL_BS PACK-Version.03 2" xfId="3439"/>
    <cellStyle name="_BSFORMAT_Dividend working_IREL_3000_08-09_1_IBREAL_BS PACK-Version.02_IBREAL_BS PACK-Version.03_IBREAL_BS PACK-Version.07" xfId="3440"/>
    <cellStyle name="_BSFORMAT_Dividend working_IREL_3000_08-09_1_IBREAL_BS PACK-Version.02_IBREAL_BS PACK-Version.03_IBREAL_BS PACK-Version.07 2" xfId="3441"/>
    <cellStyle name="_BSFORMAT_Dividend working_IREL_3000_2009-29_July2009  Final Shahi" xfId="3442"/>
    <cellStyle name="_BSFORMAT_Dividend working_IREL_3000_2009-29_July2009  Final Shahi 2" xfId="3443"/>
    <cellStyle name="_BSFORMAT_Dividend working_IREL_3000_2009-29_July2009  Final Shahi_IBREAL_BS PACK-Version.02" xfId="3444"/>
    <cellStyle name="_BSFORMAT_Dividend working_IREL_3000_2009-29_July2009  Final Shahi_IBREAL_BS PACK-Version.02 2" xfId="3445"/>
    <cellStyle name="_BSFORMAT_Dividend working_IREL_3000_2009-29_July2009  Final Shahi_IBREAL_BS PACK-Version.02_IBREAL_BS PACK-Version.03" xfId="3446"/>
    <cellStyle name="_BSFORMAT_Dividend working_IREL_3000_2009-29_July2009  Final Shahi_IBREAL_BS PACK-Version.02_IBREAL_BS PACK-Version.03 2" xfId="3447"/>
    <cellStyle name="_BSFORMAT_Dividend working_IREL_3000_2009-29_July2009  Final Shahi_IBREAL_BS PACK-Version.02_IBREAL_BS PACK-Version.03_IBREAL_BS PACK-Version.07" xfId="3448"/>
    <cellStyle name="_BSFORMAT_Dividend working_IREL_3000_2009-29_July2009  Final Shahi_IBREAL_BS PACK-Version.02_IBREAL_BS PACK-Version.03_IBREAL_BS PACK-Version.07 2" xfId="3449"/>
    <cellStyle name="_BSFORMAT_DLF 30th June wind" xfId="220"/>
    <cellStyle name="_BSFORMAT_DLF Utilities _Consolidated_Mar'09_Final4_08.07.09(80%)" xfId="221"/>
    <cellStyle name="_BSFORMAT_DLF Utilities _Consolidated_Mar'09_Final4_08.07.09(80%)_B-5  30.09.2010 " xfId="222"/>
    <cellStyle name="_BSFORMAT_DLF Utilities _Consolidated_Mar'09_Final4_08.07.09(80%)_Balance Sheet_DUL_Power Division_Sept10_v2" xfId="223"/>
    <cellStyle name="_BSFORMAT_DLF Utilities _Consolidated_Mar'09_Final4_08.07.09(80%)_Computation of deferred taxfinal_23.10.10" xfId="224"/>
    <cellStyle name="_BSFORMAT_DLF Utilities _Consolidated_Mar'09_Final4_08.07.09(80%)_Consolidated_Balance_Sheet_DUL_June_10_V1" xfId="225"/>
    <cellStyle name="_BSFORMAT_DLF Utilities _Consolidated_Mar'09_Final4_08.07.09(80%)_DLF 30th June wind" xfId="226"/>
    <cellStyle name="_BSFORMAT_DLF Utilities _Consolidated_Mar'09_Final4_08.07.09(80%)_DLFU_Business plan_10-13( 26.3.10)_new3_TARIFF @8.95 FROM AUGUSTv1 updated 30 August_sent to wcc_15.10.10" xfId="227"/>
    <cellStyle name="_BSFORMAT_DLF Utilities _Consolidated_Mar'09_Final4_08.07.09(80%)_jkBalance Sheet_DUL_Power Division_Sept10_v1" xfId="228"/>
    <cellStyle name="_BSFORMAT_DLF Utilities _Consolidated_Mar'09_Final4_08.07.09(80%)_Sheet1" xfId="229"/>
    <cellStyle name="_BSFORMAT_DLF Utilities _Consolidated_Mar'09_Final4_08.07.09(80%)_Silokhera Capitalisation sheet 30.09.2010" xfId="230"/>
    <cellStyle name="_BSFORMAT_DLF Utilities _Consolidated_Mar'09_Final4_08.07.09(80%)_Wind_31 7 10" xfId="231"/>
    <cellStyle name="_BSFORMAT_DLF Utilities _Consolidated_Mar'09_Final4_08.07.09(80%)_Wind_31 7 10_DLFU_Business plan_10-13( 26.3.10)_new3_TARIFF @8.95 FROM AUGUSTv1 updated 30 August_sent to wcc_15.10.10" xfId="232"/>
    <cellStyle name="_BSFORMAT_DLF Utilities _Consolidated_Mar'09_Final4_08.07.09(80%)_Working of Tax Shield and Interst utility division_3 8 10" xfId="233"/>
    <cellStyle name="_BSFORMAT_DLF Utilities _Consolidated_Mar'09_Final4_08.07.09(80%)_Working of Tax Shield and Interst utility division_3 8 10_DLFU_Business plan_10-13( 26.3.10)_new3_TARIFF @8.95 FROM AUGUSTv1 updated 30 August_sent to wcc_15.10.10" xfId="234"/>
    <cellStyle name="_BSFORMAT_DLF Utilities _Consolidated_Mar'09_Final4_10.06.09(80%)" xfId="235"/>
    <cellStyle name="_BSFORMAT_DLF Utilities _Consolidated_Mar'09_Final4_10.06.09(80%)_B-5  30.09.2010 " xfId="236"/>
    <cellStyle name="_BSFORMAT_DLF Utilities _Consolidated_Mar'09_Final4_10.06.09(80%)_Balance Sheet_DUL_Power Division_Sept10_v2" xfId="237"/>
    <cellStyle name="_BSFORMAT_DLF Utilities _Consolidated_Mar'09_Final4_10.06.09(80%)_Computation of deferred taxfinal_23.10.10" xfId="238"/>
    <cellStyle name="_BSFORMAT_DLF Utilities _Consolidated_Mar'09_Final4_10.06.09(80%)_Consolidated_Balance_Sheet_DUL_June_10_V1" xfId="239"/>
    <cellStyle name="_BSFORMAT_DLF Utilities _Consolidated_Mar'09_Final4_10.06.09(80%)_DLFU_Business plan_10-13( 26.3.10)_new3_TARIFF @8.95 FROM AUGUSTv1 updated 30 August_sent to wcc_15.10.10" xfId="240"/>
    <cellStyle name="_BSFORMAT_DLF Utilities _Consolidated_Mar'09_Final4_10.06.09(80%)_jkBalance Sheet_DUL_Power Division_Sept10_v1" xfId="241"/>
    <cellStyle name="_BSFORMAT_DLF Utilities _Consolidated_Mar'09_Final4_10.06.09(80%)_Sheet1" xfId="242"/>
    <cellStyle name="_BSFORMAT_DLF Utilities _Consolidated_Mar'09_Final4_10.06.09(80%)_Silokhera Capitalisation sheet 30.09.2010" xfId="243"/>
    <cellStyle name="_BSFORMAT_DLF Utilities _Consolidated_Mar'09_Final4_10.06.09(80%)_Working of Tax Shield and Interst utility division_3 8 10" xfId="244"/>
    <cellStyle name="_BSFORMAT_DLF Utilities _Consolidated_Mar'09_Final4_10.06.09(80%)_Working of Tax Shield and Interst utility division_3 8 10_DLFU_Business plan_10-13( 26.3.10)_new3_TARIFF @8.95 FROM AUGUSTv1 updated 30 August_sent to wcc_15.10.10" xfId="245"/>
    <cellStyle name="_BSFORMAT_DLFU_Business plan_10-13( 26.3.10) working " xfId="246"/>
    <cellStyle name="_BSFORMAT_DLFU_Business plan_10-13( 26.3.10) working _DLFU_Business plan_10-13( 26.3.10)_new3_TARIFF @8.95 FROM AUGUSTv1 updated 30 August_sent to wcc_15.10.10" xfId="247"/>
    <cellStyle name="_BSFORMAT_DLFU_Business plan_10-13( 26.3.10)_new3_TARIFF @8.95 FROM AUGUSTv1 updated 30 August_sent to wcc_15.10.10" xfId="248"/>
    <cellStyle name="_BSFORMAT_Final_BS _ PD_DUL-310310(070710) final" xfId="249"/>
    <cellStyle name="_BSFORMAT_Final_BS _ PD_DUL-310310(070710) final_Balance Sheet_DUL_Power Division_June10_v2" xfId="250"/>
    <cellStyle name="_BSFORMAT_Final_BS _ PD_DUL-310310(070710) final_Balance Sheet_DUL_Power Division_June10_v2_B-5  30.09.2010 " xfId="251"/>
    <cellStyle name="_BSFORMAT_Final_BS _ PD_DUL-310310(070710) final_Balance Sheet_DUL_Power Division_June10_v2_Computation of deferred taxfinal_23.10.10" xfId="252"/>
    <cellStyle name="_BSFORMAT_Final_BS _ PD_DUL-310310(070710) final_Balance Sheet_DUL_Power Division_June10_v2_jkBalance Sheet_DUL_Power Division_Sept10_v1" xfId="253"/>
    <cellStyle name="_BSFORMAT_Final_BS _ PD_DUL-310310(070710) final_Balance Sheet_DUL_Power Division_June10_v2_Sheet1" xfId="254"/>
    <cellStyle name="_BSFORMAT_Final_BS _ PD_DUL-310310(070710) final_Balance Sheet_DUL_Power Division_June10_v2_Silokhera Capitalisation sheet 30.09.2010" xfId="255"/>
    <cellStyle name="_BSFORMAT_Final_BS _ PD_DUL-310310(070710) final_Balance Sheet_DUL_Power Division_Sept10_v2" xfId="256"/>
    <cellStyle name="_BSFORMAT_Final_BS _ PD_DUL-310310(070710) final_DLFU_Business plan_10-13( 26.3.10)_new3_TARIFF @8.95 FROM AUGUSTv1 updated 30 August_sent to wcc_15.10.10" xfId="257"/>
    <cellStyle name="_BSFORMAT_Final_BS _ PD_DUL-310310(070710) final_jkBalance Sheet_DUL_Power Division_Sept10_v1" xfId="258"/>
    <cellStyle name="_BSFORMAT_Final_BS _ PD_DUL-310310(070710) final_jkBalance Sheet_DUL_Power Division_Sept10_v1_Computation of deferred taxfinal_23.10.10" xfId="259"/>
    <cellStyle name="_BSFORMAT_Final_BS _ PD_DUL-310310(070710) final_jkBalance Sheet_DUL_Power Division_Sept10_v1_Sheet1" xfId="260"/>
    <cellStyle name="_BSFORMAT_Fornax" xfId="3450"/>
    <cellStyle name="_BSFORMAT_Gas Status (2)" xfId="261"/>
    <cellStyle name="_BSFORMAT_Gas Status (2)_DLF 30th June wind" xfId="262"/>
    <cellStyle name="_BSFORMAT_Gas Status (2)_DLFU_Business plan_10-13( 26.3.10)_new3_TARIFF @8.95 FROM AUGUSTv1 updated 30 August_sent to wcc_15.10.10" xfId="263"/>
    <cellStyle name="_BSFORMAT_ICD Detail External from IBREL 23Jun'08" xfId="3451"/>
    <cellStyle name="_BSFORMAT_ICD Detail External from IBREL 23Jun'08 2" xfId="3452"/>
    <cellStyle name="_BSFORMAT_ICD_Int Working" xfId="3453"/>
    <cellStyle name="_BSFORMAT_ICD_Int Working_EPS working" xfId="3454"/>
    <cellStyle name="_BSFORMAT_ICD_Int Working_EPS working 2" xfId="3455"/>
    <cellStyle name="_BSFORMAT_ICD_Int Working_EPS working_IBREAL_BS PACK-Version.02" xfId="3456"/>
    <cellStyle name="_BSFORMAT_ICD_Int Working_EPS working_IBREAL_BS PACK-Version.02 2" xfId="3457"/>
    <cellStyle name="_BSFORMAT_ICD_Int Working_EPS working_IBREAL_BS PACK-Version.02_IBREAL_BS PACK-Version.03" xfId="3458"/>
    <cellStyle name="_BSFORMAT_ICD_Int Working_EPS working_IBREAL_BS PACK-Version.02_IBREAL_BS PACK-Version.03 2" xfId="3459"/>
    <cellStyle name="_BSFORMAT_ICD_Int Working_EPS working_IBREAL_BS PACK-Version.02_IBREAL_BS PACK-Version.03_IBREAL_BS PACK-Version.07" xfId="3460"/>
    <cellStyle name="_BSFORMAT_ICD_Int Working_EPS working_IBREAL_BS PACK-Version.02_IBREAL_BS PACK-Version.03_IBREAL_BS PACK-Version.07 2" xfId="3461"/>
    <cellStyle name="_BSFORMAT_ICD_Int Working_IREL_3000_08-09" xfId="3462"/>
    <cellStyle name="_BSFORMAT_ICD_Int Working_IREL_3000_08-09 2" xfId="3463"/>
    <cellStyle name="_BSFORMAT_ICD_Int Working_IREL_3000_08-09 stage 3" xfId="3464"/>
    <cellStyle name="_BSFORMAT_ICD_Int Working_IREL_3000_08-09 stage 3_IREL_3000_08-09" xfId="3465"/>
    <cellStyle name="_BSFORMAT_ICD_Int Working_IREL_3000_08-09 stage 3_IREL_3000_08-09 2" xfId="3466"/>
    <cellStyle name="_BSFORMAT_ICD_Int Working_IREL_3000_08-09_IBREAL_BS PACK-Version.02" xfId="3467"/>
    <cellStyle name="_BSFORMAT_ICD_Int Working_IREL_3000_08-09_IBREAL_BS PACK-Version.02 2" xfId="3468"/>
    <cellStyle name="_BSFORMAT_ICD_Int Working_IREL_3000_08-09_IBREAL_BS PACK-Version.02_IBREAL_BS PACK-Version.03" xfId="3469"/>
    <cellStyle name="_BSFORMAT_ICD_Int Working_IREL_3000_08-09_IBREAL_BS PACK-Version.02_IBREAL_BS PACK-Version.03 2" xfId="3470"/>
    <cellStyle name="_BSFORMAT_ICD_Int Working_IREL_3000_08-09_IBREAL_BS PACK-Version.02_IBREAL_BS PACK-Version.03_IBREAL_BS PACK-Version.07" xfId="3471"/>
    <cellStyle name="_BSFORMAT_ICD_Int Working_IREL_3000_08-09_IBREAL_BS PACK-Version.02_IBREAL_BS PACK-Version.03_IBREAL_BS PACK-Version.07 2" xfId="3472"/>
    <cellStyle name="_BSFORMAT_ICD_Int Working_IREL_3000_2009-29_July2009  Final Shahi" xfId="3473"/>
    <cellStyle name="_BSFORMAT_ICD_Int Working_IREL_3000_2009-29_July2009  Final Shahi 2" xfId="3474"/>
    <cellStyle name="_BSFORMAT_ICD_Int Working_IREL_3000_2009-29_July2009  Final Shahi_IBREAL_BS PACK-Version.02" xfId="3475"/>
    <cellStyle name="_BSFORMAT_ICD_Int Working_IREL_3000_2009-29_July2009  Final Shahi_IBREAL_BS PACK-Version.02 2" xfId="3476"/>
    <cellStyle name="_BSFORMAT_ICD_Int Working_IREL_3000_2009-29_July2009  Final Shahi_IBREAL_BS PACK-Version.02_IBREAL_BS PACK-Version.03" xfId="3477"/>
    <cellStyle name="_BSFORMAT_ICD_Int Working_IREL_3000_2009-29_July2009  Final Shahi_IBREAL_BS PACK-Version.02_IBREAL_BS PACK-Version.03 2" xfId="3478"/>
    <cellStyle name="_BSFORMAT_ICD_Int Working_IREL_3000_2009-29_July2009  Final Shahi_IBREAL_BS PACK-Version.02_IBREAL_BS PACK-Version.03_IBREAL_BS PACK-Version.07" xfId="3479"/>
    <cellStyle name="_BSFORMAT_ICD_Int Working_IREL_3000_2009-29_July2009  Final Shahi_IBREAL_BS PACK-Version.02_IBREAL_BS PACK-Version.03_IBREAL_BS PACK-Version.07 2" xfId="3480"/>
    <cellStyle name="_BSFORMAT_IEL net worth as on 31st March 2007." xfId="3481"/>
    <cellStyle name="_BSFORMAT_IEL_3210_ 2007-2008" xfId="3482"/>
    <cellStyle name="_BSFORMAT_IEL_3210_ 2007-2008_260508" xfId="3483"/>
    <cellStyle name="_BSFORMAT_IIL_3220_2007-08" xfId="3484"/>
    <cellStyle name="_BSFORMAT_IREL(Conso)_2007-08_March_Revised" xfId="3485"/>
    <cellStyle name="_BSFORMAT_IREL(Conso)_2007-08_March_Revised_IREL_3000_08-09" xfId="3486"/>
    <cellStyle name="_BSFORMAT_IREL(Conso)_2007-08_March_Revised_IREL_3000_08-09 2" xfId="3487"/>
    <cellStyle name="_BSFORMAT_IREL(Conso)_2007-08_March_Revised_IREL_3000_08-09 stage 3" xfId="3488"/>
    <cellStyle name="_BSFORMAT_IREL(Conso)_2007-08_March_Revised_IREL_3000_08-09 stage 3_IREL_3000_08-09" xfId="3489"/>
    <cellStyle name="_BSFORMAT_IREL(Conso)_2007-08_March_Revised_IREL_3000_08-09 stage 3_IREL_3000_08-09 2" xfId="3490"/>
    <cellStyle name="_BSFORMAT_IREL(Conso)_2007-08_March_Revised_IREL_3000_08-09_IBREAL_BS PACK-Version.02" xfId="3491"/>
    <cellStyle name="_BSFORMAT_IREL(Conso)_2007-08_March_Revised_IREL_3000_08-09_IBREAL_BS PACK-Version.02 2" xfId="3492"/>
    <cellStyle name="_BSFORMAT_IREL(Conso)_2007-08_March_Revised_IREL_3000_08-09_IBREAL_BS PACK-Version.02_IBREAL_BS PACK-Version.03" xfId="3493"/>
    <cellStyle name="_BSFORMAT_IREL(Conso)_2007-08_March_Revised_IREL_3000_08-09_IBREAL_BS PACK-Version.02_IBREAL_BS PACK-Version.03 2" xfId="3494"/>
    <cellStyle name="_BSFORMAT_IREL(Conso)_2007-08_March_Revised_IREL_3000_08-09_IBREAL_BS PACK-Version.02_IBREAL_BS PACK-Version.03_IBREAL_BS PACK-Version.07" xfId="3495"/>
    <cellStyle name="_BSFORMAT_IREL(Conso)_2007-08_March_Revised_IREL_3000_08-09_IBREAL_BS PACK-Version.02_IBREAL_BS PACK-Version.03_IBREAL_BS PACK-Version.07 2" xfId="3496"/>
    <cellStyle name="_BSFORMAT_IREL(Conso)_2007-08_November-1" xfId="3497"/>
    <cellStyle name="_BSFORMAT_IREL(Conso)_2007-08_November-1 2" xfId="3498"/>
    <cellStyle name="_BSFORMAT_IREL(Conso)_2007-08_November-1_Abstract-2007-08" xfId="3499"/>
    <cellStyle name="_BSFORMAT_IREL(Conso)_2007-08_November-1_Aug consl backup-land adv &amp; Ext ICD" xfId="3500"/>
    <cellStyle name="_BSFORMAT_IREL(Conso)_2007-08_November-1_Fornax" xfId="3501"/>
    <cellStyle name="_BSFORMAT_IREL(Conso)_2007-08_November-1_IREL_3000_08-09" xfId="3502"/>
    <cellStyle name="_BSFORMAT_IREL(Conso)_June_07-08_30-07-08" xfId="3503"/>
    <cellStyle name="_BSFORMAT_IREL(Conso)_June_07-08_30-07-08_IREL_3000_08-09" xfId="3504"/>
    <cellStyle name="_BSFORMAT_IREL(Conso)_June_07-08_30-07-08_IREL_3000_08-09 2" xfId="3505"/>
    <cellStyle name="_BSFORMAT_IREL(Conso)_June_07-08_30-07-08_IREL_3000_08-09 stage 3" xfId="3506"/>
    <cellStyle name="_BSFORMAT_IREL(Conso)_June_07-08_30-07-08_IREL_3000_08-09 stage 3_IREL_3000_08-09" xfId="3507"/>
    <cellStyle name="_BSFORMAT_IREL(Conso)_June_07-08_30-07-08_IREL_3000_08-09 stage 3_IREL_3000_08-09 2" xfId="3508"/>
    <cellStyle name="_BSFORMAT_IREL(Conso)_June_07-08_30-07-08_IREL_3000_08-09_IBREAL_BS PACK-Version.02" xfId="3509"/>
    <cellStyle name="_BSFORMAT_IREL(Conso)_June_07-08_30-07-08_IREL_3000_08-09_IBREAL_BS PACK-Version.02 2" xfId="3510"/>
    <cellStyle name="_BSFORMAT_IREL(Conso)_June_07-08_30-07-08_IREL_3000_08-09_IBREAL_BS PACK-Version.02_IBREAL_BS PACK-Version.03" xfId="3511"/>
    <cellStyle name="_BSFORMAT_IREL(Conso)_June_07-08_30-07-08_IREL_3000_08-09_IBREAL_BS PACK-Version.02_IBREAL_BS PACK-Version.03 2" xfId="3512"/>
    <cellStyle name="_BSFORMAT_IREL(Conso)_June_07-08_30-07-08_IREL_3000_08-09_IBREAL_BS PACK-Version.02_IBREAL_BS PACK-Version.03_IBREAL_BS PACK-Version.07" xfId="3513"/>
    <cellStyle name="_BSFORMAT_IREL(Conso)_June_07-08_30-07-08_IREL_3000_08-09_IBREAL_BS PACK-Version.02_IBREAL_BS PACK-Version.03_IBREAL_BS PACK-Version.07 2" xfId="3514"/>
    <cellStyle name="_BSFORMAT_IREL_3000_08-09" xfId="3515"/>
    <cellStyle name="_BSFORMAT_IREL_3000_2007-08" xfId="3516"/>
    <cellStyle name="_BSFORMAT_IREL_3000_2007-08 2" xfId="3517"/>
    <cellStyle name="_BSFORMAT_IREL_3000_2007-08_IREL_3000_08-09" xfId="3518"/>
    <cellStyle name="_BSFORMAT_jkBalance Sheet_DUL_Power Division_Sept10_v1" xfId="264"/>
    <cellStyle name="_BSFORMAT_jkBalance Sheet_DUL_Power Division_Sept10_v1_Computation of deferred taxfinal_23.10.10" xfId="265"/>
    <cellStyle name="_BSFORMAT_jkBalance Sheet_DUL_Power Division_Sept10_v1_Sheet1" xfId="266"/>
    <cellStyle name="_BSFORMAT_Land  CWIP status" xfId="3519"/>
    <cellStyle name="_BSFORMAT_Land Control Sheet Aug 31.08 - Recon" xfId="3520"/>
    <cellStyle name="_BSFORMAT_Land Control Sheet Sep 26.08" xfId="3521"/>
    <cellStyle name="_BSFORMAT_Results  Format - Sep 30" xfId="3522"/>
    <cellStyle name="_BSFORMAT_Results  Format - Sep 30_EPS working" xfId="3523"/>
    <cellStyle name="_BSFORMAT_Results  Format - Sep 30_EPS working 2" xfId="3524"/>
    <cellStyle name="_BSFORMAT_Results  Format - Sep 30_EPS working_IBREAL_BS PACK-Version.02" xfId="3525"/>
    <cellStyle name="_BSFORMAT_Results  Format - Sep 30_EPS working_IBREAL_BS PACK-Version.02 2" xfId="3526"/>
    <cellStyle name="_BSFORMAT_Results  Format - Sep 30_EPS working_IBREAL_BS PACK-Version.02_IBREAL_BS PACK-Version.03" xfId="3527"/>
    <cellStyle name="_BSFORMAT_Results  Format - Sep 30_EPS working_IBREAL_BS PACK-Version.02_IBREAL_BS PACK-Version.03 2" xfId="3528"/>
    <cellStyle name="_BSFORMAT_Results  Format - Sep 30_EPS working_IBREAL_BS PACK-Version.02_IBREAL_BS PACK-Version.03_IBREAL_BS PACK-Version.07" xfId="3529"/>
    <cellStyle name="_BSFORMAT_Results  Format - Sep 30_EPS working_IBREAL_BS PACK-Version.02_IBREAL_BS PACK-Version.03_IBREAL_BS PACK-Version.07 2" xfId="3530"/>
    <cellStyle name="_BSFORMAT_Results  Format - Sep 30_IREL_3000_08-09" xfId="3531"/>
    <cellStyle name="_BSFORMAT_Results  Format - Sep 30_IREL_3000_08-09 2" xfId="3532"/>
    <cellStyle name="_BSFORMAT_Results  Format - Sep 30_IREL_3000_08-09 stage 3" xfId="3533"/>
    <cellStyle name="_BSFORMAT_Results  Format - Sep 30_IREL_3000_08-09 stage 3_IREL_3000_08-09" xfId="3534"/>
    <cellStyle name="_BSFORMAT_Results  Format - Sep 30_IREL_3000_08-09 stage 3_IREL_3000_08-09 2" xfId="3535"/>
    <cellStyle name="_BSFORMAT_Results  Format - Sep 30_IREL_3000_08-09_IBREAL_BS PACK-Version.02" xfId="3536"/>
    <cellStyle name="_BSFORMAT_Results  Format - Sep 30_IREL_3000_08-09_IBREAL_BS PACK-Version.02 2" xfId="3537"/>
    <cellStyle name="_BSFORMAT_Results  Format - Sep 30_IREL_3000_08-09_IBREAL_BS PACK-Version.02_IBREAL_BS PACK-Version.03" xfId="3538"/>
    <cellStyle name="_BSFORMAT_Results  Format - Sep 30_IREL_3000_08-09_IBREAL_BS PACK-Version.02_IBREAL_BS PACK-Version.03 2" xfId="3539"/>
    <cellStyle name="_BSFORMAT_Results  Format - Sep 30_IREL_3000_08-09_IBREAL_BS PACK-Version.02_IBREAL_BS PACK-Version.03_IBREAL_BS PACK-Version.07" xfId="3540"/>
    <cellStyle name="_BSFORMAT_Results  Format - Sep 30_IREL_3000_08-09_IBREAL_BS PACK-Version.02_IBREAL_BS PACK-Version.03_IBREAL_BS PACK-Version.07 2" xfId="3541"/>
    <cellStyle name="_BSFORMAT_Results  Format - Sep 30_IREL_3000_2009-29_July2009  Final Shahi" xfId="3542"/>
    <cellStyle name="_BSFORMAT_Results  Format - Sep 30_IREL_3000_2009-29_July2009  Final Shahi 2" xfId="3543"/>
    <cellStyle name="_BSFORMAT_Results  Format - Sep 30_IREL_3000_2009-29_July2009  Final Shahi_IBREAL_BS PACK-Version.02" xfId="3544"/>
    <cellStyle name="_BSFORMAT_Results  Format - Sep 30_IREL_3000_2009-29_July2009  Final Shahi_IBREAL_BS PACK-Version.02 2" xfId="3545"/>
    <cellStyle name="_BSFORMAT_Results  Format - Sep 30_IREL_3000_2009-29_July2009  Final Shahi_IBREAL_BS PACK-Version.02_IBREAL_BS PACK-Version.03" xfId="3546"/>
    <cellStyle name="_BSFORMAT_Results  Format - Sep 30_IREL_3000_2009-29_July2009  Final Shahi_IBREAL_BS PACK-Version.02_IBREAL_BS PACK-Version.03 2" xfId="3547"/>
    <cellStyle name="_BSFORMAT_Results  Format - Sep 30_IREL_3000_2009-29_July2009  Final Shahi_IBREAL_BS PACK-Version.02_IBREAL_BS PACK-Version.03_IBREAL_BS PACK-Version.07" xfId="3548"/>
    <cellStyle name="_BSFORMAT_Results  Format - Sep 30_IREL_3000_2009-29_July2009  Final Shahi_IBREAL_BS PACK-Version.02_IBREAL_BS PACK-Version.03_IBREAL_BS PACK-Version.07 2" xfId="3549"/>
    <cellStyle name="_BSFORMAT_Wind_31 7 10" xfId="267"/>
    <cellStyle name="_BSFORMAT_Wind_31 7 10_Balance Sheet_DUL_Power Division_Sept10_v4_23.10.10_final" xfId="268"/>
    <cellStyle name="_BSFORMAT_Wind_31 7 10_DLFU_Business plan_10-13( 26.3.10)_new3_TARIFF @8.95 FROM AUGUSTv1 updated 30 August_sent to wcc_15.10.10" xfId="269"/>
    <cellStyle name="_BSFORMAT_Working of Tax Shield and Interst utility division_3.8.10" xfId="270"/>
    <cellStyle name="_BSFORMAT_Working of Tax Shield and Interst utility division_3.8.10_DLFU_Business plan_10-13( 26.3.10)_new3_TARIFF @8.95 FROM AUGUSTv1 updated 30 August_sent to wcc_15.10.10" xfId="271"/>
    <cellStyle name="_bt included in las" xfId="5392"/>
    <cellStyle name="_Building Matrix-14th Mar'08 -Bankers" xfId="272"/>
    <cellStyle name="_Business Plan_Average rate NAV Calculation" xfId="273"/>
    <cellStyle name="_Business Plan_Average rate NAV Calculation 2" xfId="5393"/>
    <cellStyle name="_Business Plan_Average rate NAV Calculation 2_Processinfees-DLF-30092011" xfId="5394"/>
    <cellStyle name="_Business Plan_Average rate NAV Calculation 2_Upfront &amp; Processing fee- DLF Group- Q1+Q2" xfId="5395"/>
    <cellStyle name="_Business Plan_Average rate NAV Calculation 3" xfId="5396"/>
    <cellStyle name="_Business Plan_Average rate NAV Calculation 3_Processinfees-DLF-30092011" xfId="5397"/>
    <cellStyle name="_Business Plan_Average rate NAV Calculation 3_Upfront &amp; Processing fee- DLF Group- Q1+Q2" xfId="5398"/>
    <cellStyle name="_Business Plan_Average rate NAV Calculation 4" xfId="5399"/>
    <cellStyle name="_Business Plan_Average rate NAV Calculation 4_Processinfees-DLF-30092011" xfId="5400"/>
    <cellStyle name="_Business Plan_Average rate NAV Calculation 4_Upfront &amp; Processing fee- DLF Group- Q1+Q2" xfId="5401"/>
    <cellStyle name="_Business Plan_Average rate NAV Calculation 5" xfId="5402"/>
    <cellStyle name="_Business Plan_Average rate NAV Calculation 5_Processinfees-DLF-30092011" xfId="5403"/>
    <cellStyle name="_Business Plan_Average rate NAV Calculation 5_Upfront &amp; Processing fee- DLF Group- Q1+Q2" xfId="5404"/>
    <cellStyle name="_Business Plan_Average rate NAV Calculation 6" xfId="5405"/>
    <cellStyle name="_Business Plan_Average rate NAV Calculation 6_Processinfees-DLF-30092011" xfId="5406"/>
    <cellStyle name="_Business Plan_Average rate NAV Calculation 6_Upfront &amp; Processing fee- DLF Group- Q1+Q2" xfId="5407"/>
    <cellStyle name="_Business Plan_Average rate NAV Calculation 7" xfId="5408"/>
    <cellStyle name="_Business Plan_Average rate NAV Calculation 7_Processinfees-DLF-30092011" xfId="5409"/>
    <cellStyle name="_Business Plan_Average rate NAV Calculation 7_Upfront &amp; Processing fee- DLF Group- Q1+Q2" xfId="5410"/>
    <cellStyle name="_Business Plan_Average rate NAV Calculation_30th July 2007" xfId="274"/>
    <cellStyle name="_Business Plan_Average rate NAV Calculation_30th July 2007 2" xfId="5411"/>
    <cellStyle name="_Business Plan_Average rate NAV Calculation_30th July 2007 2_Processinfees-DLF-30092011" xfId="5412"/>
    <cellStyle name="_Business Plan_Average rate NAV Calculation_30th July 2007 2_Upfront &amp; Processing fee- DLF Group- Q1+Q2" xfId="5413"/>
    <cellStyle name="_Business Plan_Average rate NAV Calculation_30th July 2007 3" xfId="5414"/>
    <cellStyle name="_Business Plan_Average rate NAV Calculation_30th July 2007 3_Processinfees-DLF-30092011" xfId="5415"/>
    <cellStyle name="_Business Plan_Average rate NAV Calculation_30th July 2007 3_Upfront &amp; Processing fee- DLF Group- Q1+Q2" xfId="5416"/>
    <cellStyle name="_Business Plan_Average rate NAV Calculation_30th July 2007 4" xfId="5417"/>
    <cellStyle name="_Business Plan_Average rate NAV Calculation_30th July 2007 4_Processinfees-DLF-30092011" xfId="5418"/>
    <cellStyle name="_Business Plan_Average rate NAV Calculation_30th July 2007 4_Upfront &amp; Processing fee- DLF Group- Q1+Q2" xfId="5419"/>
    <cellStyle name="_Business Plan_Average rate NAV Calculation_30th July 2007 5" xfId="5420"/>
    <cellStyle name="_Business Plan_Average rate NAV Calculation_30th July 2007 5_Processinfees-DLF-30092011" xfId="5421"/>
    <cellStyle name="_Business Plan_Average rate NAV Calculation_30th July 2007 5_Upfront &amp; Processing fee- DLF Group- Q1+Q2" xfId="5422"/>
    <cellStyle name="_Business Plan_Average rate NAV Calculation_30th July 2007 6" xfId="5423"/>
    <cellStyle name="_Business Plan_Average rate NAV Calculation_30th July 2007 6_Processinfees-DLF-30092011" xfId="5424"/>
    <cellStyle name="_Business Plan_Average rate NAV Calculation_30th July 2007 6_Upfront &amp; Processing fee- DLF Group- Q1+Q2" xfId="5425"/>
    <cellStyle name="_Business Plan_Average rate NAV Calculation_30th July 2007 7" xfId="5426"/>
    <cellStyle name="_Business Plan_Average rate NAV Calculation_30th July 2007 7_Processinfees-DLF-30092011" xfId="5427"/>
    <cellStyle name="_Business Plan_Average rate NAV Calculation_30th July 2007 7_Upfront &amp; Processing fee- DLF Group- Q1+Q2" xfId="5428"/>
    <cellStyle name="_Business Plan_Average rate NAV Calculation_30th July 2007 final" xfId="275"/>
    <cellStyle name="_Business Plan_Average rate NAV Calculation_30th July 2007 final 2" xfId="5429"/>
    <cellStyle name="_Business Plan_Average rate NAV Calculation_30th July 2007 final 2_Processinfees-DLF-30092011" xfId="5430"/>
    <cellStyle name="_Business Plan_Average rate NAV Calculation_30th July 2007 final 2_Upfront &amp; Processing fee- DLF Group- Q1+Q2" xfId="5431"/>
    <cellStyle name="_Business Plan_Average rate NAV Calculation_30th July 2007 final 3" xfId="5432"/>
    <cellStyle name="_Business Plan_Average rate NAV Calculation_30th July 2007 final 3_Processinfees-DLF-30092011" xfId="5433"/>
    <cellStyle name="_Business Plan_Average rate NAV Calculation_30th July 2007 final 3_Upfront &amp; Processing fee- DLF Group- Q1+Q2" xfId="5434"/>
    <cellStyle name="_Business Plan_Average rate NAV Calculation_30th July 2007 final 4" xfId="5435"/>
    <cellStyle name="_Business Plan_Average rate NAV Calculation_30th July 2007 final 4_Processinfees-DLF-30092011" xfId="5436"/>
    <cellStyle name="_Business Plan_Average rate NAV Calculation_30th July 2007 final 4_Upfront &amp; Processing fee- DLF Group- Q1+Q2" xfId="5437"/>
    <cellStyle name="_Business Plan_Average rate NAV Calculation_30th July 2007 final 5" xfId="5438"/>
    <cellStyle name="_Business Plan_Average rate NAV Calculation_30th July 2007 final 5_Processinfees-DLF-30092011" xfId="5439"/>
    <cellStyle name="_Business Plan_Average rate NAV Calculation_30th July 2007 final 5_Upfront &amp; Processing fee- DLF Group- Q1+Q2" xfId="5440"/>
    <cellStyle name="_Business Plan_Average rate NAV Calculation_30th July 2007 final 6" xfId="5441"/>
    <cellStyle name="_Business Plan_Average rate NAV Calculation_30th July 2007 final 6_Processinfees-DLF-30092011" xfId="5442"/>
    <cellStyle name="_Business Plan_Average rate NAV Calculation_30th July 2007 final 6_Upfront &amp; Processing fee- DLF Group- Q1+Q2" xfId="5443"/>
    <cellStyle name="_Business Plan_Average rate NAV Calculation_30th July 2007 final 7" xfId="5444"/>
    <cellStyle name="_Business Plan_Average rate NAV Calculation_30th July 2007 final 7_Processinfees-DLF-30092011" xfId="5445"/>
    <cellStyle name="_Business Plan_Average rate NAV Calculation_30th July 2007 final 7_Upfront &amp; Processing fee- DLF Group- Q1+Q2" xfId="5446"/>
    <cellStyle name="_Business Plan_Average rate NAV Calculation_30th July 2007 final_RS Vytilla Sold unsold 311211" xfId="276"/>
    <cellStyle name="_Business Plan_Average rate NAV Calculation_30th July 2007_RS Vytilla Sold unsold 311211" xfId="277"/>
    <cellStyle name="_Business Plan_Average rate NAV Calculation_RS Vytilla Sold unsold 311211" xfId="278"/>
    <cellStyle name="_Business Plan_wind_10-13_26.2.10" xfId="279"/>
    <cellStyle name="_Business Plan_wind_10-13_26.2.10_1-Projections_DUL_Q1" xfId="280"/>
    <cellStyle name="_Business Plan_wind_10-13_26.2.10_Depreciation_2010_11" xfId="281"/>
    <cellStyle name="_Business Plan_wind_10-13_26.2.10_Working of Tax Shield and Interst utility division_3.8.10" xfId="282"/>
    <cellStyle name="_Business Plan_wind_10-13_26.3.10" xfId="283"/>
    <cellStyle name="_Business Plan_wind_10-13_26.3.10 Monthly updated on 04-05-2010" xfId="284"/>
    <cellStyle name="_Business Plan_wind_10-13_26.3.10 Monthly updated on 04-05-2010_Balance Sheet_DUL_Power Division_Sept10_v4_23.10.10_final" xfId="285"/>
    <cellStyle name="_Business Plan_wind_10-13_26.3.10 Monthly updated on 04-05-2010_DHDL_Financial_31.03.2011" xfId="286"/>
    <cellStyle name="_Business Plan_wind_10-13_26.3.10 Monthly updated on 04-05-2010_DHDL_Merged_Financial_31 03 2011" xfId="287"/>
    <cellStyle name="_Business Plan_wind_10-13_26.3.10 Monthly updated on 04-05-2010_DHDL_Notes RPD_March 2011" xfId="288"/>
    <cellStyle name="_Business Plan_wind_10-13_26.3.10_Balance Sheet_DUL_Power Division_Sept10_v4_23.10.10_final" xfId="289"/>
    <cellStyle name="_Business Plan_wind_10-13_26.3.10_DHDL_Financial_31.03.2011" xfId="290"/>
    <cellStyle name="_Business Plan_wind_10-13_26.3.10_DHDL_Merged_Financial_31 03 2011" xfId="291"/>
    <cellStyle name="_Business Plan_wind_10-13_26.3.10_DHDL_Notes RPD_March 2011" xfId="292"/>
    <cellStyle name="_Buyer Credit_30_09_09" xfId="293"/>
    <cellStyle name="_Buyer Credit_30_09_09_Balance Sheet_DUL_Power Division_Sept10_v4_23.10.10_final" xfId="294"/>
    <cellStyle name="_Buyer Credit_30_09_09_DHDL_Financial_31.03.2011" xfId="295"/>
    <cellStyle name="_Buyer Credit_30_09_09_DHDL_Merged_Financial_31 03 2011" xfId="296"/>
    <cellStyle name="_Buyer Credit_30_09_09_DHDL_Notes RPD_March 2011" xfId="297"/>
    <cellStyle name="_Buyer Credit_30_09_09_DLFU_Business plan_10-13( 26.3.10)_new3_TARIFF @8.95 FROM AUGUSTv1 updated 30 August_sent to wcc_15.10.10" xfId="298"/>
    <cellStyle name="_Buyer Credit_30_09_09_DLFU_Business plan_10-13( 26.3.10)_projected profitability _4 years" xfId="299"/>
    <cellStyle name="_capital 10.03.2006" xfId="3550"/>
    <cellStyle name="_capital 10.03.2006 2" xfId="3551"/>
    <cellStyle name="_capital 10.03.2006_Abstract-2007-08" xfId="3552"/>
    <cellStyle name="_capital 10.03.2006_Book1 (2)" xfId="3553"/>
    <cellStyle name="_capital 10.03.2006_Entries Passed in Conso for profit on sale of invRevised 30.07.08" xfId="3554"/>
    <cellStyle name="_capital 10.03.2006_Entries Passed in Conso for profit on sale of invRevised 30.07.08_IREL_3000_08-09" xfId="3555"/>
    <cellStyle name="_capital 10.03.2006_Entries Passed in Conso for profit on sale of invRevised 30.07.08_IREL_3000_08-09 2" xfId="3556"/>
    <cellStyle name="_capital 10.03.2006_Entries Passed in Conso for profit on sale of invRevised 30.07.08_IREL_3000_08-09 stage 3" xfId="3557"/>
    <cellStyle name="_capital 10.03.2006_Entries Passed in Conso for profit on sale of invRevised 30.07.08_IREL_3000_08-09 stage 3_IREL_3000_08-09" xfId="3558"/>
    <cellStyle name="_capital 10.03.2006_Entries Passed in Conso for profit on sale of invRevised 30.07.08_IREL_3000_08-09 stage 3_IREL_3000_08-09 2" xfId="3559"/>
    <cellStyle name="_capital 10.03.2006_Entries Passed in Conso for profit on sale of invRevised 30.07.08_IREL_3000_08-09_IBREAL_BS PACK-Version.02" xfId="3560"/>
    <cellStyle name="_capital 10.03.2006_Entries Passed in Conso for profit on sale of invRevised 30.07.08_IREL_3000_08-09_IBREAL_BS PACK-Version.02 2" xfId="3561"/>
    <cellStyle name="_capital 10.03.2006_Entries Passed in Conso for profit on sale of invRevised 30.07.08_IREL_3000_08-09_IBREAL_BS PACK-Version.02_IBREAL_BS PACK-Version.03" xfId="3562"/>
    <cellStyle name="_capital 10.03.2006_Entries Passed in Conso for profit on sale of invRevised 30.07.08_IREL_3000_08-09_IBREAL_BS PACK-Version.02_IBREAL_BS PACK-Version.03 2" xfId="3563"/>
    <cellStyle name="_capital 10.03.2006_Entries Passed in Conso for profit on sale of invRevised 30.07.08_IREL_3000_08-09_IBREAL_BS PACK-Version.02_IBREAL_BS PACK-Version.03_IBREAL_BS PACK-Version.07" xfId="3564"/>
    <cellStyle name="_capital 10.03.2006_Entries Passed in Conso for profit on sale of invRevised 30.07.08_IREL_3000_08-09_IBREAL_BS PACK-Version.02_IBREAL_BS PACK-Version.03_IBREAL_BS PACK-Version.07 2" xfId="3565"/>
    <cellStyle name="_capital 10.03.2006_IREL_3000_08-09" xfId="3566"/>
    <cellStyle name="_Capital assets-Depreciation" xfId="5447"/>
    <cellStyle name="_Cash Flow-31.12.2008" xfId="300"/>
    <cellStyle name="_Cash Flow-31.12.2008_B-5  30.09.2010 " xfId="301"/>
    <cellStyle name="_Cash Flow-31.12.2008_Balance Sheet_DUL_Power Division_Sept10_v2" xfId="302"/>
    <cellStyle name="_Cash Flow-31.12.2008_Computation of deferred taxfinal_23.10.10" xfId="303"/>
    <cellStyle name="_Cash Flow-31.12.2008_DHDL_Financial_31.03.2011" xfId="304"/>
    <cellStyle name="_Cash Flow-31.12.2008_DHDL_Merged_Financial_31 03 2011" xfId="305"/>
    <cellStyle name="_Cash Flow-31.12.2008_DHDL_Notes RPD_March 2011" xfId="306"/>
    <cellStyle name="_Cash Flow-31.12.2008_DLFU_Business plan_10-13( 26.3.10)_new3_TARIFF @8.95 FROM AUGUSTv1 updated 30 August_sent to wcc_15.10.10" xfId="307"/>
    <cellStyle name="_Cash Flow-31.12.2008_Silokhera Capitalisation sheet 30.09.2010" xfId="308"/>
    <cellStyle name="_cashflow homes agnn poc" xfId="309"/>
    <cellStyle name="_CEFIndia_Oct05" xfId="310"/>
    <cellStyle name="_CEFIndia_Sep06_Ver2" xfId="311"/>
    <cellStyle name="_Co. Allocation Oct 2007" xfId="3567"/>
    <cellStyle name="_Collection-2009-10" xfId="312"/>
    <cellStyle name="_Comma" xfId="313"/>
    <cellStyle name="_Company Allocation" xfId="3568"/>
    <cellStyle name="_Company List" xfId="3569"/>
    <cellStyle name="_Company List 2" xfId="3570"/>
    <cellStyle name="_Company List 3" xfId="3571"/>
    <cellStyle name="_Company List 4" xfId="3572"/>
    <cellStyle name="_Company List 5" xfId="3573"/>
    <cellStyle name="_Consolidated FA Schedule" xfId="5448"/>
    <cellStyle name="_Consolidated FA Schedule_ANJAR BSPL March-07 Dt.21.04.2007" xfId="5449"/>
    <cellStyle name="_Consolidated FA Schedule_ANJAR BSPL March-07 Dt.21.04.2007_Related Party Disclosures-pune" xfId="5450"/>
    <cellStyle name="_Consolidated FA Schedule_Consolidated Quantitative details for disclosure  2007" xfId="5451"/>
    <cellStyle name="_Consolidated FA Schedule_Consolidated Quantitative details for disclosure  2007_Related Party Disclosures-pune" xfId="5452"/>
    <cellStyle name="_Consolidated FA Schedule_Notes to accounts Excel Part 2007" xfId="5453"/>
    <cellStyle name="_Consolidated FA Schedule_Notes to accounts Excel Part 2007_Related Party Disclosures-pune" xfId="5454"/>
    <cellStyle name="_Consolidated FA Schedule_Related Party Disclosures-pune" xfId="5455"/>
    <cellStyle name="_Construction Budget format" xfId="314"/>
    <cellStyle name="_CONSTRUCTION COST (2)" xfId="315"/>
    <cellStyle name="_CONSTRUCTION COST (2) 2" xfId="5456"/>
    <cellStyle name="_CONSTRUCTION COST (2) 2 2" xfId="5457"/>
    <cellStyle name="_CONSTRUCTION COST (2) 3" xfId="5458"/>
    <cellStyle name="_CONSTRUCTION COST (2) 3 2" xfId="5459"/>
    <cellStyle name="_CONSTRUCTION COST (2) 4" xfId="5460"/>
    <cellStyle name="_CONSTRUCTION COST (2) 4 2" xfId="5461"/>
    <cellStyle name="_CONSTRUCTION COST (2) 5" xfId="5462"/>
    <cellStyle name="_CONSTRUCTION COST (2) 5 2" xfId="5463"/>
    <cellStyle name="_CONSTRUCTION COST (2) 6" xfId="5464"/>
    <cellStyle name="_CONSTRUCTION COST (2) 6 2" xfId="5465"/>
    <cellStyle name="_CONSTRUCTION COST (2) 7" xfId="5466"/>
    <cellStyle name="_CONSTRUCTION COST (2) 7 2" xfId="5467"/>
    <cellStyle name="_CONSTRUCTION COST (2) 8" xfId="5468"/>
    <cellStyle name="_Construction Cost -Offices" xfId="316"/>
    <cellStyle name="_Construction Cost -Offices 2" xfId="5469"/>
    <cellStyle name="_Construction Cost -Offices 2 2" xfId="5470"/>
    <cellStyle name="_Construction Cost -Offices 3" xfId="5471"/>
    <cellStyle name="_Construction Cost -Offices 3 2" xfId="5472"/>
    <cellStyle name="_Construction Cost -Offices 4" xfId="5473"/>
    <cellStyle name="_Construction Cost -Offices 4 2" xfId="5474"/>
    <cellStyle name="_Construction Cost -Offices 5" xfId="5475"/>
    <cellStyle name="_Construction Cost -Offices 5 2" xfId="5476"/>
    <cellStyle name="_Construction Cost -Offices 6" xfId="5477"/>
    <cellStyle name="_Construction Cost -Offices 6 2" xfId="5478"/>
    <cellStyle name="_Construction Cost -Offices 7" xfId="5479"/>
    <cellStyle name="_Construction Cost -Offices 7 2" xfId="5480"/>
    <cellStyle name="_Construction Cost -Offices 8" xfId="5481"/>
    <cellStyle name="_Copy of 250 Branches_200906_50 br in 2006-wrkingqq II" xfId="5482"/>
    <cellStyle name="_Copy of Annexure EYPL" xfId="317"/>
    <cellStyle name="_Copy of Annexure EYPL_DHDL_Financial_30.06.2011 (Q1)" xfId="318"/>
    <cellStyle name="_Copy of Annexure EYPL_DHDL_Merged_Financial_31 03 2011" xfId="319"/>
    <cellStyle name="_Copy of Annexure EYPL_ROI Segmant Trial 30 06 2011" xfId="320"/>
    <cellStyle name="_Copy of DEP IT ACT Final 2009-10 Q-3 (Asst Year 2010-11" xfId="5483"/>
    <cellStyle name="_Copy of FBT final-1" xfId="321"/>
    <cellStyle name="_Copy of IBREL-30 6 2007 -consol" xfId="3574"/>
    <cellStyle name="_Copy of IBREL-30 6 2007 -consol 2" xfId="3575"/>
    <cellStyle name="_Copy of IBREL-30 6 2007 -consol_Abstract-2007-08" xfId="3576"/>
    <cellStyle name="_Copy of IBREL-30 6 2007 -consol_Aug consl backup-land adv &amp; Ext ICD" xfId="3577"/>
    <cellStyle name="_Copy of IBREL-30 6 2007 -consol_Entries Passed in Conso for profit on sale of invRevised 30.07.08" xfId="3578"/>
    <cellStyle name="_Copy of IBREL-30 6 2007 -consol_Entries Passed in Conso for profit on sale of invRevised 30.07.08_IREL_3000_08-09" xfId="3579"/>
    <cellStyle name="_Copy of IBREL-30 6 2007 -consol_Entries Passed in Conso for profit on sale of invRevised 30.07.08_IREL_3000_08-09 2" xfId="3580"/>
    <cellStyle name="_Copy of IBREL-30 6 2007 -consol_Entries Passed in Conso for profit on sale of invRevised 30.07.08_IREL_3000_08-09 stage 3" xfId="3581"/>
    <cellStyle name="_Copy of IBREL-30 6 2007 -consol_Entries Passed in Conso for profit on sale of invRevised 30.07.08_IREL_3000_08-09 stage 3_IREL_3000_08-09" xfId="3582"/>
    <cellStyle name="_Copy of IBREL-30 6 2007 -consol_Entries Passed in Conso for profit on sale of invRevised 30.07.08_IREL_3000_08-09 stage 3_IREL_3000_08-09 2" xfId="3583"/>
    <cellStyle name="_Copy of IBREL-30 6 2007 -consol_Entries Passed in Conso for profit on sale of invRevised 30.07.08_IREL_3000_08-09_IBREAL_BS PACK-Version.02" xfId="3584"/>
    <cellStyle name="_Copy of IBREL-30 6 2007 -consol_Entries Passed in Conso for profit on sale of invRevised 30.07.08_IREL_3000_08-09_IBREAL_BS PACK-Version.02 2" xfId="3585"/>
    <cellStyle name="_Copy of IBREL-30 6 2007 -consol_Entries Passed in Conso for profit on sale of invRevised 30.07.08_IREL_3000_08-09_IBREAL_BS PACK-Version.02_IBREAL_BS PACK-Version.03" xfId="3586"/>
    <cellStyle name="_Copy of IBREL-30 6 2007 -consol_Entries Passed in Conso for profit on sale of invRevised 30.07.08_IREL_3000_08-09_IBREAL_BS PACK-Version.02_IBREAL_BS PACK-Version.03 2" xfId="3587"/>
    <cellStyle name="_Copy of IBREL-30 6 2007 -consol_Entries Passed in Conso for profit on sale of invRevised 30.07.08_IREL_3000_08-09_IBREAL_BS PACK-Version.02_IBREAL_BS PACK-Version.03_IBREAL_BS PACK-Version.07" xfId="3588"/>
    <cellStyle name="_Copy of IBREL-30 6 2007 -consol_Entries Passed in Conso for profit on sale of invRevised 30.07.08_IREL_3000_08-09_IBREAL_BS PACK-Version.02_IBREAL_BS PACK-Version.03_IBREAL_BS PACK-Version.07 2" xfId="3589"/>
    <cellStyle name="_Copy of IBREL-30 6 2007 -consol_Fornax" xfId="3590"/>
    <cellStyle name="_Copy of IBREL-30 6 2007 -consol_IREL_3000_08-09" xfId="3591"/>
    <cellStyle name="_Copy of IBREL-30 6 2007 -consol_Land Control Sheet Aug 31.08 - Recon" xfId="3592"/>
    <cellStyle name="_Copy of IBREL-30 6 2007 -consol_Land Control Sheet Sep 26.08" xfId="3593"/>
    <cellStyle name="_Copy of Land Control Sheet Dec 06.07 (final)" xfId="3594"/>
    <cellStyle name="_Copy of Land Control Sheet Nov 30.07" xfId="3595"/>
    <cellStyle name="_Copy of Leasing Outlook (2)" xfId="322"/>
    <cellStyle name="_Copy of Leasing Outlook (2)_Balance Sheet_DUL_Power Division_Sept10_v4_23.10.10_final" xfId="323"/>
    <cellStyle name="_Copy of Leasing Outlook (2)_DHDL_Financial_31.03.2011" xfId="324"/>
    <cellStyle name="_Copy of Leasing Outlook (2)_DHDL_Merged_Financial_31 03 2011" xfId="325"/>
    <cellStyle name="_Copy of Leasing Outlook (2)_DHDL_Notes RPD_March 2011" xfId="326"/>
    <cellStyle name="_Copy of Leasing Outlook (2)_DLFU_Business plan_10-13( 26.3.10)_new3_TARIFF @8.95 FROM AUGUSTv1 updated 30 August_sent to wcc_15.10.10" xfId="327"/>
    <cellStyle name="_Copy of Leasing Outlook (2)_DLFU_Business plan_10-13( 26.3.10)_projected profitability _4 years" xfId="328"/>
    <cellStyle name="_Copy of PoCM Jasola Mar 08final auditor " xfId="329"/>
    <cellStyle name="_Copy of PoCM Jasola Mar 08final auditor  2" xfId="5484"/>
    <cellStyle name="_Copy of PoCM Jasola Mar 08final auditor  2_Processinfees-DLF-30092011" xfId="5485"/>
    <cellStyle name="_Copy of PoCM Jasola Mar 08final auditor  2_Upfront &amp; Processing fee- DLF Group- Q1+Q2" xfId="5486"/>
    <cellStyle name="_Copy of PoCM Jasola Mar 08final auditor  3" xfId="5487"/>
    <cellStyle name="_Copy of PoCM Jasola Mar 08final auditor  3_Processinfees-DLF-30092011" xfId="5488"/>
    <cellStyle name="_Copy of PoCM Jasola Mar 08final auditor  3_Upfront &amp; Processing fee- DLF Group- Q1+Q2" xfId="5489"/>
    <cellStyle name="_Copy of PoCM Jasola Mar 08final auditor  4" xfId="5490"/>
    <cellStyle name="_Copy of PoCM Jasola Mar 08final auditor  4_Processinfees-DLF-30092011" xfId="5491"/>
    <cellStyle name="_Copy of PoCM Jasola Mar 08final auditor  4_Upfront &amp; Processing fee- DLF Group- Q1+Q2" xfId="5492"/>
    <cellStyle name="_Copy of PoCM Jasola Mar 08final auditor  5" xfId="5493"/>
    <cellStyle name="_Copy of PoCM Jasola Mar 08final auditor  5_Processinfees-DLF-30092011" xfId="5494"/>
    <cellStyle name="_Copy of PoCM Jasola Mar 08final auditor  5_Upfront &amp; Processing fee- DLF Group- Q1+Q2" xfId="5495"/>
    <cellStyle name="_Copy of PoCM Jasola Mar 08final auditor  6" xfId="5496"/>
    <cellStyle name="_Copy of PoCM Jasola Mar 08final auditor  6_Processinfees-DLF-30092011" xfId="5497"/>
    <cellStyle name="_Copy of PoCM Jasola Mar 08final auditor  6_Upfront &amp; Processing fee- DLF Group- Q1+Q2" xfId="5498"/>
    <cellStyle name="_Copy of PoCM Jasola Mar 08final auditor  7" xfId="5499"/>
    <cellStyle name="_Copy of PoCM Jasola Mar 08final auditor  7_Processinfees-DLF-30092011" xfId="5500"/>
    <cellStyle name="_Copy of PoCM Jasola Mar 08final auditor  7_Upfront &amp; Processing fee- DLF Group- Q1+Q2" xfId="5501"/>
    <cellStyle name="_Copy of PoCM Jasola Mar 08final auditor _Balance Sheet Format" xfId="330"/>
    <cellStyle name="_Copy of PoCM Jasola Mar 08final auditor _Balance Sheet_DUL_Power Division_Sept10_v4_23.10.10_final" xfId="331"/>
    <cellStyle name="_Copy of PoCM Jasola Mar 08final auditor _DHDL 30th June PL and BS" xfId="332"/>
    <cellStyle name="_Copy of PoCM Jasola Mar 08final auditor _DHDL 30th June PL and BS_DHDL_Financial_31.03.2011" xfId="333"/>
    <cellStyle name="_Copy of PoCM Jasola Mar 08final auditor _DHDL 30th June PL and BS_DHDL_Merged_Financial_31 03 2011" xfId="334"/>
    <cellStyle name="_Copy of PoCM Jasola Mar 08final auditor _DHDL 30th June PL and BS_DHDL_Notes RPD_March 2011" xfId="335"/>
    <cellStyle name="_Copy of PoCM Jasola Mar 08final auditor _DHDL_Financial_30.06.2011 (Q1)" xfId="336"/>
    <cellStyle name="_Copy of PoCM Jasola Mar 08final auditor _DHDL_Merged_Financial_31 03 2011" xfId="337"/>
    <cellStyle name="_Copy of PoCM Jasola Mar 08final auditor _DLFU_Business plan_10-13( 26.3.10)_new3_TARIFF @8.95 FROM AUGUSTv1 updated 30 August_sent to wcc_15.10.10" xfId="338"/>
    <cellStyle name="_Copy of PoCM Jasola Mar 08final auditor _DLFU_Business plan_10-13( 26.3.10)_projected profitability _4 years" xfId="339"/>
    <cellStyle name="_Copy of PoCM Jasola Mar 08final auditor _Fomats for Data collation" xfId="340"/>
    <cellStyle name="_Copy of PoCM Jasola Mar 08final auditor _Related Parties-DRBPL Mar-11" xfId="341"/>
    <cellStyle name="_Copy of PoCM Jasola Mar 08final auditor _Related party_2010" xfId="342"/>
    <cellStyle name="_Copy of PoCM Jasola Mar 08final auditor _Related party_2010_DHDL_Financial_31.03.2011" xfId="343"/>
    <cellStyle name="_Copy of PoCM Jasola Mar 08final auditor _Related party_2010_DHDL_Merged_Financial_31 03 2011" xfId="344"/>
    <cellStyle name="_Copy of PoCM Jasola Mar 08final auditor _Related party_2010_DHDL_Notes RPD_March 2011" xfId="345"/>
    <cellStyle name="_Copy of PoCM Jasola Mar 08final auditor _ROI Segmant Trial 30 06 2011" xfId="346"/>
    <cellStyle name="_Copy of RCG_DHDL(Merged)_COI_Refund_AY_10-11_11 10 10 (3)" xfId="347"/>
    <cellStyle name="_Copy of TDS &amp; WCT Format_9 april" xfId="348"/>
    <cellStyle name="_Copy ofshivaji-Bank" xfId="349"/>
    <cellStyle name="_Copy ofshivaji-Bank_jkBalance Sheet_DUL_Power Division_Sept10_v1" xfId="350"/>
    <cellStyle name="_Copy ofshivaji-Bank_jkBalance Sheet_DUL_Power Division_Sept10_v1_Computation of deferred taxfinal_23.10.10" xfId="351"/>
    <cellStyle name="_Copy ofshivaji-Bank_jkBalance Sheet_DUL_Power Division_Sept10_v1_Sheet1" xfId="352"/>
    <cellStyle name="_Corporate Guarantee &amp; Colletral Details " xfId="5502"/>
    <cellStyle name="_Cosnt cost data for Projects (2)" xfId="353"/>
    <cellStyle name="_Cosnt cost data for Projects (2) 2" xfId="5503"/>
    <cellStyle name="_Cosnt cost data for Projects (2) 2 2" xfId="5504"/>
    <cellStyle name="_Cosnt cost data for Projects (2) 3" xfId="5505"/>
    <cellStyle name="_Cosnt cost data for Projects (2) 3 2" xfId="5506"/>
    <cellStyle name="_Cosnt cost data for Projects (2) 4" xfId="5507"/>
    <cellStyle name="_Cosnt cost data for Projects (2) 4 2" xfId="5508"/>
    <cellStyle name="_Cosnt cost data for Projects (2) 5" xfId="5509"/>
    <cellStyle name="_Cosnt cost data for Projects (2) 5 2" xfId="5510"/>
    <cellStyle name="_Cosnt cost data for Projects (2) 6" xfId="5511"/>
    <cellStyle name="_Cosnt cost data for Projects (2) 6 2" xfId="5512"/>
    <cellStyle name="_Cosnt cost data for Projects (2) 7" xfId="5513"/>
    <cellStyle name="_Cosnt cost data for Projects (2) 7 2" xfId="5514"/>
    <cellStyle name="_Cosnt cost data for Projects (2) 8" xfId="5515"/>
    <cellStyle name="_Courtyard Trial with details - Qtr 2" xfId="5516"/>
    <cellStyle name="_Courtyard-Final Def  tax calculation (2)" xfId="5517"/>
    <cellStyle name="_CP - Base File (13-October-2008)" xfId="354"/>
    <cellStyle name="_CP - Base File (13-October-2008) 2" xfId="5518"/>
    <cellStyle name="_CP - Base File (13-October-2008) 2_Processinfees-DLF-30092011" xfId="5519"/>
    <cellStyle name="_CP - Base File (13-October-2008) 2_Upfront &amp; Processing fee- DLF Group- Q1+Q2" xfId="5520"/>
    <cellStyle name="_CP - Base File (13-October-2008) 3" xfId="5521"/>
    <cellStyle name="_CP - Base File (13-October-2008) 3_Processinfees-DLF-30092011" xfId="5522"/>
    <cellStyle name="_CP - Base File (13-October-2008) 3_Upfront &amp; Processing fee- DLF Group- Q1+Q2" xfId="5523"/>
    <cellStyle name="_CP - Base File (13-October-2008) 4" xfId="5524"/>
    <cellStyle name="_CP - Base File (13-October-2008) 4_Processinfees-DLF-30092011" xfId="5525"/>
    <cellStyle name="_CP - Base File (13-October-2008) 4_Upfront &amp; Processing fee- DLF Group- Q1+Q2" xfId="5526"/>
    <cellStyle name="_CP - Base File (13-October-2008) 5" xfId="5527"/>
    <cellStyle name="_CP - Base File (13-October-2008) 5_Processinfees-DLF-30092011" xfId="5528"/>
    <cellStyle name="_CP - Base File (13-October-2008) 5_Upfront &amp; Processing fee- DLF Group- Q1+Q2" xfId="5529"/>
    <cellStyle name="_CP - Base File (13-October-2008) 6" xfId="5530"/>
    <cellStyle name="_CP - Base File (13-October-2008) 6_Processinfees-DLF-30092011" xfId="5531"/>
    <cellStyle name="_CP - Base File (13-October-2008) 6_Upfront &amp; Processing fee- DLF Group- Q1+Q2" xfId="5532"/>
    <cellStyle name="_CP - Base File (13-October-2008) 7" xfId="5533"/>
    <cellStyle name="_CP - Base File (13-October-2008) 7_Processinfees-DLF-30092011" xfId="5534"/>
    <cellStyle name="_CP - Base File (13-October-2008) 7_Upfront &amp; Processing fee- DLF Group- Q1+Q2" xfId="5535"/>
    <cellStyle name="_CPC-RBD" xfId="355"/>
    <cellStyle name="_Currency" xfId="356"/>
    <cellStyle name="_CurrencySpace" xfId="357"/>
    <cellStyle name="_Current Liabilities-June'10" xfId="5536"/>
    <cellStyle name="_CV  PROV. Electricity " xfId="5537"/>
    <cellStyle name="_CWIP" xfId="358"/>
    <cellStyle name="_CWIP_Galaxy March 2009" xfId="359"/>
    <cellStyle name="_CWIP_Galaxy March 2009_B-5  30.09.2010 " xfId="360"/>
    <cellStyle name="_CWIP_Galaxy March 2009_Silokhera Capitalisation sheet 30.09.2010" xfId="361"/>
    <cellStyle name="_Cyber _Variance_March 09_Final" xfId="362"/>
    <cellStyle name="_Cyber _Variance_March 09_Final_jkBalance Sheet_DUL_Power Division_Sept10_v1" xfId="363"/>
    <cellStyle name="_Cyber _Variance_March 09_Final_jkBalance Sheet_DUL_Power Division_Sept10_v1_Computation of deferred taxfinal_23.10.10" xfId="364"/>
    <cellStyle name="_Cyber _Variance_March 09_Final_jkBalance Sheet_DUL_Power Division_Sept10_v1_Sheet1" xfId="365"/>
    <cellStyle name="_Cyber city- Bank- Sep09" xfId="366"/>
    <cellStyle name="_Cyber city- Bank- Sep09_jkBalance Sheet_DUL_Power Division_Sept10_v1" xfId="367"/>
    <cellStyle name="_Cyber city- Bank- Sep09_jkBalance Sheet_DUL_Power Division_Sept10_v1_Computation of deferred taxfinal_23.10.10" xfId="368"/>
    <cellStyle name="_Cyber city- Bank- Sep09_jkBalance Sheet_DUL_Power Division_Sept10_v1_Sheet1" xfId="369"/>
    <cellStyle name="_Cyber Int Wkg of DCCDL for Apr08_March09" xfId="370"/>
    <cellStyle name="_Cyber Variance -June -09" xfId="371"/>
    <cellStyle name="_Cyber Variance -June -09_jkBalance Sheet_DUL_Power Division_Sept10_v1" xfId="372"/>
    <cellStyle name="_Cyber Variance -June -09_jkBalance Sheet_DUL_Power Division_Sept10_v1_Computation of deferred taxfinal_23.10.10" xfId="373"/>
    <cellStyle name="_Cyber Variance -June -09_jkBalance Sheet_DUL_Power Division_Sept10_v1_Sheet1" xfId="374"/>
    <cellStyle name="_Cyber Variance-30.06.2009" xfId="375"/>
    <cellStyle name="_Cyber Variance-30.06.2009_B-5  30.09.2010 " xfId="376"/>
    <cellStyle name="_Cyber Variance-30.06.2009_Silokhera Capitalisation sheet 30.09.2010" xfId="377"/>
    <cellStyle name="_CYBER-Variance" xfId="378"/>
    <cellStyle name="_CYBER-Variance_B-5  30.09.2010 " xfId="379"/>
    <cellStyle name="_CYBER-Variance_Silokhera Capitalisation sheet 30.09.2010" xfId="380"/>
    <cellStyle name="_DAL interest" xfId="381"/>
    <cellStyle name="_DAL interest 2" xfId="5538"/>
    <cellStyle name="_DAL interest 2_Processinfees-DLF-30092011" xfId="5539"/>
    <cellStyle name="_DAL interest 2_Upfront &amp; Processing fee- DLF Group- Q1+Q2" xfId="5540"/>
    <cellStyle name="_DAL interest 3" xfId="5541"/>
    <cellStyle name="_DAL interest 3_Processinfees-DLF-30092011" xfId="5542"/>
    <cellStyle name="_DAL interest 3_Upfront &amp; Processing fee- DLF Group- Q1+Q2" xfId="5543"/>
    <cellStyle name="_DAL interest 4" xfId="5544"/>
    <cellStyle name="_DAL interest 4_Processinfees-DLF-30092011" xfId="5545"/>
    <cellStyle name="_DAL interest 4_Upfront &amp; Processing fee- DLF Group- Q1+Q2" xfId="5546"/>
    <cellStyle name="_DAL interest 5" xfId="5547"/>
    <cellStyle name="_DAL interest 5_Processinfees-DLF-30092011" xfId="5548"/>
    <cellStyle name="_DAL interest 5_Upfront &amp; Processing fee- DLF Group- Q1+Q2" xfId="5549"/>
    <cellStyle name="_DAL interest 6" xfId="5550"/>
    <cellStyle name="_DAL interest 6_Processinfees-DLF-30092011" xfId="5551"/>
    <cellStyle name="_DAL interest 6_Upfront &amp; Processing fee- DLF Group- Q1+Q2" xfId="5552"/>
    <cellStyle name="_DAL interest 7" xfId="5553"/>
    <cellStyle name="_DAL interest 7_Processinfees-DLF-30092011" xfId="5554"/>
    <cellStyle name="_DAL interest 7_Upfront &amp; Processing fee- DLF Group- Q1+Q2" xfId="5555"/>
    <cellStyle name="_DAL interest_Balance Sheet_DUL_Power Division_Sept10_v4_23.10.10_final" xfId="382"/>
    <cellStyle name="_DAL interest_DHDL_Financial_31.03.2011" xfId="383"/>
    <cellStyle name="_DAL interest_DHDL_Merged_Financial_31 03 2011" xfId="384"/>
    <cellStyle name="_DAL interest_DHDL_Notes RPD_March 2011" xfId="385"/>
    <cellStyle name="_DAL interest_DLFU_Business plan_10-13( 26.3.10)_new3_TARIFF @8.95 FROM AUGUSTv1 updated 30 August_sent to wcc_15.10.10" xfId="386"/>
    <cellStyle name="_DAL interest_DLFU_Business plan_10-13( 26.3.10)_projected profitability _4 years" xfId="387"/>
    <cellStyle name="_DAL interest_RS Vytilla Sold unsold 311211" xfId="388"/>
    <cellStyle name="_Data for IHFL Return filing with NHB" xfId="5556"/>
    <cellStyle name="_DCCL_Bank reco_final" xfId="389"/>
    <cellStyle name="_DCDL Financials March10 Non SEZ" xfId="390"/>
    <cellStyle name="_DCDL March11 Non SEZ 9.5.11 New" xfId="391"/>
    <cellStyle name="_DCDL-BS-March8-III" xfId="392"/>
    <cellStyle name="_DCDL-BS-March8-III 2" xfId="5557"/>
    <cellStyle name="_DCDL-BS-March8-III 2 2" xfId="5558"/>
    <cellStyle name="_DCDL-BS-March8-III 3" xfId="5559"/>
    <cellStyle name="_DCDL-BS-March8-III 3 2" xfId="5560"/>
    <cellStyle name="_DCDL-BS-March8-III 4" xfId="5561"/>
    <cellStyle name="_DCDL-BS-March8-III 4 2" xfId="5562"/>
    <cellStyle name="_DCDL-BS-March8-III 5" xfId="5563"/>
    <cellStyle name="_DCDL-BS-March8-III 5 2" xfId="5564"/>
    <cellStyle name="_DCDL-BS-March8-III 6" xfId="5565"/>
    <cellStyle name="_DCDL-BS-March8-III 6 2" xfId="5566"/>
    <cellStyle name="_DCDL-BS-March8-III 7" xfId="5567"/>
    <cellStyle name="_DCDL-BS-March8-III 7 2" xfId="5568"/>
    <cellStyle name="_DCDL-BS-March8-III 8" xfId="5569"/>
    <cellStyle name="_Debtors(1)" xfId="393"/>
    <cellStyle name="_Debtors(1)_DHDL_Financial_31.03.2011" xfId="394"/>
    <cellStyle name="_Debtors(1)_DHDL_Financial_31.03.2011_DHDL_Merged_Financial_31 03 2011" xfId="395"/>
    <cellStyle name="_Debtors(1)_DHDL_Linked Financials_March 2010_Vers. 2" xfId="396"/>
    <cellStyle name="_Debtors(1)_DHDL_Linked Financials_March 2010_Vers. 2_DHDL_Merged_Financial_31 03 2011" xfId="397"/>
    <cellStyle name="_Debtors(1)_DHDL_Merged_Financial_31 03 2011" xfId="398"/>
    <cellStyle name="_Debtors(1)_DHDL_Merged_Financial_31.03.2011" xfId="399"/>
    <cellStyle name="_Debtors(1)_FA_DHDL CORP FB1_30 06 2011" xfId="400"/>
    <cellStyle name="_Debtors(1)_Fomats for Data collation" xfId="401"/>
    <cellStyle name="_Debtors_Receivables" xfId="402"/>
    <cellStyle name="_Deferred Tax.Vikas WSP" xfId="403"/>
    <cellStyle name="_Deferred Tax.Vikas WSP_DHDL_Merged_Financial_31 03 2011" xfId="404"/>
    <cellStyle name="_Deferred Tax.Vikas WSP_DHDL_Notes RPD_March 2011" xfId="405"/>
    <cellStyle name="_deffered tax_Final" xfId="3596"/>
    <cellStyle name="_deffered tax_Final 2" xfId="3597"/>
    <cellStyle name="_deffered tax_Final 3" xfId="3598"/>
    <cellStyle name="_deffered tax_Final 4" xfId="3599"/>
    <cellStyle name="_deffered tax_Final 5" xfId="3600"/>
    <cellStyle name="_deffered tax_Final_detail" xfId="3601"/>
    <cellStyle name="_Deletions" xfId="406"/>
    <cellStyle name="_Delhi Gurgaon Reset Profitabilty 11 Aug " xfId="407"/>
    <cellStyle name="_DEP IT ACT Final 2011-12 Q-1 (Asst Year 2012-13)" xfId="5570"/>
    <cellStyle name="_DEP SCHEDULE COURTYARD Q3" xfId="5571"/>
    <cellStyle name="_Depreciation" xfId="408"/>
    <cellStyle name="_Depreciation Rationalisation" xfId="409"/>
    <cellStyle name="_Depreciation Schedule_DGPL" xfId="410"/>
    <cellStyle name="_Depreciation Schedule_DGPL_B-5  30.09.2010 " xfId="411"/>
    <cellStyle name="_Depreciation Schedule_DGPL_Balance Sheet_DUL_Power Division_Sept10_v2" xfId="412"/>
    <cellStyle name="_Depreciation Schedule_DGPL_Computation of deferred taxfinal_23.10.10" xfId="413"/>
    <cellStyle name="_Depreciation Schedule_DGPL_DHDL_Financial_31.03.2011" xfId="414"/>
    <cellStyle name="_Depreciation Schedule_DGPL_DHDL_Merged_Financial_31 03 2011" xfId="415"/>
    <cellStyle name="_Depreciation Schedule_DGPL_DHDL_Notes RPD_March 2011" xfId="416"/>
    <cellStyle name="_Depreciation Schedule_DGPL_DLFU_Business plan_10-13( 26.3.10)_new3_TARIFF @8.95 FROM AUGUSTv1 updated 30 August_sent to wcc_15.10.10" xfId="417"/>
    <cellStyle name="_Depreciation Schedule_DGPL_Silokhera Capitalisation sheet 30.09.2010" xfId="418"/>
    <cellStyle name="_Depreciation Schedule_DUL_Dec'09" xfId="419"/>
    <cellStyle name="_Depreciation Schedule_DUL_Dec'09_B-5  30.09.2010 " xfId="420"/>
    <cellStyle name="_Depreciation Schedule_DUL_Dec'09_Balance Sheet_DUL_Power Division_Sept10_v2" xfId="421"/>
    <cellStyle name="_Depreciation Schedule_DUL_Dec'09_Computation of deferred taxfinal_23.10.10" xfId="422"/>
    <cellStyle name="_Depreciation Schedule_DUL_Dec'09_DHDL_Financial_31.03.2011" xfId="423"/>
    <cellStyle name="_Depreciation Schedule_DUL_Dec'09_DHDL_Merged_Financial_31 03 2011" xfId="424"/>
    <cellStyle name="_Depreciation Schedule_DUL_Dec'09_DHDL_Notes RPD_March 2011" xfId="425"/>
    <cellStyle name="_Depreciation Schedule_DUL_Dec'09_DLFU_Business plan_10-13( 26.3.10)_new3_TARIFF @8.95 FROM AUGUSTv1 updated 30 August_sent to wcc_15.10.10" xfId="426"/>
    <cellStyle name="_Depreciation Schedule_DUL_Dec'09_Silokhera Capitalisation sheet 30.09.2010" xfId="427"/>
    <cellStyle name="_Depreciation Schedule_DUL_Sept09" xfId="428"/>
    <cellStyle name="_Depreciation Schedule_DUL_Sept09_B-5  30.09.2010 " xfId="429"/>
    <cellStyle name="_Depreciation Schedule_DUL_Sept09_Balance Sheet_DUL_Power Division_Sept10_v2" xfId="430"/>
    <cellStyle name="_Depreciation Schedule_DUL_Sept09_Computation of deferred taxfinal_23.10.10" xfId="431"/>
    <cellStyle name="_Depreciation Schedule_DUL_Sept09_DHDL_Financial_31.03.2011" xfId="432"/>
    <cellStyle name="_Depreciation Schedule_DUL_Sept09_DHDL_Merged_Financial_31 03 2011" xfId="433"/>
    <cellStyle name="_Depreciation Schedule_DUL_Sept09_DHDL_Notes RPD_March 2011" xfId="434"/>
    <cellStyle name="_Depreciation Schedule_DUL_Sept09_DLFU_Business plan_10-13( 26.3.10)_new3_TARIFF @8.95 FROM AUGUSTv1 updated 30 August_sent to wcc_15.10.10" xfId="435"/>
    <cellStyle name="_Depreciation Schedule_DUL_Sept09_Silokhera Capitalisation sheet 30.09.2010" xfId="436"/>
    <cellStyle name="_Depreciation Schedule_F.Y_08-09_final" xfId="437"/>
    <cellStyle name="_Depreciation Schedule_F.Y_08-09_final_B-5  30.09.2010 " xfId="438"/>
    <cellStyle name="_Depreciation Schedule_F.Y_08-09_final_Balance Sheet_DUL_Power Division_Sept10_v2" xfId="439"/>
    <cellStyle name="_Depreciation Schedule_F.Y_08-09_final_Computation of deferred taxfinal_23.10.10" xfId="440"/>
    <cellStyle name="_Depreciation Schedule_F.Y_08-09_final_DHDL_Financial_31.03.2011" xfId="441"/>
    <cellStyle name="_Depreciation Schedule_F.Y_08-09_final_DHDL_Merged_Financial_31 03 2011" xfId="442"/>
    <cellStyle name="_Depreciation Schedule_F.Y_08-09_final_DHDL_Notes RPD_March 2011" xfId="443"/>
    <cellStyle name="_Depreciation Schedule_F.Y_08-09_final_DLFU_Business plan_10-13( 26.3.10)_new3_TARIFF @8.95 FROM AUGUSTv1 updated 30 August_sent to wcc_15.10.10" xfId="444"/>
    <cellStyle name="_Depreciation Schedule_F.Y_08-09_final_Silokhera Capitalisation sheet 30.09.2010" xfId="445"/>
    <cellStyle name="_Depreciation_Balance Sheet_DUL_Power Division_Sept10_v4_23.10.10_final" xfId="446"/>
    <cellStyle name="_Depreciation_DHDL_Financial_31.03.2011" xfId="447"/>
    <cellStyle name="_Depreciation_DHDL_Merged_Financial_31 03 2011" xfId="448"/>
    <cellStyle name="_Depreciation_DHDL_Notes RPD_March 2011" xfId="449"/>
    <cellStyle name="_Depreciation_DLFU_Business plan_10-13( 26.3.10)_new3_TARIFF @8.95 FROM AUGUSTv1 updated 30 August_sent to wcc_15.10.10" xfId="450"/>
    <cellStyle name="_Depreciation_DLFU_Business plan_10-13( 26.3.10)_projected profitability _4 years" xfId="451"/>
    <cellStyle name="_detail" xfId="5572"/>
    <cellStyle name="_Details of FD and Mutual Funds_16072007" xfId="3602"/>
    <cellStyle name="_Details of FD and Mutual Funds_16072007 2" xfId="3603"/>
    <cellStyle name="_Details of FD and Mutual Funds_16072007_Abstract-2007-08" xfId="3604"/>
    <cellStyle name="_Details of FD and Mutual Funds_16072007_Aug consl backup-land adv &amp; Ext ICD" xfId="3605"/>
    <cellStyle name="_Details of FD and Mutual Funds_16072007_Entries Passed in Conso for profit on sale of invRevised 30.07.08" xfId="3606"/>
    <cellStyle name="_Details of FD and Mutual Funds_16072007_Entries Passed in Conso for profit on sale of invRevised 30.07.08_IREL_3000_08-09" xfId="3607"/>
    <cellStyle name="_Details of FD and Mutual Funds_16072007_Entries Passed in Conso for profit on sale of invRevised 30.07.08_IREL_3000_08-09 2" xfId="3608"/>
    <cellStyle name="_Details of FD and Mutual Funds_16072007_Entries Passed in Conso for profit on sale of invRevised 30.07.08_IREL_3000_08-09 stage 3" xfId="3609"/>
    <cellStyle name="_Details of FD and Mutual Funds_16072007_Entries Passed in Conso for profit on sale of invRevised 30.07.08_IREL_3000_08-09 stage 3_IREL_3000_08-09" xfId="3610"/>
    <cellStyle name="_Details of FD and Mutual Funds_16072007_Entries Passed in Conso for profit on sale of invRevised 30.07.08_IREL_3000_08-09 stage 3_IREL_3000_08-09 2" xfId="3611"/>
    <cellStyle name="_Details of FD and Mutual Funds_16072007_Entries Passed in Conso for profit on sale of invRevised 30.07.08_IREL_3000_08-09_IBREAL_BS PACK-Version.02" xfId="3612"/>
    <cellStyle name="_Details of FD and Mutual Funds_16072007_Entries Passed in Conso for profit on sale of invRevised 30.07.08_IREL_3000_08-09_IBREAL_BS PACK-Version.02 2" xfId="3613"/>
    <cellStyle name="_Details of FD and Mutual Funds_16072007_Entries Passed in Conso for profit on sale of invRevised 30.07.08_IREL_3000_08-09_IBREAL_BS PACK-Version.02_IBREAL_BS PACK-Version.03" xfId="3614"/>
    <cellStyle name="_Details of FD and Mutual Funds_16072007_Entries Passed in Conso for profit on sale of invRevised 30.07.08_IREL_3000_08-09_IBREAL_BS PACK-Version.02_IBREAL_BS PACK-Version.03 2" xfId="3615"/>
    <cellStyle name="_Details of FD and Mutual Funds_16072007_Entries Passed in Conso for profit on sale of invRevised 30.07.08_IREL_3000_08-09_IBREAL_BS PACK-Version.02_IBREAL_BS PACK-Version.03_IBREAL_BS PACK-Version.07" xfId="3616"/>
    <cellStyle name="_Details of FD and Mutual Funds_16072007_Entries Passed in Conso for profit on sale of invRevised 30.07.08_IREL_3000_08-09_IBREAL_BS PACK-Version.02_IBREAL_BS PACK-Version.03_IBREAL_BS PACK-Version.07 2" xfId="3617"/>
    <cellStyle name="_Details of FD and Mutual Funds_16072007_Fornax" xfId="3618"/>
    <cellStyle name="_Details of FD and Mutual Funds_16072007_IREL_3000_08-09" xfId="3619"/>
    <cellStyle name="_Details of FD and Mutual Funds_16072007_Land Control Sheet Aug 31.08 - Recon" xfId="3620"/>
    <cellStyle name="_Details of FD and Mutual Funds_16072007_Land Control Sheet Sep 26.08" xfId="3621"/>
    <cellStyle name="_Details of Retail+Mall sites" xfId="3622"/>
    <cellStyle name="_Details of Retail+Mall sites 2" xfId="3623"/>
    <cellStyle name="_Details of Retail+Mall sites 3" xfId="3624"/>
    <cellStyle name="_Details of Retail+Mall sites 4" xfId="3625"/>
    <cellStyle name="_Details of Retail+Mall sites 5" xfId="3626"/>
    <cellStyle name="_Development Mandays" xfId="5573"/>
    <cellStyle name="_DHCL Workpaper" xfId="452"/>
    <cellStyle name="_DHDL  Land Advances As on 31.03.10" xfId="453"/>
    <cellStyle name="_DHDL  Land Advances As on 31.03.10_DHDL_Financial_31.03.2011" xfId="454"/>
    <cellStyle name="_DHDL  Land Advances As on 31.03.10_DHDL_Financial_31.03.2011_DHDL_Merged_Financial_31 03 2011" xfId="455"/>
    <cellStyle name="_DHDL  Land Advances As on 31.03.10_DHDL_Linked Financials_March 2010_Vers. 2" xfId="456"/>
    <cellStyle name="_DHDL  Land Advances As on 31.03.10_DHDL_Linked Financials_March 2010_Vers. 2_DHDL_Merged_Financial_31 03 2011" xfId="457"/>
    <cellStyle name="_DHDL  Land Advances As on 31.03.10_DHDL_Merged_Financial_31 03 2011" xfId="458"/>
    <cellStyle name="_DHDL  Land Advances As on 31.03.10_DHDL_Merged_Financial_31.03.2011" xfId="459"/>
    <cellStyle name="_DHDL  Land Advances As on 31.03.10_FA_DHDL CORP FB1_30 06 2011" xfId="460"/>
    <cellStyle name="_DHDL  Land Advances As on 31.03.10_Fomats for Data collation" xfId="461"/>
    <cellStyle name="_DHDL RELATED PARTY MARCH 11 new" xfId="462"/>
    <cellStyle name="_DHDL_BS as on 17.10.08" xfId="463"/>
    <cellStyle name="_DHDL_BS as on 17.10.08_DHDL_Financial_31.03.2011" xfId="464"/>
    <cellStyle name="_DHDL_BS as on 17.10.08_DHDL_Financial_31.03.2011_DHDL_Merged_Financial_31 03 2011" xfId="465"/>
    <cellStyle name="_DHDL_BS as on 17.10.08_DHDL_Linked Financials_March 2010_Vers. 2" xfId="466"/>
    <cellStyle name="_DHDL_BS as on 17.10.08_DHDL_Linked Financials_March 2010_Vers. 2_DHDL_Merged_Financial_31 03 2011" xfId="467"/>
    <cellStyle name="_DHDL_BS as on 17.10.08_DHDL_Merged_Financial_31 03 2011" xfId="468"/>
    <cellStyle name="_DHDL_BS as on 17.10.08_DHDL_Merged_Financial_31.03.2011" xfId="469"/>
    <cellStyle name="_DHDL_BS as on 17.10.08_FA_DHDL CORP FB1_30 06 2011" xfId="470"/>
    <cellStyle name="_DHDL_BS as on 17.10.08_Fomats for Data collation" xfId="471"/>
    <cellStyle name="_DHDL_BS_18-10-08" xfId="472"/>
    <cellStyle name="_DHDL_BS_18-10-08_DHDL_Financial_31.03.2011" xfId="473"/>
    <cellStyle name="_DHDL_BS_18-10-08_DHDL_Financial_31.03.2011_DHDL_Merged_Financial_31 03 2011" xfId="474"/>
    <cellStyle name="_DHDL_BS_18-10-08_DHDL_Linked Financials_March 2010_Vers. 2" xfId="475"/>
    <cellStyle name="_DHDL_BS_18-10-08_DHDL_Linked Financials_March 2010_Vers. 2_DHDL_Merged_Financial_31 03 2011" xfId="476"/>
    <cellStyle name="_DHDL_BS_18-10-08_DHDL_Merged_Financial_31 03 2011" xfId="477"/>
    <cellStyle name="_DHDL_BS_18-10-08_DHDL_Merged_Financial_31.03.2011" xfId="478"/>
    <cellStyle name="_DHDL_BS_18-10-08_FA_DHDL CORP FB1_30 06 2011" xfId="479"/>
    <cellStyle name="_DHDL_BS_18-10-08_Fomats for Data collation" xfId="480"/>
    <cellStyle name="_DHDL_Details of Loans and Investments_30.09.2008" xfId="481"/>
    <cellStyle name="_DHDL_Details of Loans and Investments_30.09.2008_Balance Sheet_DUL_Power Division_Sept10_v4_23.10.10_final" xfId="482"/>
    <cellStyle name="_DHDL_Details of Loans and Investments_30.09.2008_DHDL 30th June PL and BS" xfId="483"/>
    <cellStyle name="_DHDL_Details of Loans and Investments_30.09.2008_DHDL 30th June PL and BS_DHDL_Financial_31.03.2011" xfId="484"/>
    <cellStyle name="_DHDL_Details of Loans and Investments_30.09.2008_DHDL 30th June PL and BS_DHDL_Merged_Financial_31 03 2011" xfId="485"/>
    <cellStyle name="_DHDL_Details of Loans and Investments_30.09.2008_DHDL 30th June PL and BS_DHDL_Notes RPD_March 2011" xfId="486"/>
    <cellStyle name="_DHDL_Details of Loans and Investments_30.09.2008_DHDL_Financial_30.06.2011 (Q1)" xfId="487"/>
    <cellStyle name="_DHDL_Details of Loans and Investments_30.09.2008_DHDL_Merged_Financial_31 03 2011" xfId="488"/>
    <cellStyle name="_DHDL_Details of Loans and Investments_30.09.2008_DLFU_Business plan_10-13( 26.3.10)_new3_TARIFF @8.95 FROM AUGUSTv1 updated 30 August_sent to wcc_15.10.10" xfId="489"/>
    <cellStyle name="_DHDL_Details of Loans and Investments_30.09.2008_DLFU_Business plan_10-13( 26.3.10)_projected profitability _4 years" xfId="490"/>
    <cellStyle name="_DHDL_Details of Loans and Investments_30.09.2008_Fomats for Data collation" xfId="491"/>
    <cellStyle name="_DHDL_Details of Loans and Investments_30.09.2008_Related Parties-DRBPL Mar-11" xfId="492"/>
    <cellStyle name="_DHDL_Details of Loans and Investments_30.09.2008_ROI Segmant Trial 30 06 2011" xfId="493"/>
    <cellStyle name="_DHDL_Draft linked Financials_March 2010" xfId="494"/>
    <cellStyle name="_DHDL_Draft linked Financials_March 2010_Related Parties-DRBPL Mar-11" xfId="495"/>
    <cellStyle name="_DHDL_Financial_30.06.2011 (Q1)" xfId="496"/>
    <cellStyle name="_DHDL_Financial_31.03.2011" xfId="497"/>
    <cellStyle name="_DHDL_Financial_31.12.2010" xfId="498"/>
    <cellStyle name="_DHDL_Interest Expense_31.03.2011" xfId="499"/>
    <cellStyle name="_DHDL_Interest_Income_31.03.2011" xfId="500"/>
    <cellStyle name="_DHDL_Lakhs_Balance Sheet_30092008" xfId="501"/>
    <cellStyle name="_DHDL_Lakhs_Balance Sheet_30092008_DHDL_Financial_31.03.2011" xfId="502"/>
    <cellStyle name="_DHDL_Lakhs_Balance Sheet_30092008_DHDL_Financial_31.03.2011_DHDL_Merged_Financial_31 03 2011" xfId="503"/>
    <cellStyle name="_DHDL_Lakhs_Balance Sheet_30092008_DHDL_Linked Financials_March 2010_Vers. 2" xfId="504"/>
    <cellStyle name="_DHDL_Lakhs_Balance Sheet_30092008_DHDL_Linked Financials_March 2010_Vers. 2_DHDL_Merged_Financial_31 03 2011" xfId="505"/>
    <cellStyle name="_DHDL_Lakhs_Balance Sheet_30092008_DHDL_Merged_Financial_31 03 2011" xfId="506"/>
    <cellStyle name="_DHDL_Lakhs_Balance Sheet_30092008_DHDL_Merged_Financial_31.03.2011" xfId="507"/>
    <cellStyle name="_DHDL_Lakhs_Balance Sheet_30092008_FA_DHDL CORP FB1_30 06 2011" xfId="508"/>
    <cellStyle name="_DHDL_Lakhs_Balance Sheet_30092008_Fomats for Data collation" xfId="509"/>
    <cellStyle name="_DHDL_Linked Financials_March 2010_Vers. 2" xfId="5574"/>
    <cellStyle name="_DHDL_Security Deposits" xfId="510"/>
    <cellStyle name="_DHDL_Security Deposits_DHDL_Financial_31.03.2011" xfId="511"/>
    <cellStyle name="_DHDL_Security Deposits_DHDL_Financial_31.03.2011_DHDL_Merged_Financial_31 03 2011" xfId="512"/>
    <cellStyle name="_DHDL_Security Deposits_DHDL_Linked Financials_March 2010_Vers. 2" xfId="513"/>
    <cellStyle name="_DHDL_Security Deposits_DHDL_Linked Financials_March 2010_Vers. 2_DHDL_Merged_Financial_31 03 2011" xfId="514"/>
    <cellStyle name="_DHDL_Security Deposits_DHDL_Merged_Financial_31 03 2011" xfId="515"/>
    <cellStyle name="_DHDL_Security Deposits_DHDL_Merged_Financial_31.03.2011" xfId="516"/>
    <cellStyle name="_DHDL_Security Deposits_FA_DHDL CORP FB1_30 06 2011" xfId="517"/>
    <cellStyle name="_DHDL_Security Deposits_Fomats for Data collation" xfId="518"/>
    <cellStyle name="_DHDL_Variance workpaper_Sept 2010" xfId="519"/>
    <cellStyle name="_DHDL_windmill dep_31.10.09" xfId="520"/>
    <cellStyle name="_DHDL_windmill dep_31.10.09_Balance Sheet_DUL_Power Division_Sept10_v4_23.10.10_final" xfId="521"/>
    <cellStyle name="_DHDL_windmill dep_31.10.09_DHDL_Financial_31.03.2011" xfId="522"/>
    <cellStyle name="_DHDL_windmill dep_31.10.09_DHDL_Merged_Financial_31 03 2011" xfId="523"/>
    <cellStyle name="_DHDL_windmill dep_31.10.09_DHDL_Notes RPD_March 2011" xfId="524"/>
    <cellStyle name="_DHDL_windmill dep_31.10.09_DLFU_Business plan_10-13( 26.3.10)_new3_TARIFF @8.95 FROM AUGUSTv1 updated 30 August_sent to wcc_15.10.10" xfId="525"/>
    <cellStyle name="_DHDL_windmill dep_31.10.09_DLFU_Business plan_10-13( 26.3.10)_projected profitability _4 years" xfId="526"/>
    <cellStyle name="_DHSL - Variance workpaper - March 2010" xfId="527"/>
    <cellStyle name="_DIL_EPOP_Sept 2010" xfId="528"/>
    <cellStyle name="_DIL_EPOP_Sept 2010_DHDL_Merged_Financial_31 03 2011" xfId="529"/>
    <cellStyle name="_DIL_EPOP_Sept 2010_DHDL_Notes RPD_March 2011" xfId="530"/>
    <cellStyle name="_Direct Expenses wp" xfId="531"/>
    <cellStyle name="_Direct Expenses wp_B-5  30.09.2010 " xfId="532"/>
    <cellStyle name="_Direct Expenses wp_Silokhera Capitalisation sheet 30.09.2010" xfId="533"/>
    <cellStyle name="_disbursal - housing loan" xfId="5575"/>
    <cellStyle name="_Dividend working" xfId="3627"/>
    <cellStyle name="_Dividend working 2" xfId="3628"/>
    <cellStyle name="_Dividend working 3" xfId="3629"/>
    <cellStyle name="_Dividend working 4" xfId="3630"/>
    <cellStyle name="_Dividend working 5" xfId="3631"/>
    <cellStyle name="_dividend working Sept 07" xfId="5576"/>
    <cellStyle name="_DLF City Centre Ltd.-Dec-08" xfId="534"/>
    <cellStyle name="_DLF Estates (Delhi ) _BS_31 03 2009" xfId="535"/>
    <cellStyle name="_DLF FA depreciation March 09" xfId="536"/>
    <cellStyle name="_DLF Garden City_ Financials_June 30_ 13.07-1" xfId="537"/>
    <cellStyle name="_DLF Garden City_ Financials_March 2009_ 26-05-09" xfId="538"/>
    <cellStyle name="_DLF Limited Variance Analysis June 2009" xfId="5577"/>
    <cellStyle name="_DLF LR Q1_Review comments_June 30, 2009" xfId="539"/>
    <cellStyle name="_DLF LR Q1_Review comments_June 30, 2009_B-5  30.09.2010 " xfId="540"/>
    <cellStyle name="_DLF LR Q1_Review comments_June 30, 2009_Silokhera Capitalisation sheet 30.09.2010" xfId="541"/>
    <cellStyle name="_DLF LTD-HVAT-2009-10" xfId="5578"/>
    <cellStyle name="_DLF Rent Division" xfId="542"/>
    <cellStyle name="_DLF Rent Division_B-5  30.09.2010 " xfId="543"/>
    <cellStyle name="_DLF Rent Division_Silokhera Capitalisation sheet 30.09.2010" xfId="544"/>
    <cellStyle name="_DLF Revenue sharing-June 2010" xfId="5579"/>
    <cellStyle name="_Dlf SEZ Developers Ltd_BS_ 30.09.2008-06.10" xfId="545"/>
    <cellStyle name="_DLF SEZ Developers_BS_31.03.11 2 " xfId="546"/>
    <cellStyle name="_DLF SEZ_BS_30-06-09_13.07" xfId="547"/>
    <cellStyle name="_DLF Southern Homes 30 09 2008 Final" xfId="548"/>
    <cellStyle name="_DLF Utilities_Apr 08_Dec 08_COI_DTL" xfId="549"/>
    <cellStyle name="_DLF Utilities_Apr 08_Dec 08_COI_DTL_Balance Sheet_DUL_Power Division_Sept10_v4_23.10.10_final" xfId="550"/>
    <cellStyle name="_DLF Utilities_Apr 08_Dec 08_COI_DTL_DHDL_Financial_31.03.2011" xfId="551"/>
    <cellStyle name="_DLF Utilities_Apr 08_Dec 08_COI_DTL_DHDL_Merged_Financial_31 03 2011" xfId="552"/>
    <cellStyle name="_DLF Utilities_Apr 08_Dec 08_COI_DTL_DHDL_Notes RPD_March 2011" xfId="553"/>
    <cellStyle name="_DLF Utilities_Apr 08_Dec 08_COI_DTL_DLFU_Business plan_10-13( 26.3.10)_new3_TARIFF @8.95 FROM AUGUSTv1 updated 30 August_sent to wcc_15.10.10" xfId="554"/>
    <cellStyle name="_DLF Utilities_Apr 08_Dec 08_COI_DTL_DLFU_Business plan_10-13( 26.3.10)_projected profitability _4 years" xfId="555"/>
    <cellStyle name="_DLF UTILITIES-june-08" xfId="556"/>
    <cellStyle name="_DLF UTILITIES-june-08_B-5  30.09.2010 " xfId="557"/>
    <cellStyle name="_DLF UTILITIES-june-08_Balance Sheet_DUL_Power Division_Sept10_v2" xfId="558"/>
    <cellStyle name="_DLF UTILITIES-june-08_Computation of deferred taxfinal_23.10.10" xfId="559"/>
    <cellStyle name="_DLF UTILITIES-june-08_DHCL March 09-1_Version 4-unlinked" xfId="560"/>
    <cellStyle name="_DLF UTILITIES-june-08_DHDL_Financial_31.03.2011" xfId="561"/>
    <cellStyle name="_DLF UTILITIES-june-08_DHDL_Merged_Financial_31 03 2011" xfId="562"/>
    <cellStyle name="_DLF UTILITIES-june-08_DHDL_Notes RPD_March 2011" xfId="563"/>
    <cellStyle name="_DLF UTILITIES-june-08_DLFU_Business plan_10-13( 26.3.10)_new3_TARIFF @8.95 FROM AUGUSTv1 updated 30 August_sent to wcc_15.10.10" xfId="564"/>
    <cellStyle name="_DLF UTILITIES-june-08_Silokhera Capitalisation sheet 30.09.2010" xfId="565"/>
    <cellStyle name="_DLFU_Business plan_10-13( 26.3.10)" xfId="566"/>
    <cellStyle name="_DLFU_Business plan_10-13( 26.3.10)_Balance Sheet_DUL_Power Division_Sept10_v4_23.10.10_final" xfId="567"/>
    <cellStyle name="_DLFU_Business plan_10-13( 26.3.10)_DLFU_Business plan_10-13( 26.3.10)_new3_TARIFF @8.95 FROM AUGUSTv1 updated 30 August_sent to wcc_15.10.10" xfId="568"/>
    <cellStyle name="_DLFU_Business plan_10-13( 26.3.10)_DLFU_Business plan_10-13( 26.3.10)_projected profitability _4 years" xfId="569"/>
    <cellStyle name="_dngh ar tb_31.03.2009" xfId="570"/>
    <cellStyle name="_dngh ar tb_31.03.2009_Fomats for Data collation" xfId="571"/>
    <cellStyle name="_DNGH-Draft financials-March 2010" xfId="572"/>
    <cellStyle name="_DNGH-Draft financials-March 2010_DHDL_Financial_31.03.2011" xfId="573"/>
    <cellStyle name="_DNGH-Draft financials-March 2010_DHDL_Financial_31.03.2011_DHDL_Merged_Financial_31 03 2011" xfId="574"/>
    <cellStyle name="_DNGH-Draft financials-March 2010_DHDL_Linked Financials_March 2010_Vers. 2" xfId="575"/>
    <cellStyle name="_DNGH-Draft financials-March 2010_DHDL_Linked Financials_March 2010_Vers. 2_DHDL_Merged_Financial_31 03 2011" xfId="576"/>
    <cellStyle name="_DNGH-Draft financials-March 2010_DHDL_Merged_Financial_31 03 2011" xfId="577"/>
    <cellStyle name="_DNGH-Draft financials-March 2010_DHDL_Merged_Financial_31.03.2011" xfId="578"/>
    <cellStyle name="_DNGH-Draft financials-March 2010_FA_DHDL CORP FB1_30 06 2011" xfId="579"/>
    <cellStyle name="_DNGH-Draft financials-March 2010_Fomats for Data collation" xfId="580"/>
    <cellStyle name="_DOD Workpaper-revenue" xfId="581"/>
    <cellStyle name="_DOD-Bank" xfId="582"/>
    <cellStyle name="_DOD-Bank_jkBalance Sheet_DUL_Power Division_Sept10_v1" xfId="583"/>
    <cellStyle name="_DOD-Bank_jkBalance Sheet_DUL_Power Division_Sept10_v1_Computation of deferred taxfinal_23.10.10" xfId="584"/>
    <cellStyle name="_DOD-Bank_jkBalance Sheet_DUL_Power Division_Sept10_v1_Sheet1" xfId="585"/>
    <cellStyle name="_DOD-Security Deposit" xfId="586"/>
    <cellStyle name="_DRBPL June 08- Variance" xfId="587"/>
    <cellStyle name="_DSA Prov Sept" xfId="5580"/>
    <cellStyle name="_DSA prov Sept Final" xfId="5581"/>
    <cellStyle name="_E2 FCRL_Provident Fund (PF)_31.03.08" xfId="588"/>
    <cellStyle name="_E2 FCRL_Provident Fund (PF)_31.03.08_B-5  30.09.2010 " xfId="589"/>
    <cellStyle name="_E2 FCRL_Provident Fund (PF)_31.03.08_Silokhera Capitalisation sheet 30.09.2010" xfId="590"/>
    <cellStyle name="_eCF - eRAMS - Estimation 1.1" xfId="5582"/>
    <cellStyle name="_eCF Cost Tracking_31Aug05" xfId="5583"/>
    <cellStyle name="_EDC &amp; IDC (As per Old Rates)-Sep 09." xfId="591"/>
    <cellStyle name="_EDC &amp; IDC (As per Old Rates)-Sep 09._Fomats for Data collation" xfId="592"/>
    <cellStyle name="_Edward bs March200925 5 09 " xfId="593"/>
    <cellStyle name="_Edward bs March200925 5 09 _1-Projections_DUL_Q1" xfId="594"/>
    <cellStyle name="_Edward bs March200925 5 09 _Balance Sheet_DUL_Power Division_June10_v2" xfId="595"/>
    <cellStyle name="_Edward bs March200925 5 09 _Balance Sheet_DUL_Power Division_June10_v2_B-5  30.09.2010 " xfId="596"/>
    <cellStyle name="_Edward bs March200925 5 09 _Balance Sheet_DUL_Power Division_June10_v2_Computation of deferred taxfinal_23.10.10" xfId="597"/>
    <cellStyle name="_Edward bs March200925 5 09 _Balance Sheet_DUL_Power Division_June10_v2_jkBalance Sheet_DUL_Power Division_Sept10_v1" xfId="598"/>
    <cellStyle name="_Edward bs March200925 5 09 _Balance Sheet_DUL_Power Division_June10_v2_Sheet1" xfId="599"/>
    <cellStyle name="_Edward bs March200925 5 09 _Balance Sheet_DUL_Power Division_June10_v2_Silokhera Capitalisation sheet 30.09.2010" xfId="600"/>
    <cellStyle name="_Edward bs March200925 5 09 _Balance Sheet_DUL_Real Estate_June'10" xfId="601"/>
    <cellStyle name="_Edward bs March200925 5 09 _Balance Sheet_DUL_Real Estate_June'10_Working of Tax Shield and Interst utility division_3 8 10" xfId="602"/>
    <cellStyle name="_Edward bs March200925 5 09 _Balance Sheet_DUL_Real Estate_Mar'10" xfId="603"/>
    <cellStyle name="_Edward bs March200925 5 09 _Balance Sheet_DUL_Real Estate_Mar'10_B-5  30.09.2010 " xfId="604"/>
    <cellStyle name="_Edward bs March200925 5 09 _Balance Sheet_DUL_Real Estate_Mar'10_Computation of deferred taxfinal_23.10.10" xfId="605"/>
    <cellStyle name="_Edward bs March200925 5 09 _Balance Sheet_DUL_Real Estate_Mar'10_Consolidated_Balance_Sheet_DUL_June_10_V1" xfId="606"/>
    <cellStyle name="_Edward bs March200925 5 09 _Balance Sheet_DUL_Real Estate_Mar'10_jkBalance Sheet_DUL_Power Division_Sept10_v1" xfId="607"/>
    <cellStyle name="_Edward bs March200925 5 09 _Balance Sheet_DUL_Real Estate_Mar'10_Sheet1" xfId="608"/>
    <cellStyle name="_Edward bs March200925 5 09 _Balance Sheet_DUL_Real Estate_Mar'10_Silokhera Capitalisation sheet 30.09.2010" xfId="609"/>
    <cellStyle name="_Edward bs March200925 5 09 _Balance Sheet_DUL_Real Estate_Mar'10_Working of Tax Shield and Interst utility division_3 8 10" xfId="610"/>
    <cellStyle name="_Edward bs March200925 5 09 _Consolidated_Balance_Sheet_DUL_June_10_V1" xfId="611"/>
    <cellStyle name="_Edward bs March200925 5 09 _Consolidated_Balance_Sheet_DUL_June_10_V1_Sheet1" xfId="612"/>
    <cellStyle name="_Edward bs March200925 5 09 _Deferred Tax Working_2010-2013_26.3.10_V2" xfId="613"/>
    <cellStyle name="_Edward bs March200925 5 09 _Deferred Tax Working_2010-2013_26.3.10_V2_Working of Tax Shield and Interst utility division_3 8 10" xfId="614"/>
    <cellStyle name="_Edward bs March200925 5 09 _DHCL March 09-1_Version 4-unlinked" xfId="615"/>
    <cellStyle name="_Edward bs March200925 5 09 _DHDL_Financial_31.03.2011" xfId="616"/>
    <cellStyle name="_Edward bs March200925 5 09 _DHDL_Merged_Financial_31 03 2011" xfId="617"/>
    <cellStyle name="_Edward bs March200925 5 09 _DHDL_Notes RPD_March 2011" xfId="618"/>
    <cellStyle name="_Edward bs March200925 5 09 _jkBalance Sheet_DUL_Power Division_Sept10_v1" xfId="619"/>
    <cellStyle name="_Edward bs March200925 5 09 _jkBalance Sheet_DUL_Power Division_Sept10_v1_Computation of deferred taxfinal_23.10.10" xfId="620"/>
    <cellStyle name="_Edward bs March200925 5 09 _jkBalance Sheet_DUL_Power Division_Sept10_v1_Sheet1" xfId="621"/>
    <cellStyle name="_Edward bs March200925 5 09 _Wind_31 7 10" xfId="622"/>
    <cellStyle name="_Edward bs March200925 5 09 _Wind_31 7 10_Balance Sheet_DUL_Power Division_Sept10_v4_23.10.10_final" xfId="623"/>
    <cellStyle name="_EIPL_Mar'10 audit Final 4" xfId="5584"/>
    <cellStyle name="_EIPL_Mar'10 audit revsd 2" xfId="5585"/>
    <cellStyle name="_Electricity Reco 30.10.07" xfId="5586"/>
    <cellStyle name="_EMD Deposit &amp; Projects" xfId="3632"/>
    <cellStyle name="_EMD Deposit &amp; Projects 2" xfId="3633"/>
    <cellStyle name="_EMD Deposit &amp; Projects 3" xfId="3634"/>
    <cellStyle name="_EMD Deposit &amp; Projects 4" xfId="3635"/>
    <cellStyle name="_EMD Deposit &amp; Projects 5" xfId="3636"/>
    <cellStyle name="_emi schedule for customer with chaged emi" xfId="5587"/>
    <cellStyle name="_Entries" xfId="624"/>
    <cellStyle name="_Entries_1-Projections_DUL_Q1" xfId="625"/>
    <cellStyle name="_Entries_Balance Sheet_DUL_Power Division_June10_v2" xfId="626"/>
    <cellStyle name="_Entries_Balance Sheet_DUL_Power Division_June10_v2_B-5  30.09.2010 " xfId="627"/>
    <cellStyle name="_Entries_Balance Sheet_DUL_Power Division_June10_v2_Computation of deferred taxfinal_23.10.10" xfId="628"/>
    <cellStyle name="_Entries_Balance Sheet_DUL_Power Division_June10_v2_jkBalance Sheet_DUL_Power Division_Sept10_v1" xfId="629"/>
    <cellStyle name="_Entries_Balance Sheet_DUL_Power Division_June10_v2_Sheet1" xfId="630"/>
    <cellStyle name="_Entries_Balance Sheet_DUL_Power Division_June10_v2_Silokhera Capitalisation sheet 30.09.2010" xfId="631"/>
    <cellStyle name="_Entries_Balance Sheet_DUL_Real Estate_June'10" xfId="632"/>
    <cellStyle name="_Entries_Balance Sheet_DUL_Real Estate_June'10_Working of Tax Shield and Interst utility division_3 8 10" xfId="633"/>
    <cellStyle name="_Entries_Balance Sheet_DUL_Real Estate_Mar'10" xfId="634"/>
    <cellStyle name="_Entries_Balance Sheet_DUL_Real Estate_Mar'10_B-5  30.09.2010 " xfId="635"/>
    <cellStyle name="_Entries_Balance Sheet_DUL_Real Estate_Mar'10_Computation of deferred taxfinal_23.10.10" xfId="636"/>
    <cellStyle name="_Entries_Balance Sheet_DUL_Real Estate_Mar'10_Consolidated_Balance_Sheet_DUL_June_10_V1" xfId="637"/>
    <cellStyle name="_Entries_Balance Sheet_DUL_Real Estate_Mar'10_jkBalance Sheet_DUL_Power Division_Sept10_v1" xfId="638"/>
    <cellStyle name="_Entries_Balance Sheet_DUL_Real Estate_Mar'10_Sheet1" xfId="639"/>
    <cellStyle name="_Entries_Balance Sheet_DUL_Real Estate_Mar'10_Silokhera Capitalisation sheet 30.09.2010" xfId="640"/>
    <cellStyle name="_Entries_Balance Sheet_DUL_Real Estate_Mar'10_Working of Tax Shield and Interst utility division_3 8 10" xfId="641"/>
    <cellStyle name="_Entries_Consolidated_Balance_Sheet_DUL_June_10_V1" xfId="642"/>
    <cellStyle name="_Entries_Consolidated_Balance_Sheet_DUL_June_10_V1_Sheet1" xfId="643"/>
    <cellStyle name="_Entries_Deferred Tax Working_2010-2013_26.3.10_V2" xfId="644"/>
    <cellStyle name="_Entries_Deferred Tax Working_2010-2013_26.3.10_V2_Working of Tax Shield and Interst utility division_3 8 10" xfId="645"/>
    <cellStyle name="_Entries_DHCL March 09-1_Version 4-unlinked" xfId="646"/>
    <cellStyle name="_Entries_DHDL_Financial_31.03.2011" xfId="647"/>
    <cellStyle name="_Entries_DHDL_Merged_Financial_31 03 2011" xfId="648"/>
    <cellStyle name="_Entries_DHDL_Notes RPD_March 2011" xfId="649"/>
    <cellStyle name="_Entries_jkBalance Sheet_DUL_Power Division_Sept10_v1" xfId="650"/>
    <cellStyle name="_Entries_jkBalance Sheet_DUL_Power Division_Sept10_v1_Computation of deferred taxfinal_23.10.10" xfId="651"/>
    <cellStyle name="_Entries_jkBalance Sheet_DUL_Power Division_Sept10_v1_Sheet1" xfId="652"/>
    <cellStyle name="_Entries_to_Be_Passed_BIG_Dec'06" xfId="5588"/>
    <cellStyle name="_Entries_to_Be_Passed_BIG_Dec'06 2" xfId="5589"/>
    <cellStyle name="_Entries_to_Be_Passed_BIG_Dec'06_K 1.4 Add Apr09 to Mar10" xfId="5590"/>
    <cellStyle name="_Entries_to_Be_Passed_BIG_Dec'06_N_Current Liabilities_Sept'0New" xfId="5591"/>
    <cellStyle name="_Entries_to_Be_Passed_BIG_Dec'06_Prepaid" xfId="5592"/>
    <cellStyle name="_Entries_Wind_31 7 10" xfId="653"/>
    <cellStyle name="_Entries_Wind_31 7 10_Balance Sheet_DUL_Power Division_Sept10_v4_23.10.10_final" xfId="654"/>
    <cellStyle name="_EPOP Working Actual 2008-9" xfId="655"/>
    <cellStyle name="_EPS" xfId="3637"/>
    <cellStyle name="_EPS 2" xfId="3638"/>
    <cellStyle name="_EPS 3" xfId="3639"/>
    <cellStyle name="_EPS 4" xfId="3640"/>
    <cellStyle name="_EPS 5" xfId="3641"/>
    <cellStyle name="_EPS_detail" xfId="3642"/>
    <cellStyle name="_Excel Trackers upto Oct 07" xfId="5593"/>
    <cellStyle name="_Expenditure analysis dec 2008" xfId="656"/>
    <cellStyle name="_Expenditure analysis dec 2008_B-5  30.09.2010 " xfId="657"/>
    <cellStyle name="_Expenditure analysis dec 2008_Silokhera Capitalisation sheet 30.09.2010" xfId="658"/>
    <cellStyle name="_Extra Working Hours Payout - Eclipse till 31st March 2007" xfId="659"/>
    <cellStyle name="_Extra Working Hours Payout - Eclipse_April 2007" xfId="660"/>
    <cellStyle name="_F-4" xfId="5594"/>
    <cellStyle name="_FA Addition Vouching" xfId="661"/>
    <cellStyle name="_FA- Additions &amp; Deletions" xfId="662"/>
    <cellStyle name="_FA- Additions &amp; Deletions_DHDL_Financial_30.06.2011 (Q1)" xfId="663"/>
    <cellStyle name="_FA- Additions &amp; Deletions_DHDL_Merged_Financial_31 03 2011" xfId="664"/>
    <cellStyle name="_FA- Additions &amp; Deletions_Fomats for Data collation" xfId="665"/>
    <cellStyle name="_FA- Additions &amp; Deletions_Related Parties-DRBPL Mar-11" xfId="666"/>
    <cellStyle name="_FA- Additions &amp; Deletions_ROI Segmant Trial 30 06 2011" xfId="667"/>
    <cellStyle name="_FA Nov 06 sumif" xfId="668"/>
    <cellStyle name="_FA Nov 06 sumif_B-5  30.09.2010 " xfId="669"/>
    <cellStyle name="_FA Nov 06 sumif_Silokhera Capitalisation sheet 30.09.2010" xfId="670"/>
    <cellStyle name="_FA vouching" xfId="671"/>
    <cellStyle name="_FA vouching_Fomats for Data collation" xfId="672"/>
    <cellStyle name="_FA WP" xfId="673"/>
    <cellStyle name="_FA_DHDL CORP FB1_30 06 2011" xfId="674"/>
    <cellStyle name="_FBT" xfId="3643"/>
    <cellStyle name="_FBT 2" xfId="3644"/>
    <cellStyle name="_FBT 3" xfId="3645"/>
    <cellStyle name="_FBT 4" xfId="3646"/>
    <cellStyle name="_FBT 5" xfId="3647"/>
    <cellStyle name="_FBT Annexure" xfId="675"/>
    <cellStyle name="_FBT dcdl" xfId="676"/>
    <cellStyle name="_FBT final" xfId="677"/>
    <cellStyle name="_FBT IPPL 2006-07" xfId="3648"/>
    <cellStyle name="_FBT IPPL 2006-07 2" xfId="3649"/>
    <cellStyle name="_FBT IPPL 2006-07 3" xfId="3650"/>
    <cellStyle name="_FBT IPPL 2006-07 4" xfId="3651"/>
    <cellStyle name="_FBT IPPL 2006-07 5" xfId="3652"/>
    <cellStyle name="_FBT IPPL 2006-07_detail" xfId="3653"/>
    <cellStyle name="_fbt_detail" xfId="3654"/>
    <cellStyle name="_FCI CHARGES 1100" xfId="5595"/>
    <cellStyle name="_FCI,FCU_IFSL" xfId="5596"/>
    <cellStyle name="_FCU base" xfId="5597"/>
    <cellStyle name="_FD Tracker" xfId="678"/>
    <cellStyle name="_FD Tracker_Balance Sheet_DUL_Power Division_Sept10_v4_23.10.10_final" xfId="679"/>
    <cellStyle name="_FD Tracker_DHDL_Financial_31.03.2011" xfId="680"/>
    <cellStyle name="_FD Tracker_DHDL_Financial_June 2011" xfId="681"/>
    <cellStyle name="_FD Tracker_DHDL_Interest Expense_30.09.2010" xfId="682"/>
    <cellStyle name="_FD Tracker_DHDL_Interest Expense_30.09.2010_Fomats for Data collation" xfId="683"/>
    <cellStyle name="_FD Tracker_DHDL_Interest Expense_31.03.2011" xfId="684"/>
    <cellStyle name="_FD Tracker_DHDL_Interest Expense_31.03.2011_Fomats for Data collation" xfId="685"/>
    <cellStyle name="_FD Tracker_DHDL_Interest Expense_June-11" xfId="686"/>
    <cellStyle name="_FD Tracker_DHDL_Merged_Financial_31 03 2011" xfId="687"/>
    <cellStyle name="_FD Tracker_DHDL_Merged_Financial_31.03.2011" xfId="688"/>
    <cellStyle name="_FD Tracker_DHDL_Notes RPD_March 2011" xfId="689"/>
    <cellStyle name="_FD Tracker_DLFU_Business plan_10-13( 26.3.10)_new3_TARIFF @8.95 FROM AUGUSTv1 updated 30 August_sent to wcc_15.10.10" xfId="690"/>
    <cellStyle name="_FD Tracker_DLFU_Business plan_10-13( 26.3.10)_projected profitability _4 years" xfId="691"/>
    <cellStyle name="_fim" xfId="3655"/>
    <cellStyle name="_fim 2" xfId="3656"/>
    <cellStyle name="_fim 3" xfId="3657"/>
    <cellStyle name="_fim 4" xfId="3658"/>
    <cellStyle name="_fim 5" xfId="3659"/>
    <cellStyle name="_FIM Funding" xfId="3660"/>
    <cellStyle name="_FIM Funding 2" xfId="3661"/>
    <cellStyle name="_FIM Funding 3" xfId="3662"/>
    <cellStyle name="_FIM Funding 4" xfId="3663"/>
    <cellStyle name="_FIM Funding 5" xfId="3664"/>
    <cellStyle name="_fim_Abstract-2007-08" xfId="3665"/>
    <cellStyle name="_fim_ACL_3402_2008-09" xfId="3666"/>
    <cellStyle name="_fim_ADL_3373_2008-09" xfId="3667"/>
    <cellStyle name="_fim_Book1 (2)" xfId="3668"/>
    <cellStyle name="_fim_CIL_3415_2008-09" xfId="3669"/>
    <cellStyle name="_fim_IBL_3441_2008-09" xfId="3670"/>
    <cellStyle name="_fim_IEL_3210_ 2007-2008" xfId="3671"/>
    <cellStyle name="_fim_IEL_3210_ 2007-2008_260508" xfId="3672"/>
    <cellStyle name="_fim_Land  CWIP status" xfId="3673"/>
    <cellStyle name="_FINAL PL-CV working 8 7 06" xfId="5598"/>
    <cellStyle name="_Final PoCM" xfId="5599"/>
    <cellStyle name="_Final RPL" xfId="3674"/>
    <cellStyle name="_Final RPL 2" xfId="3675"/>
    <cellStyle name="_Final RPL 3" xfId="3676"/>
    <cellStyle name="_Final RPL 4" xfId="3677"/>
    <cellStyle name="_Final RPL 5" xfId="3678"/>
    <cellStyle name="_Final RPL_detail" xfId="3679"/>
    <cellStyle name="_Final_BS _ PD_DUL-310310(050510)" xfId="692"/>
    <cellStyle name="_Finance charges" xfId="693"/>
    <cellStyle name="_Finance charges_DHDL_Financial_30.06.2011 (Q1)" xfId="694"/>
    <cellStyle name="_Finance charges_DHDL_Merged_Financial_31 03 2011" xfId="695"/>
    <cellStyle name="_Finance charges_Fomats for Data collation" xfId="696"/>
    <cellStyle name="_Finance charges_Related Parties-DRBPL Mar-11" xfId="697"/>
    <cellStyle name="_Finance charges_ROI Segmant Trial 30 06 2011" xfId="698"/>
    <cellStyle name="_Financials - Insurance M06" xfId="3680"/>
    <cellStyle name="_Financials - Insurance M06 2" xfId="3681"/>
    <cellStyle name="_Financials - Insurance M06 3" xfId="3682"/>
    <cellStyle name="_Financials - Insurance M06 4" xfId="3683"/>
    <cellStyle name="_Financials - Insurance M06 5" xfId="3684"/>
    <cellStyle name="_Financials - Insurance M06_Abstract-2007-08" xfId="3685"/>
    <cellStyle name="_Financials - Insurance M06_Book1 (2)" xfId="3686"/>
    <cellStyle name="_Financials_GSG-DRDL_March 2010" xfId="699"/>
    <cellStyle name="_Financials_GSG-DRDL_March 2010_DHDL_Merged_Financial_31 03 2011" xfId="700"/>
    <cellStyle name="_Financials_GSG-DRDL_March 2010_DHDL_Notes RPD_March 2011" xfId="701"/>
    <cellStyle name="_Finnone Summary version 2" xfId="5600"/>
    <cellStyle name="_Fixed asset Vouching" xfId="702"/>
    <cellStyle name="_Fixed asset Vouching_DHDL_Merged_Financial_31 03 2011" xfId="703"/>
    <cellStyle name="_Fixed asset Vouching_DHDL_Notes RPD_March 2011" xfId="704"/>
    <cellStyle name="_Fixed Assets (Bes, Div, Irama)" xfId="705"/>
    <cellStyle name="_Fixed Assets and Depc" xfId="706"/>
    <cellStyle name="_Fixed Assets and Depc_jkBalance Sheet_DUL_Power Division_Sept10_v1" xfId="707"/>
    <cellStyle name="_Fixed Assets and Depc_jkBalance Sheet_DUL_Power Division_Sept10_v1_Computation of deferred taxfinal_23.10.10" xfId="708"/>
    <cellStyle name="_Fixed Assets and Depc_jkBalance Sheet_DUL_Power Division_Sept10_v1_Sheet1" xfId="709"/>
    <cellStyle name="_FM Analysis April'06" xfId="710"/>
    <cellStyle name="_FM Analysis April'06_DHDL_Financial_30.06.2011 (Q1)" xfId="711"/>
    <cellStyle name="_FM Analysis April'06_DHDL_Merged_Financial_31 03 2011" xfId="712"/>
    <cellStyle name="_FM Analysis April'06_Fomats for Data collation" xfId="713"/>
    <cellStyle name="_FM Analysis April'06_Related Parties-DRBPL Mar-11" xfId="714"/>
    <cellStyle name="_FM Analysis April'06_ROI Segmant Trial 30 06 2011" xfId="715"/>
    <cellStyle name="_Forfeiture income" xfId="716"/>
    <cellStyle name="_Form 3 CD Annexures 2004" xfId="717"/>
    <cellStyle name="_Form 3 CD Annexures 2004_DHDL_Financial_30.06.2011 (Q1)" xfId="718"/>
    <cellStyle name="_Form 3 CD Annexures 2004_DHDL_Financial_31.12.2010" xfId="719"/>
    <cellStyle name="_Form 3 CD Annexures 2004_DHDL_Merged_Financial_31 03 2011" xfId="720"/>
    <cellStyle name="_Form 3 CD Annexures 2004_Fomats for Data collation" xfId="721"/>
    <cellStyle name="_Form 3 CD Annexures 2004_Loans &amp; Advances_March 2010" xfId="722"/>
    <cellStyle name="_Form 3 CD Annexures 2004_Loans &amp; Advances_March 2010_DHDL_Financial_31.03.2011" xfId="723"/>
    <cellStyle name="_Form 3 CD Annexures 2004_Loans &amp; Advances_March 2010_DHDL_Linked Financials_March 2010_Vers. 2" xfId="724"/>
    <cellStyle name="_Form 3 CD Annexures 2004_Loans &amp; Advances_March 2010_DHDL_Merged_Financial_31 03 2011" xfId="725"/>
    <cellStyle name="_Form 3 CD Annexures 2004_Loans &amp; Advances_March 2010_DHDL_Merged_Financial_31.03.2011" xfId="726"/>
    <cellStyle name="_Form 3 CD Annexures 2004_Loans &amp; Advances_March 2010_FA_DHDL CORP FB1_30 06 2011" xfId="727"/>
    <cellStyle name="_Form 3 CD Annexures 2004_Loans &amp; Advances_March 2010_Fomats for Data collation" xfId="728"/>
    <cellStyle name="_Form 3 CD Annexures 2004_Related Parties-DRBPL Mar-11" xfId="729"/>
    <cellStyle name="_Form 3 CD Annexures 2004_ROI Segmant Trial 30 06 2011" xfId="730"/>
    <cellStyle name="_Form 3CD Annexures Consolidated kamal" xfId="731"/>
    <cellStyle name="_Form 3CD Annexures Consolidated kamal_Book3(1)" xfId="732"/>
    <cellStyle name="_Form 3CD Annexures Consolidated kamal_DHDL_Draft linked Financials_March 2010" xfId="733"/>
    <cellStyle name="_Form 3CD Annexures Consolidated kamal_DHDL_Financial_31.12.2010" xfId="734"/>
    <cellStyle name="_Form 3CD Annexures Consolidated kamal_DHDL_Variance Workpaper_31 03 2010_Version 1" xfId="735"/>
    <cellStyle name="_Form 3CD Annexures Consolidated kamal_Loans &amp; Advances_March 2010" xfId="736"/>
    <cellStyle name="_Form 3CD Annexures Consolidated kamal_Loans &amp; Advances_March 2010_DHDL_Financial_31.03.2011" xfId="737"/>
    <cellStyle name="_Form 3CD Annexures Consolidated kamal_Loans &amp; Advances_March 2010_DHDL_Financial_31.03.2011_DHDL_Merged_Financial_31 03 2011" xfId="738"/>
    <cellStyle name="_Form 3CD Annexures Consolidated kamal_Loans &amp; Advances_March 2010_DHDL_Linked Financials_March 2010_Vers. 2" xfId="739"/>
    <cellStyle name="_Form 3CD Annexures Consolidated kamal_Loans &amp; Advances_March 2010_DHDL_Linked Financials_March 2010_Vers. 2_DHDL_Merged_Financial_31 03 2011" xfId="740"/>
    <cellStyle name="_Form 3CD Annexures Consolidated kamal_Loans &amp; Advances_March 2010_DHDL_Merged_Financial_31 03 2011" xfId="741"/>
    <cellStyle name="_Form 3CD Annexures Consolidated kamal_Loans &amp; Advances_March 2010_DHDL_Merged_Financial_31.03.2011" xfId="742"/>
    <cellStyle name="_Form 3CD Annexures Consolidated kamal_Loans &amp; Advances_March 2010_DHDL_Notes RPD_March 2011" xfId="743"/>
    <cellStyle name="_Form 3CD Annexures Consolidated kamal_Loans &amp; Advances_March 2010_FA_DHDL CORP FB1_30 06 2011" xfId="744"/>
    <cellStyle name="_Form 3CD Annexures Consolidated kamal_Loans &amp; Advances_March 2010_Fomats for Data collation" xfId="745"/>
    <cellStyle name="_Form 3CD Annexures Consolidated kamal_Provisions entries" xfId="746"/>
    <cellStyle name="_Form 3CD Annexures Consolidated kamal_RS DHDL_Linked Financials_March 2010_060910" xfId="747"/>
    <cellStyle name="_Form 3CD Annexures Consolidated kamal_RS DHDL_Linked Financials_March 2010_Merged financial revised" xfId="748"/>
    <cellStyle name="_Form 3CD Annexures Consolidated kamal_WIP March 2010" xfId="749"/>
    <cellStyle name="_format (version 1) (1)" xfId="750"/>
    <cellStyle name="_format (version 1) (1) 2" xfId="5601"/>
    <cellStyle name="_format (version 1) (1) 2_Processinfees-DLF-30092011" xfId="5602"/>
    <cellStyle name="_format (version 1) (1) 2_Upfront &amp; Processing fee- DLF Group- Q1+Q2" xfId="5603"/>
    <cellStyle name="_format (version 1) (1) 3" xfId="5604"/>
    <cellStyle name="_format (version 1) (1) 3_Processinfees-DLF-30092011" xfId="5605"/>
    <cellStyle name="_format (version 1) (1) 3_Upfront &amp; Processing fee- DLF Group- Q1+Q2" xfId="5606"/>
    <cellStyle name="_format (version 1) (1) 4" xfId="5607"/>
    <cellStyle name="_format (version 1) (1) 4_Processinfees-DLF-30092011" xfId="5608"/>
    <cellStyle name="_format (version 1) (1) 4_Upfront &amp; Processing fee- DLF Group- Q1+Q2" xfId="5609"/>
    <cellStyle name="_format (version 1) (1) 5" xfId="5610"/>
    <cellStyle name="_format (version 1) (1) 5_Processinfees-DLF-30092011" xfId="5611"/>
    <cellStyle name="_format (version 1) (1) 5_Upfront &amp; Processing fee- DLF Group- Q1+Q2" xfId="5612"/>
    <cellStyle name="_format (version 1) (1) 6" xfId="5613"/>
    <cellStyle name="_format (version 1) (1) 6_Processinfees-DLF-30092011" xfId="5614"/>
    <cellStyle name="_format (version 1) (1) 6_Upfront &amp; Processing fee- DLF Group- Q1+Q2" xfId="5615"/>
    <cellStyle name="_format (version 1) (1) 7" xfId="5616"/>
    <cellStyle name="_format (version 1) (1) 7_Processinfees-DLF-30092011" xfId="5617"/>
    <cellStyle name="_format (version 1) (1) 7_Upfront &amp; Processing fee- DLF Group- Q1+Q2" xfId="5618"/>
    <cellStyle name="_format (version 1) (1)_RS Vytilla Sold unsold 311211" xfId="751"/>
    <cellStyle name="_Fornax" xfId="3687"/>
    <cellStyle name="_Fornax 2" xfId="3688"/>
    <cellStyle name="_Fornax 3" xfId="3689"/>
    <cellStyle name="_Fornax 4" xfId="3690"/>
    <cellStyle name="_Fornax 5" xfId="3691"/>
    <cellStyle name="_FS KF 06" xfId="752"/>
    <cellStyle name="_FS KF 06_DHDL_Financial_30.06.2011 (Q1)" xfId="753"/>
    <cellStyle name="_FS KF 06_DHDL_Financial_31.12.2010" xfId="754"/>
    <cellStyle name="_FS KF 06_DHDL_Merged_Financial_31 03 2011" xfId="755"/>
    <cellStyle name="_FS KF 06_Fomats for Data collation" xfId="756"/>
    <cellStyle name="_FS KF 06_Loans &amp; Advances_March 2010" xfId="757"/>
    <cellStyle name="_FS KF 06_Loans &amp; Advances_March 2010_DHDL_Financial_31.03.2011" xfId="758"/>
    <cellStyle name="_FS KF 06_Loans &amp; Advances_March 2010_DHDL_Linked Financials_March 2010_Vers. 2" xfId="759"/>
    <cellStyle name="_FS KF 06_Loans &amp; Advances_March 2010_DHDL_Merged_Financial_31 03 2011" xfId="760"/>
    <cellStyle name="_FS KF 06_Loans &amp; Advances_March 2010_DHDL_Merged_Financial_31.03.2011" xfId="761"/>
    <cellStyle name="_FS KF 06_Loans &amp; Advances_March 2010_FA_DHDL CORP FB1_30 06 2011" xfId="762"/>
    <cellStyle name="_FS KF 06_Loans &amp; Advances_March 2010_Fomats for Data collation" xfId="763"/>
    <cellStyle name="_FS KF 06_Related Parties-DRBPL Mar-11" xfId="764"/>
    <cellStyle name="_FS KF 06_ROI Segmant Trial 30 06 2011" xfId="765"/>
    <cellStyle name="_Fund 16072007" xfId="3692"/>
    <cellStyle name="_Fund 16072007 2" xfId="3693"/>
    <cellStyle name="_Fund 16072007_Abstract-2007-08" xfId="3694"/>
    <cellStyle name="_Fund 16072007_Aug consl backup-land adv &amp; Ext ICD" xfId="3695"/>
    <cellStyle name="_Fund 16072007_Entries Passed in Conso for profit on sale of invRevised 30.07.08" xfId="3696"/>
    <cellStyle name="_Fund 16072007_Entries Passed in Conso for profit on sale of invRevised 30.07.08_IREL_3000_08-09" xfId="3697"/>
    <cellStyle name="_Fund 16072007_Entries Passed in Conso for profit on sale of invRevised 30.07.08_IREL_3000_08-09 2" xfId="3698"/>
    <cellStyle name="_Fund 16072007_Entries Passed in Conso for profit on sale of invRevised 30.07.08_IREL_3000_08-09 stage 3" xfId="3699"/>
    <cellStyle name="_Fund 16072007_Entries Passed in Conso for profit on sale of invRevised 30.07.08_IREL_3000_08-09 stage 3_IREL_3000_08-09" xfId="3700"/>
    <cellStyle name="_Fund 16072007_Entries Passed in Conso for profit on sale of invRevised 30.07.08_IREL_3000_08-09 stage 3_IREL_3000_08-09 2" xfId="3701"/>
    <cellStyle name="_Fund 16072007_Entries Passed in Conso for profit on sale of invRevised 30.07.08_IREL_3000_08-09_IBREAL_BS PACK-Version.02" xfId="3702"/>
    <cellStyle name="_Fund 16072007_Entries Passed in Conso for profit on sale of invRevised 30.07.08_IREL_3000_08-09_IBREAL_BS PACK-Version.02 2" xfId="3703"/>
    <cellStyle name="_Fund 16072007_Entries Passed in Conso for profit on sale of invRevised 30.07.08_IREL_3000_08-09_IBREAL_BS PACK-Version.02_IBREAL_BS PACK-Version.03" xfId="3704"/>
    <cellStyle name="_Fund 16072007_Entries Passed in Conso for profit on sale of invRevised 30.07.08_IREL_3000_08-09_IBREAL_BS PACK-Version.02_IBREAL_BS PACK-Version.03 2" xfId="3705"/>
    <cellStyle name="_Fund 16072007_Entries Passed in Conso for profit on sale of invRevised 30.07.08_IREL_3000_08-09_IBREAL_BS PACK-Version.02_IBREAL_BS PACK-Version.03_IBREAL_BS PACK-Version.07" xfId="3706"/>
    <cellStyle name="_Fund 16072007_Entries Passed in Conso for profit on sale of invRevised 30.07.08_IREL_3000_08-09_IBREAL_BS PACK-Version.02_IBREAL_BS PACK-Version.03_IBREAL_BS PACK-Version.07 2" xfId="3707"/>
    <cellStyle name="_Fund 16072007_Fornax" xfId="3708"/>
    <cellStyle name="_Fund 16072007_IREL_3000_08-09" xfId="3709"/>
    <cellStyle name="_Fund 16072007_Land Control Sheet Aug 31.08 - Recon" xfId="3710"/>
    <cellStyle name="_Fund 16072007_Land Control Sheet Sep 26.08" xfId="3711"/>
    <cellStyle name="_FUNDING REAL ESTATE" xfId="5619"/>
    <cellStyle name="_Galaxy Advances ageing 31st Dec" xfId="766"/>
    <cellStyle name="_Galaxy Advances ageing 31st Dec_B-5  30.09.2010 " xfId="767"/>
    <cellStyle name="_Galaxy Advances ageing 31st Dec_Silokhera Capitalisation sheet 30.09.2010" xfId="768"/>
    <cellStyle name="_Galaxy Creditor ageing 31st Dec" xfId="769"/>
    <cellStyle name="_Galaxy Creditor ageing 31st Dec_B-5  30.09.2010 " xfId="770"/>
    <cellStyle name="_Galaxy Creditor ageing 31st Dec_Silokhera Capitalisation sheet 30.09.2010" xfId="771"/>
    <cellStyle name="_Galaxy variance Dec" xfId="772"/>
    <cellStyle name="_Galaxy variance Dec_B-5  30.09.2010 " xfId="773"/>
    <cellStyle name="_Galaxy variance Dec_Silokhera Capitalisation sheet 30.09.2010" xfId="774"/>
    <cellStyle name="_Galaxy_Dec_09 Final" xfId="775"/>
    <cellStyle name="_Galaxy_Dec_09 Final_jkBalance Sheet_DUL_Power Division_Sept10_v1" xfId="776"/>
    <cellStyle name="_Galaxy_Dec_09 Final_jkBalance Sheet_DUL_Power Division_Sept10_v1_Computation of deferred taxfinal_23.10.10" xfId="777"/>
    <cellStyle name="_Galaxy_Dec_09 Final_jkBalance Sheet_DUL_Power Division_Sept10_v1_Sheet1" xfId="778"/>
    <cellStyle name="_General shift salary deduction" xfId="779"/>
    <cellStyle name="_Global One 3CD_Tax Audit" xfId="780"/>
    <cellStyle name="_Global One 3CD_Tax Audit_DHDL_Financial_30.06.2011 (Q1)" xfId="781"/>
    <cellStyle name="_Global One 3CD_Tax Audit_DHDL_Merged_Financial_31 03 2011" xfId="782"/>
    <cellStyle name="_Global One 3CD_Tax Audit_Fomats for Data collation" xfId="783"/>
    <cellStyle name="_Global One 3CD_Tax Audit_Related Parties-DRBPL Mar-11" xfId="784"/>
    <cellStyle name="_Global One 3CD_Tax Audit_ROI Segmant Trial 30 06 2011" xfId="785"/>
    <cellStyle name="_Global One 3CD_Tax Audit04-05 FINAL" xfId="786"/>
    <cellStyle name="_Global One 3CD_Tax Audit04-05 FINAL_DHDL_Financial_30.06.2011 (Q1)" xfId="787"/>
    <cellStyle name="_Global One 3CD_Tax Audit04-05 FINAL_DHDL_Merged_Financial_31 03 2011" xfId="788"/>
    <cellStyle name="_Global One 3CD_Tax Audit04-05 FINAL_Fomats for Data collation" xfId="789"/>
    <cellStyle name="_Global One 3CD_Tax Audit04-05 FINAL_Related Parties-DRBPL Mar-11" xfId="790"/>
    <cellStyle name="_Global One 3CD_Tax Audit04-05 FINAL_ROI Segmant Trial 30 06 2011" xfId="791"/>
    <cellStyle name="_Group Details as on date Sep 20, 2006" xfId="3712"/>
    <cellStyle name="_Group Details as on date Sep 20, 2006 2" xfId="3713"/>
    <cellStyle name="_Group Details as on date Sep 20, 2006 3" xfId="3714"/>
    <cellStyle name="_Group Details as on date Sep 20, 2006 4" xfId="3715"/>
    <cellStyle name="_Group Details as on date Sep 20, 2006 5" xfId="3716"/>
    <cellStyle name="_Group Details as on date Sep 20, 2006_Abstract-2007-08" xfId="3717"/>
    <cellStyle name="_Group Details as on date Sep 20, 2006_Book1 (2)" xfId="3718"/>
    <cellStyle name="_gurpreet cases repayment schedules" xfId="5620"/>
    <cellStyle name="_Gurpreet Requirement July07" xfId="5621"/>
    <cellStyle name="_Hewitt- Attachments to Form 3CD FINAL" xfId="792"/>
    <cellStyle name="_Hewitt- Attachments to Form 3CD FINAL_DHDL_Financial_30.06.2011 (Q1)" xfId="793"/>
    <cellStyle name="_Hewitt- Attachments to Form 3CD FINAL_DHDL_Merged_Financial_31 03 2011" xfId="794"/>
    <cellStyle name="_Hewitt- Attachments to Form 3CD FINAL_Fomats for Data collation" xfId="795"/>
    <cellStyle name="_Hewitt- Attachments to Form 3CD FINAL_Related Parties-DRBPL Mar-11" xfId="796"/>
    <cellStyle name="_Hewitt- Attachments to Form 3CD FINAL_ROI Segmant Trial 30 06 2011" xfId="797"/>
    <cellStyle name="_Hewitt Ph-2 Updated CCR Report 09 -240207_Prov MAr07" xfId="798"/>
    <cellStyle name="_Hewitt Ph-2 Updated CCR Report 09 -240207_Prov MAr07_DHDL_Financial_30.06.2011 (Q1)" xfId="799"/>
    <cellStyle name="_Hewitt Ph-2 Updated CCR Report 09 -240207_Prov MAr07_DHDL_Merged_Financial_31 03 2011" xfId="800"/>
    <cellStyle name="_Hewitt Ph-2 Updated CCR Report 09 -240207_Prov MAr07_ROI Segmant Trial 30 06 2011" xfId="801"/>
    <cellStyle name="_HighLevel_May06_Ver3" xfId="802"/>
    <cellStyle name="_HighLevel_May06_Ver3_DHDL_Financial_30.06.2011 (Q1)" xfId="803"/>
    <cellStyle name="_HighLevel_May06_Ver3_DHDL_Merged_Financial_31 03 2011" xfId="804"/>
    <cellStyle name="_HighLevel_May06_Ver3_Fomats for Data collation" xfId="805"/>
    <cellStyle name="_HighLevel_May06_Ver3_Related Parties-DRBPL Mar-11" xfId="806"/>
    <cellStyle name="_HighLevel_May06_Ver3_ROI Segmant Trial 30 06 2011" xfId="807"/>
    <cellStyle name="_HL PC Calculations Sent to Indiabulls-Paritosh" xfId="5622"/>
    <cellStyle name="_Housing Trial Aug 2006" xfId="5623"/>
    <cellStyle name="_Hyperion_Headcount_YTD" xfId="808"/>
    <cellStyle name="_IB Buildcon L 21.07.06" xfId="3719"/>
    <cellStyle name="_IB Buildcon L 21.07.06 2" xfId="3720"/>
    <cellStyle name="_IB Buildcon L 21.07.06_Abstract-2007-08" xfId="3721"/>
    <cellStyle name="_IB Buildcon L 21.07.06_Aug consl backup-land adv &amp; Ext ICD" xfId="3722"/>
    <cellStyle name="_IB Buildcon L 21.07.06_Book1" xfId="3723"/>
    <cellStyle name="_IB Buildcon L 21.07.06_Book1_EPS working" xfId="3724"/>
    <cellStyle name="_IB Buildcon L 21.07.06_Book1_EPS working 2" xfId="3725"/>
    <cellStyle name="_IB Buildcon L 21.07.06_Book1_IREL_3000_08-09" xfId="3726"/>
    <cellStyle name="_IB Buildcon L 21.07.06_Book1_IREL_3000_08-09 2" xfId="3727"/>
    <cellStyle name="_IB Buildcon L 21.07.06_Book1_IREL_3000_2009-29_July2009  Final Shahi" xfId="3728"/>
    <cellStyle name="_IB Buildcon L 21.07.06_Book1_IREL_3000_2009-29_July2009  Final Shahi 2" xfId="3729"/>
    <cellStyle name="_IB Buildcon L 21.07.06_detail" xfId="3730"/>
    <cellStyle name="_IB Buildcon L 21.07.06_Fornax" xfId="3731"/>
    <cellStyle name="_IB Buildcon L 21.07.06_ICD Detail External from IBREL 23Jun'08" xfId="3732"/>
    <cellStyle name="_IB Buildcon L 21.07.06_ICD Detail External from IBREL 23Jun'08 2" xfId="3733"/>
    <cellStyle name="_IB Buildcon L 21.07.06_ICD_Int Working" xfId="3734"/>
    <cellStyle name="_IB Buildcon L 21.07.06_ICD_Int Working_EPS working" xfId="3735"/>
    <cellStyle name="_IB Buildcon L 21.07.06_ICD_Int Working_EPS working 2" xfId="3736"/>
    <cellStyle name="_IB Buildcon L 21.07.06_ICD_Int Working_EPS working_IBREAL_BS PACK-Version.02" xfId="3737"/>
    <cellStyle name="_IB Buildcon L 21.07.06_ICD_Int Working_EPS working_IBREAL_BS PACK-Version.02 2" xfId="3738"/>
    <cellStyle name="_IB Buildcon L 21.07.06_ICD_Int Working_EPS working_IBREAL_BS PACK-Version.02_IBREAL_BS PACK-Version.03" xfId="3739"/>
    <cellStyle name="_IB Buildcon L 21.07.06_ICD_Int Working_EPS working_IBREAL_BS PACK-Version.02_IBREAL_BS PACK-Version.03 2" xfId="3740"/>
    <cellStyle name="_IB Buildcon L 21.07.06_ICD_Int Working_EPS working_IBREAL_BS PACK-Version.02_IBREAL_BS PACK-Version.03_IBREAL_BS PACK-Version.07" xfId="3741"/>
    <cellStyle name="_IB Buildcon L 21.07.06_ICD_Int Working_EPS working_IBREAL_BS PACK-Version.02_IBREAL_BS PACK-Version.03_IBREAL_BS PACK-Version.07 2" xfId="3742"/>
    <cellStyle name="_IB Buildcon L 21.07.06_ICD_Int Working_IREL_3000_08-09" xfId="3743"/>
    <cellStyle name="_IB Buildcon L 21.07.06_ICD_Int Working_IREL_3000_08-09 2" xfId="3744"/>
    <cellStyle name="_IB Buildcon L 21.07.06_ICD_Int Working_IREL_3000_08-09 stage 3" xfId="3745"/>
    <cellStyle name="_IB Buildcon L 21.07.06_ICD_Int Working_IREL_3000_08-09 stage 3_IREL_3000_08-09" xfId="3746"/>
    <cellStyle name="_IB Buildcon L 21.07.06_ICD_Int Working_IREL_3000_08-09 stage 3_IREL_3000_08-09 2" xfId="3747"/>
    <cellStyle name="_IB Buildcon L 21.07.06_ICD_Int Working_IREL_3000_08-09_IBREAL_BS PACK-Version.02" xfId="3748"/>
    <cellStyle name="_IB Buildcon L 21.07.06_ICD_Int Working_IREL_3000_08-09_IBREAL_BS PACK-Version.02 2" xfId="3749"/>
    <cellStyle name="_IB Buildcon L 21.07.06_ICD_Int Working_IREL_3000_08-09_IBREAL_BS PACK-Version.02_IBREAL_BS PACK-Version.03" xfId="3750"/>
    <cellStyle name="_IB Buildcon L 21.07.06_ICD_Int Working_IREL_3000_08-09_IBREAL_BS PACK-Version.02_IBREAL_BS PACK-Version.03 2" xfId="3751"/>
    <cellStyle name="_IB Buildcon L 21.07.06_ICD_Int Working_IREL_3000_08-09_IBREAL_BS PACK-Version.02_IBREAL_BS PACK-Version.03_IBREAL_BS PACK-Version.07" xfId="3752"/>
    <cellStyle name="_IB Buildcon L 21.07.06_ICD_Int Working_IREL_3000_08-09_IBREAL_BS PACK-Version.02_IBREAL_BS PACK-Version.03_IBREAL_BS PACK-Version.07 2" xfId="3753"/>
    <cellStyle name="_IB Buildcon L 21.07.06_ICD_Int Working_IREL_3000_2009-29_July2009  Final Shahi" xfId="3754"/>
    <cellStyle name="_IB Buildcon L 21.07.06_ICD_Int Working_IREL_3000_2009-29_July2009  Final Shahi 2" xfId="3755"/>
    <cellStyle name="_IB Buildcon L 21.07.06_ICD_Int Working_IREL_3000_2009-29_July2009  Final Shahi_IBREAL_BS PACK-Version.02" xfId="3756"/>
    <cellStyle name="_IB Buildcon L 21.07.06_ICD_Int Working_IREL_3000_2009-29_July2009  Final Shahi_IBREAL_BS PACK-Version.02 2" xfId="3757"/>
    <cellStyle name="_IB Buildcon L 21.07.06_ICD_Int Working_IREL_3000_2009-29_July2009  Final Shahi_IBREAL_BS PACK-Version.02_IBREAL_BS PACK-Version.03" xfId="3758"/>
    <cellStyle name="_IB Buildcon L 21.07.06_ICD_Int Working_IREL_3000_2009-29_July2009  Final Shahi_IBREAL_BS PACK-Version.02_IBREAL_BS PACK-Version.03 2" xfId="3759"/>
    <cellStyle name="_IB Buildcon L 21.07.06_ICD_Int Working_IREL_3000_2009-29_July2009  Final Shahi_IBREAL_BS PACK-Version.02_IBREAL_BS PACK-Version.03_IBREAL_BS PACK-Version.07" xfId="3760"/>
    <cellStyle name="_IB Buildcon L 21.07.06_ICD_Int Working_IREL_3000_2009-29_July2009  Final Shahi_IBREAL_BS PACK-Version.02_IBREAL_BS PACK-Version.03_IBREAL_BS PACK-Version.07 2" xfId="3761"/>
    <cellStyle name="_IB Buildcon L 21.07.06_IEL net worth as on 31st March 2007." xfId="3762"/>
    <cellStyle name="_IB Buildcon L 21.07.06_IEL_3210_ 2007-2008" xfId="3763"/>
    <cellStyle name="_IB Buildcon L 21.07.06_IEL_3210_ 2007-2008_260508" xfId="3764"/>
    <cellStyle name="_IB Buildcon L 21.07.06_IIL_3220_2007-08" xfId="3765"/>
    <cellStyle name="_IB Buildcon L 21.07.06_IREL(Conso)_2007-08_March_Revised" xfId="3766"/>
    <cellStyle name="_IB Buildcon L 21.07.06_IREL(Conso)_2007-08_March_Revised_IREL_3000_08-09" xfId="3767"/>
    <cellStyle name="_IB Buildcon L 21.07.06_IREL(Conso)_2007-08_March_Revised_IREL_3000_08-09 2" xfId="3768"/>
    <cellStyle name="_IB Buildcon L 21.07.06_IREL(Conso)_2007-08_March_Revised_IREL_3000_08-09 stage 3" xfId="3769"/>
    <cellStyle name="_IB Buildcon L 21.07.06_IREL(Conso)_2007-08_March_Revised_IREL_3000_08-09 stage 3_IREL_3000_08-09" xfId="3770"/>
    <cellStyle name="_IB Buildcon L 21.07.06_IREL(Conso)_2007-08_March_Revised_IREL_3000_08-09 stage 3_IREL_3000_08-09 2" xfId="3771"/>
    <cellStyle name="_IB Buildcon L 21.07.06_IREL(Conso)_2007-08_March_Revised_IREL_3000_08-09_IBREAL_BS PACK-Version.02" xfId="3772"/>
    <cellStyle name="_IB Buildcon L 21.07.06_IREL(Conso)_2007-08_March_Revised_IREL_3000_08-09_IBREAL_BS PACK-Version.02 2" xfId="3773"/>
    <cellStyle name="_IB Buildcon L 21.07.06_IREL(Conso)_2007-08_March_Revised_IREL_3000_08-09_IBREAL_BS PACK-Version.02_IBREAL_BS PACK-Version.03" xfId="3774"/>
    <cellStyle name="_IB Buildcon L 21.07.06_IREL(Conso)_2007-08_March_Revised_IREL_3000_08-09_IBREAL_BS PACK-Version.02_IBREAL_BS PACK-Version.03 2" xfId="3775"/>
    <cellStyle name="_IB Buildcon L 21.07.06_IREL(Conso)_2007-08_March_Revised_IREL_3000_08-09_IBREAL_BS PACK-Version.02_IBREAL_BS PACK-Version.03_IBREAL_BS PACK-Version.07" xfId="3776"/>
    <cellStyle name="_IB Buildcon L 21.07.06_IREL(Conso)_2007-08_March_Revised_IREL_3000_08-09_IBREAL_BS PACK-Version.02_IBREAL_BS PACK-Version.03_IBREAL_BS PACK-Version.07 2" xfId="3777"/>
    <cellStyle name="_IB Buildcon L 21.07.06_IREL(Conso)_2007-08_November-1" xfId="3778"/>
    <cellStyle name="_IB Buildcon L 21.07.06_IREL(Conso)_2007-08_November-1 2" xfId="3779"/>
    <cellStyle name="_IB Buildcon L 21.07.06_IREL(Conso)_2007-08_November-1_Abstract-2007-08" xfId="3780"/>
    <cellStyle name="_IB Buildcon L 21.07.06_IREL(Conso)_2007-08_November-1_Aug consl backup-land adv &amp; Ext ICD" xfId="3781"/>
    <cellStyle name="_IB Buildcon L 21.07.06_IREL(Conso)_2007-08_November-1_Fornax" xfId="3782"/>
    <cellStyle name="_IB Buildcon L 21.07.06_IREL(Conso)_2007-08_November-1_IREL_3000_08-09" xfId="3783"/>
    <cellStyle name="_IB Buildcon L 21.07.06_IREL(Conso)_June_07-08_30-07-08" xfId="3784"/>
    <cellStyle name="_IB Buildcon L 21.07.06_IREL(Conso)_June_07-08_30-07-08_IREL_3000_08-09" xfId="3785"/>
    <cellStyle name="_IB Buildcon L 21.07.06_IREL(Conso)_June_07-08_30-07-08_IREL_3000_08-09 2" xfId="3786"/>
    <cellStyle name="_IB Buildcon L 21.07.06_IREL(Conso)_June_07-08_30-07-08_IREL_3000_08-09 stage 3" xfId="3787"/>
    <cellStyle name="_IB Buildcon L 21.07.06_IREL(Conso)_June_07-08_30-07-08_IREL_3000_08-09 stage 3_IREL_3000_08-09" xfId="3788"/>
    <cellStyle name="_IB Buildcon L 21.07.06_IREL(Conso)_June_07-08_30-07-08_IREL_3000_08-09 stage 3_IREL_3000_08-09 2" xfId="3789"/>
    <cellStyle name="_IB Buildcon L 21.07.06_IREL(Conso)_June_07-08_30-07-08_IREL_3000_08-09_IBREAL_BS PACK-Version.02" xfId="3790"/>
    <cellStyle name="_IB Buildcon L 21.07.06_IREL(Conso)_June_07-08_30-07-08_IREL_3000_08-09_IBREAL_BS PACK-Version.02 2" xfId="3791"/>
    <cellStyle name="_IB Buildcon L 21.07.06_IREL(Conso)_June_07-08_30-07-08_IREL_3000_08-09_IBREAL_BS PACK-Version.02_IBREAL_BS PACK-Version.03" xfId="3792"/>
    <cellStyle name="_IB Buildcon L 21.07.06_IREL(Conso)_June_07-08_30-07-08_IREL_3000_08-09_IBREAL_BS PACK-Version.02_IBREAL_BS PACK-Version.03 2" xfId="3793"/>
    <cellStyle name="_IB Buildcon L 21.07.06_IREL(Conso)_June_07-08_30-07-08_IREL_3000_08-09_IBREAL_BS PACK-Version.02_IBREAL_BS PACK-Version.03_IBREAL_BS PACK-Version.07" xfId="3794"/>
    <cellStyle name="_IB Buildcon L 21.07.06_IREL(Conso)_June_07-08_30-07-08_IREL_3000_08-09_IBREAL_BS PACK-Version.02_IBREAL_BS PACK-Version.03_IBREAL_BS PACK-Version.07 2" xfId="3795"/>
    <cellStyle name="_IB Buildcon L 21.07.06_IREL_3000_08-09" xfId="3796"/>
    <cellStyle name="_IB Buildcon L 21.07.06_IREL_3000_2007-08" xfId="3797"/>
    <cellStyle name="_IB Buildcon L 21.07.06_IREL_3000_2007-08 2" xfId="3798"/>
    <cellStyle name="_IB Buildcon L 21.07.06_IREL_3000_2007-08_IREL_3000_08-09" xfId="3799"/>
    <cellStyle name="_IB Buildcon L 21.07.06_Land  CWIP status" xfId="3800"/>
    <cellStyle name="_IB Buildcon L 21.07.06_Land Control Sheet Aug 31.08 - Recon" xfId="3801"/>
    <cellStyle name="_IB Buildcon L 21.07.06_Land Control Sheet Sep 26.08" xfId="3802"/>
    <cellStyle name="_IB Buildcon L 21.07.06_Results  Format - Sep 30" xfId="3803"/>
    <cellStyle name="_IB Buildcon L 21.07.06_Results  Format - Sep 30_EPS working" xfId="3804"/>
    <cellStyle name="_IB Buildcon L 21.07.06_Results  Format - Sep 30_EPS working 2" xfId="3805"/>
    <cellStyle name="_IB Buildcon L 21.07.06_Results  Format - Sep 30_EPS working_IBREAL_BS PACK-Version.02" xfId="3806"/>
    <cellStyle name="_IB Buildcon L 21.07.06_Results  Format - Sep 30_EPS working_IBREAL_BS PACK-Version.02 2" xfId="3807"/>
    <cellStyle name="_IB Buildcon L 21.07.06_Results  Format - Sep 30_EPS working_IBREAL_BS PACK-Version.02_IBREAL_BS PACK-Version.03" xfId="3808"/>
    <cellStyle name="_IB Buildcon L 21.07.06_Results  Format - Sep 30_EPS working_IBREAL_BS PACK-Version.02_IBREAL_BS PACK-Version.03 2" xfId="3809"/>
    <cellStyle name="_IB Buildcon L 21.07.06_Results  Format - Sep 30_EPS working_IBREAL_BS PACK-Version.02_IBREAL_BS PACK-Version.03_IBREAL_BS PACK-Version.07" xfId="3810"/>
    <cellStyle name="_IB Buildcon L 21.07.06_Results  Format - Sep 30_EPS working_IBREAL_BS PACK-Version.02_IBREAL_BS PACK-Version.03_IBREAL_BS PACK-Version.07 2" xfId="3811"/>
    <cellStyle name="_IB Buildcon L 21.07.06_Results  Format - Sep 30_IREL_3000_08-09" xfId="3812"/>
    <cellStyle name="_IB Buildcon L 21.07.06_Results  Format - Sep 30_IREL_3000_08-09 2" xfId="3813"/>
    <cellStyle name="_IB Buildcon L 21.07.06_Results  Format - Sep 30_IREL_3000_08-09 stage 3" xfId="3814"/>
    <cellStyle name="_IB Buildcon L 21.07.06_Results  Format - Sep 30_IREL_3000_08-09 stage 3_IREL_3000_08-09" xfId="3815"/>
    <cellStyle name="_IB Buildcon L 21.07.06_Results  Format - Sep 30_IREL_3000_08-09 stage 3_IREL_3000_08-09 2" xfId="3816"/>
    <cellStyle name="_IB Buildcon L 21.07.06_Results  Format - Sep 30_IREL_3000_08-09_IBREAL_BS PACK-Version.02" xfId="3817"/>
    <cellStyle name="_IB Buildcon L 21.07.06_Results  Format - Sep 30_IREL_3000_08-09_IBREAL_BS PACK-Version.02 2" xfId="3818"/>
    <cellStyle name="_IB Buildcon L 21.07.06_Results  Format - Sep 30_IREL_3000_08-09_IBREAL_BS PACK-Version.02_IBREAL_BS PACK-Version.03" xfId="3819"/>
    <cellStyle name="_IB Buildcon L 21.07.06_Results  Format - Sep 30_IREL_3000_08-09_IBREAL_BS PACK-Version.02_IBREAL_BS PACK-Version.03 2" xfId="3820"/>
    <cellStyle name="_IB Buildcon L 21.07.06_Results  Format - Sep 30_IREL_3000_08-09_IBREAL_BS PACK-Version.02_IBREAL_BS PACK-Version.03_IBREAL_BS PACK-Version.07" xfId="3821"/>
    <cellStyle name="_IB Buildcon L 21.07.06_Results  Format - Sep 30_IREL_3000_08-09_IBREAL_BS PACK-Version.02_IBREAL_BS PACK-Version.03_IBREAL_BS PACK-Version.07 2" xfId="3822"/>
    <cellStyle name="_IB Buildcon L 21.07.06_Results  Format - Sep 30_IREL_3000_2009-29_July2009  Final Shahi" xfId="3823"/>
    <cellStyle name="_IB Buildcon L 21.07.06_Results  Format - Sep 30_IREL_3000_2009-29_July2009  Final Shahi 2" xfId="3824"/>
    <cellStyle name="_IB Buildcon L 21.07.06_Results  Format - Sep 30_IREL_3000_2009-29_July2009  Final Shahi_IBREAL_BS PACK-Version.02" xfId="3825"/>
    <cellStyle name="_IB Buildcon L 21.07.06_Results  Format - Sep 30_IREL_3000_2009-29_July2009  Final Shahi_IBREAL_BS PACK-Version.02 2" xfId="3826"/>
    <cellStyle name="_IB Buildcon L 21.07.06_Results  Format - Sep 30_IREL_3000_2009-29_July2009  Final Shahi_IBREAL_BS PACK-Version.02_IBREAL_BS PACK-Version.03" xfId="3827"/>
    <cellStyle name="_IB Buildcon L 21.07.06_Results  Format - Sep 30_IREL_3000_2009-29_July2009  Final Shahi_IBREAL_BS PACK-Version.02_IBREAL_BS PACK-Version.03 2" xfId="3828"/>
    <cellStyle name="_IB Buildcon L 21.07.06_Results  Format - Sep 30_IREL_3000_2009-29_July2009  Final Shahi_IBREAL_BS PACK-Version.02_IBREAL_BS PACK-Version.03_IBREAL_BS PACK-Version.07" xfId="3829"/>
    <cellStyle name="_IB Buildcon L 21.07.06_Results  Format - Sep 30_IREL_3000_2009-29_July2009  Final Shahi_IBREAL_BS PACK-Version.02_IBREAL_BS PACK-Version.03_IBREAL_BS PACK-Version.07 2" xfId="3830"/>
    <cellStyle name="_IB FUND 31.07.06" xfId="3831"/>
    <cellStyle name="_IB FUND 31.07.06 2" xfId="3832"/>
    <cellStyle name="_IB FUND 31.07.06 3" xfId="3833"/>
    <cellStyle name="_IB FUND 31.07.06 4" xfId="3834"/>
    <cellStyle name="_IB FUND 31.07.06 5" xfId="3835"/>
    <cellStyle name="_IB FUND 31.07.06_detail" xfId="3836"/>
    <cellStyle name="_IBFSL Balance Sheet 31.10.06" xfId="3837"/>
    <cellStyle name="_IBFSL Balance Sheet 31.10.06 2" xfId="3838"/>
    <cellStyle name="_IBFSL Balance Sheet 31.10.06 3" xfId="3839"/>
    <cellStyle name="_IBFSL Balance Sheet 31.10.06 4" xfId="3840"/>
    <cellStyle name="_IBFSL Balance Sheet 31.10.06 5" xfId="3841"/>
    <cellStyle name="_IBFSL Balance Sheet 31.10.06_Abstract-2007-08" xfId="3842"/>
    <cellStyle name="_IBFSL Balance Sheet 31.10.06_Book1 (2)" xfId="3843"/>
    <cellStyle name="_IBM - RAID 5 Prices - 260405_Rev 01" xfId="5624"/>
    <cellStyle name="_ICASL 10.09.2006" xfId="3844"/>
    <cellStyle name="_ICASL 10.09.2006 2" xfId="3845"/>
    <cellStyle name="_ICASL 10.09.2006_Abstract-2007-08" xfId="3846"/>
    <cellStyle name="_ICASL 10.09.2006_Book1 (2)" xfId="3847"/>
    <cellStyle name="_ICASL 10.09.2006_Entries Passed in Conso for profit on sale of invRevised 30.07.08" xfId="3848"/>
    <cellStyle name="_ICASL 10.09.2006_Entries Passed in Conso for profit on sale of invRevised 30.07.08_IREL_3000_08-09" xfId="3849"/>
    <cellStyle name="_ICASL 10.09.2006_Entries Passed in Conso for profit on sale of invRevised 30.07.08_IREL_3000_08-09 2" xfId="3850"/>
    <cellStyle name="_ICASL 10.09.2006_Entries Passed in Conso for profit on sale of invRevised 30.07.08_IREL_3000_08-09 stage 3" xfId="3851"/>
    <cellStyle name="_ICASL 10.09.2006_Entries Passed in Conso for profit on sale of invRevised 30.07.08_IREL_3000_08-09 stage 3_IREL_3000_08-09" xfId="3852"/>
    <cellStyle name="_ICASL 10.09.2006_Entries Passed in Conso for profit on sale of invRevised 30.07.08_IREL_3000_08-09 stage 3_IREL_3000_08-09 2" xfId="3853"/>
    <cellStyle name="_ICASL 10.09.2006_Entries Passed in Conso for profit on sale of invRevised 30.07.08_IREL_3000_08-09_IBREAL_BS PACK-Version.02" xfId="3854"/>
    <cellStyle name="_ICASL 10.09.2006_Entries Passed in Conso for profit on sale of invRevised 30.07.08_IREL_3000_08-09_IBREAL_BS PACK-Version.02 2" xfId="3855"/>
    <cellStyle name="_ICASL 10.09.2006_Entries Passed in Conso for profit on sale of invRevised 30.07.08_IREL_3000_08-09_IBREAL_BS PACK-Version.02_IBREAL_BS PACK-Version.03" xfId="3856"/>
    <cellStyle name="_ICASL 10.09.2006_Entries Passed in Conso for profit on sale of invRevised 30.07.08_IREL_3000_08-09_IBREAL_BS PACK-Version.02_IBREAL_BS PACK-Version.03 2" xfId="3857"/>
    <cellStyle name="_ICASL 10.09.2006_Entries Passed in Conso for profit on sale of invRevised 30.07.08_IREL_3000_08-09_IBREAL_BS PACK-Version.02_IBREAL_BS PACK-Version.03_IBREAL_BS PACK-Version.07" xfId="3858"/>
    <cellStyle name="_ICASL 10.09.2006_Entries Passed in Conso for profit on sale of invRevised 30.07.08_IREL_3000_08-09_IBREAL_BS PACK-Version.02_IBREAL_BS PACK-Version.03_IBREAL_BS PACK-Version.07 2" xfId="3859"/>
    <cellStyle name="_ICASL 10.09.2006_IREL_3000_08-09" xfId="3860"/>
    <cellStyle name="_ICD Detail External from IBREL 23Jun'08" xfId="3861"/>
    <cellStyle name="_ICD Detail External from IBREL 23Jun'08 2" xfId="3862"/>
    <cellStyle name="_ICD from IREL" xfId="3863"/>
    <cellStyle name="_ICD from IREL 2" xfId="3864"/>
    <cellStyle name="_ICD from IREL_Abstract-2007-08" xfId="3865"/>
    <cellStyle name="_ICD from IREL_Aug consl backup-land adv &amp; Ext ICD" xfId="3866"/>
    <cellStyle name="_ICD from IREL_Entries Passed in Conso for profit on sale of invRevised 30.07.08" xfId="3867"/>
    <cellStyle name="_ICD from IREL_Entries Passed in Conso for profit on sale of invRevised 30.07.08_IREL_3000_08-09" xfId="3868"/>
    <cellStyle name="_ICD from IREL_Entries Passed in Conso for profit on sale of invRevised 30.07.08_IREL_3000_08-09 2" xfId="3869"/>
    <cellStyle name="_ICD from IREL_Entries Passed in Conso for profit on sale of invRevised 30.07.08_IREL_3000_08-09 stage 3" xfId="3870"/>
    <cellStyle name="_ICD from IREL_Entries Passed in Conso for profit on sale of invRevised 30.07.08_IREL_3000_08-09 stage 3_IREL_3000_08-09" xfId="3871"/>
    <cellStyle name="_ICD from IREL_Entries Passed in Conso for profit on sale of invRevised 30.07.08_IREL_3000_08-09 stage 3_IREL_3000_08-09 2" xfId="3872"/>
    <cellStyle name="_ICD from IREL_Entries Passed in Conso for profit on sale of invRevised 30.07.08_IREL_3000_08-09_IBREAL_BS PACK-Version.02" xfId="3873"/>
    <cellStyle name="_ICD from IREL_Entries Passed in Conso for profit on sale of invRevised 30.07.08_IREL_3000_08-09_IBREAL_BS PACK-Version.02 2" xfId="3874"/>
    <cellStyle name="_ICD from IREL_Entries Passed in Conso for profit on sale of invRevised 30.07.08_IREL_3000_08-09_IBREAL_BS PACK-Version.02_IBREAL_BS PACK-Version.03" xfId="3875"/>
    <cellStyle name="_ICD from IREL_Entries Passed in Conso for profit on sale of invRevised 30.07.08_IREL_3000_08-09_IBREAL_BS PACK-Version.02_IBREAL_BS PACK-Version.03 2" xfId="3876"/>
    <cellStyle name="_ICD from IREL_Entries Passed in Conso for profit on sale of invRevised 30.07.08_IREL_3000_08-09_IBREAL_BS PACK-Version.02_IBREAL_BS PACK-Version.03_IBREAL_BS PACK-Version.07" xfId="3877"/>
    <cellStyle name="_ICD from IREL_Entries Passed in Conso for profit on sale of invRevised 30.07.08_IREL_3000_08-09_IBREAL_BS PACK-Version.02_IBREAL_BS PACK-Version.03_IBREAL_BS PACK-Version.07 2" xfId="3878"/>
    <cellStyle name="_ICD from IREL_Fornax" xfId="3879"/>
    <cellStyle name="_ICD from IREL_IREL_3000_08-09" xfId="3880"/>
    <cellStyle name="_ICD from IREL_Land Control Sheet Aug 31.08 - Recon" xfId="3881"/>
    <cellStyle name="_ICD from IREL_Land Control Sheet Sep 26.08" xfId="3882"/>
    <cellStyle name="_ICEL 10.09.2006" xfId="3883"/>
    <cellStyle name="_ICEL 10.09.2006 2" xfId="3884"/>
    <cellStyle name="_ICEL 10.09.2006_Abstract-2007-08" xfId="3885"/>
    <cellStyle name="_ICEL 10.09.2006_Book1 (2)" xfId="3886"/>
    <cellStyle name="_ICEL 10.09.2006_Entries Passed in Conso for profit on sale of invRevised 30.07.08" xfId="3887"/>
    <cellStyle name="_ICEL 10.09.2006_Entries Passed in Conso for profit on sale of invRevised 30.07.08_IREL_3000_08-09" xfId="3888"/>
    <cellStyle name="_ICEL 10.09.2006_Entries Passed in Conso for profit on sale of invRevised 30.07.08_IREL_3000_08-09 2" xfId="3889"/>
    <cellStyle name="_ICEL 10.09.2006_Entries Passed in Conso for profit on sale of invRevised 30.07.08_IREL_3000_08-09 stage 3" xfId="3890"/>
    <cellStyle name="_ICEL 10.09.2006_Entries Passed in Conso for profit on sale of invRevised 30.07.08_IREL_3000_08-09 stage 3_IREL_3000_08-09" xfId="3891"/>
    <cellStyle name="_ICEL 10.09.2006_Entries Passed in Conso for profit on sale of invRevised 30.07.08_IREL_3000_08-09 stage 3_IREL_3000_08-09 2" xfId="3892"/>
    <cellStyle name="_ICEL 10.09.2006_Entries Passed in Conso for profit on sale of invRevised 30.07.08_IREL_3000_08-09_IBREAL_BS PACK-Version.02" xfId="3893"/>
    <cellStyle name="_ICEL 10.09.2006_Entries Passed in Conso for profit on sale of invRevised 30.07.08_IREL_3000_08-09_IBREAL_BS PACK-Version.02 2" xfId="3894"/>
    <cellStyle name="_ICEL 10.09.2006_Entries Passed in Conso for profit on sale of invRevised 30.07.08_IREL_3000_08-09_IBREAL_BS PACK-Version.02_IBREAL_BS PACK-Version.03" xfId="3895"/>
    <cellStyle name="_ICEL 10.09.2006_Entries Passed in Conso for profit on sale of invRevised 30.07.08_IREL_3000_08-09_IBREAL_BS PACK-Version.02_IBREAL_BS PACK-Version.03 2" xfId="3896"/>
    <cellStyle name="_ICEL 10.09.2006_Entries Passed in Conso for profit on sale of invRevised 30.07.08_IREL_3000_08-09_IBREAL_BS PACK-Version.02_IBREAL_BS PACK-Version.03_IBREAL_BS PACK-Version.07" xfId="3897"/>
    <cellStyle name="_ICEL 10.09.2006_Entries Passed in Conso for profit on sale of invRevised 30.07.08_IREL_3000_08-09_IBREAL_BS PACK-Version.02_IBREAL_BS PACK-Version.03_IBREAL_BS PACK-Version.07 2" xfId="3898"/>
    <cellStyle name="_ICEL 10.09.2006_IREL_3000_08-09" xfId="3899"/>
    <cellStyle name="_ICSL Exp Working Nov 07" xfId="5625"/>
    <cellStyle name="_ICSL- HOLD DETAILS-" xfId="5626"/>
    <cellStyle name="_ICSL, IFSL,&amp; IHFL Excel Tracker 23.11.2007" xfId="5627"/>
    <cellStyle name="_ICSL_ APRIL FINAL_06" xfId="5628"/>
    <cellStyle name="_ICSL_ May_31 _06" xfId="5629"/>
    <cellStyle name="_IEGL  10.09.2006" xfId="3900"/>
    <cellStyle name="_IEGL  10.09.2006 2" xfId="3901"/>
    <cellStyle name="_IEGL  10.09.2006_Abstract-2007-08" xfId="3902"/>
    <cellStyle name="_IEGL  10.09.2006_Book1 (2)" xfId="3903"/>
    <cellStyle name="_IEGL  10.09.2006_Entries Passed in Conso for profit on sale of invRevised 30.07.08" xfId="3904"/>
    <cellStyle name="_IEGL  10.09.2006_Entries Passed in Conso for profit on sale of invRevised 30.07.08_IREL_3000_08-09" xfId="3905"/>
    <cellStyle name="_IEGL  10.09.2006_Entries Passed in Conso for profit on sale of invRevised 30.07.08_IREL_3000_08-09 2" xfId="3906"/>
    <cellStyle name="_IEGL  10.09.2006_Entries Passed in Conso for profit on sale of invRevised 30.07.08_IREL_3000_08-09 stage 3" xfId="3907"/>
    <cellStyle name="_IEGL  10.09.2006_Entries Passed in Conso for profit on sale of invRevised 30.07.08_IREL_3000_08-09 stage 3_IREL_3000_08-09" xfId="3908"/>
    <cellStyle name="_IEGL  10.09.2006_Entries Passed in Conso for profit on sale of invRevised 30.07.08_IREL_3000_08-09 stage 3_IREL_3000_08-09 2" xfId="3909"/>
    <cellStyle name="_IEGL  10.09.2006_Entries Passed in Conso for profit on sale of invRevised 30.07.08_IREL_3000_08-09_IBREAL_BS PACK-Version.02" xfId="3910"/>
    <cellStyle name="_IEGL  10.09.2006_Entries Passed in Conso for profit on sale of invRevised 30.07.08_IREL_3000_08-09_IBREAL_BS PACK-Version.02 2" xfId="3911"/>
    <cellStyle name="_IEGL  10.09.2006_Entries Passed in Conso for profit on sale of invRevised 30.07.08_IREL_3000_08-09_IBREAL_BS PACK-Version.02_IBREAL_BS PACK-Version.03" xfId="3912"/>
    <cellStyle name="_IEGL  10.09.2006_Entries Passed in Conso for profit on sale of invRevised 30.07.08_IREL_3000_08-09_IBREAL_BS PACK-Version.02_IBREAL_BS PACK-Version.03 2" xfId="3913"/>
    <cellStyle name="_IEGL  10.09.2006_Entries Passed in Conso for profit on sale of invRevised 30.07.08_IREL_3000_08-09_IBREAL_BS PACK-Version.02_IBREAL_BS PACK-Version.03_IBREAL_BS PACK-Version.07" xfId="3914"/>
    <cellStyle name="_IEGL  10.09.2006_Entries Passed in Conso for profit on sale of invRevised 30.07.08_IREL_3000_08-09_IBREAL_BS PACK-Version.02_IBREAL_BS PACK-Version.03_IBREAL_BS PACK-Version.07 2" xfId="3915"/>
    <cellStyle name="_IEGL  10.09.2006_IREL_3000_08-09" xfId="3916"/>
    <cellStyle name="_IEL 10.03.2006" xfId="3917"/>
    <cellStyle name="_IEL 10.03.2006 2" xfId="3918"/>
    <cellStyle name="_IEL 10.03.2006_Abstract-2007-08" xfId="3919"/>
    <cellStyle name="_IEL 10.03.2006_Book1 (2)" xfId="3920"/>
    <cellStyle name="_IEL 10.03.2006_Entries Passed in Conso for profit on sale of invRevised 30.07.08" xfId="3921"/>
    <cellStyle name="_IEL 10.03.2006_Entries Passed in Conso for profit on sale of invRevised 30.07.08_IREL_3000_08-09" xfId="3922"/>
    <cellStyle name="_IEL 10.03.2006_Entries Passed in Conso for profit on sale of invRevised 30.07.08_IREL_3000_08-09 2" xfId="3923"/>
    <cellStyle name="_IEL 10.03.2006_Entries Passed in Conso for profit on sale of invRevised 30.07.08_IREL_3000_08-09 stage 3" xfId="3924"/>
    <cellStyle name="_IEL 10.03.2006_Entries Passed in Conso for profit on sale of invRevised 30.07.08_IREL_3000_08-09 stage 3_IREL_3000_08-09" xfId="3925"/>
    <cellStyle name="_IEL 10.03.2006_Entries Passed in Conso for profit on sale of invRevised 30.07.08_IREL_3000_08-09 stage 3_IREL_3000_08-09 2" xfId="3926"/>
    <cellStyle name="_IEL 10.03.2006_Entries Passed in Conso for profit on sale of invRevised 30.07.08_IREL_3000_08-09_IBREAL_BS PACK-Version.02" xfId="3927"/>
    <cellStyle name="_IEL 10.03.2006_Entries Passed in Conso for profit on sale of invRevised 30.07.08_IREL_3000_08-09_IBREAL_BS PACK-Version.02 2" xfId="3928"/>
    <cellStyle name="_IEL 10.03.2006_Entries Passed in Conso for profit on sale of invRevised 30.07.08_IREL_3000_08-09_IBREAL_BS PACK-Version.02_IBREAL_BS PACK-Version.03" xfId="3929"/>
    <cellStyle name="_IEL 10.03.2006_Entries Passed in Conso for profit on sale of invRevised 30.07.08_IREL_3000_08-09_IBREAL_BS PACK-Version.02_IBREAL_BS PACK-Version.03 2" xfId="3930"/>
    <cellStyle name="_IEL 10.03.2006_Entries Passed in Conso for profit on sale of invRevised 30.07.08_IREL_3000_08-09_IBREAL_BS PACK-Version.02_IBREAL_BS PACK-Version.03_IBREAL_BS PACK-Version.07" xfId="3931"/>
    <cellStyle name="_IEL 10.03.2006_Entries Passed in Conso for profit on sale of invRevised 30.07.08_IREL_3000_08-09_IBREAL_BS PACK-Version.02_IBREAL_BS PACK-Version.03_IBREAL_BS PACK-Version.07 2" xfId="3932"/>
    <cellStyle name="_IEL 10.03.2006_IREL_3000_08-09" xfId="3933"/>
    <cellStyle name="_IEL 10.09.2006" xfId="3934"/>
    <cellStyle name="_IEL 10.09.2006 2" xfId="3935"/>
    <cellStyle name="_IEL 10.09.2006_Abstract-2007-08" xfId="3936"/>
    <cellStyle name="_IEL 10.09.2006_Book1 (2)" xfId="3937"/>
    <cellStyle name="_IEL 10.09.2006_Entries Passed in Conso for profit on sale of invRevised 30.07.08" xfId="3938"/>
    <cellStyle name="_IEL 10.09.2006_Entries Passed in Conso for profit on sale of invRevised 30.07.08_IREL_3000_08-09" xfId="3939"/>
    <cellStyle name="_IEL 10.09.2006_Entries Passed in Conso for profit on sale of invRevised 30.07.08_IREL_3000_08-09 2" xfId="3940"/>
    <cellStyle name="_IEL 10.09.2006_Entries Passed in Conso for profit on sale of invRevised 30.07.08_IREL_3000_08-09 stage 3" xfId="3941"/>
    <cellStyle name="_IEL 10.09.2006_Entries Passed in Conso for profit on sale of invRevised 30.07.08_IREL_3000_08-09 stage 3_IREL_3000_08-09" xfId="3942"/>
    <cellStyle name="_IEL 10.09.2006_Entries Passed in Conso for profit on sale of invRevised 30.07.08_IREL_3000_08-09 stage 3_IREL_3000_08-09 2" xfId="3943"/>
    <cellStyle name="_IEL 10.09.2006_Entries Passed in Conso for profit on sale of invRevised 30.07.08_IREL_3000_08-09_IBREAL_BS PACK-Version.02" xfId="3944"/>
    <cellStyle name="_IEL 10.09.2006_Entries Passed in Conso for profit on sale of invRevised 30.07.08_IREL_3000_08-09_IBREAL_BS PACK-Version.02 2" xfId="3945"/>
    <cellStyle name="_IEL 10.09.2006_Entries Passed in Conso for profit on sale of invRevised 30.07.08_IREL_3000_08-09_IBREAL_BS PACK-Version.02_IBREAL_BS PACK-Version.03" xfId="3946"/>
    <cellStyle name="_IEL 10.09.2006_Entries Passed in Conso for profit on sale of invRevised 30.07.08_IREL_3000_08-09_IBREAL_BS PACK-Version.02_IBREAL_BS PACK-Version.03 2" xfId="3947"/>
    <cellStyle name="_IEL 10.09.2006_Entries Passed in Conso for profit on sale of invRevised 30.07.08_IREL_3000_08-09_IBREAL_BS PACK-Version.02_IBREAL_BS PACK-Version.03_IBREAL_BS PACK-Version.07" xfId="3948"/>
    <cellStyle name="_IEL 10.09.2006_Entries Passed in Conso for profit on sale of invRevised 30.07.08_IREL_3000_08-09_IBREAL_BS PACK-Version.02_IBREAL_BS PACK-Version.03_IBREAL_BS PACK-Version.07 2" xfId="3949"/>
    <cellStyle name="_IEL 10.09.2006_IREL_3000_08-09" xfId="3950"/>
    <cellStyle name="_IFCPL 10.03.2006" xfId="3951"/>
    <cellStyle name="_IFCPL 10.03.2006 2" xfId="3952"/>
    <cellStyle name="_IFCPL 10.03.2006_Abstract-2007-08" xfId="3953"/>
    <cellStyle name="_IFCPL 10.03.2006_Book1 (2)" xfId="3954"/>
    <cellStyle name="_IFCPL 10.03.2006_Entries Passed in Conso for profit on sale of invRevised 30.07.08" xfId="3955"/>
    <cellStyle name="_IFCPL 10.03.2006_Entries Passed in Conso for profit on sale of invRevised 30.07.08_IREL_3000_08-09" xfId="3956"/>
    <cellStyle name="_IFCPL 10.03.2006_Entries Passed in Conso for profit on sale of invRevised 30.07.08_IREL_3000_08-09 2" xfId="3957"/>
    <cellStyle name="_IFCPL 10.03.2006_Entries Passed in Conso for profit on sale of invRevised 30.07.08_IREL_3000_08-09 stage 3" xfId="3958"/>
    <cellStyle name="_IFCPL 10.03.2006_Entries Passed in Conso for profit on sale of invRevised 30.07.08_IREL_3000_08-09 stage 3_IREL_3000_08-09" xfId="3959"/>
    <cellStyle name="_IFCPL 10.03.2006_Entries Passed in Conso for profit on sale of invRevised 30.07.08_IREL_3000_08-09 stage 3_IREL_3000_08-09 2" xfId="3960"/>
    <cellStyle name="_IFCPL 10.03.2006_Entries Passed in Conso for profit on sale of invRevised 30.07.08_IREL_3000_08-09_IBREAL_BS PACK-Version.02" xfId="3961"/>
    <cellStyle name="_IFCPL 10.03.2006_Entries Passed in Conso for profit on sale of invRevised 30.07.08_IREL_3000_08-09_IBREAL_BS PACK-Version.02 2" xfId="3962"/>
    <cellStyle name="_IFCPL 10.03.2006_Entries Passed in Conso for profit on sale of invRevised 30.07.08_IREL_3000_08-09_IBREAL_BS PACK-Version.02_IBREAL_BS PACK-Version.03" xfId="3963"/>
    <cellStyle name="_IFCPL 10.03.2006_Entries Passed in Conso for profit on sale of invRevised 30.07.08_IREL_3000_08-09_IBREAL_BS PACK-Version.02_IBREAL_BS PACK-Version.03 2" xfId="3964"/>
    <cellStyle name="_IFCPL 10.03.2006_Entries Passed in Conso for profit on sale of invRevised 30.07.08_IREL_3000_08-09_IBREAL_BS PACK-Version.02_IBREAL_BS PACK-Version.03_IBREAL_BS PACK-Version.07" xfId="3965"/>
    <cellStyle name="_IFCPL 10.03.2006_Entries Passed in Conso for profit on sale of invRevised 30.07.08_IREL_3000_08-09_IBREAL_BS PACK-Version.02_IBREAL_BS PACK-Version.03_IBREAL_BS PACK-Version.07 2" xfId="3966"/>
    <cellStyle name="_IFCPL 10.03.2006_IREL_3000_08-09" xfId="3967"/>
    <cellStyle name="_IFCPL 10.09.2006" xfId="3968"/>
    <cellStyle name="_IFCPL 10.09.2006 2" xfId="3969"/>
    <cellStyle name="_IFCPL 10.09.2006_Abstract-2007-08" xfId="3970"/>
    <cellStyle name="_IFCPL 10.09.2006_Book1 (2)" xfId="3971"/>
    <cellStyle name="_IFCPL 10.09.2006_Entries Passed in Conso for profit on sale of invRevised 30.07.08" xfId="3972"/>
    <cellStyle name="_IFCPL 10.09.2006_Entries Passed in Conso for profit on sale of invRevised 30.07.08_IREL_3000_08-09" xfId="3973"/>
    <cellStyle name="_IFCPL 10.09.2006_Entries Passed in Conso for profit on sale of invRevised 30.07.08_IREL_3000_08-09 2" xfId="3974"/>
    <cellStyle name="_IFCPL 10.09.2006_Entries Passed in Conso for profit on sale of invRevised 30.07.08_IREL_3000_08-09 stage 3" xfId="3975"/>
    <cellStyle name="_IFCPL 10.09.2006_Entries Passed in Conso for profit on sale of invRevised 30.07.08_IREL_3000_08-09 stage 3_IREL_3000_08-09" xfId="3976"/>
    <cellStyle name="_IFCPL 10.09.2006_Entries Passed in Conso for profit on sale of invRevised 30.07.08_IREL_3000_08-09 stage 3_IREL_3000_08-09 2" xfId="3977"/>
    <cellStyle name="_IFCPL 10.09.2006_Entries Passed in Conso for profit on sale of invRevised 30.07.08_IREL_3000_08-09_IBREAL_BS PACK-Version.02" xfId="3978"/>
    <cellStyle name="_IFCPL 10.09.2006_Entries Passed in Conso for profit on sale of invRevised 30.07.08_IREL_3000_08-09_IBREAL_BS PACK-Version.02 2" xfId="3979"/>
    <cellStyle name="_IFCPL 10.09.2006_Entries Passed in Conso for profit on sale of invRevised 30.07.08_IREL_3000_08-09_IBREAL_BS PACK-Version.02_IBREAL_BS PACK-Version.03" xfId="3980"/>
    <cellStyle name="_IFCPL 10.09.2006_Entries Passed in Conso for profit on sale of invRevised 30.07.08_IREL_3000_08-09_IBREAL_BS PACK-Version.02_IBREAL_BS PACK-Version.03 2" xfId="3981"/>
    <cellStyle name="_IFCPL 10.09.2006_Entries Passed in Conso for profit on sale of invRevised 30.07.08_IREL_3000_08-09_IBREAL_BS PACK-Version.02_IBREAL_BS PACK-Version.03_IBREAL_BS PACK-Version.07" xfId="3982"/>
    <cellStyle name="_IFCPL 10.09.2006_Entries Passed in Conso for profit on sale of invRevised 30.07.08_IREL_3000_08-09_IBREAL_BS PACK-Version.02_IBREAL_BS PACK-Version.03_IBREAL_BS PACK-Version.07 2" xfId="3983"/>
    <cellStyle name="_IFCPL 10.09.2006_IREL_3000_08-09" xfId="3984"/>
    <cellStyle name="_ifrs format" xfId="5630"/>
    <cellStyle name="_ifrs format_employeespayablelead" xfId="5631"/>
    <cellStyle name="_ifrs format_LEAD CURRENT LIABLITIES" xfId="5632"/>
    <cellStyle name="_ifrs format_Prepaid" xfId="5633"/>
    <cellStyle name="_IFSL_dec_06_07" xfId="3985"/>
    <cellStyle name="_IFSL_dec_06_07 2" xfId="3986"/>
    <cellStyle name="_IFSL_dec_06_07 3" xfId="3987"/>
    <cellStyle name="_IFSL_dec_06_07 4" xfId="3988"/>
    <cellStyle name="_IFSL_dec_06_07 5" xfId="3989"/>
    <cellStyle name="_IFSL_dec_06_07_detail" xfId="3990"/>
    <cellStyle name="_IFSL_Dec_07_08" xfId="5634"/>
    <cellStyle name="_IFSL_jan_06_07" xfId="3991"/>
    <cellStyle name="_IFSL_jan_06_07 2" xfId="3992"/>
    <cellStyle name="_IFSL_jan_06_07 3" xfId="3993"/>
    <cellStyle name="_IFSL_jan_06_07 4" xfId="3994"/>
    <cellStyle name="_IFSL_jan_06_07 5" xfId="3995"/>
    <cellStyle name="_IFSL_jan_06_07_Abstract-2007-08" xfId="3996"/>
    <cellStyle name="_IFSL_jan_06_07_ACL_3402_2008-09" xfId="3997"/>
    <cellStyle name="_IFSL_jan_06_07_ADL_3373_2008-09" xfId="3998"/>
    <cellStyle name="_IFSL_jan_06_07_Book1 (2)" xfId="3999"/>
    <cellStyle name="_IFSL_jan_06_07_CIL_3415_2008-09" xfId="4000"/>
    <cellStyle name="_IFSL_jan_06_07_IBL_3441_2008-09" xfId="4001"/>
    <cellStyle name="_IFSL_jan_06_07_IEL_3210_ 2007-2008" xfId="4002"/>
    <cellStyle name="_IFSL_jan_06_07_IEL_3210_ 2007-2008_260508" xfId="4003"/>
    <cellStyle name="_IFSL_jan_06_07_Land  CWIP status" xfId="4004"/>
    <cellStyle name="_IFSL_January_07_08" xfId="5635"/>
    <cellStyle name="_IFSL_Jun_06_07" xfId="5636"/>
    <cellStyle name="_IFSL_june_07_08" xfId="5637"/>
    <cellStyle name="_IFSL_Mar_05_06" xfId="809"/>
    <cellStyle name="_IFSL_Mar_05_06 2" xfId="4005"/>
    <cellStyle name="_IFSL_Mar_05_06 3" xfId="4006"/>
    <cellStyle name="_IFSL_Mar_05_06 4" xfId="4007"/>
    <cellStyle name="_IFSL_Mar_05_06 5" xfId="4008"/>
    <cellStyle name="_IFSL_Mar_05_06_B-5  30.09.2010 " xfId="810"/>
    <cellStyle name="_IFSL_Mar_05_06_Balance Sheet_DUL_Power Division_Sept10_v2" xfId="811"/>
    <cellStyle name="_IFSL_Mar_05_06_Computation of deferred taxfinal_23.10.10" xfId="812"/>
    <cellStyle name="_IFSL_Mar_05_06_detail" xfId="4009"/>
    <cellStyle name="_IFSL_Mar_05_06_DHDL_Financial_31.03.2011" xfId="813"/>
    <cellStyle name="_IFSL_Mar_05_06_DHDL_Merged_Financial_31 03 2011" xfId="814"/>
    <cellStyle name="_IFSL_Mar_05_06_DHDL_Notes RPD_March 2011" xfId="815"/>
    <cellStyle name="_IFSL_Mar_05_06_DLFU_Business plan_10-13( 26.3.10)_new3_TARIFF @8.95 FROM AUGUSTv1 updated 30 August_sent to wcc_15.10.10" xfId="816"/>
    <cellStyle name="_IFSL_Mar_05_06_Silokhera Capitalisation sheet 30.09.2010" xfId="817"/>
    <cellStyle name="_IFSL_Nov_07_08" xfId="5638"/>
    <cellStyle name="_IFSL_oct_06_07" xfId="4010"/>
    <cellStyle name="_IFSL_oct_06_07 2" xfId="4011"/>
    <cellStyle name="_IFSL_oct_06_07 3" xfId="4012"/>
    <cellStyle name="_IFSL_oct_06_07 4" xfId="4013"/>
    <cellStyle name="_IFSL_oct_06_07 5" xfId="4014"/>
    <cellStyle name="_IFSL_oct_06_07_detail" xfId="4015"/>
    <cellStyle name="_IHFL  PROV. FOR Electricity 23.09.07" xfId="5639"/>
    <cellStyle name="_IHFL 10.03.2006" xfId="4016"/>
    <cellStyle name="_IHFL 10.03.2006 2" xfId="4017"/>
    <cellStyle name="_IHFL 10.03.2006_Abstract-2007-08" xfId="4018"/>
    <cellStyle name="_IHFL 10.03.2006_Book1 (2)" xfId="4019"/>
    <cellStyle name="_IHFL 10.03.2006_Entries Passed in Conso for profit on sale of invRevised 30.07.08" xfId="4020"/>
    <cellStyle name="_IHFL 10.03.2006_Entries Passed in Conso for profit on sale of invRevised 30.07.08_IREL_3000_08-09" xfId="4021"/>
    <cellStyle name="_IHFL 10.03.2006_Entries Passed in Conso for profit on sale of invRevised 30.07.08_IREL_3000_08-09 2" xfId="4022"/>
    <cellStyle name="_IHFL 10.03.2006_Entries Passed in Conso for profit on sale of invRevised 30.07.08_IREL_3000_08-09 stage 3" xfId="4023"/>
    <cellStyle name="_IHFL 10.03.2006_Entries Passed in Conso for profit on sale of invRevised 30.07.08_IREL_3000_08-09 stage 3_IREL_3000_08-09" xfId="4024"/>
    <cellStyle name="_IHFL 10.03.2006_Entries Passed in Conso for profit on sale of invRevised 30.07.08_IREL_3000_08-09 stage 3_IREL_3000_08-09 2" xfId="4025"/>
    <cellStyle name="_IHFL 10.03.2006_Entries Passed in Conso for profit on sale of invRevised 30.07.08_IREL_3000_08-09_IBREAL_BS PACK-Version.02" xfId="4026"/>
    <cellStyle name="_IHFL 10.03.2006_Entries Passed in Conso for profit on sale of invRevised 30.07.08_IREL_3000_08-09_IBREAL_BS PACK-Version.02 2" xfId="4027"/>
    <cellStyle name="_IHFL 10.03.2006_Entries Passed in Conso for profit on sale of invRevised 30.07.08_IREL_3000_08-09_IBREAL_BS PACK-Version.02_IBREAL_BS PACK-Version.03" xfId="4028"/>
    <cellStyle name="_IHFL 10.03.2006_Entries Passed in Conso for profit on sale of invRevised 30.07.08_IREL_3000_08-09_IBREAL_BS PACK-Version.02_IBREAL_BS PACK-Version.03 2" xfId="4029"/>
    <cellStyle name="_IHFL 10.03.2006_Entries Passed in Conso for profit on sale of invRevised 30.07.08_IREL_3000_08-09_IBREAL_BS PACK-Version.02_IBREAL_BS PACK-Version.03_IBREAL_BS PACK-Version.07" xfId="4030"/>
    <cellStyle name="_IHFL 10.03.2006_Entries Passed in Conso for profit on sale of invRevised 30.07.08_IREL_3000_08-09_IBREAL_BS PACK-Version.02_IBREAL_BS PACK-Version.03_IBREAL_BS PACK-Version.07 2" xfId="4031"/>
    <cellStyle name="_IHFL 10.03.2006_IREL_3000_08-09" xfId="4032"/>
    <cellStyle name="_IHFL BALANCE SHEET JULY 2007" xfId="5640"/>
    <cellStyle name="_IHFL BALANCESHEET AS AT FEB 28, 2007" xfId="5641"/>
    <cellStyle name="_IHFL BALANCESHEET AS AT March 31, 2007-final" xfId="5642"/>
    <cellStyle name="_IHFL DELINQUENCY (3)" xfId="5643"/>
    <cellStyle name="_IHFL Exp.(Neha)" xfId="5644"/>
    <cellStyle name="_IHFL Expenses (jitendra)" xfId="5645"/>
    <cellStyle name="_IHFL SEP_092706sep FINAL1" xfId="5646"/>
    <cellStyle name="_IIAPL 10.03.2006" xfId="4033"/>
    <cellStyle name="_IIAPL 10.03.2006 2" xfId="4034"/>
    <cellStyle name="_IIAPL 10.03.2006_Abstract-2007-08" xfId="4035"/>
    <cellStyle name="_IIAPL 10.03.2006_Book1 (2)" xfId="4036"/>
    <cellStyle name="_IIAPL 10.03.2006_Entries Passed in Conso for profit on sale of invRevised 30.07.08" xfId="4037"/>
    <cellStyle name="_IIAPL 10.03.2006_Entries Passed in Conso for profit on sale of invRevised 30.07.08_IREL_3000_08-09" xfId="4038"/>
    <cellStyle name="_IIAPL 10.03.2006_Entries Passed in Conso for profit on sale of invRevised 30.07.08_IREL_3000_08-09 2" xfId="4039"/>
    <cellStyle name="_IIAPL 10.03.2006_Entries Passed in Conso for profit on sale of invRevised 30.07.08_IREL_3000_08-09 stage 3" xfId="4040"/>
    <cellStyle name="_IIAPL 10.03.2006_Entries Passed in Conso for profit on sale of invRevised 30.07.08_IREL_3000_08-09 stage 3_IREL_3000_08-09" xfId="4041"/>
    <cellStyle name="_IIAPL 10.03.2006_Entries Passed in Conso for profit on sale of invRevised 30.07.08_IREL_3000_08-09 stage 3_IREL_3000_08-09 2" xfId="4042"/>
    <cellStyle name="_IIAPL 10.03.2006_Entries Passed in Conso for profit on sale of invRevised 30.07.08_IREL_3000_08-09_IBREAL_BS PACK-Version.02" xfId="4043"/>
    <cellStyle name="_IIAPL 10.03.2006_Entries Passed in Conso for profit on sale of invRevised 30.07.08_IREL_3000_08-09_IBREAL_BS PACK-Version.02 2" xfId="4044"/>
    <cellStyle name="_IIAPL 10.03.2006_Entries Passed in Conso for profit on sale of invRevised 30.07.08_IREL_3000_08-09_IBREAL_BS PACK-Version.02_IBREAL_BS PACK-Version.03" xfId="4045"/>
    <cellStyle name="_IIAPL 10.03.2006_Entries Passed in Conso for profit on sale of invRevised 30.07.08_IREL_3000_08-09_IBREAL_BS PACK-Version.02_IBREAL_BS PACK-Version.03 2" xfId="4046"/>
    <cellStyle name="_IIAPL 10.03.2006_Entries Passed in Conso for profit on sale of invRevised 30.07.08_IREL_3000_08-09_IBREAL_BS PACK-Version.02_IBREAL_BS PACK-Version.03_IBREAL_BS PACK-Version.07" xfId="4047"/>
    <cellStyle name="_IIAPL 10.03.2006_Entries Passed in Conso for profit on sale of invRevised 30.07.08_IREL_3000_08-09_IBREAL_BS PACK-Version.02_IBREAL_BS PACK-Version.03_IBREAL_BS PACK-Version.07 2" xfId="4048"/>
    <cellStyle name="_IIAPL 10.03.2006_IREL_3000_08-09" xfId="4049"/>
    <cellStyle name="_IIAPL 10.09.2006" xfId="4050"/>
    <cellStyle name="_IIAPL 10.09.2006 2" xfId="4051"/>
    <cellStyle name="_IIAPL 10.09.2006_Abstract-2007-08" xfId="4052"/>
    <cellStyle name="_IIAPL 10.09.2006_Book1 (2)" xfId="4053"/>
    <cellStyle name="_IIAPL 10.09.2006_Entries Passed in Conso for profit on sale of invRevised 30.07.08" xfId="4054"/>
    <cellStyle name="_IIAPL 10.09.2006_Entries Passed in Conso for profit on sale of invRevised 30.07.08_IREL_3000_08-09" xfId="4055"/>
    <cellStyle name="_IIAPL 10.09.2006_Entries Passed in Conso for profit on sale of invRevised 30.07.08_IREL_3000_08-09 2" xfId="4056"/>
    <cellStyle name="_IIAPL 10.09.2006_Entries Passed in Conso for profit on sale of invRevised 30.07.08_IREL_3000_08-09 stage 3" xfId="4057"/>
    <cellStyle name="_IIAPL 10.09.2006_Entries Passed in Conso for profit on sale of invRevised 30.07.08_IREL_3000_08-09 stage 3_IREL_3000_08-09" xfId="4058"/>
    <cellStyle name="_IIAPL 10.09.2006_Entries Passed in Conso for profit on sale of invRevised 30.07.08_IREL_3000_08-09 stage 3_IREL_3000_08-09 2" xfId="4059"/>
    <cellStyle name="_IIAPL 10.09.2006_Entries Passed in Conso for profit on sale of invRevised 30.07.08_IREL_3000_08-09_IBREAL_BS PACK-Version.02" xfId="4060"/>
    <cellStyle name="_IIAPL 10.09.2006_Entries Passed in Conso for profit on sale of invRevised 30.07.08_IREL_3000_08-09_IBREAL_BS PACK-Version.02 2" xfId="4061"/>
    <cellStyle name="_IIAPL 10.09.2006_Entries Passed in Conso for profit on sale of invRevised 30.07.08_IREL_3000_08-09_IBREAL_BS PACK-Version.02_IBREAL_BS PACK-Version.03" xfId="4062"/>
    <cellStyle name="_IIAPL 10.09.2006_Entries Passed in Conso for profit on sale of invRevised 30.07.08_IREL_3000_08-09_IBREAL_BS PACK-Version.02_IBREAL_BS PACK-Version.03 2" xfId="4063"/>
    <cellStyle name="_IIAPL 10.09.2006_Entries Passed in Conso for profit on sale of invRevised 30.07.08_IREL_3000_08-09_IBREAL_BS PACK-Version.02_IBREAL_BS PACK-Version.03_IBREAL_BS PACK-Version.07" xfId="4064"/>
    <cellStyle name="_IIAPL 10.09.2006_Entries Passed in Conso for profit on sale of invRevised 30.07.08_IREL_3000_08-09_IBREAL_BS PACK-Version.02_IBREAL_BS PACK-Version.03_IBREAL_BS PACK-Version.07 2" xfId="4065"/>
    <cellStyle name="_IIAPL 10.09.2006_IREL_3000_08-09" xfId="4066"/>
    <cellStyle name="_IIL 10.03.2006" xfId="4067"/>
    <cellStyle name="_IIL 10.03.2006 2" xfId="4068"/>
    <cellStyle name="_IIL 10.03.2006_Abstract-2007-08" xfId="4069"/>
    <cellStyle name="_IIL 10.03.2006_Book1 (2)" xfId="4070"/>
    <cellStyle name="_IIL 10.03.2006_Entries Passed in Conso for profit on sale of invRevised 30.07.08" xfId="4071"/>
    <cellStyle name="_IIL 10.03.2006_Entries Passed in Conso for profit on sale of invRevised 30.07.08_IREL_3000_08-09" xfId="4072"/>
    <cellStyle name="_IIL 10.03.2006_Entries Passed in Conso for profit on sale of invRevised 30.07.08_IREL_3000_08-09 2" xfId="4073"/>
    <cellStyle name="_IIL 10.03.2006_Entries Passed in Conso for profit on sale of invRevised 30.07.08_IREL_3000_08-09 stage 3" xfId="4074"/>
    <cellStyle name="_IIL 10.03.2006_Entries Passed in Conso for profit on sale of invRevised 30.07.08_IREL_3000_08-09 stage 3_IREL_3000_08-09" xfId="4075"/>
    <cellStyle name="_IIL 10.03.2006_Entries Passed in Conso for profit on sale of invRevised 30.07.08_IREL_3000_08-09 stage 3_IREL_3000_08-09 2" xfId="4076"/>
    <cellStyle name="_IIL 10.03.2006_Entries Passed in Conso for profit on sale of invRevised 30.07.08_IREL_3000_08-09_IBREAL_BS PACK-Version.02" xfId="4077"/>
    <cellStyle name="_IIL 10.03.2006_Entries Passed in Conso for profit on sale of invRevised 30.07.08_IREL_3000_08-09_IBREAL_BS PACK-Version.02 2" xfId="4078"/>
    <cellStyle name="_IIL 10.03.2006_Entries Passed in Conso for profit on sale of invRevised 30.07.08_IREL_3000_08-09_IBREAL_BS PACK-Version.02_IBREAL_BS PACK-Version.03" xfId="4079"/>
    <cellStyle name="_IIL 10.03.2006_Entries Passed in Conso for profit on sale of invRevised 30.07.08_IREL_3000_08-09_IBREAL_BS PACK-Version.02_IBREAL_BS PACK-Version.03 2" xfId="4080"/>
    <cellStyle name="_IIL 10.03.2006_Entries Passed in Conso for profit on sale of invRevised 30.07.08_IREL_3000_08-09_IBREAL_BS PACK-Version.02_IBREAL_BS PACK-Version.03_IBREAL_BS PACK-Version.07" xfId="4081"/>
    <cellStyle name="_IIL 10.03.2006_Entries Passed in Conso for profit on sale of invRevised 30.07.08_IREL_3000_08-09_IBREAL_BS PACK-Version.02_IBREAL_BS PACK-Version.03_IBREAL_BS PACK-Version.07 2" xfId="4082"/>
    <cellStyle name="_IIL 10.03.2006_IREL_3000_08-09" xfId="4083"/>
    <cellStyle name="_IIL 10.09.2006" xfId="4084"/>
    <cellStyle name="_IIL 10.09.2006 2" xfId="4085"/>
    <cellStyle name="_IIL 10.09.2006_Abstract-2007-08" xfId="4086"/>
    <cellStyle name="_IIL 10.09.2006_Book1 (2)" xfId="4087"/>
    <cellStyle name="_IIL 10.09.2006_Entries Passed in Conso for profit on sale of invRevised 30.07.08" xfId="4088"/>
    <cellStyle name="_IIL 10.09.2006_Entries Passed in Conso for profit on sale of invRevised 30.07.08_IREL_3000_08-09" xfId="4089"/>
    <cellStyle name="_IIL 10.09.2006_Entries Passed in Conso for profit on sale of invRevised 30.07.08_IREL_3000_08-09 2" xfId="4090"/>
    <cellStyle name="_IIL 10.09.2006_Entries Passed in Conso for profit on sale of invRevised 30.07.08_IREL_3000_08-09 stage 3" xfId="4091"/>
    <cellStyle name="_IIL 10.09.2006_Entries Passed in Conso for profit on sale of invRevised 30.07.08_IREL_3000_08-09 stage 3_IREL_3000_08-09" xfId="4092"/>
    <cellStyle name="_IIL 10.09.2006_Entries Passed in Conso for profit on sale of invRevised 30.07.08_IREL_3000_08-09 stage 3_IREL_3000_08-09 2" xfId="4093"/>
    <cellStyle name="_IIL 10.09.2006_Entries Passed in Conso for profit on sale of invRevised 30.07.08_IREL_3000_08-09_IBREAL_BS PACK-Version.02" xfId="4094"/>
    <cellStyle name="_IIL 10.09.2006_Entries Passed in Conso for profit on sale of invRevised 30.07.08_IREL_3000_08-09_IBREAL_BS PACK-Version.02 2" xfId="4095"/>
    <cellStyle name="_IIL 10.09.2006_Entries Passed in Conso for profit on sale of invRevised 30.07.08_IREL_3000_08-09_IBREAL_BS PACK-Version.02_IBREAL_BS PACK-Version.03" xfId="4096"/>
    <cellStyle name="_IIL 10.09.2006_Entries Passed in Conso for profit on sale of invRevised 30.07.08_IREL_3000_08-09_IBREAL_BS PACK-Version.02_IBREAL_BS PACK-Version.03 2" xfId="4097"/>
    <cellStyle name="_IIL 10.09.2006_Entries Passed in Conso for profit on sale of invRevised 30.07.08_IREL_3000_08-09_IBREAL_BS PACK-Version.02_IBREAL_BS PACK-Version.03_IBREAL_BS PACK-Version.07" xfId="4098"/>
    <cellStyle name="_IIL 10.09.2006_Entries Passed in Conso for profit on sale of invRevised 30.07.08_IREL_3000_08-09_IBREAL_BS PACK-Version.02_IBREAL_BS PACK-Version.03_IBREAL_BS PACK-Version.07 2" xfId="4099"/>
    <cellStyle name="_IIL 10.09.2006_IREL_3000_08-09" xfId="4100"/>
    <cellStyle name="_IIPL  10.09.2006" xfId="4101"/>
    <cellStyle name="_IIPL  10.09.2006 2" xfId="4102"/>
    <cellStyle name="_IIPL  10.09.2006_Abstract-2007-08" xfId="4103"/>
    <cellStyle name="_IIPL  10.09.2006_Book1 (2)" xfId="4104"/>
    <cellStyle name="_IIPL  10.09.2006_Entries Passed in Conso for profit on sale of invRevised 30.07.08" xfId="4105"/>
    <cellStyle name="_IIPL  10.09.2006_Entries Passed in Conso for profit on sale of invRevised 30.07.08_IREL_3000_08-09" xfId="4106"/>
    <cellStyle name="_IIPL  10.09.2006_Entries Passed in Conso for profit on sale of invRevised 30.07.08_IREL_3000_08-09 2" xfId="4107"/>
    <cellStyle name="_IIPL  10.09.2006_Entries Passed in Conso for profit on sale of invRevised 30.07.08_IREL_3000_08-09 stage 3" xfId="4108"/>
    <cellStyle name="_IIPL  10.09.2006_Entries Passed in Conso for profit on sale of invRevised 30.07.08_IREL_3000_08-09 stage 3_IREL_3000_08-09" xfId="4109"/>
    <cellStyle name="_IIPL  10.09.2006_Entries Passed in Conso for profit on sale of invRevised 30.07.08_IREL_3000_08-09 stage 3_IREL_3000_08-09 2" xfId="4110"/>
    <cellStyle name="_IIPL  10.09.2006_Entries Passed in Conso for profit on sale of invRevised 30.07.08_IREL_3000_08-09_IBREAL_BS PACK-Version.02" xfId="4111"/>
    <cellStyle name="_IIPL  10.09.2006_Entries Passed in Conso for profit on sale of invRevised 30.07.08_IREL_3000_08-09_IBREAL_BS PACK-Version.02 2" xfId="4112"/>
    <cellStyle name="_IIPL  10.09.2006_Entries Passed in Conso for profit on sale of invRevised 30.07.08_IREL_3000_08-09_IBREAL_BS PACK-Version.02_IBREAL_BS PACK-Version.03" xfId="4113"/>
    <cellStyle name="_IIPL  10.09.2006_Entries Passed in Conso for profit on sale of invRevised 30.07.08_IREL_3000_08-09_IBREAL_BS PACK-Version.02_IBREAL_BS PACK-Version.03 2" xfId="4114"/>
    <cellStyle name="_IIPL  10.09.2006_Entries Passed in Conso for profit on sale of invRevised 30.07.08_IREL_3000_08-09_IBREAL_BS PACK-Version.02_IBREAL_BS PACK-Version.03_IBREAL_BS PACK-Version.07" xfId="4115"/>
    <cellStyle name="_IIPL  10.09.2006_Entries Passed in Conso for profit on sale of invRevised 30.07.08_IREL_3000_08-09_IBREAL_BS PACK-Version.02_IBREAL_BS PACK-Version.03_IBREAL_BS PACK-Version.07 2" xfId="4116"/>
    <cellStyle name="_IIPL  10.09.2006_IREL_3000_08-09" xfId="4117"/>
    <cellStyle name="_Ikea- Form_3_CD_Annexures" xfId="818"/>
    <cellStyle name="_Ikea- Form_3_CD_Annexures_DHDL_Financial_30.06.2011 (Q1)" xfId="819"/>
    <cellStyle name="_Ikea- Form_3_CD_Annexures_DHDL_Financial_31.12.2010" xfId="820"/>
    <cellStyle name="_Ikea- Form_3_CD_Annexures_DHDL_Merged_Financial_31 03 2011" xfId="821"/>
    <cellStyle name="_Ikea- Form_3_CD_Annexures_Fomats for Data collation" xfId="822"/>
    <cellStyle name="_Ikea- Form_3_CD_Annexures_Loans &amp; Advances_March 2010" xfId="823"/>
    <cellStyle name="_Ikea- Form_3_CD_Annexures_Loans &amp; Advances_March 2010_DHDL_Financial_31.03.2011" xfId="824"/>
    <cellStyle name="_Ikea- Form_3_CD_Annexures_Loans &amp; Advances_March 2010_DHDL_Linked Financials_March 2010_Vers. 2" xfId="825"/>
    <cellStyle name="_Ikea- Form_3_CD_Annexures_Loans &amp; Advances_March 2010_DHDL_Merged_Financial_31 03 2011" xfId="826"/>
    <cellStyle name="_Ikea- Form_3_CD_Annexures_Loans &amp; Advances_March 2010_DHDL_Merged_Financial_31.03.2011" xfId="827"/>
    <cellStyle name="_Ikea- Form_3_CD_Annexures_Loans &amp; Advances_March 2010_FA_DHDL CORP FB1_30 06 2011" xfId="828"/>
    <cellStyle name="_Ikea- Form_3_CD_Annexures_Loans &amp; Advances_March 2010_Fomats for Data collation" xfId="829"/>
    <cellStyle name="_Ikea- Form_3_CD_Annexures_Related Parties-DRBPL Mar-11" xfId="830"/>
    <cellStyle name="_Ikea- Form_3_CD_Annexures_ROI Segmant Trial 30 06 2011" xfId="831"/>
    <cellStyle name="_ILHL    10.09.2006" xfId="4118"/>
    <cellStyle name="_ILHL    10.09.2006 2" xfId="4119"/>
    <cellStyle name="_ILHL    10.09.2006_Abstract-2007-08" xfId="4120"/>
    <cellStyle name="_ILHL    10.09.2006_Book1 (2)" xfId="4121"/>
    <cellStyle name="_ILHL    10.09.2006_Entries Passed in Conso for profit on sale of invRevised 30.07.08" xfId="4122"/>
    <cellStyle name="_ILHL    10.09.2006_Entries Passed in Conso for profit on sale of invRevised 30.07.08_IREL_3000_08-09" xfId="4123"/>
    <cellStyle name="_ILHL    10.09.2006_Entries Passed in Conso for profit on sale of invRevised 30.07.08_IREL_3000_08-09 2" xfId="4124"/>
    <cellStyle name="_ILHL    10.09.2006_Entries Passed in Conso for profit on sale of invRevised 30.07.08_IREL_3000_08-09 stage 3" xfId="4125"/>
    <cellStyle name="_ILHL    10.09.2006_Entries Passed in Conso for profit on sale of invRevised 30.07.08_IREL_3000_08-09 stage 3_IREL_3000_08-09" xfId="4126"/>
    <cellStyle name="_ILHL    10.09.2006_Entries Passed in Conso for profit on sale of invRevised 30.07.08_IREL_3000_08-09 stage 3_IREL_3000_08-09 2" xfId="4127"/>
    <cellStyle name="_ILHL    10.09.2006_Entries Passed in Conso for profit on sale of invRevised 30.07.08_IREL_3000_08-09_IBREAL_BS PACK-Version.02" xfId="4128"/>
    <cellStyle name="_ILHL    10.09.2006_Entries Passed in Conso for profit on sale of invRevised 30.07.08_IREL_3000_08-09_IBREAL_BS PACK-Version.02 2" xfId="4129"/>
    <cellStyle name="_ILHL    10.09.2006_Entries Passed in Conso for profit on sale of invRevised 30.07.08_IREL_3000_08-09_IBREAL_BS PACK-Version.02_IBREAL_BS PACK-Version.03" xfId="4130"/>
    <cellStyle name="_ILHL    10.09.2006_Entries Passed in Conso for profit on sale of invRevised 30.07.08_IREL_3000_08-09_IBREAL_BS PACK-Version.02_IBREAL_BS PACK-Version.03 2" xfId="4131"/>
    <cellStyle name="_ILHL    10.09.2006_Entries Passed in Conso for profit on sale of invRevised 30.07.08_IREL_3000_08-09_IBREAL_BS PACK-Version.02_IBREAL_BS PACK-Version.03_IBREAL_BS PACK-Version.07" xfId="4132"/>
    <cellStyle name="_ILHL    10.09.2006_Entries Passed in Conso for profit on sale of invRevised 30.07.08_IREL_3000_08-09_IBREAL_BS PACK-Version.02_IBREAL_BS PACK-Version.03_IBREAL_BS PACK-Version.07 2" xfId="4133"/>
    <cellStyle name="_ILHL    10.09.2006_IREL_3000_08-09" xfId="4134"/>
    <cellStyle name="_ILHL 10.03.2006" xfId="4135"/>
    <cellStyle name="_ILHL 10.03.2006 2" xfId="4136"/>
    <cellStyle name="_ILHL 10.03.2006_Abstract-2007-08" xfId="4137"/>
    <cellStyle name="_ILHL 10.03.2006_Book1 (2)" xfId="4138"/>
    <cellStyle name="_ILHL 10.03.2006_Entries Passed in Conso for profit on sale of invRevised 30.07.08" xfId="4139"/>
    <cellStyle name="_ILHL 10.03.2006_Entries Passed in Conso for profit on sale of invRevised 30.07.08_IREL_3000_08-09" xfId="4140"/>
    <cellStyle name="_ILHL 10.03.2006_Entries Passed in Conso for profit on sale of invRevised 30.07.08_IREL_3000_08-09 2" xfId="4141"/>
    <cellStyle name="_ILHL 10.03.2006_Entries Passed in Conso for profit on sale of invRevised 30.07.08_IREL_3000_08-09 stage 3" xfId="4142"/>
    <cellStyle name="_ILHL 10.03.2006_Entries Passed in Conso for profit on sale of invRevised 30.07.08_IREL_3000_08-09 stage 3_IREL_3000_08-09" xfId="4143"/>
    <cellStyle name="_ILHL 10.03.2006_Entries Passed in Conso for profit on sale of invRevised 30.07.08_IREL_3000_08-09 stage 3_IREL_3000_08-09 2" xfId="4144"/>
    <cellStyle name="_ILHL 10.03.2006_Entries Passed in Conso for profit on sale of invRevised 30.07.08_IREL_3000_08-09_IBREAL_BS PACK-Version.02" xfId="4145"/>
    <cellStyle name="_ILHL 10.03.2006_Entries Passed in Conso for profit on sale of invRevised 30.07.08_IREL_3000_08-09_IBREAL_BS PACK-Version.02 2" xfId="4146"/>
    <cellStyle name="_ILHL 10.03.2006_Entries Passed in Conso for profit on sale of invRevised 30.07.08_IREL_3000_08-09_IBREAL_BS PACK-Version.02_IBREAL_BS PACK-Version.03" xfId="4147"/>
    <cellStyle name="_ILHL 10.03.2006_Entries Passed in Conso for profit on sale of invRevised 30.07.08_IREL_3000_08-09_IBREAL_BS PACK-Version.02_IBREAL_BS PACK-Version.03 2" xfId="4148"/>
    <cellStyle name="_ILHL 10.03.2006_Entries Passed in Conso for profit on sale of invRevised 30.07.08_IREL_3000_08-09_IBREAL_BS PACK-Version.02_IBREAL_BS PACK-Version.03_IBREAL_BS PACK-Version.07" xfId="4149"/>
    <cellStyle name="_ILHL 10.03.2006_Entries Passed in Conso for profit on sale of invRevised 30.07.08_IREL_3000_08-09_IBREAL_BS PACK-Version.02_IBREAL_BS PACK-Version.03_IBREAL_BS PACK-Version.07 2" xfId="4150"/>
    <cellStyle name="_ILHL 10.03.2006_IREL_3000_08-09" xfId="4151"/>
    <cellStyle name="_ILHL Trial" xfId="4152"/>
    <cellStyle name="_ILHL Trial 2" xfId="4153"/>
    <cellStyle name="_ILHL Trial 3" xfId="4154"/>
    <cellStyle name="_ILHL Trial 4" xfId="4155"/>
    <cellStyle name="_ILHL Trial 5" xfId="4156"/>
    <cellStyle name="_ILHL Trial_Abstract-2007-08" xfId="4157"/>
    <cellStyle name="_ILHL Trial_Book1 (2)" xfId="4158"/>
    <cellStyle name="_Incentive Detail ICSL Dec 07" xfId="5647"/>
    <cellStyle name="_Incentive Detail ICSL Jan'08" xfId="5648"/>
    <cellStyle name="_Incentive Details-Dec'07" xfId="5649"/>
    <cellStyle name="_Incentive details-Dec07-ICSL &amp; IHFL" xfId="5650"/>
    <cellStyle name="_Incentive details-Dec07-ICSL &amp; IHFL-Raw" xfId="5651"/>
    <cellStyle name="_incentive pro-ICSL" xfId="5652"/>
    <cellStyle name="_Income from power generation Q3" xfId="832"/>
    <cellStyle name="_Indore B Plan Next 3 Yrs." xfId="833"/>
    <cellStyle name="_Input Credit Register(2005-06)FINAL" xfId="834"/>
    <cellStyle name="_Input Credit Register(2005-06)FINAL_DHDL_Financial_30.06.2011 (Q1)" xfId="835"/>
    <cellStyle name="_Input Credit Register(2005-06)FINAL_DHDL_Merged_Financial_31 03 2011" xfId="836"/>
    <cellStyle name="_Input Credit Register(2005-06)FINAL_Fomats for Data collation" xfId="837"/>
    <cellStyle name="_Input Credit Register(2005-06)FINAL_Related Parties-DRBPL Mar-11" xfId="838"/>
    <cellStyle name="_Input Credit Register(2005-06)FINAL_ROI Segmant Trial 30 06 2011" xfId="839"/>
    <cellStyle name="_Interest income on loan given to subsidiaries" xfId="840"/>
    <cellStyle name="_Interest income on loan given to subsidiaries_B-5  30.09.2010 " xfId="841"/>
    <cellStyle name="_Interest income on loan given to subsidiaries_Silokhera Capitalisation sheet 30.09.2010" xfId="842"/>
    <cellStyle name="_Interest on fixed deposits" xfId="843"/>
    <cellStyle name="_Interest on fixed deposits_jkBalance Sheet_DUL_Power Division_Sept10_v1" xfId="844"/>
    <cellStyle name="_Interest on fixed deposits_jkBalance Sheet_DUL_Power Division_Sept10_v1_Computation of deferred taxfinal_23.10.10" xfId="845"/>
    <cellStyle name="_Interest on fixed deposits_jkBalance Sheet_DUL_Power Division_Sept10_v1_Sheet1" xfId="846"/>
    <cellStyle name="_Interest working" xfId="4159"/>
    <cellStyle name="_Interest working 1" xfId="4160"/>
    <cellStyle name="_Interest working 1 (2)" xfId="4161"/>
    <cellStyle name="_Interest working 1 (2) 2" xfId="4162"/>
    <cellStyle name="_Interest working 1 (2) 3" xfId="4163"/>
    <cellStyle name="_Interest working 1 (2) 4" xfId="4164"/>
    <cellStyle name="_Interest working 1 (2) 5" xfId="4165"/>
    <cellStyle name="_Interest working 1 (2)_Abstract-2007-08" xfId="4166"/>
    <cellStyle name="_Interest working 1 (2)_ACL_3402_2008-09" xfId="4167"/>
    <cellStyle name="_Interest working 1 (2)_ADL_3373_2008-09" xfId="4168"/>
    <cellStyle name="_Interest working 1 (2)_Book1 (2)" xfId="4169"/>
    <cellStyle name="_Interest working 1 (2)_CIL_3415_2008-09" xfId="4170"/>
    <cellStyle name="_Interest working 1 (2)_IBL_3441_2008-09" xfId="4171"/>
    <cellStyle name="_Interest working 1 (2)_Land  CWIP status" xfId="4172"/>
    <cellStyle name="_Interest working 1 2" xfId="4173"/>
    <cellStyle name="_Interest working 1 3" xfId="4174"/>
    <cellStyle name="_Interest working 1 4" xfId="4175"/>
    <cellStyle name="_Interest working 1 5" xfId="4176"/>
    <cellStyle name="_Interest working 1_detail" xfId="4177"/>
    <cellStyle name="_Interest working 2" xfId="4178"/>
    <cellStyle name="_Interest working 3" xfId="4179"/>
    <cellStyle name="_Interest working 31(1)(1).3.2009" xfId="847"/>
    <cellStyle name="_Interest working 4" xfId="4180"/>
    <cellStyle name="_Interest working 5" xfId="4181"/>
    <cellStyle name="_Interest working_detail" xfId="4182"/>
    <cellStyle name="_INTT WORKING" xfId="4183"/>
    <cellStyle name="_INTT WORKING 2" xfId="4184"/>
    <cellStyle name="_INTT WORKING 3" xfId="4185"/>
    <cellStyle name="_INTT WORKING 4" xfId="4186"/>
    <cellStyle name="_INTT WORKING 5" xfId="4187"/>
    <cellStyle name="_INTT WORKING_detail" xfId="4188"/>
    <cellStyle name="_Inventory 2007" xfId="848"/>
    <cellStyle name="_Inventory 2007_Book3(1)" xfId="849"/>
    <cellStyle name="_Inventory 2007_DHDL_Draft linked Financials_March 2010" xfId="850"/>
    <cellStyle name="_Inventory 2007_DHDL_Financial_31.12.2010" xfId="851"/>
    <cellStyle name="_Inventory 2007_DHDL_Variance Workpaper_31 03 2010_Version 1" xfId="852"/>
    <cellStyle name="_Inventory 2007_Loans &amp; Advances_March 2010" xfId="853"/>
    <cellStyle name="_Inventory 2007_Loans &amp; Advances_March 2010_DHDL_Financial_31.03.2011" xfId="854"/>
    <cellStyle name="_Inventory 2007_Loans &amp; Advances_March 2010_DHDL_Financial_31.03.2011_DHDL_Merged_Financial_31 03 2011" xfId="855"/>
    <cellStyle name="_Inventory 2007_Loans &amp; Advances_March 2010_DHDL_Linked Financials_March 2010_Vers. 2" xfId="856"/>
    <cellStyle name="_Inventory 2007_Loans &amp; Advances_March 2010_DHDL_Linked Financials_March 2010_Vers. 2_DHDL_Merged_Financial_31 03 2011" xfId="857"/>
    <cellStyle name="_Inventory 2007_Loans &amp; Advances_March 2010_DHDL_Merged_Financial_31 03 2011" xfId="858"/>
    <cellStyle name="_Inventory 2007_Loans &amp; Advances_March 2010_DHDL_Merged_Financial_31.03.2011" xfId="859"/>
    <cellStyle name="_Inventory 2007_Loans &amp; Advances_March 2010_DHDL_Notes RPD_March 2011" xfId="860"/>
    <cellStyle name="_Inventory 2007_Loans &amp; Advances_March 2010_FA_DHDL CORP FB1_30 06 2011" xfId="861"/>
    <cellStyle name="_Inventory 2007_Loans &amp; Advances_March 2010_Fomats for Data collation" xfId="862"/>
    <cellStyle name="_Inventory 2007_Provisions entries" xfId="863"/>
    <cellStyle name="_Inventory 2007_RS DHDL_Linked Financials_March 2010_060910" xfId="864"/>
    <cellStyle name="_Inventory 2007_RS DHDL_Linked Financials_March 2010_Merged financial revised" xfId="865"/>
    <cellStyle name="_Inventory 2007_WIP March 2010" xfId="866"/>
    <cellStyle name="_Investments_March 2010" xfId="867"/>
    <cellStyle name="_Investments_March 2010_DHDL_Merged_Financial_31 03 2011" xfId="868"/>
    <cellStyle name="_Investments_March 2010_DHDL_Notes RPD_March 2011" xfId="869"/>
    <cellStyle name="_IPPL  10.09.2006" xfId="4189"/>
    <cellStyle name="_IPPL  10.09.2006 2" xfId="4190"/>
    <cellStyle name="_IPPL  10.09.2006_Abstract-2007-08" xfId="4191"/>
    <cellStyle name="_IPPL  10.09.2006_Book1 (2)" xfId="4192"/>
    <cellStyle name="_IPPL  10.09.2006_Entries Passed in Conso for profit on sale of invRevised 30.07.08" xfId="4193"/>
    <cellStyle name="_IPPL  10.09.2006_Entries Passed in Conso for profit on sale of invRevised 30.07.08_IREL_3000_08-09" xfId="4194"/>
    <cellStyle name="_IPPL  10.09.2006_Entries Passed in Conso for profit on sale of invRevised 30.07.08_IREL_3000_08-09 2" xfId="4195"/>
    <cellStyle name="_IPPL  10.09.2006_Entries Passed in Conso for profit on sale of invRevised 30.07.08_IREL_3000_08-09 stage 3" xfId="4196"/>
    <cellStyle name="_IPPL  10.09.2006_Entries Passed in Conso for profit on sale of invRevised 30.07.08_IREL_3000_08-09 stage 3_IREL_3000_08-09" xfId="4197"/>
    <cellStyle name="_IPPL  10.09.2006_Entries Passed in Conso for profit on sale of invRevised 30.07.08_IREL_3000_08-09 stage 3_IREL_3000_08-09 2" xfId="4198"/>
    <cellStyle name="_IPPL  10.09.2006_Entries Passed in Conso for profit on sale of invRevised 30.07.08_IREL_3000_08-09_IBREAL_BS PACK-Version.02" xfId="4199"/>
    <cellStyle name="_IPPL  10.09.2006_Entries Passed in Conso for profit on sale of invRevised 30.07.08_IREL_3000_08-09_IBREAL_BS PACK-Version.02 2" xfId="4200"/>
    <cellStyle name="_IPPL  10.09.2006_Entries Passed in Conso for profit on sale of invRevised 30.07.08_IREL_3000_08-09_IBREAL_BS PACK-Version.02_IBREAL_BS PACK-Version.03" xfId="4201"/>
    <cellStyle name="_IPPL  10.09.2006_Entries Passed in Conso for profit on sale of invRevised 30.07.08_IREL_3000_08-09_IBREAL_BS PACK-Version.02_IBREAL_BS PACK-Version.03 2" xfId="4202"/>
    <cellStyle name="_IPPL  10.09.2006_Entries Passed in Conso for profit on sale of invRevised 30.07.08_IREL_3000_08-09_IBREAL_BS PACK-Version.02_IBREAL_BS PACK-Version.03_IBREAL_BS PACK-Version.07" xfId="4203"/>
    <cellStyle name="_IPPL  10.09.2006_Entries Passed in Conso for profit on sale of invRevised 30.07.08_IREL_3000_08-09_IBREAL_BS PACK-Version.02_IBREAL_BS PACK-Version.03_IBREAL_BS PACK-Version.07 2" xfId="4204"/>
    <cellStyle name="_IPPL  10.09.2006_IREL_3000_08-09" xfId="4205"/>
    <cellStyle name="_IPPL 10.03.2006" xfId="4206"/>
    <cellStyle name="_IPPL 10.03.2006 2" xfId="4207"/>
    <cellStyle name="_IPPL 10.03.2006_Abstract-2007-08" xfId="4208"/>
    <cellStyle name="_IPPL 10.03.2006_Book1 (2)" xfId="4209"/>
    <cellStyle name="_IPPL 10.03.2006_Entries Passed in Conso for profit on sale of invRevised 30.07.08" xfId="4210"/>
    <cellStyle name="_IPPL 10.03.2006_Entries Passed in Conso for profit on sale of invRevised 30.07.08_IREL_3000_08-09" xfId="4211"/>
    <cellStyle name="_IPPL 10.03.2006_Entries Passed in Conso for profit on sale of invRevised 30.07.08_IREL_3000_08-09 2" xfId="4212"/>
    <cellStyle name="_IPPL 10.03.2006_Entries Passed in Conso for profit on sale of invRevised 30.07.08_IREL_3000_08-09 stage 3" xfId="4213"/>
    <cellStyle name="_IPPL 10.03.2006_Entries Passed in Conso for profit on sale of invRevised 30.07.08_IREL_3000_08-09 stage 3_IREL_3000_08-09" xfId="4214"/>
    <cellStyle name="_IPPL 10.03.2006_Entries Passed in Conso for profit on sale of invRevised 30.07.08_IREL_3000_08-09 stage 3_IREL_3000_08-09 2" xfId="4215"/>
    <cellStyle name="_IPPL 10.03.2006_Entries Passed in Conso for profit on sale of invRevised 30.07.08_IREL_3000_08-09_IBREAL_BS PACK-Version.02" xfId="4216"/>
    <cellStyle name="_IPPL 10.03.2006_Entries Passed in Conso for profit on sale of invRevised 30.07.08_IREL_3000_08-09_IBREAL_BS PACK-Version.02 2" xfId="4217"/>
    <cellStyle name="_IPPL 10.03.2006_Entries Passed in Conso for profit on sale of invRevised 30.07.08_IREL_3000_08-09_IBREAL_BS PACK-Version.02_IBREAL_BS PACK-Version.03" xfId="4218"/>
    <cellStyle name="_IPPL 10.03.2006_Entries Passed in Conso for profit on sale of invRevised 30.07.08_IREL_3000_08-09_IBREAL_BS PACK-Version.02_IBREAL_BS PACK-Version.03 2" xfId="4219"/>
    <cellStyle name="_IPPL 10.03.2006_Entries Passed in Conso for profit on sale of invRevised 30.07.08_IREL_3000_08-09_IBREAL_BS PACK-Version.02_IBREAL_BS PACK-Version.03_IBREAL_BS PACK-Version.07" xfId="4220"/>
    <cellStyle name="_IPPL 10.03.2006_Entries Passed in Conso for profit on sale of invRevised 30.07.08_IREL_3000_08-09_IBREAL_BS PACK-Version.02_IBREAL_BS PACK-Version.03_IBREAL_BS PACK-Version.07 2" xfId="4221"/>
    <cellStyle name="_IPPL 10.03.2006_IREL_3000_08-09" xfId="4222"/>
    <cellStyle name="_IPPL 31.12.2006 FINAL FINAL FINAL FINAL" xfId="4223"/>
    <cellStyle name="_IPPL 31.12.2006 FINAL FINAL FINAL FINAL 2" xfId="4224"/>
    <cellStyle name="_IPPL 31.12.2006 FINAL FINAL FINAL FINAL_Abstract-2007-08" xfId="4225"/>
    <cellStyle name="_IPPL 31.12.2006 FINAL FINAL FINAL FINAL_Aug consl backup-land adv &amp; Ext ICD" xfId="4226"/>
    <cellStyle name="_IPPL 31.12.2006 FINAL FINAL FINAL FINAL_Book1" xfId="4227"/>
    <cellStyle name="_IPPL 31.12.2006 FINAL FINAL FINAL FINAL_Book1_EPS working" xfId="4228"/>
    <cellStyle name="_IPPL 31.12.2006 FINAL FINAL FINAL FINAL_Book1_EPS working 2" xfId="4229"/>
    <cellStyle name="_IPPL 31.12.2006 FINAL FINAL FINAL FINAL_Book1_IREL_3000_08-09" xfId="4230"/>
    <cellStyle name="_IPPL 31.12.2006 FINAL FINAL FINAL FINAL_Book1_IREL_3000_08-09 2" xfId="4231"/>
    <cellStyle name="_IPPL 31.12.2006 FINAL FINAL FINAL FINAL_Book1_IREL_3000_2009-29_July2009  Final Shahi" xfId="4232"/>
    <cellStyle name="_IPPL 31.12.2006 FINAL FINAL FINAL FINAL_Book1_IREL_3000_2009-29_July2009  Final Shahi 2" xfId="4233"/>
    <cellStyle name="_IPPL 31.12.2006 FINAL FINAL FINAL FINAL_detail" xfId="4234"/>
    <cellStyle name="_IPPL 31.12.2006 FINAL FINAL FINAL FINAL_Fornax" xfId="4235"/>
    <cellStyle name="_IPPL 31.12.2006 FINAL FINAL FINAL FINAL_ICD Detail External from IBREL 23Jun'08" xfId="4236"/>
    <cellStyle name="_IPPL 31.12.2006 FINAL FINAL FINAL FINAL_ICD Detail External from IBREL 23Jun'08 2" xfId="4237"/>
    <cellStyle name="_IPPL 31.12.2006 FINAL FINAL FINAL FINAL_ICD_Int Working" xfId="4238"/>
    <cellStyle name="_IPPL 31.12.2006 FINAL FINAL FINAL FINAL_ICD_Int Working_EPS working" xfId="4239"/>
    <cellStyle name="_IPPL 31.12.2006 FINAL FINAL FINAL FINAL_ICD_Int Working_EPS working 2" xfId="4240"/>
    <cellStyle name="_IPPL 31.12.2006 FINAL FINAL FINAL FINAL_ICD_Int Working_EPS working_IBREAL_BS PACK-Version.02" xfId="4241"/>
    <cellStyle name="_IPPL 31.12.2006 FINAL FINAL FINAL FINAL_ICD_Int Working_EPS working_IBREAL_BS PACK-Version.02 2" xfId="4242"/>
    <cellStyle name="_IPPL 31.12.2006 FINAL FINAL FINAL FINAL_ICD_Int Working_EPS working_IBREAL_BS PACK-Version.02_IBREAL_BS PACK-Version.03" xfId="4243"/>
    <cellStyle name="_IPPL 31.12.2006 FINAL FINAL FINAL FINAL_ICD_Int Working_EPS working_IBREAL_BS PACK-Version.02_IBREAL_BS PACK-Version.03 2" xfId="4244"/>
    <cellStyle name="_IPPL 31.12.2006 FINAL FINAL FINAL FINAL_ICD_Int Working_EPS working_IBREAL_BS PACK-Version.02_IBREAL_BS PACK-Version.03_IBREAL_BS PACK-Version.07" xfId="4245"/>
    <cellStyle name="_IPPL 31.12.2006 FINAL FINAL FINAL FINAL_ICD_Int Working_EPS working_IBREAL_BS PACK-Version.02_IBREAL_BS PACK-Version.03_IBREAL_BS PACK-Version.07 2" xfId="4246"/>
    <cellStyle name="_IPPL 31.12.2006 FINAL FINAL FINAL FINAL_ICD_Int Working_IREL_3000_08-09" xfId="4247"/>
    <cellStyle name="_IPPL 31.12.2006 FINAL FINAL FINAL FINAL_ICD_Int Working_IREL_3000_08-09 2" xfId="4248"/>
    <cellStyle name="_IPPL 31.12.2006 FINAL FINAL FINAL FINAL_ICD_Int Working_IREL_3000_08-09 stage 3" xfId="4249"/>
    <cellStyle name="_IPPL 31.12.2006 FINAL FINAL FINAL FINAL_ICD_Int Working_IREL_3000_08-09 stage 3_IREL_3000_08-09" xfId="4250"/>
    <cellStyle name="_IPPL 31.12.2006 FINAL FINAL FINAL FINAL_ICD_Int Working_IREL_3000_08-09 stage 3_IREL_3000_08-09 2" xfId="4251"/>
    <cellStyle name="_IPPL 31.12.2006 FINAL FINAL FINAL FINAL_ICD_Int Working_IREL_3000_08-09_IBREAL_BS PACK-Version.02" xfId="4252"/>
    <cellStyle name="_IPPL 31.12.2006 FINAL FINAL FINAL FINAL_ICD_Int Working_IREL_3000_08-09_IBREAL_BS PACK-Version.02 2" xfId="4253"/>
    <cellStyle name="_IPPL 31.12.2006 FINAL FINAL FINAL FINAL_ICD_Int Working_IREL_3000_08-09_IBREAL_BS PACK-Version.02_IBREAL_BS PACK-Version.03" xfId="4254"/>
    <cellStyle name="_IPPL 31.12.2006 FINAL FINAL FINAL FINAL_ICD_Int Working_IREL_3000_08-09_IBREAL_BS PACK-Version.02_IBREAL_BS PACK-Version.03 2" xfId="4255"/>
    <cellStyle name="_IPPL 31.12.2006 FINAL FINAL FINAL FINAL_ICD_Int Working_IREL_3000_08-09_IBREAL_BS PACK-Version.02_IBREAL_BS PACK-Version.03_IBREAL_BS PACK-Version.07" xfId="4256"/>
    <cellStyle name="_IPPL 31.12.2006 FINAL FINAL FINAL FINAL_ICD_Int Working_IREL_3000_08-09_IBREAL_BS PACK-Version.02_IBREAL_BS PACK-Version.03_IBREAL_BS PACK-Version.07 2" xfId="4257"/>
    <cellStyle name="_IPPL 31.12.2006 FINAL FINAL FINAL FINAL_ICD_Int Working_IREL_3000_2009-29_July2009  Final Shahi" xfId="4258"/>
    <cellStyle name="_IPPL 31.12.2006 FINAL FINAL FINAL FINAL_ICD_Int Working_IREL_3000_2009-29_July2009  Final Shahi 2" xfId="4259"/>
    <cellStyle name="_IPPL 31.12.2006 FINAL FINAL FINAL FINAL_ICD_Int Working_IREL_3000_2009-29_July2009  Final Shahi_IBREAL_BS PACK-Version.02" xfId="4260"/>
    <cellStyle name="_IPPL 31.12.2006 FINAL FINAL FINAL FINAL_ICD_Int Working_IREL_3000_2009-29_July2009  Final Shahi_IBREAL_BS PACK-Version.02 2" xfId="4261"/>
    <cellStyle name="_IPPL 31.12.2006 FINAL FINAL FINAL FINAL_ICD_Int Working_IREL_3000_2009-29_July2009  Final Shahi_IBREAL_BS PACK-Version.02_IBREAL_BS PACK-Version.03" xfId="4262"/>
    <cellStyle name="_IPPL 31.12.2006 FINAL FINAL FINAL FINAL_ICD_Int Working_IREL_3000_2009-29_July2009  Final Shahi_IBREAL_BS PACK-Version.02_IBREAL_BS PACK-Version.03 2" xfId="4263"/>
    <cellStyle name="_IPPL 31.12.2006 FINAL FINAL FINAL FINAL_ICD_Int Working_IREL_3000_2009-29_July2009  Final Shahi_IBREAL_BS PACK-Version.02_IBREAL_BS PACK-Version.03_IBREAL_BS PACK-Version.07" xfId="4264"/>
    <cellStyle name="_IPPL 31.12.2006 FINAL FINAL FINAL FINAL_ICD_Int Working_IREL_3000_2009-29_July2009  Final Shahi_IBREAL_BS PACK-Version.02_IBREAL_BS PACK-Version.03_IBREAL_BS PACK-Version.07 2" xfId="4265"/>
    <cellStyle name="_IPPL 31.12.2006 FINAL FINAL FINAL FINAL_IEL net worth as on 31st March 2007." xfId="4266"/>
    <cellStyle name="_IPPL 31.12.2006 FINAL FINAL FINAL FINAL_IEL_3210_ 2007-2008" xfId="4267"/>
    <cellStyle name="_IPPL 31.12.2006 FINAL FINAL FINAL FINAL_IEL_3210_ 2007-2008_260508" xfId="4268"/>
    <cellStyle name="_IPPL 31.12.2006 FINAL FINAL FINAL FINAL_IIL_3220_2007-08" xfId="4269"/>
    <cellStyle name="_IPPL 31.12.2006 FINAL FINAL FINAL FINAL_IREL(Conso)_2007-08_March_Revised" xfId="4270"/>
    <cellStyle name="_IPPL 31.12.2006 FINAL FINAL FINAL FINAL_IREL(Conso)_2007-08_March_Revised_IREL_3000_08-09" xfId="4271"/>
    <cellStyle name="_IPPL 31.12.2006 FINAL FINAL FINAL FINAL_IREL(Conso)_2007-08_March_Revised_IREL_3000_08-09 2" xfId="4272"/>
    <cellStyle name="_IPPL 31.12.2006 FINAL FINAL FINAL FINAL_IREL(Conso)_2007-08_March_Revised_IREL_3000_08-09 stage 3" xfId="4273"/>
    <cellStyle name="_IPPL 31.12.2006 FINAL FINAL FINAL FINAL_IREL(Conso)_2007-08_March_Revised_IREL_3000_08-09 stage 3_IREL_3000_08-09" xfId="4274"/>
    <cellStyle name="_IPPL 31.12.2006 FINAL FINAL FINAL FINAL_IREL(Conso)_2007-08_March_Revised_IREL_3000_08-09 stage 3_IREL_3000_08-09 2" xfId="4275"/>
    <cellStyle name="_IPPL 31.12.2006 FINAL FINAL FINAL FINAL_IREL(Conso)_2007-08_March_Revised_IREL_3000_08-09_IBREAL_BS PACK-Version.02" xfId="4276"/>
    <cellStyle name="_IPPL 31.12.2006 FINAL FINAL FINAL FINAL_IREL(Conso)_2007-08_March_Revised_IREL_3000_08-09_IBREAL_BS PACK-Version.02 2" xfId="4277"/>
    <cellStyle name="_IPPL 31.12.2006 FINAL FINAL FINAL FINAL_IREL(Conso)_2007-08_March_Revised_IREL_3000_08-09_IBREAL_BS PACK-Version.02_IBREAL_BS PACK-Version.03" xfId="4278"/>
    <cellStyle name="_IPPL 31.12.2006 FINAL FINAL FINAL FINAL_IREL(Conso)_2007-08_March_Revised_IREL_3000_08-09_IBREAL_BS PACK-Version.02_IBREAL_BS PACK-Version.03 2" xfId="4279"/>
    <cellStyle name="_IPPL 31.12.2006 FINAL FINAL FINAL FINAL_IREL(Conso)_2007-08_March_Revised_IREL_3000_08-09_IBREAL_BS PACK-Version.02_IBREAL_BS PACK-Version.03_IBREAL_BS PACK-Version.07" xfId="4280"/>
    <cellStyle name="_IPPL 31.12.2006 FINAL FINAL FINAL FINAL_IREL(Conso)_2007-08_March_Revised_IREL_3000_08-09_IBREAL_BS PACK-Version.02_IBREAL_BS PACK-Version.03_IBREAL_BS PACK-Version.07 2" xfId="4281"/>
    <cellStyle name="_IPPL 31.12.2006 FINAL FINAL FINAL FINAL_IREL(Conso)_2007-08_November-1" xfId="4282"/>
    <cellStyle name="_IPPL 31.12.2006 FINAL FINAL FINAL FINAL_IREL(Conso)_2007-08_November-1 2" xfId="4283"/>
    <cellStyle name="_IPPL 31.12.2006 FINAL FINAL FINAL FINAL_IREL(Conso)_2007-08_November-1_Abstract-2007-08" xfId="4284"/>
    <cellStyle name="_IPPL 31.12.2006 FINAL FINAL FINAL FINAL_IREL(Conso)_2007-08_November-1_Aug consl backup-land adv &amp; Ext ICD" xfId="4285"/>
    <cellStyle name="_IPPL 31.12.2006 FINAL FINAL FINAL FINAL_IREL(Conso)_2007-08_November-1_Fornax" xfId="4286"/>
    <cellStyle name="_IPPL 31.12.2006 FINAL FINAL FINAL FINAL_IREL(Conso)_2007-08_November-1_IREL_3000_08-09" xfId="4287"/>
    <cellStyle name="_IPPL 31.12.2006 FINAL FINAL FINAL FINAL_IREL(Conso)_June_07-08_30-07-08" xfId="4288"/>
    <cellStyle name="_IPPL 31.12.2006 FINAL FINAL FINAL FINAL_IREL(Conso)_June_07-08_30-07-08_IREL_3000_08-09" xfId="4289"/>
    <cellStyle name="_IPPL 31.12.2006 FINAL FINAL FINAL FINAL_IREL(Conso)_June_07-08_30-07-08_IREL_3000_08-09 2" xfId="4290"/>
    <cellStyle name="_IPPL 31.12.2006 FINAL FINAL FINAL FINAL_IREL(Conso)_June_07-08_30-07-08_IREL_3000_08-09 stage 3" xfId="4291"/>
    <cellStyle name="_IPPL 31.12.2006 FINAL FINAL FINAL FINAL_IREL(Conso)_June_07-08_30-07-08_IREL_3000_08-09 stage 3_IREL_3000_08-09" xfId="4292"/>
    <cellStyle name="_IPPL 31.12.2006 FINAL FINAL FINAL FINAL_IREL(Conso)_June_07-08_30-07-08_IREL_3000_08-09 stage 3_IREL_3000_08-09 2" xfId="4293"/>
    <cellStyle name="_IPPL 31.12.2006 FINAL FINAL FINAL FINAL_IREL(Conso)_June_07-08_30-07-08_IREL_3000_08-09_IBREAL_BS PACK-Version.02" xfId="4294"/>
    <cellStyle name="_IPPL 31.12.2006 FINAL FINAL FINAL FINAL_IREL(Conso)_June_07-08_30-07-08_IREL_3000_08-09_IBREAL_BS PACK-Version.02 2" xfId="4295"/>
    <cellStyle name="_IPPL 31.12.2006 FINAL FINAL FINAL FINAL_IREL(Conso)_June_07-08_30-07-08_IREL_3000_08-09_IBREAL_BS PACK-Version.02_IBREAL_BS PACK-Version.03" xfId="4296"/>
    <cellStyle name="_IPPL 31.12.2006 FINAL FINAL FINAL FINAL_IREL(Conso)_June_07-08_30-07-08_IREL_3000_08-09_IBREAL_BS PACK-Version.02_IBREAL_BS PACK-Version.03 2" xfId="4297"/>
    <cellStyle name="_IPPL 31.12.2006 FINAL FINAL FINAL FINAL_IREL(Conso)_June_07-08_30-07-08_IREL_3000_08-09_IBREAL_BS PACK-Version.02_IBREAL_BS PACK-Version.03_IBREAL_BS PACK-Version.07" xfId="4298"/>
    <cellStyle name="_IPPL 31.12.2006 FINAL FINAL FINAL FINAL_IREL(Conso)_June_07-08_30-07-08_IREL_3000_08-09_IBREAL_BS PACK-Version.02_IBREAL_BS PACK-Version.03_IBREAL_BS PACK-Version.07 2" xfId="4299"/>
    <cellStyle name="_IPPL 31.12.2006 FINAL FINAL FINAL FINAL_IREL_3000_08-09" xfId="4300"/>
    <cellStyle name="_IPPL 31.12.2006 FINAL FINAL FINAL FINAL_IREL_3000_2007-08" xfId="4301"/>
    <cellStyle name="_IPPL 31.12.2006 FINAL FINAL FINAL FINAL_IREL_3000_2007-08 2" xfId="4302"/>
    <cellStyle name="_IPPL 31.12.2006 FINAL FINAL FINAL FINAL_IREL_3000_2007-08_IREL_3000_08-09" xfId="4303"/>
    <cellStyle name="_IPPL 31.12.2006 FINAL FINAL FINAL FINAL_Land  CWIP status" xfId="4304"/>
    <cellStyle name="_IPPL 31.12.2006 FINAL FINAL FINAL FINAL_Land Control Sheet Aug 31.08 - Recon" xfId="4305"/>
    <cellStyle name="_IPPL 31.12.2006 FINAL FINAL FINAL FINAL_Land Control Sheet Sep 26.08" xfId="4306"/>
    <cellStyle name="_IPPL 31.12.2006 FINAL FINAL FINAL FINAL_Results  Format - Sep 30" xfId="4307"/>
    <cellStyle name="_IPPL 31.12.2006 FINAL FINAL FINAL FINAL_Results  Format - Sep 30_EPS working" xfId="4308"/>
    <cellStyle name="_IPPL 31.12.2006 FINAL FINAL FINAL FINAL_Results  Format - Sep 30_EPS working 2" xfId="4309"/>
    <cellStyle name="_IPPL 31.12.2006 FINAL FINAL FINAL FINAL_Results  Format - Sep 30_EPS working_IBREAL_BS PACK-Version.02" xfId="4310"/>
    <cellStyle name="_IPPL 31.12.2006 FINAL FINAL FINAL FINAL_Results  Format - Sep 30_EPS working_IBREAL_BS PACK-Version.02 2" xfId="4311"/>
    <cellStyle name="_IPPL 31.12.2006 FINAL FINAL FINAL FINAL_Results  Format - Sep 30_EPS working_IBREAL_BS PACK-Version.02_IBREAL_BS PACK-Version.03" xfId="4312"/>
    <cellStyle name="_IPPL 31.12.2006 FINAL FINAL FINAL FINAL_Results  Format - Sep 30_EPS working_IBREAL_BS PACK-Version.02_IBREAL_BS PACK-Version.03 2" xfId="4313"/>
    <cellStyle name="_IPPL 31.12.2006 FINAL FINAL FINAL FINAL_Results  Format - Sep 30_EPS working_IBREAL_BS PACK-Version.02_IBREAL_BS PACK-Version.03_IBREAL_BS PACK-Version.07" xfId="4314"/>
    <cellStyle name="_IPPL 31.12.2006 FINAL FINAL FINAL FINAL_Results  Format - Sep 30_EPS working_IBREAL_BS PACK-Version.02_IBREAL_BS PACK-Version.03_IBREAL_BS PACK-Version.07 2" xfId="4315"/>
    <cellStyle name="_IPPL 31.12.2006 FINAL FINAL FINAL FINAL_Results  Format - Sep 30_IREL_3000_08-09" xfId="4316"/>
    <cellStyle name="_IPPL 31.12.2006 FINAL FINAL FINAL FINAL_Results  Format - Sep 30_IREL_3000_08-09 2" xfId="4317"/>
    <cellStyle name="_IPPL 31.12.2006 FINAL FINAL FINAL FINAL_Results  Format - Sep 30_IREL_3000_08-09 stage 3" xfId="4318"/>
    <cellStyle name="_IPPL 31.12.2006 FINAL FINAL FINAL FINAL_Results  Format - Sep 30_IREL_3000_08-09 stage 3_IREL_3000_08-09" xfId="4319"/>
    <cellStyle name="_IPPL 31.12.2006 FINAL FINAL FINAL FINAL_Results  Format - Sep 30_IREL_3000_08-09 stage 3_IREL_3000_08-09 2" xfId="4320"/>
    <cellStyle name="_IPPL 31.12.2006 FINAL FINAL FINAL FINAL_Results  Format - Sep 30_IREL_3000_08-09_IBREAL_BS PACK-Version.02" xfId="4321"/>
    <cellStyle name="_IPPL 31.12.2006 FINAL FINAL FINAL FINAL_Results  Format - Sep 30_IREL_3000_08-09_IBREAL_BS PACK-Version.02 2" xfId="4322"/>
    <cellStyle name="_IPPL 31.12.2006 FINAL FINAL FINAL FINAL_Results  Format - Sep 30_IREL_3000_08-09_IBREAL_BS PACK-Version.02_IBREAL_BS PACK-Version.03" xfId="4323"/>
    <cellStyle name="_IPPL 31.12.2006 FINAL FINAL FINAL FINAL_Results  Format - Sep 30_IREL_3000_08-09_IBREAL_BS PACK-Version.02_IBREAL_BS PACK-Version.03 2" xfId="4324"/>
    <cellStyle name="_IPPL 31.12.2006 FINAL FINAL FINAL FINAL_Results  Format - Sep 30_IREL_3000_08-09_IBREAL_BS PACK-Version.02_IBREAL_BS PACK-Version.03_IBREAL_BS PACK-Version.07" xfId="4325"/>
    <cellStyle name="_IPPL 31.12.2006 FINAL FINAL FINAL FINAL_Results  Format - Sep 30_IREL_3000_08-09_IBREAL_BS PACK-Version.02_IBREAL_BS PACK-Version.03_IBREAL_BS PACK-Version.07 2" xfId="4326"/>
    <cellStyle name="_IPPL 31.12.2006 FINAL FINAL FINAL FINAL_Results  Format - Sep 30_IREL_3000_2009-29_July2009  Final Shahi" xfId="4327"/>
    <cellStyle name="_IPPL 31.12.2006 FINAL FINAL FINAL FINAL_Results  Format - Sep 30_IREL_3000_2009-29_July2009  Final Shahi 2" xfId="4328"/>
    <cellStyle name="_IPPL 31.12.2006 FINAL FINAL FINAL FINAL_Results  Format - Sep 30_IREL_3000_2009-29_July2009  Final Shahi_IBREAL_BS PACK-Version.02" xfId="4329"/>
    <cellStyle name="_IPPL 31.12.2006 FINAL FINAL FINAL FINAL_Results  Format - Sep 30_IREL_3000_2009-29_July2009  Final Shahi_IBREAL_BS PACK-Version.02 2" xfId="4330"/>
    <cellStyle name="_IPPL 31.12.2006 FINAL FINAL FINAL FINAL_Results  Format - Sep 30_IREL_3000_2009-29_July2009  Final Shahi_IBREAL_BS PACK-Version.02_IBREAL_BS PACK-Version.03" xfId="4331"/>
    <cellStyle name="_IPPL 31.12.2006 FINAL FINAL FINAL FINAL_Results  Format - Sep 30_IREL_3000_2009-29_July2009  Final Shahi_IBREAL_BS PACK-Version.02_IBREAL_BS PACK-Version.03 2" xfId="4332"/>
    <cellStyle name="_IPPL 31.12.2006 FINAL FINAL FINAL FINAL_Results  Format - Sep 30_IREL_3000_2009-29_July2009  Final Shahi_IBREAL_BS PACK-Version.02_IBREAL_BS PACK-Version.03_IBREAL_BS PACK-Version.07" xfId="4333"/>
    <cellStyle name="_IPPL 31.12.2006 FINAL FINAL FINAL FINAL_Results  Format - Sep 30_IREL_3000_2009-29_July2009  Final Shahi_IBREAL_BS PACK-Version.02_IBREAL_BS PACK-Version.03_IBREAL_BS PACK-Version.07 2" xfId="4334"/>
    <cellStyle name="_IRECPL 10.03.2006" xfId="4335"/>
    <cellStyle name="_IRECPL 10.03.2006 2" xfId="4336"/>
    <cellStyle name="_IRECPL 10.03.2006_Abstract-2007-08" xfId="4337"/>
    <cellStyle name="_IRECPL 10.03.2006_Book1 (2)" xfId="4338"/>
    <cellStyle name="_IRECPL 10.03.2006_Entries Passed in Conso for profit on sale of invRevised 30.07.08" xfId="4339"/>
    <cellStyle name="_IRECPL 10.03.2006_Entries Passed in Conso for profit on sale of invRevised 30.07.08_IREL_3000_08-09" xfId="4340"/>
    <cellStyle name="_IRECPL 10.03.2006_Entries Passed in Conso for profit on sale of invRevised 30.07.08_IREL_3000_08-09 2" xfId="4341"/>
    <cellStyle name="_IRECPL 10.03.2006_Entries Passed in Conso for profit on sale of invRevised 30.07.08_IREL_3000_08-09 stage 3" xfId="4342"/>
    <cellStyle name="_IRECPL 10.03.2006_Entries Passed in Conso for profit on sale of invRevised 30.07.08_IREL_3000_08-09 stage 3_IREL_3000_08-09" xfId="4343"/>
    <cellStyle name="_IRECPL 10.03.2006_Entries Passed in Conso for profit on sale of invRevised 30.07.08_IREL_3000_08-09 stage 3_IREL_3000_08-09 2" xfId="4344"/>
    <cellStyle name="_IRECPL 10.03.2006_Entries Passed in Conso for profit on sale of invRevised 30.07.08_IREL_3000_08-09_IBREAL_BS PACK-Version.02" xfId="4345"/>
    <cellStyle name="_IRECPL 10.03.2006_Entries Passed in Conso for profit on sale of invRevised 30.07.08_IREL_3000_08-09_IBREAL_BS PACK-Version.02 2" xfId="4346"/>
    <cellStyle name="_IRECPL 10.03.2006_Entries Passed in Conso for profit on sale of invRevised 30.07.08_IREL_3000_08-09_IBREAL_BS PACK-Version.02_IBREAL_BS PACK-Version.03" xfId="4347"/>
    <cellStyle name="_IRECPL 10.03.2006_Entries Passed in Conso for profit on sale of invRevised 30.07.08_IREL_3000_08-09_IBREAL_BS PACK-Version.02_IBREAL_BS PACK-Version.03 2" xfId="4348"/>
    <cellStyle name="_IRECPL 10.03.2006_Entries Passed in Conso for profit on sale of invRevised 30.07.08_IREL_3000_08-09_IBREAL_BS PACK-Version.02_IBREAL_BS PACK-Version.03_IBREAL_BS PACK-Version.07" xfId="4349"/>
    <cellStyle name="_IRECPL 10.03.2006_Entries Passed in Conso for profit on sale of invRevised 30.07.08_IREL_3000_08-09_IBREAL_BS PACK-Version.02_IBREAL_BS PACK-Version.03_IBREAL_BS PACK-Version.07 2" xfId="4350"/>
    <cellStyle name="_IRECPL 10.03.2006_IREL_3000_08-09" xfId="4351"/>
    <cellStyle name="_IRECPL 10.09.2006" xfId="4352"/>
    <cellStyle name="_IRECPL 10.09.2006 2" xfId="4353"/>
    <cellStyle name="_IRECPL 10.09.2006_Abstract-2007-08" xfId="4354"/>
    <cellStyle name="_IRECPL 10.09.2006_Book1 (2)" xfId="4355"/>
    <cellStyle name="_IRECPL 10.09.2006_Entries Passed in Conso for profit on sale of invRevised 30.07.08" xfId="4356"/>
    <cellStyle name="_IRECPL 10.09.2006_Entries Passed in Conso for profit on sale of invRevised 30.07.08_IREL_3000_08-09" xfId="4357"/>
    <cellStyle name="_IRECPL 10.09.2006_Entries Passed in Conso for profit on sale of invRevised 30.07.08_IREL_3000_08-09 2" xfId="4358"/>
    <cellStyle name="_IRECPL 10.09.2006_Entries Passed in Conso for profit on sale of invRevised 30.07.08_IREL_3000_08-09 stage 3" xfId="4359"/>
    <cellStyle name="_IRECPL 10.09.2006_Entries Passed in Conso for profit on sale of invRevised 30.07.08_IREL_3000_08-09 stage 3_IREL_3000_08-09" xfId="4360"/>
    <cellStyle name="_IRECPL 10.09.2006_Entries Passed in Conso for profit on sale of invRevised 30.07.08_IREL_3000_08-09 stage 3_IREL_3000_08-09 2" xfId="4361"/>
    <cellStyle name="_IRECPL 10.09.2006_Entries Passed in Conso for profit on sale of invRevised 30.07.08_IREL_3000_08-09_IBREAL_BS PACK-Version.02" xfId="4362"/>
    <cellStyle name="_IRECPL 10.09.2006_Entries Passed in Conso for profit on sale of invRevised 30.07.08_IREL_3000_08-09_IBREAL_BS PACK-Version.02 2" xfId="4363"/>
    <cellStyle name="_IRECPL 10.09.2006_Entries Passed in Conso for profit on sale of invRevised 30.07.08_IREL_3000_08-09_IBREAL_BS PACK-Version.02_IBREAL_BS PACK-Version.03" xfId="4364"/>
    <cellStyle name="_IRECPL 10.09.2006_Entries Passed in Conso for profit on sale of invRevised 30.07.08_IREL_3000_08-09_IBREAL_BS PACK-Version.02_IBREAL_BS PACK-Version.03 2" xfId="4365"/>
    <cellStyle name="_IRECPL 10.09.2006_Entries Passed in Conso for profit on sale of invRevised 30.07.08_IREL_3000_08-09_IBREAL_BS PACK-Version.02_IBREAL_BS PACK-Version.03_IBREAL_BS PACK-Version.07" xfId="4366"/>
    <cellStyle name="_IRECPL 10.09.2006_Entries Passed in Conso for profit on sale of invRevised 30.07.08_IREL_3000_08-09_IBREAL_BS PACK-Version.02_IBREAL_BS PACK-Version.03_IBREAL_BS PACK-Version.07 2" xfId="4367"/>
    <cellStyle name="_IRECPL 10.09.2006_IREL_3000_08-09" xfId="4368"/>
    <cellStyle name="_IREL-Subsidiaries MK" xfId="4369"/>
    <cellStyle name="_IREL-Subsidiaries MK 2" xfId="4370"/>
    <cellStyle name="_IREL-Subsidiaries MK 3" xfId="4371"/>
    <cellStyle name="_IREL-Subsidiaries MK 4" xfId="4372"/>
    <cellStyle name="_IREL-Subsidiaries MK 5" xfId="4373"/>
    <cellStyle name="_IRL  10.09.2006" xfId="4374"/>
    <cellStyle name="_IRL  10.09.2006 2" xfId="4375"/>
    <cellStyle name="_IRL  10.09.2006_Abstract-2007-08" xfId="4376"/>
    <cellStyle name="_IRL  10.09.2006_Book1 (2)" xfId="4377"/>
    <cellStyle name="_IRL  10.09.2006_Entries Passed in Conso for profit on sale of invRevised 30.07.08" xfId="4378"/>
    <cellStyle name="_IRL  10.09.2006_Entries Passed in Conso for profit on sale of invRevised 30.07.08_IREL_3000_08-09" xfId="4379"/>
    <cellStyle name="_IRL  10.09.2006_Entries Passed in Conso for profit on sale of invRevised 30.07.08_IREL_3000_08-09 2" xfId="4380"/>
    <cellStyle name="_IRL  10.09.2006_Entries Passed in Conso for profit on sale of invRevised 30.07.08_IREL_3000_08-09 stage 3" xfId="4381"/>
    <cellStyle name="_IRL  10.09.2006_Entries Passed in Conso for profit on sale of invRevised 30.07.08_IREL_3000_08-09 stage 3_IREL_3000_08-09" xfId="4382"/>
    <cellStyle name="_IRL  10.09.2006_Entries Passed in Conso for profit on sale of invRevised 30.07.08_IREL_3000_08-09 stage 3_IREL_3000_08-09 2" xfId="4383"/>
    <cellStyle name="_IRL  10.09.2006_Entries Passed in Conso for profit on sale of invRevised 30.07.08_IREL_3000_08-09_IBREAL_BS PACK-Version.02" xfId="4384"/>
    <cellStyle name="_IRL  10.09.2006_Entries Passed in Conso for profit on sale of invRevised 30.07.08_IREL_3000_08-09_IBREAL_BS PACK-Version.02 2" xfId="4385"/>
    <cellStyle name="_IRL  10.09.2006_Entries Passed in Conso for profit on sale of invRevised 30.07.08_IREL_3000_08-09_IBREAL_BS PACK-Version.02_IBREAL_BS PACK-Version.03" xfId="4386"/>
    <cellStyle name="_IRL  10.09.2006_Entries Passed in Conso for profit on sale of invRevised 30.07.08_IREL_3000_08-09_IBREAL_BS PACK-Version.02_IBREAL_BS PACK-Version.03 2" xfId="4387"/>
    <cellStyle name="_IRL  10.09.2006_Entries Passed in Conso for profit on sale of invRevised 30.07.08_IREL_3000_08-09_IBREAL_BS PACK-Version.02_IBREAL_BS PACK-Version.03_IBREAL_BS PACK-Version.07" xfId="4388"/>
    <cellStyle name="_IRL  10.09.2006_Entries Passed in Conso for profit on sale of invRevised 30.07.08_IREL_3000_08-09_IBREAL_BS PACK-Version.02_IBREAL_BS PACK-Version.03_IBREAL_BS PACK-Version.07 2" xfId="4389"/>
    <cellStyle name="_IRL  10.09.2006_IREL_3000_08-09" xfId="4390"/>
    <cellStyle name="_ISABEL q2" xfId="870"/>
    <cellStyle name="_IT depreciation" xfId="5653"/>
    <cellStyle name="_Jaipur_Final Inventory-24.8.07" xfId="871"/>
    <cellStyle name="_Jaipur_Final Inventory-24.8.07_DHDL_Financial_30.06.2011 (Q1)" xfId="872"/>
    <cellStyle name="_Jaipur_Final Inventory-24.8.07_DHDL_Merged_Financial_31 03 2011" xfId="873"/>
    <cellStyle name="_Jaipur_Final Inventory-24.8.07_Fomats for Data collation" xfId="874"/>
    <cellStyle name="_Jaipur_Final Inventory-24.8.07_Related Parties-DRBPL Mar-11" xfId="875"/>
    <cellStyle name="_Jaipur_Final Inventory-24.8.07_ROI Segmant Trial 30 06 2011" xfId="876"/>
    <cellStyle name="_JAN TO 19 APR Oulton Noida Overtime" xfId="877"/>
    <cellStyle name="_Jasola POCM" xfId="878"/>
    <cellStyle name="_Jasola POCM (2)" xfId="879"/>
    <cellStyle name="_Jasola PoCM_June 09_Released to Sachin (2)" xfId="880"/>
    <cellStyle name="_jasola q4" xfId="881"/>
    <cellStyle name="_jasola q4 2" xfId="5654"/>
    <cellStyle name="_jasola q4 2_Processinfees-DLF-30092011" xfId="5655"/>
    <cellStyle name="_jasola q4 2_Upfront &amp; Processing fee- DLF Group- Q1+Q2" xfId="5656"/>
    <cellStyle name="_jasola q4 3" xfId="5657"/>
    <cellStyle name="_jasola q4 3_Processinfees-DLF-30092011" xfId="5658"/>
    <cellStyle name="_jasola q4 3_Upfront &amp; Processing fee- DLF Group- Q1+Q2" xfId="5659"/>
    <cellStyle name="_jasola q4 4" xfId="5660"/>
    <cellStyle name="_jasola q4 4_Processinfees-DLF-30092011" xfId="5661"/>
    <cellStyle name="_jasola q4 4_Upfront &amp; Processing fee- DLF Group- Q1+Q2" xfId="5662"/>
    <cellStyle name="_jasola q4 5" xfId="5663"/>
    <cellStyle name="_jasola q4 5_Processinfees-DLF-30092011" xfId="5664"/>
    <cellStyle name="_jasola q4 5_Upfront &amp; Processing fee- DLF Group- Q1+Q2" xfId="5665"/>
    <cellStyle name="_jasola q4 6" xfId="5666"/>
    <cellStyle name="_jasola q4 6_Processinfees-DLF-30092011" xfId="5667"/>
    <cellStyle name="_jasola q4 6_Upfront &amp; Processing fee- DLF Group- Q1+Q2" xfId="5668"/>
    <cellStyle name="_jasola q4 7" xfId="5669"/>
    <cellStyle name="_jasola q4 7_Processinfees-DLF-30092011" xfId="5670"/>
    <cellStyle name="_jasola q4 7_Upfront &amp; Processing fee- DLF Group- Q1+Q2" xfId="5671"/>
    <cellStyle name="_jasola q4_Balance Sheet Format" xfId="882"/>
    <cellStyle name="_jasola q4_Balance Sheet_DUL_Power Division_Sept10_v4_23.10.10_final" xfId="883"/>
    <cellStyle name="_jasola q4_DHDL 30th June PL and BS" xfId="884"/>
    <cellStyle name="_jasola q4_DHDL 30th June PL and BS_DHDL_Financial_31.03.2011" xfId="885"/>
    <cellStyle name="_jasola q4_DHDL 30th June PL and BS_DHDL_Merged_Financial_31 03 2011" xfId="886"/>
    <cellStyle name="_jasola q4_DHDL 30th June PL and BS_DHDL_Notes RPD_March 2011" xfId="887"/>
    <cellStyle name="_jasola q4_DHDL_Financial_30.06.2011 (Q1)" xfId="888"/>
    <cellStyle name="_jasola q4_DHDL_Merged_Financial_31 03 2011" xfId="889"/>
    <cellStyle name="_jasola q4_DLFU_Business plan_10-13( 26.3.10)_new3_TARIFF @8.95 FROM AUGUSTv1 updated 30 August_sent to wcc_15.10.10" xfId="890"/>
    <cellStyle name="_jasola q4_DLFU_Business plan_10-13( 26.3.10)_projected profitability _4 years" xfId="891"/>
    <cellStyle name="_jasola q4_Fomats for Data collation" xfId="892"/>
    <cellStyle name="_jasola q4_Related Parties-DRBPL Mar-11" xfId="893"/>
    <cellStyle name="_jasola q4_Related party_2010" xfId="894"/>
    <cellStyle name="_jasola q4_Related party_2010_DHDL_Financial_31.03.2011" xfId="895"/>
    <cellStyle name="_jasola q4_Related party_2010_DHDL_Merged_Financial_31 03 2011" xfId="896"/>
    <cellStyle name="_jasola q4_Related party_2010_DHDL_Notes RPD_March 2011" xfId="897"/>
    <cellStyle name="_jasola q4_ROI Segmant Trial 30 06 2011" xfId="898"/>
    <cellStyle name="_jasola revised" xfId="899"/>
    <cellStyle name="_jasola revised 2" xfId="5672"/>
    <cellStyle name="_jasola revised 2_Processinfees-DLF-30092011" xfId="5673"/>
    <cellStyle name="_jasola revised 2_Upfront &amp; Processing fee- DLF Group- Q1+Q2" xfId="5674"/>
    <cellStyle name="_jasola revised 3" xfId="5675"/>
    <cellStyle name="_jasola revised 3_Processinfees-DLF-30092011" xfId="5676"/>
    <cellStyle name="_jasola revised 3_Upfront &amp; Processing fee- DLF Group- Q1+Q2" xfId="5677"/>
    <cellStyle name="_jasola revised 4" xfId="5678"/>
    <cellStyle name="_jasola revised 4_Processinfees-DLF-30092011" xfId="5679"/>
    <cellStyle name="_jasola revised 4_Upfront &amp; Processing fee- DLF Group- Q1+Q2" xfId="5680"/>
    <cellStyle name="_jasola revised 5" xfId="5681"/>
    <cellStyle name="_jasola revised 5_Processinfees-DLF-30092011" xfId="5682"/>
    <cellStyle name="_jasola revised 5_Upfront &amp; Processing fee- DLF Group- Q1+Q2" xfId="5683"/>
    <cellStyle name="_jasola revised 6" xfId="5684"/>
    <cellStyle name="_jasola revised 6_Processinfees-DLF-30092011" xfId="5685"/>
    <cellStyle name="_jasola revised 6_Upfront &amp; Processing fee- DLF Group- Q1+Q2" xfId="5686"/>
    <cellStyle name="_jasola revised 7" xfId="5687"/>
    <cellStyle name="_jasola revised 7_Processinfees-DLF-30092011" xfId="5688"/>
    <cellStyle name="_jasola revised 7_Upfront &amp; Processing fee- DLF Group- Q1+Q2" xfId="5689"/>
    <cellStyle name="_jasola revised_Balance Sheet Format" xfId="900"/>
    <cellStyle name="_jasola revised_Balance Sheet_DUL_Power Division_Sept10_v4_23.10.10_final" xfId="901"/>
    <cellStyle name="_jasola revised_DHDL 30th June PL and BS" xfId="902"/>
    <cellStyle name="_jasola revised_DHDL 30th June PL and BS_DHDL_Financial_31.03.2011" xfId="903"/>
    <cellStyle name="_jasola revised_DHDL 30th June PL and BS_DHDL_Merged_Financial_31 03 2011" xfId="904"/>
    <cellStyle name="_jasola revised_DHDL 30th June PL and BS_DHDL_Notes RPD_March 2011" xfId="905"/>
    <cellStyle name="_jasola revised_DHDL_Financial_30.06.2011 (Q1)" xfId="906"/>
    <cellStyle name="_jasola revised_DHDL_Merged_Financial_31 03 2011" xfId="907"/>
    <cellStyle name="_jasola revised_DLFU_Business plan_10-13( 26.3.10)_new3_TARIFF @8.95 FROM AUGUSTv1 updated 30 August_sent to wcc_15.10.10" xfId="908"/>
    <cellStyle name="_jasola revised_DLFU_Business plan_10-13( 26.3.10)_projected profitability _4 years" xfId="909"/>
    <cellStyle name="_jasola revised_Fomats for Data collation" xfId="910"/>
    <cellStyle name="_jasola revised_Related Parties-DRBPL Mar-11" xfId="911"/>
    <cellStyle name="_jasola revised_Related party_2010" xfId="912"/>
    <cellStyle name="_jasola revised_Related party_2010_DHDL_Financial_31.03.2011" xfId="913"/>
    <cellStyle name="_jasola revised_Related party_2010_DHDL_Merged_Financial_31 03 2011" xfId="914"/>
    <cellStyle name="_jasola revised_Related party_2010_DHDL_Notes RPD_March 2011" xfId="915"/>
    <cellStyle name="_jasola revised_ROI Segmant Trial 30 06 2011" xfId="916"/>
    <cellStyle name="_JE-Finance Lease Chgs May-07" xfId="5690"/>
    <cellStyle name="_JE-Finance Lease Chgs May-07 2" xfId="5691"/>
    <cellStyle name="_JE-Finance Lease Chgs May-07_K 1.4 Add Apr09 to Mar10" xfId="5692"/>
    <cellStyle name="_JE-Finance Lease Chgs May-07_N_Current Liabilities_Sept'0New" xfId="5693"/>
    <cellStyle name="_JE-Finance Lease Chgs May-07_Prepaid" xfId="5694"/>
    <cellStyle name="_Laman_310309" xfId="917"/>
    <cellStyle name="_Land  CWIP status" xfId="4391"/>
    <cellStyle name="_LAND ADVANCES" xfId="918"/>
    <cellStyle name="_LAND ADVANCES_Fomats for Data collation" xfId="919"/>
    <cellStyle name="_Land Control Sheet Dec 01.07" xfId="4392"/>
    <cellStyle name="_Land Control Sheet Dec 03.07" xfId="4393"/>
    <cellStyle name="_Land Control Sheet Dec 04.07" xfId="4394"/>
    <cellStyle name="_Land Control Sheet Dec 05.07" xfId="4395"/>
    <cellStyle name="_Land Control Sheet Dec 07.07" xfId="4396"/>
    <cellStyle name="_Land Control Sheet Dec 10.07" xfId="4397"/>
    <cellStyle name="_Land Control Sheet Dec 11.07" xfId="4398"/>
    <cellStyle name="_Land Control Sheet Dec 12.07" xfId="4399"/>
    <cellStyle name="_Land Control Sheet Dec 13.07" xfId="4400"/>
    <cellStyle name="_Land Control Sheet Dec 14.07" xfId="4401"/>
    <cellStyle name="_Land Control Sheet Dec 17.07" xfId="4402"/>
    <cellStyle name="_Land Control Sheet Dec 18.07" xfId="4403"/>
    <cellStyle name="_Land Control Sheet Nov 12.07" xfId="4404"/>
    <cellStyle name="_Land Control Sheet Nov 13.07" xfId="4405"/>
    <cellStyle name="_Land Control Sheet Nov 14.07" xfId="4406"/>
    <cellStyle name="_Land Control Sheet Nov 15.07" xfId="4407"/>
    <cellStyle name="_Land Control Sheet Nov 19.07" xfId="4408"/>
    <cellStyle name="_Land Control Sheet Nov 21.07" xfId="4409"/>
    <cellStyle name="_Land Control Sheet Nov 22.07" xfId="4410"/>
    <cellStyle name="_Land Control Sheet Nov 26.07" xfId="4411"/>
    <cellStyle name="_Land Control Sheet Nov 27.07" xfId="4412"/>
    <cellStyle name="_Land Control Sheet Nov 29.07" xfId="4413"/>
    <cellStyle name="_Land Control Sheet Nov 5.07" xfId="4414"/>
    <cellStyle name="_Land Control Sheet Nov 6.07" xfId="4415"/>
    <cellStyle name="_Land Control Sheet Nov 7.07" xfId="4416"/>
    <cellStyle name="_Land Control Sheet Nov 8.07" xfId="4417"/>
    <cellStyle name="_Land Control Sheet Oct 31.07" xfId="4418"/>
    <cellStyle name="_lc +  bc ( naveen kapoor )" xfId="920"/>
    <cellStyle name="_lease equalisation" xfId="5695"/>
    <cellStyle name="_lease equalisation 2" xfId="5696"/>
    <cellStyle name="_lease equalisation_K 1.4 Add Apr09 to Mar10" xfId="5697"/>
    <cellStyle name="_lease equalisation_N_Current Liabilities_Sept'0New" xfId="5698"/>
    <cellStyle name="_lease equalisation_Prepaid" xfId="5699"/>
    <cellStyle name="_Leave and Gratuity data" xfId="921"/>
    <cellStyle name="_Leave and Gratuity data_DHDL_Financial_30.06.2011 (Q1)" xfId="922"/>
    <cellStyle name="_Leave and Gratuity data_DHDL_Merged_Financial_31 03 2011" xfId="923"/>
    <cellStyle name="_Leave and Gratuity data_Fomats for Data collation" xfId="924"/>
    <cellStyle name="_Leave and Gratuity data_Related Parties-DRBPL Mar-11" xfId="925"/>
    <cellStyle name="_Leave and Gratuity data_ROI Segmant Trial 30 06 2011" xfId="926"/>
    <cellStyle name="_Ledger_15.09.2009" xfId="927"/>
    <cellStyle name="_Ledger_15.09.2009_DHDL_Financial_30.06.2011 (Q1)" xfId="928"/>
    <cellStyle name="_Ledger_15.09.2009_DHDL_Merged_Financial_31 03 2011" xfId="929"/>
    <cellStyle name="_Ledger_15.09.2009_Fomats for Data collation" xfId="930"/>
    <cellStyle name="_Ledger_15.09.2009_Related Parties-DRBPL Mar-11" xfId="931"/>
    <cellStyle name="_Ledger_15.09.2009_ROI Segmant Trial 30 06 2011" xfId="932"/>
    <cellStyle name="_LHI NOV 06 FINAL" xfId="933"/>
    <cellStyle name="_LHI NOV 06 FINAL_B-5  30.09.2010 " xfId="934"/>
    <cellStyle name="_LHI NOV 06 FINAL_Silokhera Capitalisation sheet 30.09.2010" xfId="935"/>
    <cellStyle name="_List of cases" xfId="5700"/>
    <cellStyle name="_List of Provisions Gagan" xfId="5701"/>
    <cellStyle name="_LOAN DATA" xfId="5702"/>
    <cellStyle name="_Loan detail" xfId="936"/>
    <cellStyle name="_LOAN JULY AUG" xfId="937"/>
    <cellStyle name="_LOAN JULY AUG_Balance Sheet_DUL_Power Division_Sept10_v4_23.10.10_final" xfId="938"/>
    <cellStyle name="_LOAN JULY AUG_DHDL_Financial_31.03.2011" xfId="939"/>
    <cellStyle name="_LOAN JULY AUG_DHDL_Interest Expense_30.09.2010" xfId="940"/>
    <cellStyle name="_LOAN JULY AUG_DHDL_Interest Expense_30.09.2010_Fomats for Data collation" xfId="941"/>
    <cellStyle name="_LOAN JULY AUG_DHDL_Interest Expense_31.03.2011" xfId="942"/>
    <cellStyle name="_LOAN JULY AUG_DHDL_Interest Expense_31.03.2011_Fomats for Data collation" xfId="943"/>
    <cellStyle name="_LOAN JULY AUG_DHDL_Interest Expense_June-11" xfId="944"/>
    <cellStyle name="_LOAN JULY AUG_DHDL_Merged_Financial_31 03 2011" xfId="945"/>
    <cellStyle name="_LOAN JULY AUG_DHDL_Merged_Financial_31.03.2011" xfId="946"/>
    <cellStyle name="_LOAN JULY AUG_DHDL_Notes RPD_March 2011" xfId="947"/>
    <cellStyle name="_LOAN JULY AUG_DLFU_Business plan_10-13( 26.3.10)_new3_TARIFF @8.95 FROM AUGUSTv1 updated 30 August_sent to wcc_15.10.10" xfId="948"/>
    <cellStyle name="_LOAN JULY AUG_DLFU_Business plan_10-13( 26.3.10)_projected profitability _4 years" xfId="949"/>
    <cellStyle name="_LOAN OS 31ST March 2008_3" xfId="5703"/>
    <cellStyle name="_LOAN OS 31ST March 2008_7" xfId="5704"/>
    <cellStyle name="_LOAN OS 31ST March 2008_7_NEW" xfId="5705"/>
    <cellStyle name="_Loans &amp; Adv" xfId="950"/>
    <cellStyle name="_Loans &amp; Advances- final ver 1" xfId="951"/>
    <cellStyle name="_Loan-subsidary-29022008final" xfId="952"/>
    <cellStyle name="_Loan-subsidary-29022008final_B-5  30.09.2010 " xfId="953"/>
    <cellStyle name="_Loan-subsidary-29022008final_Balance Sheet Format" xfId="954"/>
    <cellStyle name="_Loan-subsidary-29022008final_DHDL_Financial_30.06.2011 (Q1)" xfId="955"/>
    <cellStyle name="_Loan-subsidary-29022008final_DHDL_Merged_Financial_31 03 2011" xfId="956"/>
    <cellStyle name="_Loan-subsidary-29022008final_Fomats for Data collation" xfId="957"/>
    <cellStyle name="_Loan-subsidary-29022008final_Related Parties-DRBPL Mar-11" xfId="958"/>
    <cellStyle name="_Loan-subsidary-29022008final_Related party_2010" xfId="959"/>
    <cellStyle name="_Loan-subsidary-29022008final_Related party_2010_DHDL_Financial_31.03.2011" xfId="960"/>
    <cellStyle name="_Loan-subsidary-29022008final_Related party_2010_DHDL_Merged_Financial_31 03 2011" xfId="961"/>
    <cellStyle name="_Loan-subsidary-29022008final_Related party_2010_DHDL_Notes RPD_March 2011" xfId="962"/>
    <cellStyle name="_Loan-subsidary-29022008final_ROI Segmant Trial 30 06 2011" xfId="963"/>
    <cellStyle name="_Loan-subsidary-29022008final_Silokhera Capitalisation sheet 30.09.2010" xfId="964"/>
    <cellStyle name="_Loan-subsidary-31032009-060409" xfId="965"/>
    <cellStyle name="_Loan-subsidary-31032009-060409_B-5  30.09.2010 " xfId="966"/>
    <cellStyle name="_Loan-subsidary-31032009-060409_Silokhera Capitalisation sheet 30.09.2010" xfId="967"/>
    <cellStyle name="_Loan-subsidary-311207-final-DCDL" xfId="968"/>
    <cellStyle name="_Loan-subsidary-311207-final-DCDL 2" xfId="5706"/>
    <cellStyle name="_Loan-subsidary-311207-final-DCDL 2_Processinfees-DLF-30092011" xfId="5707"/>
    <cellStyle name="_Loan-subsidary-311207-final-DCDL 2_Upfront &amp; Processing fee- DLF Group- Q1+Q2" xfId="5708"/>
    <cellStyle name="_Loan-subsidary-311207-final-DCDL 3" xfId="5709"/>
    <cellStyle name="_Loan-subsidary-311207-final-DCDL 3_Processinfees-DLF-30092011" xfId="5710"/>
    <cellStyle name="_Loan-subsidary-311207-final-DCDL 3_Upfront &amp; Processing fee- DLF Group- Q1+Q2" xfId="5711"/>
    <cellStyle name="_Loan-subsidary-311207-final-DCDL 4" xfId="5712"/>
    <cellStyle name="_Loan-subsidary-311207-final-DCDL 4_Processinfees-DLF-30092011" xfId="5713"/>
    <cellStyle name="_Loan-subsidary-311207-final-DCDL 4_Upfront &amp; Processing fee- DLF Group- Q1+Q2" xfId="5714"/>
    <cellStyle name="_Loan-subsidary-311207-final-DCDL 5" xfId="5715"/>
    <cellStyle name="_Loan-subsidary-311207-final-DCDL 5_Processinfees-DLF-30092011" xfId="5716"/>
    <cellStyle name="_Loan-subsidary-311207-final-DCDL 5_Upfront &amp; Processing fee- DLF Group- Q1+Q2" xfId="5717"/>
    <cellStyle name="_Loan-subsidary-311207-final-DCDL 6" xfId="5718"/>
    <cellStyle name="_Loan-subsidary-311207-final-DCDL 6_Processinfees-DLF-30092011" xfId="5719"/>
    <cellStyle name="_Loan-subsidary-311207-final-DCDL 6_Upfront &amp; Processing fee- DLF Group- Q1+Q2" xfId="5720"/>
    <cellStyle name="_Loan-subsidary-311207-final-DCDL 7" xfId="5721"/>
    <cellStyle name="_Loan-subsidary-311207-final-DCDL 7_Processinfees-DLF-30092011" xfId="5722"/>
    <cellStyle name="_Loan-subsidary-311207-final-DCDL 7_Upfront &amp; Processing fee- DLF Group- Q1+Q2" xfId="5723"/>
    <cellStyle name="_Loan-subsidary-311207-final-DCDL_B-5  30.09.2010 " xfId="969"/>
    <cellStyle name="_Loan-subsidary-311207-final-DCDL_Balance Sheet Format" xfId="970"/>
    <cellStyle name="_Loan-subsidary-311207-final-DCDL_Balance Sheet_DUL_Power Division_Sept10_v2" xfId="971"/>
    <cellStyle name="_Loan-subsidary-311207-final-DCDL_Computation of deferred taxfinal_23.10.10" xfId="972"/>
    <cellStyle name="_Loan-subsidary-311207-final-DCDL_DHDL 30th June PL and BS" xfId="973"/>
    <cellStyle name="_Loan-subsidary-311207-final-DCDL_DHDL 30th June PL and BS_DHDL_Financial_31.03.2011" xfId="974"/>
    <cellStyle name="_Loan-subsidary-311207-final-DCDL_DHDL 30th June PL and BS_DHDL_Merged_Financial_31 03 2011" xfId="975"/>
    <cellStyle name="_Loan-subsidary-311207-final-DCDL_DHDL 30th June PL and BS_DHDL_Notes RPD_March 2011" xfId="976"/>
    <cellStyle name="_Loan-subsidary-311207-final-DCDL_DHDL_Financial_30.06.2011 (Q1)" xfId="977"/>
    <cellStyle name="_Loan-subsidary-311207-final-DCDL_DHDL_Merged_Financial_31 03 2011" xfId="978"/>
    <cellStyle name="_Loan-subsidary-311207-final-DCDL_DLFU_Business plan_10-13( 26.3.10)_new3_TARIFF @8.95 FROM AUGUSTv1 updated 30 August_sent to wcc_15.10.10" xfId="979"/>
    <cellStyle name="_Loan-subsidary-311207-final-DCDL_Fomats for Data collation" xfId="980"/>
    <cellStyle name="_Loan-subsidary-311207-final-DCDL_Related Parties-DRBPL Mar-11" xfId="981"/>
    <cellStyle name="_Loan-subsidary-311207-final-DCDL_Related party_2010" xfId="982"/>
    <cellStyle name="_Loan-subsidary-311207-final-DCDL_Related party_2010_DHDL_Financial_31.03.2011" xfId="983"/>
    <cellStyle name="_Loan-subsidary-311207-final-DCDL_Related party_2010_DHDL_Merged_Financial_31 03 2011" xfId="984"/>
    <cellStyle name="_Loan-subsidary-311207-final-DCDL_Related party_2010_DHDL_Notes RPD_March 2011" xfId="985"/>
    <cellStyle name="_Loan-subsidary-311207-final-DCDL_ROI Segmant Trial 30 06 2011" xfId="986"/>
    <cellStyle name="_Loan-subsidary-311207-final-DCDL_Silokhera Capitalisation sheet 30.09.2010" xfId="987"/>
    <cellStyle name="_LOCATION WISE REST OF INDIA -CTC " xfId="988"/>
    <cellStyle name="_LOCATION WISE REST OF INDIA -CTC Q1" xfId="989"/>
    <cellStyle name="_Locations-Projects" xfId="990"/>
    <cellStyle name="_Locations-Projects 2" xfId="5724"/>
    <cellStyle name="_Locations-Projects 2_Processinfees-DLF-30092011" xfId="5725"/>
    <cellStyle name="_Locations-Projects 2_Upfront &amp; Processing fee- DLF Group- Q1+Q2" xfId="5726"/>
    <cellStyle name="_Locations-Projects 3" xfId="5727"/>
    <cellStyle name="_Locations-Projects 3_Processinfees-DLF-30092011" xfId="5728"/>
    <cellStyle name="_Locations-Projects 3_Upfront &amp; Processing fee- DLF Group- Q1+Q2" xfId="5729"/>
    <cellStyle name="_Locations-Projects 4" xfId="5730"/>
    <cellStyle name="_Locations-Projects 4_Processinfees-DLF-30092011" xfId="5731"/>
    <cellStyle name="_Locations-Projects 4_Upfront &amp; Processing fee- DLF Group- Q1+Q2" xfId="5732"/>
    <cellStyle name="_Locations-Projects 5" xfId="5733"/>
    <cellStyle name="_Locations-Projects 5_Processinfees-DLF-30092011" xfId="5734"/>
    <cellStyle name="_Locations-Projects 5_Upfront &amp; Processing fee- DLF Group- Q1+Q2" xfId="5735"/>
    <cellStyle name="_Locations-Projects 6" xfId="5736"/>
    <cellStyle name="_Locations-Projects 6_Processinfees-DLF-30092011" xfId="5737"/>
    <cellStyle name="_Locations-Projects 6_Upfront &amp; Processing fee- DLF Group- Q1+Q2" xfId="5738"/>
    <cellStyle name="_Locations-Projects 7" xfId="5739"/>
    <cellStyle name="_Locations-Projects 7_Processinfees-DLF-30092011" xfId="5740"/>
    <cellStyle name="_Locations-Projects 7_Upfront &amp; Processing fee- DLF Group- Q1+Q2" xfId="5741"/>
    <cellStyle name="_Locations-Projects_RS Vytilla Sold unsold 311211" xfId="991"/>
    <cellStyle name="_Maint Income" xfId="992"/>
    <cellStyle name="_Management Consultancy Services" xfId="993"/>
    <cellStyle name="_Master Data" xfId="4419"/>
    <cellStyle name="_Master Data 2" xfId="4420"/>
    <cellStyle name="_Master Data_Abstract-2007-08" xfId="4421"/>
    <cellStyle name="_Master Data_Aug consl backup-land adv &amp; Ext ICD" xfId="4422"/>
    <cellStyle name="_Master Data_Entries Passed in Conso for profit on sale of invRevised 30.07.08" xfId="4423"/>
    <cellStyle name="_Master Data_Entries Passed in Conso for profit on sale of invRevised 30.07.08_IREL_3000_08-09" xfId="4424"/>
    <cellStyle name="_Master Data_Entries Passed in Conso for profit on sale of invRevised 30.07.08_IREL_3000_08-09 2" xfId="4425"/>
    <cellStyle name="_Master Data_Entries Passed in Conso for profit on sale of invRevised 30.07.08_IREL_3000_08-09 stage 3" xfId="4426"/>
    <cellStyle name="_Master Data_Entries Passed in Conso for profit on sale of invRevised 30.07.08_IREL_3000_08-09 stage 3_IREL_3000_08-09" xfId="4427"/>
    <cellStyle name="_Master Data_Entries Passed in Conso for profit on sale of invRevised 30.07.08_IREL_3000_08-09 stage 3_IREL_3000_08-09 2" xfId="4428"/>
    <cellStyle name="_Master Data_Entries Passed in Conso for profit on sale of invRevised 30.07.08_IREL_3000_08-09_IBREAL_BS PACK-Version.02" xfId="4429"/>
    <cellStyle name="_Master Data_Entries Passed in Conso for profit on sale of invRevised 30.07.08_IREL_3000_08-09_IBREAL_BS PACK-Version.02 2" xfId="4430"/>
    <cellStyle name="_Master Data_Entries Passed in Conso for profit on sale of invRevised 30.07.08_IREL_3000_08-09_IBREAL_BS PACK-Version.02_IBREAL_BS PACK-Version.03" xfId="4431"/>
    <cellStyle name="_Master Data_Entries Passed in Conso for profit on sale of invRevised 30.07.08_IREL_3000_08-09_IBREAL_BS PACK-Version.02_IBREAL_BS PACK-Version.03 2" xfId="4432"/>
    <cellStyle name="_Master Data_Entries Passed in Conso for profit on sale of invRevised 30.07.08_IREL_3000_08-09_IBREAL_BS PACK-Version.02_IBREAL_BS PACK-Version.03_IBREAL_BS PACK-Version.07" xfId="4433"/>
    <cellStyle name="_Master Data_Entries Passed in Conso for profit on sale of invRevised 30.07.08_IREL_3000_08-09_IBREAL_BS PACK-Version.02_IBREAL_BS PACK-Version.03_IBREAL_BS PACK-Version.07 2" xfId="4434"/>
    <cellStyle name="_Master Data_Fornax" xfId="4435"/>
    <cellStyle name="_Master Data_IREL_3000_08-09" xfId="4436"/>
    <cellStyle name="_Master Data_Land Control Sheet Aug 31.08 - Recon" xfId="4437"/>
    <cellStyle name="_Master Data_Land Control Sheet Sep 26.08" xfId="4438"/>
    <cellStyle name="_Master sheet of Q1 FY11 projection" xfId="994"/>
    <cellStyle name="_Master sheet of Q1 FY11 projection_Balance Sheet_DUL_Power Division_Sept10_v4_23.10.10_final" xfId="995"/>
    <cellStyle name="_Master sheet of Q1 FY11 projection_DHDL_Financial_31.03.2011" xfId="996"/>
    <cellStyle name="_Master sheet of Q1 FY11 projection_DHDL_Merged_Financial_31 03 2011" xfId="997"/>
    <cellStyle name="_Master sheet of Q1 FY11 projection_DHDL_Notes RPD_March 2011" xfId="998"/>
    <cellStyle name="_Master sheet of Q1 FY11 projection_DLFU_Business plan_10-13( 26.3.10)_new3_TARIFF @8.95 FROM AUGUSTv1 updated 30 August_sent to wcc_15.10.10" xfId="999"/>
    <cellStyle name="_Master sheet of Q1 FY11 projection_DLFU_Business plan_10-13( 26.3.10)_projected profitability _4 years" xfId="1000"/>
    <cellStyle name="_Master Sheet_Updated till 20 July 2010 Reset" xfId="5742"/>
    <cellStyle name="_may month interest -Big ticket" xfId="5743"/>
    <cellStyle name="_MF - CP &amp; PTC Date Wise (08-May-2009)" xfId="5744"/>
    <cellStyle name="_MF - CP &amp; PTC Date Wise (08-May-2009) 2" xfId="5745"/>
    <cellStyle name="_MF - CP &amp; PTC Date Wise (08-May-2009) 2_Processinfees-DLF-30092011" xfId="5746"/>
    <cellStyle name="_MF - CP &amp; PTC Date Wise (08-May-2009) 2_Upfront &amp; Processing fee- DLF Group- Q1+Q2" xfId="5747"/>
    <cellStyle name="_MF - CP &amp; PTC Date Wise (08-May-2009) 3" xfId="5748"/>
    <cellStyle name="_MF - CP &amp; PTC Date Wise (08-May-2009) 3_Processinfees-DLF-30092011" xfId="5749"/>
    <cellStyle name="_MF - CP &amp; PTC Date Wise (08-May-2009) 3_Upfront &amp; Processing fee- DLF Group- Q1+Q2" xfId="5750"/>
    <cellStyle name="_MF - CP &amp; PTC Date Wise (08-May-2009) 4" xfId="5751"/>
    <cellStyle name="_MF - CP &amp; PTC Date Wise (08-May-2009) 4_Processinfees-DLF-30092011" xfId="5752"/>
    <cellStyle name="_MF - CP &amp; PTC Date Wise (08-May-2009) 4_Upfront &amp; Processing fee- DLF Group- Q1+Q2" xfId="5753"/>
    <cellStyle name="_MF - CP &amp; PTC Date Wise (08-May-2009) 5" xfId="5754"/>
    <cellStyle name="_MF - CP &amp; PTC Date Wise (08-May-2009) 5_Processinfees-DLF-30092011" xfId="5755"/>
    <cellStyle name="_MF - CP &amp; PTC Date Wise (08-May-2009) 5_Upfront &amp; Processing fee- DLF Group- Q1+Q2" xfId="5756"/>
    <cellStyle name="_MF - CP &amp; PTC Date Wise (08-May-2009) 6" xfId="5757"/>
    <cellStyle name="_MF - CP &amp; PTC Date Wise (08-May-2009) 6_Processinfees-DLF-30092011" xfId="5758"/>
    <cellStyle name="_MF - CP &amp; PTC Date Wise (08-May-2009) 6_Upfront &amp; Processing fee- DLF Group- Q1+Q2" xfId="5759"/>
    <cellStyle name="_MF - CP &amp; PTC Date Wise (08-May-2009) 7" xfId="5760"/>
    <cellStyle name="_MF - CP &amp; PTC Date Wise (08-May-2009) 7_Processinfees-DLF-30092011" xfId="5761"/>
    <cellStyle name="_MF - CP &amp; PTC Date Wise (08-May-2009) 7_Upfront &amp; Processing fee- DLF Group- Q1+Q2" xfId="5762"/>
    <cellStyle name="_MF - Status Report (28-May-2009)" xfId="5763"/>
    <cellStyle name="_MF - Status Report (28-May-2009) 2" xfId="5764"/>
    <cellStyle name="_MF - Status Report (28-May-2009) 2_Processinfees-DLF-30092011" xfId="5765"/>
    <cellStyle name="_MF - Status Report (28-May-2009) 2_Upfront &amp; Processing fee- DLF Group- Q1+Q2" xfId="5766"/>
    <cellStyle name="_MF - Status Report (28-May-2009) 3" xfId="5767"/>
    <cellStyle name="_MF - Status Report (28-May-2009) 3_Processinfees-DLF-30092011" xfId="5768"/>
    <cellStyle name="_MF - Status Report (28-May-2009) 3_Upfront &amp; Processing fee- DLF Group- Q1+Q2" xfId="5769"/>
    <cellStyle name="_MF - Status Report (28-May-2009) 4" xfId="5770"/>
    <cellStyle name="_MF - Status Report (28-May-2009) 4_Processinfees-DLF-30092011" xfId="5771"/>
    <cellStyle name="_MF - Status Report (28-May-2009) 4_Upfront &amp; Processing fee- DLF Group- Q1+Q2" xfId="5772"/>
    <cellStyle name="_MF - Status Report (28-May-2009) 5" xfId="5773"/>
    <cellStyle name="_MF - Status Report (28-May-2009) 5_Processinfees-DLF-30092011" xfId="5774"/>
    <cellStyle name="_MF - Status Report (28-May-2009) 5_Upfront &amp; Processing fee- DLF Group- Q1+Q2" xfId="5775"/>
    <cellStyle name="_MF - Status Report (28-May-2009) 6" xfId="5776"/>
    <cellStyle name="_MF - Status Report (28-May-2009) 6_Processinfees-DLF-30092011" xfId="5777"/>
    <cellStyle name="_MF - Status Report (28-May-2009) 6_Upfront &amp; Processing fee- DLF Group- Q1+Q2" xfId="5778"/>
    <cellStyle name="_MF - Status Report (28-May-2009) 7" xfId="5779"/>
    <cellStyle name="_MF - Status Report (28-May-2009) 7_Processinfees-DLF-30092011" xfId="5780"/>
    <cellStyle name="_MF - Status Report (28-May-2009) 7_Upfront &amp; Processing fee- DLF Group- Q1+Q2" xfId="5781"/>
    <cellStyle name="_MICO Chennai" xfId="1001"/>
    <cellStyle name="_MIS Jitendra" xfId="5782"/>
    <cellStyle name="_Miscellaneous income" xfId="1002"/>
    <cellStyle name="_Miscellaneous income_Balance Sheet_DUL_Power Division_Sept10_v4_23.10.10_final" xfId="1003"/>
    <cellStyle name="_Miscellaneous income_DHDL_Financial_31.03.2011" xfId="1004"/>
    <cellStyle name="_Miscellaneous income_DHDL_Interest Expense_30.09.2010" xfId="1005"/>
    <cellStyle name="_Miscellaneous income_DHDL_Interest Expense_30.09.2010_Fomats for Data collation" xfId="1006"/>
    <cellStyle name="_Miscellaneous income_DHDL_Interest Expense_31.03.2011" xfId="1007"/>
    <cellStyle name="_Miscellaneous income_DHDL_Interest Expense_31.03.2011_Fomats for Data collation" xfId="1008"/>
    <cellStyle name="_Miscellaneous income_DHDL_Interest Expense_June-11" xfId="1009"/>
    <cellStyle name="_Miscellaneous income_DHDL_Merged_Financial_31 03 2011" xfId="1010"/>
    <cellStyle name="_Miscellaneous income_DHDL_Merged_Financial_31.03.2011" xfId="1011"/>
    <cellStyle name="_Miscellaneous income_DHDL_Notes RPD_March 2011" xfId="1012"/>
    <cellStyle name="_Miscellaneous income_DLFU_Business plan_10-13( 26.3.10)_new3_TARIFF @8.95 FROM AUGUSTv1 updated 30 August_sent to wcc_15.10.10" xfId="1013"/>
    <cellStyle name="_Miscellaneous income_DLFU_Business plan_10-13( 26.3.10)_projected profitability _4 years" xfId="1014"/>
    <cellStyle name="_Monthly Return_Mar'07_final" xfId="5783"/>
    <cellStyle name="_Monthly templates - Mall Manager_Final" xfId="1015"/>
    <cellStyle name="_Monthly templates - Mall Manager_Final_Balance Sheet_DUL_Power Division_Sept10_v4_23.10.10_final" xfId="1016"/>
    <cellStyle name="_Monthly templates - Mall Manager_Final_DHDL_Financial_31.03.2011" xfId="1017"/>
    <cellStyle name="_Monthly templates - Mall Manager_Final_DHDL_Merged_Financial_31 03 2011" xfId="1018"/>
    <cellStyle name="_Monthly templates - Mall Manager_Final_DHDL_Notes RPD_March 2011" xfId="1019"/>
    <cellStyle name="_Monthly templates - Mall Manager_Final_DLFU_Business plan_10-13( 26.3.10)_new3_TARIFF @8.95 FROM AUGUSTv1 updated 30 August_sent to wcc_15.10.10" xfId="1020"/>
    <cellStyle name="_Monthly templates - Mall Manager_Final_DLFU_Business plan_10-13( 26.3.10)_projected profitability _4 years" xfId="1021"/>
    <cellStyle name="_Multiple" xfId="1022"/>
    <cellStyle name="_MultipleSpace" xfId="1023"/>
    <cellStyle name="_networth" xfId="4439"/>
    <cellStyle name="_networth 2" xfId="4440"/>
    <cellStyle name="_networth 3" xfId="4441"/>
    <cellStyle name="_networth 4" xfId="4442"/>
    <cellStyle name="_networth 5" xfId="4443"/>
    <cellStyle name="_networth_detail" xfId="4444"/>
    <cellStyle name="_New DSL_Variance Workpaper_March 2010" xfId="1024"/>
    <cellStyle name="_New DSL_Variance Workpaper_March 2010_DHDL_Financial_31.03.2011" xfId="1025"/>
    <cellStyle name="_New DSL_Variance Workpaper_March 2010_DHDL_Financial_31.03.2011_DHDL_Merged_Financial_31 03 2011" xfId="1026"/>
    <cellStyle name="_New DSL_Variance Workpaper_March 2010_DHDL_Linked Financials_March 2010_Vers. 2" xfId="1027"/>
    <cellStyle name="_New DSL_Variance Workpaper_March 2010_DHDL_Linked Financials_March 2010_Vers. 2_DHDL_Merged_Financial_31 03 2011" xfId="1028"/>
    <cellStyle name="_New DSL_Variance Workpaper_March 2010_DHDL_Merged_Financial_31 03 2011" xfId="1029"/>
    <cellStyle name="_New DSL_Variance Workpaper_March 2010_DHDL_Merged_Financial_31.03.2011" xfId="1030"/>
    <cellStyle name="_New DSL_Variance Workpaper_March 2010_FA_DHDL CORP FB1_30 06 2011" xfId="1031"/>
    <cellStyle name="_New DSL_Variance Workpaper_March 2010_Fomats for Data collation" xfId="1032"/>
    <cellStyle name="_New DSL_Variance Workpaper_March 2010_Related Parties-DRBPL Mar-11" xfId="1033"/>
    <cellStyle name="_New-cash-Flows-BP_commercial" xfId="1034"/>
    <cellStyle name="_NFCPL 10.09.2006" xfId="4445"/>
    <cellStyle name="_NFCPL 10.09.2006 2" xfId="4446"/>
    <cellStyle name="_NFCPL 10.09.2006_Abstract-2007-08" xfId="4447"/>
    <cellStyle name="_NFCPL 10.09.2006_Book1 (2)" xfId="4448"/>
    <cellStyle name="_NFCPL 10.09.2006_Entries Passed in Conso for profit on sale of invRevised 30.07.08" xfId="4449"/>
    <cellStyle name="_NFCPL 10.09.2006_Entries Passed in Conso for profit on sale of invRevised 30.07.08_IREL_3000_08-09" xfId="4450"/>
    <cellStyle name="_NFCPL 10.09.2006_Entries Passed in Conso for profit on sale of invRevised 30.07.08_IREL_3000_08-09 2" xfId="4451"/>
    <cellStyle name="_NFCPL 10.09.2006_Entries Passed in Conso for profit on sale of invRevised 30.07.08_IREL_3000_08-09 stage 3" xfId="4452"/>
    <cellStyle name="_NFCPL 10.09.2006_Entries Passed in Conso for profit on sale of invRevised 30.07.08_IREL_3000_08-09 stage 3_IREL_3000_08-09" xfId="4453"/>
    <cellStyle name="_NFCPL 10.09.2006_Entries Passed in Conso for profit on sale of invRevised 30.07.08_IREL_3000_08-09 stage 3_IREL_3000_08-09 2" xfId="4454"/>
    <cellStyle name="_NFCPL 10.09.2006_Entries Passed in Conso for profit on sale of invRevised 30.07.08_IREL_3000_08-09_IBREAL_BS PACK-Version.02" xfId="4455"/>
    <cellStyle name="_NFCPL 10.09.2006_Entries Passed in Conso for profit on sale of invRevised 30.07.08_IREL_3000_08-09_IBREAL_BS PACK-Version.02 2" xfId="4456"/>
    <cellStyle name="_NFCPL 10.09.2006_Entries Passed in Conso for profit on sale of invRevised 30.07.08_IREL_3000_08-09_IBREAL_BS PACK-Version.02_IBREAL_BS PACK-Version.03" xfId="4457"/>
    <cellStyle name="_NFCPL 10.09.2006_Entries Passed in Conso for profit on sale of invRevised 30.07.08_IREL_3000_08-09_IBREAL_BS PACK-Version.02_IBREAL_BS PACK-Version.03 2" xfId="4458"/>
    <cellStyle name="_NFCPL 10.09.2006_Entries Passed in Conso for profit on sale of invRevised 30.07.08_IREL_3000_08-09_IBREAL_BS PACK-Version.02_IBREAL_BS PACK-Version.03_IBREAL_BS PACK-Version.07" xfId="4459"/>
    <cellStyle name="_NFCPL 10.09.2006_Entries Passed in Conso for profit on sale of invRevised 30.07.08_IREL_3000_08-09_IBREAL_BS PACK-Version.02_IBREAL_BS PACK-Version.03_IBREAL_BS PACK-Version.07 2" xfId="4460"/>
    <cellStyle name="_NFCPL 10.09.2006_IREL_3000_08-09" xfId="4461"/>
    <cellStyle name="_NHB Data-11th Jan'07" xfId="5784"/>
    <cellStyle name="_NIL  10.09.2006" xfId="4462"/>
    <cellStyle name="_NIL  10.09.2006 2" xfId="4463"/>
    <cellStyle name="_NIL  10.09.2006_Abstract-2007-08" xfId="4464"/>
    <cellStyle name="_NIL  10.09.2006_Book1 (2)" xfId="4465"/>
    <cellStyle name="_NIL  10.09.2006_Entries Passed in Conso for profit on sale of invRevised 30.07.08" xfId="4466"/>
    <cellStyle name="_NIL  10.09.2006_Entries Passed in Conso for profit on sale of invRevised 30.07.08_IREL_3000_08-09" xfId="4467"/>
    <cellStyle name="_NIL  10.09.2006_Entries Passed in Conso for profit on sale of invRevised 30.07.08_IREL_3000_08-09 2" xfId="4468"/>
    <cellStyle name="_NIL  10.09.2006_Entries Passed in Conso for profit on sale of invRevised 30.07.08_IREL_3000_08-09 stage 3" xfId="4469"/>
    <cellStyle name="_NIL  10.09.2006_Entries Passed in Conso for profit on sale of invRevised 30.07.08_IREL_3000_08-09 stage 3_IREL_3000_08-09" xfId="4470"/>
    <cellStyle name="_NIL  10.09.2006_Entries Passed in Conso for profit on sale of invRevised 30.07.08_IREL_3000_08-09 stage 3_IREL_3000_08-09 2" xfId="4471"/>
    <cellStyle name="_NIL  10.09.2006_Entries Passed in Conso for profit on sale of invRevised 30.07.08_IREL_3000_08-09_IBREAL_BS PACK-Version.02" xfId="4472"/>
    <cellStyle name="_NIL  10.09.2006_Entries Passed in Conso for profit on sale of invRevised 30.07.08_IREL_3000_08-09_IBREAL_BS PACK-Version.02 2" xfId="4473"/>
    <cellStyle name="_NIL  10.09.2006_Entries Passed in Conso for profit on sale of invRevised 30.07.08_IREL_3000_08-09_IBREAL_BS PACK-Version.02_IBREAL_BS PACK-Version.03" xfId="4474"/>
    <cellStyle name="_NIL  10.09.2006_Entries Passed in Conso for profit on sale of invRevised 30.07.08_IREL_3000_08-09_IBREAL_BS PACK-Version.02_IBREAL_BS PACK-Version.03 2" xfId="4475"/>
    <cellStyle name="_NIL  10.09.2006_Entries Passed in Conso for profit on sale of invRevised 30.07.08_IREL_3000_08-09_IBREAL_BS PACK-Version.02_IBREAL_BS PACK-Version.03_IBREAL_BS PACK-Version.07" xfId="4476"/>
    <cellStyle name="_NIL  10.09.2006_Entries Passed in Conso for profit on sale of invRevised 30.07.08_IREL_3000_08-09_IBREAL_BS PACK-Version.02_IBREAL_BS PACK-Version.03_IBREAL_BS PACK-Version.07 2" xfId="4477"/>
    <cellStyle name="_NIL  10.09.2006_IREL_3000_08-09" xfId="4478"/>
    <cellStyle name="_NLDPL 10.09.2006" xfId="4479"/>
    <cellStyle name="_NLDPL 10.09.2006 2" xfId="4480"/>
    <cellStyle name="_NLDPL 10.09.2006_Abstract-2007-08" xfId="4481"/>
    <cellStyle name="_NLDPL 10.09.2006_Book1 (2)" xfId="4482"/>
    <cellStyle name="_NLDPL 10.09.2006_Entries Passed in Conso for profit on sale of invRevised 30.07.08" xfId="4483"/>
    <cellStyle name="_NLDPL 10.09.2006_Entries Passed in Conso for profit on sale of invRevised 30.07.08_IREL_3000_08-09" xfId="4484"/>
    <cellStyle name="_NLDPL 10.09.2006_Entries Passed in Conso for profit on sale of invRevised 30.07.08_IREL_3000_08-09 2" xfId="4485"/>
    <cellStyle name="_NLDPL 10.09.2006_Entries Passed in Conso for profit on sale of invRevised 30.07.08_IREL_3000_08-09 stage 3" xfId="4486"/>
    <cellStyle name="_NLDPL 10.09.2006_Entries Passed in Conso for profit on sale of invRevised 30.07.08_IREL_3000_08-09 stage 3_IREL_3000_08-09" xfId="4487"/>
    <cellStyle name="_NLDPL 10.09.2006_Entries Passed in Conso for profit on sale of invRevised 30.07.08_IREL_3000_08-09 stage 3_IREL_3000_08-09 2" xfId="4488"/>
    <cellStyle name="_NLDPL 10.09.2006_Entries Passed in Conso for profit on sale of invRevised 30.07.08_IREL_3000_08-09_IBREAL_BS PACK-Version.02" xfId="4489"/>
    <cellStyle name="_NLDPL 10.09.2006_Entries Passed in Conso for profit on sale of invRevised 30.07.08_IREL_3000_08-09_IBREAL_BS PACK-Version.02 2" xfId="4490"/>
    <cellStyle name="_NLDPL 10.09.2006_Entries Passed in Conso for profit on sale of invRevised 30.07.08_IREL_3000_08-09_IBREAL_BS PACK-Version.02_IBREAL_BS PACK-Version.03" xfId="4491"/>
    <cellStyle name="_NLDPL 10.09.2006_Entries Passed in Conso for profit on sale of invRevised 30.07.08_IREL_3000_08-09_IBREAL_BS PACK-Version.02_IBREAL_BS PACK-Version.03 2" xfId="4492"/>
    <cellStyle name="_NLDPL 10.09.2006_Entries Passed in Conso for profit on sale of invRevised 30.07.08_IREL_3000_08-09_IBREAL_BS PACK-Version.02_IBREAL_BS PACK-Version.03_IBREAL_BS PACK-Version.07" xfId="4493"/>
    <cellStyle name="_NLDPL 10.09.2006_Entries Passed in Conso for profit on sale of invRevised 30.07.08_IREL_3000_08-09_IBREAL_BS PACK-Version.02_IBREAL_BS PACK-Version.03_IBREAL_BS PACK-Version.07 2" xfId="4494"/>
    <cellStyle name="_NLDPL 10.09.2006_IREL_3000_08-09" xfId="4495"/>
    <cellStyle name="_NLHL 10.09.2006" xfId="4496"/>
    <cellStyle name="_NLHL 10.09.2006 2" xfId="4497"/>
    <cellStyle name="_NLHL 10.09.2006_Abstract-2007-08" xfId="4498"/>
    <cellStyle name="_NLHL 10.09.2006_Book1 (2)" xfId="4499"/>
    <cellStyle name="_NLHL 10.09.2006_Entries Passed in Conso for profit on sale of invRevised 30.07.08" xfId="4500"/>
    <cellStyle name="_NLHL 10.09.2006_Entries Passed in Conso for profit on sale of invRevised 30.07.08_IREL_3000_08-09" xfId="4501"/>
    <cellStyle name="_NLHL 10.09.2006_Entries Passed in Conso for profit on sale of invRevised 30.07.08_IREL_3000_08-09 2" xfId="4502"/>
    <cellStyle name="_NLHL 10.09.2006_Entries Passed in Conso for profit on sale of invRevised 30.07.08_IREL_3000_08-09 stage 3" xfId="4503"/>
    <cellStyle name="_NLHL 10.09.2006_Entries Passed in Conso for profit on sale of invRevised 30.07.08_IREL_3000_08-09 stage 3_IREL_3000_08-09" xfId="4504"/>
    <cellStyle name="_NLHL 10.09.2006_Entries Passed in Conso for profit on sale of invRevised 30.07.08_IREL_3000_08-09 stage 3_IREL_3000_08-09 2" xfId="4505"/>
    <cellStyle name="_NLHL 10.09.2006_Entries Passed in Conso for profit on sale of invRevised 30.07.08_IREL_3000_08-09_IBREAL_BS PACK-Version.02" xfId="4506"/>
    <cellStyle name="_NLHL 10.09.2006_Entries Passed in Conso for profit on sale of invRevised 30.07.08_IREL_3000_08-09_IBREAL_BS PACK-Version.02 2" xfId="4507"/>
    <cellStyle name="_NLHL 10.09.2006_Entries Passed in Conso for profit on sale of invRevised 30.07.08_IREL_3000_08-09_IBREAL_BS PACK-Version.02_IBREAL_BS PACK-Version.03" xfId="4508"/>
    <cellStyle name="_NLHL 10.09.2006_Entries Passed in Conso for profit on sale of invRevised 30.07.08_IREL_3000_08-09_IBREAL_BS PACK-Version.02_IBREAL_BS PACK-Version.03 2" xfId="4509"/>
    <cellStyle name="_NLHL 10.09.2006_Entries Passed in Conso for profit on sale of invRevised 30.07.08_IREL_3000_08-09_IBREAL_BS PACK-Version.02_IBREAL_BS PACK-Version.03_IBREAL_BS PACK-Version.07" xfId="4510"/>
    <cellStyle name="_NLHL 10.09.2006_Entries Passed in Conso for profit on sale of invRevised 30.07.08_IREL_3000_08-09_IBREAL_BS PACK-Version.02_IBREAL_BS PACK-Version.03_IBREAL_BS PACK-Version.07 2" xfId="4511"/>
    <cellStyle name="_NLHL 10.09.2006_IREL_3000_08-09" xfId="4512"/>
    <cellStyle name="_NLL  10.09.2006" xfId="4513"/>
    <cellStyle name="_NLL  10.09.2006 2" xfId="4514"/>
    <cellStyle name="_NLL  10.09.2006_Abstract-2007-08" xfId="4515"/>
    <cellStyle name="_NLL  10.09.2006_Book1 (2)" xfId="4516"/>
    <cellStyle name="_NLL  10.09.2006_Entries Passed in Conso for profit on sale of invRevised 30.07.08" xfId="4517"/>
    <cellStyle name="_NLL  10.09.2006_Entries Passed in Conso for profit on sale of invRevised 30.07.08_IREL_3000_08-09" xfId="4518"/>
    <cellStyle name="_NLL  10.09.2006_Entries Passed in Conso for profit on sale of invRevised 30.07.08_IREL_3000_08-09 2" xfId="4519"/>
    <cellStyle name="_NLL  10.09.2006_Entries Passed in Conso for profit on sale of invRevised 30.07.08_IREL_3000_08-09 stage 3" xfId="4520"/>
    <cellStyle name="_NLL  10.09.2006_Entries Passed in Conso for profit on sale of invRevised 30.07.08_IREL_3000_08-09 stage 3_IREL_3000_08-09" xfId="4521"/>
    <cellStyle name="_NLL  10.09.2006_Entries Passed in Conso for profit on sale of invRevised 30.07.08_IREL_3000_08-09 stage 3_IREL_3000_08-09 2" xfId="4522"/>
    <cellStyle name="_NLL  10.09.2006_Entries Passed in Conso for profit on sale of invRevised 30.07.08_IREL_3000_08-09_IBREAL_BS PACK-Version.02" xfId="4523"/>
    <cellStyle name="_NLL  10.09.2006_Entries Passed in Conso for profit on sale of invRevised 30.07.08_IREL_3000_08-09_IBREAL_BS PACK-Version.02 2" xfId="4524"/>
    <cellStyle name="_NLL  10.09.2006_Entries Passed in Conso for profit on sale of invRevised 30.07.08_IREL_3000_08-09_IBREAL_BS PACK-Version.02_IBREAL_BS PACK-Version.03" xfId="4525"/>
    <cellStyle name="_NLL  10.09.2006_Entries Passed in Conso for profit on sale of invRevised 30.07.08_IREL_3000_08-09_IBREAL_BS PACK-Version.02_IBREAL_BS PACK-Version.03 2" xfId="4526"/>
    <cellStyle name="_NLL  10.09.2006_Entries Passed in Conso for profit on sale of invRevised 30.07.08_IREL_3000_08-09_IBREAL_BS PACK-Version.02_IBREAL_BS PACK-Version.03_IBREAL_BS PACK-Version.07" xfId="4527"/>
    <cellStyle name="_NLL  10.09.2006_Entries Passed in Conso for profit on sale of invRevised 30.07.08_IREL_3000_08-09_IBREAL_BS PACK-Version.02_IBREAL_BS PACK-Version.03_IBREAL_BS PACK-Version.07 2" xfId="4528"/>
    <cellStyle name="_NLL  10.09.2006_IREL_3000_08-09" xfId="4529"/>
    <cellStyle name="_Notes Work(irecpl)" xfId="4530"/>
    <cellStyle name="_Notes Work(irecpl) 2" xfId="4531"/>
    <cellStyle name="_Notes Work(irecpl) 3" xfId="4532"/>
    <cellStyle name="_Notes Work(irecpl) 4" xfId="4533"/>
    <cellStyle name="_Notes Work(irecpl) 5" xfId="4534"/>
    <cellStyle name="_Notes Work(irecpl)_Abstract-2007-08" xfId="4535"/>
    <cellStyle name="_Notes Work(irecpl)_Book1 (2)" xfId="4536"/>
    <cellStyle name="_O  expenses _ 08-09" xfId="1035"/>
    <cellStyle name="_O  expenses _ 08-09_DHDL_Financial_30.06.2011 (Q1)" xfId="1036"/>
    <cellStyle name="_O  expenses _ 08-09_DHDL_Merged_Financial_31 03 2011" xfId="1037"/>
    <cellStyle name="_O  expenses _ 08-09_Fomats for Data collation" xfId="1038"/>
    <cellStyle name="_O  expenses _ 08-09_Related Parties-DRBPL Mar-11" xfId="1039"/>
    <cellStyle name="_O  expenses _ 08-09_ROI Segmant Trial 30 06 2011" xfId="1040"/>
    <cellStyle name="_O&amp;M and Indirect expenses" xfId="1041"/>
    <cellStyle name="_O&amp;M and Indirect expenses_Balance Sheet_DUL_Power Division_Sept10_v4_23.10.10_final" xfId="1042"/>
    <cellStyle name="_O&amp;M and Indirect expenses_DHDL_Financial_31.03.2011" xfId="1043"/>
    <cellStyle name="_O&amp;M and Indirect expenses_DHDL_Merged_Financial_31 03 2011" xfId="1044"/>
    <cellStyle name="_O&amp;M and Indirect expenses_DHDL_Notes RPD_March 2011" xfId="1045"/>
    <cellStyle name="_O&amp;M and Indirect expenses_DLFU_Business plan_10-13( 26.3.10)_new3_TARIFF @8.95 FROM AUGUSTv1 updated 30 August_sent to wcc_15.10.10" xfId="1046"/>
    <cellStyle name="_O&amp;M and Indirect expenses_DLFU_Business plan_10-13( 26.3.10)_projected profitability _4 years" xfId="1047"/>
    <cellStyle name="_O4.7 Unrecorded liab RLL 1000 Q1 07" xfId="1048"/>
    <cellStyle name="_O4.7 Unrecorded liab RLL 1000 Q1 07_B-5  30.09.2010 " xfId="1049"/>
    <cellStyle name="_O4.7 Unrecorded liab RLL 1000 Q1 07_DHDL_Merged_Financial_31 03 2011" xfId="1050"/>
    <cellStyle name="_O4.7 Unrecorded liab RLL 1000 Q1 07_DHDL_Notes RPD_March 2011" xfId="1051"/>
    <cellStyle name="_O4.7 Unrecorded liab RLL 1000 Q1 07_Silokhera Capitalisation sheet 30.09.2010" xfId="1052"/>
    <cellStyle name="_O4.8 Unrecorded liab RLL 2000 Q1 07" xfId="1053"/>
    <cellStyle name="_O4.8 Unrecorded liab RLL 2000 Q1 07_B-5  30.09.2010 " xfId="1054"/>
    <cellStyle name="_O4.8 Unrecorded liab RLL 2000 Q1 07_DHDL_Merged_Financial_31 03 2011" xfId="1055"/>
    <cellStyle name="_O4.8 Unrecorded liab RLL 2000 Q1 07_DHDL_Notes RPD_March 2011" xfId="1056"/>
    <cellStyle name="_O4.8 Unrecorded liab RLL 2000 Q1 07_Silokhera Capitalisation sheet 30.09.2010" xfId="1057"/>
    <cellStyle name="_Opening Bal2904" xfId="1058"/>
    <cellStyle name="_Opening Bal2904 2" xfId="5785"/>
    <cellStyle name="_Opening Bal2904 2_Processinfees-DLF-30092011" xfId="5786"/>
    <cellStyle name="_Opening Bal2904 2_Upfront &amp; Processing fee- DLF Group- Q1+Q2" xfId="5787"/>
    <cellStyle name="_Opening Bal2904 3" xfId="5788"/>
    <cellStyle name="_Opening Bal2904 3_Processinfees-DLF-30092011" xfId="5789"/>
    <cellStyle name="_Opening Bal2904 3_Upfront &amp; Processing fee- DLF Group- Q1+Q2" xfId="5790"/>
    <cellStyle name="_Opening Bal2904 4" xfId="5791"/>
    <cellStyle name="_Opening Bal2904 4_Processinfees-DLF-30092011" xfId="5792"/>
    <cellStyle name="_Opening Bal2904 4_Upfront &amp; Processing fee- DLF Group- Q1+Q2" xfId="5793"/>
    <cellStyle name="_Opening Bal2904 5" xfId="5794"/>
    <cellStyle name="_Opening Bal2904 5_Processinfees-DLF-30092011" xfId="5795"/>
    <cellStyle name="_Opening Bal2904 5_Upfront &amp; Processing fee- DLF Group- Q1+Q2" xfId="5796"/>
    <cellStyle name="_Opening Bal2904 6" xfId="5797"/>
    <cellStyle name="_Opening Bal2904 6_Processinfees-DLF-30092011" xfId="5798"/>
    <cellStyle name="_Opening Bal2904 6_Upfront &amp; Processing fee- DLF Group- Q1+Q2" xfId="5799"/>
    <cellStyle name="_Opening Bal2904 7" xfId="5800"/>
    <cellStyle name="_Opening Bal2904 7_Processinfees-DLF-30092011" xfId="5801"/>
    <cellStyle name="_Opening Bal2904 7_Upfront &amp; Processing fee- DLF Group- Q1+Q2" xfId="5802"/>
    <cellStyle name="_Opening Bal2904_Balance Sheet_DUL_Power Division_Sept10_v4_23.10.10_final" xfId="1059"/>
    <cellStyle name="_Opening Bal2904_DHDL_Financial_31.03.2011" xfId="1060"/>
    <cellStyle name="_Opening Bal2904_DHDL_Merged_Financial_31 03 2011" xfId="1061"/>
    <cellStyle name="_Opening Bal2904_DHDL_Notes RPD_March 2011" xfId="1062"/>
    <cellStyle name="_Opening Bal2904_DLFU_Business plan_10-13( 26.3.10)_new3_TARIFF @8.95 FROM AUGUSTv1 updated 30 August_sent to wcc_15.10.10" xfId="1063"/>
    <cellStyle name="_Opening Bal2904_DLFU_Business plan_10-13( 26.3.10)_projected profitability _4 years" xfId="1064"/>
    <cellStyle name="_Opening Bal2904_RS Vytilla Sold unsold 311211" xfId="1065"/>
    <cellStyle name="_operating expenses-june 2010" xfId="5803"/>
    <cellStyle name="_operative  expenses _ 08-09" xfId="1066"/>
    <cellStyle name="_operative  expenses _ 08-09_DHDL_Financial_30.06.2011 (Q1)" xfId="1067"/>
    <cellStyle name="_operative  expenses _ 08-09_DHDL_Merged_Financial_31 03 2011" xfId="1068"/>
    <cellStyle name="_operative  expenses _ 08-09_Fomats for Data collation" xfId="1069"/>
    <cellStyle name="_operative  expenses _ 08-09_Related Parties-DRBPL Mar-11" xfId="1070"/>
    <cellStyle name="_operative  expenses _ 08-09_ROI Segmant Trial 30 06 2011" xfId="1071"/>
    <cellStyle name="_OPex _DLF Garden City indore_31.03.2009." xfId="1072"/>
    <cellStyle name="_OPex _DLF Garden City indore_31.03.2009._DHDL_Financial_30.06.2011 (Q1)" xfId="1073"/>
    <cellStyle name="_OPex _DLF Garden City indore_31.03.2009._DHDL_Merged_Financial_31 03 2011" xfId="1074"/>
    <cellStyle name="_OPex _DLF Garden City indore_31.03.2009._ROI Segmant Trial 30 06 2011" xfId="1075"/>
    <cellStyle name="_OS as on Jun 06 &amp; 07" xfId="5804"/>
    <cellStyle name="_Other Liability_Amount Recoverable" xfId="1076"/>
    <cellStyle name="_P&amp;l and Cashflow" xfId="1077"/>
    <cellStyle name="_P&amp;l and Cashflow 2" xfId="5805"/>
    <cellStyle name="_P&amp;l and Cashflow 2_Processinfees-DLF-30092011" xfId="5806"/>
    <cellStyle name="_P&amp;l and Cashflow 2_Upfront &amp; Processing fee- DLF Group- Q1+Q2" xfId="5807"/>
    <cellStyle name="_P&amp;l and Cashflow 3" xfId="5808"/>
    <cellStyle name="_P&amp;l and Cashflow 3_Processinfees-DLF-30092011" xfId="5809"/>
    <cellStyle name="_P&amp;l and Cashflow 3_Upfront &amp; Processing fee- DLF Group- Q1+Q2" xfId="5810"/>
    <cellStyle name="_P&amp;l and Cashflow 4" xfId="5811"/>
    <cellStyle name="_P&amp;l and Cashflow 4_Processinfees-DLF-30092011" xfId="5812"/>
    <cellStyle name="_P&amp;l and Cashflow 4_Upfront &amp; Processing fee- DLF Group- Q1+Q2" xfId="5813"/>
    <cellStyle name="_P&amp;l and Cashflow 5" xfId="5814"/>
    <cellStyle name="_P&amp;l and Cashflow 5_Processinfees-DLF-30092011" xfId="5815"/>
    <cellStyle name="_P&amp;l and Cashflow 5_Upfront &amp; Processing fee- DLF Group- Q1+Q2" xfId="5816"/>
    <cellStyle name="_P&amp;l and Cashflow 6" xfId="5817"/>
    <cellStyle name="_P&amp;l and Cashflow 6_Processinfees-DLF-30092011" xfId="5818"/>
    <cellStyle name="_P&amp;l and Cashflow 6_Upfront &amp; Processing fee- DLF Group- Q1+Q2" xfId="5819"/>
    <cellStyle name="_P&amp;l and Cashflow 7" xfId="5820"/>
    <cellStyle name="_P&amp;l and Cashflow 7_Processinfees-DLF-30092011" xfId="5821"/>
    <cellStyle name="_P&amp;l and Cashflow 7_Upfront &amp; Processing fee- DLF Group- Q1+Q2" xfId="5822"/>
    <cellStyle name="_Payroll Dec-09" xfId="1078"/>
    <cellStyle name="_Percent" xfId="1079"/>
    <cellStyle name="_PercentSpace" xfId="1080"/>
    <cellStyle name="_Plant wise profitabilityv3_5.2.09" xfId="1081"/>
    <cellStyle name="_Plant wise profitabilityv3_5.2.09_Balance Sheet_DUL_Power Division_Sept10_v4_23.10.10_final" xfId="1082"/>
    <cellStyle name="_Plant wise profitabilityv3_5.2.09_DHDL_Financial_31.03.2011" xfId="1083"/>
    <cellStyle name="_Plant wise profitabilityv3_5.2.09_DHDL_Merged_Financial_31 03 2011" xfId="1084"/>
    <cellStyle name="_Plant wise profitabilityv3_5.2.09_DHDL_Notes RPD_March 2011" xfId="1085"/>
    <cellStyle name="_Plant wise profitabilityv3_5.2.09_DLFU_Business plan_10-13( 26.3.10)_new3_TARIFF @8.95 FROM AUGUSTv1 updated 30 August_sent to wcc_15.10.10" xfId="1086"/>
    <cellStyle name="_Plant wise profitabilityv3_5.2.09_DLFU_Business plan_10-13( 26.3.10)_projected profitability _4 years" xfId="1087"/>
    <cellStyle name="_POCM" xfId="1088"/>
    <cellStyle name="_PoCM - Projects Received -Oct 2010" xfId="5823"/>
    <cellStyle name="_PoCM _Sept10" xfId="5824"/>
    <cellStyle name="_POCM 2" xfId="5825"/>
    <cellStyle name="_POCM 2 2" xfId="5826"/>
    <cellStyle name="_POCM 3" xfId="5827"/>
    <cellStyle name="_POCM 3 2" xfId="5828"/>
    <cellStyle name="_POCM 4" xfId="5829"/>
    <cellStyle name="_POCM 4 2" xfId="5830"/>
    <cellStyle name="_POCM 5" xfId="5831"/>
    <cellStyle name="_POCM 5 2" xfId="5832"/>
    <cellStyle name="_POCM -5671cash inflow" xfId="1089"/>
    <cellStyle name="_POCM -5671cash inflow 2" xfId="5833"/>
    <cellStyle name="_POCM -5671cash inflow 2 2" xfId="5834"/>
    <cellStyle name="_POCM -5671cash inflow 3" xfId="5835"/>
    <cellStyle name="_POCM -5671cash inflow 3 2" xfId="5836"/>
    <cellStyle name="_POCM -5671cash inflow 4" xfId="5837"/>
    <cellStyle name="_POCM -5671cash inflow 4 2" xfId="5838"/>
    <cellStyle name="_POCM -5671cash inflow 5" xfId="5839"/>
    <cellStyle name="_POCM -5671cash inflow 5 2" xfId="5840"/>
    <cellStyle name="_POCM -5671cash inflow 6" xfId="5841"/>
    <cellStyle name="_POCM -5671cash inflow 6 2" xfId="5842"/>
    <cellStyle name="_POCM -5671cash inflow 7" xfId="5843"/>
    <cellStyle name="_POCM -5671cash inflow 7 2" xfId="5844"/>
    <cellStyle name="_POCM -5671cash inflow 8" xfId="5845"/>
    <cellStyle name="_POCM 6" xfId="5846"/>
    <cellStyle name="_POCM 6 2" xfId="5847"/>
    <cellStyle name="_POCM 7" xfId="5848"/>
    <cellStyle name="_POCM 7 2" xfId="5849"/>
    <cellStyle name="_POCM 8" xfId="5850"/>
    <cellStyle name="_POCM effect of price reset" xfId="1090"/>
    <cellStyle name="_POCM July 2008 " xfId="1091"/>
    <cellStyle name="_POCM July 2008  2" xfId="5851"/>
    <cellStyle name="_POCM July 2008  2 2" xfId="5852"/>
    <cellStyle name="_POCM July 2008  3" xfId="5853"/>
    <cellStyle name="_POCM July 2008  3 2" xfId="5854"/>
    <cellStyle name="_POCM July 2008  4" xfId="5855"/>
    <cellStyle name="_POCM July 2008  4 2" xfId="5856"/>
    <cellStyle name="_POCM July 2008  5" xfId="5857"/>
    <cellStyle name="_POCM July 2008  5 2" xfId="5858"/>
    <cellStyle name="_POCM July 2008  6" xfId="5859"/>
    <cellStyle name="_POCM July 2008  6 2" xfId="5860"/>
    <cellStyle name="_POCM July 2008  7" xfId="5861"/>
    <cellStyle name="_POCM July 2008  7 2" xfId="5862"/>
    <cellStyle name="_POCM July 2008  8" xfId="5863"/>
    <cellStyle name="_pocm Q1-10 20090727" xfId="1092"/>
    <cellStyle name="_POCM Rajarhat-Kolkata 30 6 09" xfId="1093"/>
    <cellStyle name="_POCM Rajarhat-Kolkata 30 6 09_Fomats for Data collation" xfId="1094"/>
    <cellStyle name="_POCM Rajarhat-Kolkata 30 6 09_Related party_2010" xfId="1095"/>
    <cellStyle name="_POCM Rajarhat-Kolkata 30 6 09_Related party_2010_DHDL_Financial_31.03.2011" xfId="1096"/>
    <cellStyle name="_POCM Rajarhat-Kolkata 30 6 09_Related party_2010_DHDL_Merged_Financial_31 03 2011" xfId="1097"/>
    <cellStyle name="_POCM Rajarhat-Kolkata 30 6 09_Related party_2010_DHDL_Notes RPD_March 2011" xfId="1098"/>
    <cellStyle name="_POCM Rajarhat-Kolkata 31(1)(1).3.09" xfId="1099"/>
    <cellStyle name="_POCM Rajarhat-Kolkata_Q2" xfId="5864"/>
    <cellStyle name="_POCM Revised based on const spent mail from puneet1" xfId="1100"/>
    <cellStyle name="_PPL - Mar 08" xfId="5865"/>
    <cellStyle name="_PPR Aug 2006 IHFL" xfId="5866"/>
    <cellStyle name="_Principal n foreclosure Run off" xfId="5867"/>
    <cellStyle name="_printing" xfId="5868"/>
    <cellStyle name="_printing07" xfId="5869"/>
    <cellStyle name="_Profitability 2010-11_80ia" xfId="1101"/>
    <cellStyle name="_Profitability 2010-11_80ia_DHDL_Financial_30.06.2011 (Q1)" xfId="1102"/>
    <cellStyle name="_Profitability 2010-11_80ia_DHDL_Merged_Financial_31 03 2011" xfId="1103"/>
    <cellStyle name="_Profitability 2010-11_80ia_Fomats for Data collation" xfId="1104"/>
    <cellStyle name="_Profitability 2010-11_80ia_ROI Segmant Trial 30 06 2011" xfId="1105"/>
    <cellStyle name="_Project dropped list- comparisionv2" xfId="1106"/>
    <cellStyle name="_Project dropped list- comparisionv2_Balance Sheet_DUL_Power Division_Sept10_v4_23.10.10_final" xfId="1107"/>
    <cellStyle name="_Project dropped list- comparisionv2_DHDL_Financial_31.03.2011" xfId="1108"/>
    <cellStyle name="_Project dropped list- comparisionv2_DHDL_Merged_Financial_31 03 2011" xfId="1109"/>
    <cellStyle name="_Project dropped list- comparisionv2_DHDL_Notes RPD_March 2011" xfId="1110"/>
    <cellStyle name="_Project dropped list- comparisionv2_DLFU_Business plan_10-13( 26.3.10)_new3_TARIFF @8.95 FROM AUGUSTv1 updated 30 August_sent to wcc_15.10.10" xfId="1111"/>
    <cellStyle name="_Project dropped list- comparisionv2_DLFU_Business plan_10-13( 26.3.10)_projected profitability _4 years" xfId="1112"/>
    <cellStyle name="_projection for BTU &amp; BTS cases" xfId="5870"/>
    <cellStyle name="_projection may" xfId="5871"/>
    <cellStyle name="_projection may n june- may working" xfId="5872"/>
    <cellStyle name="_Projection of Interest_Mar08_v3" xfId="5873"/>
    <cellStyle name="_Projections Q4_28 Jan" xfId="5874"/>
    <cellStyle name="_PROV DEC 07" xfId="5875"/>
    <cellStyle name="_PROV NOV 07" xfId="5876"/>
    <cellStyle name="_PROV OCT 07" xfId="5877"/>
    <cellStyle name="_PROV SEPT 07 (Detailed Working)" xfId="5878"/>
    <cellStyle name="_PROV SEPT 07 FOR OTHER PRODUCTS" xfId="5879"/>
    <cellStyle name="_PROV SEPT 07(SAP Working)" xfId="5880"/>
    <cellStyle name="_Prov.Depreciation Schedule_DUL_Aug09" xfId="1113"/>
    <cellStyle name="_Prov.Depreciation Schedule_DUL_Aug09_B-5  30.09.2010 " xfId="1114"/>
    <cellStyle name="_Prov.Depreciation Schedule_DUL_Aug09_Balance Sheet_DUL_Power Division_Sept10_v2" xfId="1115"/>
    <cellStyle name="_Prov.Depreciation Schedule_DUL_Aug09_Computation of deferred taxfinal_23.10.10" xfId="1116"/>
    <cellStyle name="_Prov.Depreciation Schedule_DUL_Aug09_DHDL_Financial_31.03.2011" xfId="1117"/>
    <cellStyle name="_Prov.Depreciation Schedule_DUL_Aug09_DHDL_Merged_Financial_31 03 2011" xfId="1118"/>
    <cellStyle name="_Prov.Depreciation Schedule_DUL_Aug09_DHDL_Notes RPD_March 2011" xfId="1119"/>
    <cellStyle name="_Prov.Depreciation Schedule_DUL_Aug09_DLFU_Business plan_10-13( 26.3.10)_new3_TARIFF @8.95 FROM AUGUSTv1 updated 30 August_sent to wcc_15.10.10" xfId="1120"/>
    <cellStyle name="_Prov.Depreciation Schedule_DUL_Aug09_Silokhera Capitalisation sheet 30.09.2010" xfId="1121"/>
    <cellStyle name="_Provident fund" xfId="1122"/>
    <cellStyle name="_Provident fund_jkBalance Sheet_DUL_Power Division_Sept10_v1" xfId="1123"/>
    <cellStyle name="_Provident fund_jkBalance Sheet_DUL_Power Division_Sept10_v1_Computation of deferred taxfinal_23.10.10" xfId="1124"/>
    <cellStyle name="_Provident fund_jkBalance Sheet_DUL_Power Division_Sept10_v1_Sheet1" xfId="1125"/>
    <cellStyle name="_PROVISION BEFOR 20TH MAY(Amrit)" xfId="5881"/>
    <cellStyle name="_Provision Data for the month " xfId="5882"/>
    <cellStyle name="_Provision Data for the month of February-08 ---- (7)" xfId="5883"/>
    <cellStyle name="_Provision Data for the month of January08 ----" xfId="5884"/>
    <cellStyle name="_Provision Dec_fci_fcu" xfId="5885"/>
    <cellStyle name="_Provision Detail - IHFL as on Aug06 (1)" xfId="5886"/>
    <cellStyle name="_Provision Feb_fci_fcu" xfId="5887"/>
    <cellStyle name="_Provision for security &amp; House keeping" xfId="5888"/>
    <cellStyle name="_PROVISION FOR THE MO MAY07 (Amrit)" xfId="5889"/>
    <cellStyle name="_Provision Jan_fci_fcu" xfId="5890"/>
    <cellStyle name="_PROVISION NOV" xfId="5891"/>
    <cellStyle name="_Provision Star Tower" xfId="5892"/>
    <cellStyle name="_Provisioning - IHFL -Feb2007" xfId="5893"/>
    <cellStyle name="_Provisioning (4)" xfId="5894"/>
    <cellStyle name="_Provisioning Format - IHFL" xfId="5895"/>
    <cellStyle name="_Provisioning Format (Branches)- ICSL" xfId="5896"/>
    <cellStyle name="_Provisioning- IHFL- Mar2007 final" xfId="5897"/>
    <cellStyle name="_Provisioning Oct'07-Master" xfId="5898"/>
    <cellStyle name="_Provisioning_Oct'07_OTHER" xfId="5899"/>
    <cellStyle name="_Provisions final IHFL Dec 07" xfId="5900"/>
    <cellStyle name="_Provisions IHFL JAN'08" xfId="5901"/>
    <cellStyle name="_Provisions IHFL JAN'08 (2)" xfId="5902"/>
    <cellStyle name="_Provisions Jan SBL (4)" xfId="5903"/>
    <cellStyle name="_Provsion sheet (2)" xfId="5904"/>
    <cellStyle name="_Provsion sheetnov" xfId="5905"/>
    <cellStyle name="_Q4Intt  Exp off Q4_09-10" xfId="1126"/>
    <cellStyle name="_Q4Intt  Exp off Q4_09-10_Balance Sheet_DUL_Power Division_Sept10_v4_23.10.10_final" xfId="1127"/>
    <cellStyle name="_Q4Intt  Exp off Q4_09-10_DHDL_Financial_31.03.2011" xfId="1128"/>
    <cellStyle name="_Q4Intt  Exp off Q4_09-10_DHDL_Merged_Financial_31 03 2011" xfId="1129"/>
    <cellStyle name="_Q4Intt  Exp off Q4_09-10_DHDL_Notes RPD_March 2011" xfId="1130"/>
    <cellStyle name="_Q4Intt  Exp off Q4_09-10_DLFU_Business plan_10-13( 26.3.10)_new3_TARIFF @8.95 FROM AUGUSTv1 updated 30 August_sent to wcc_15.10.10" xfId="1131"/>
    <cellStyle name="_Q4Intt  Exp off Q4_09-10_DLFU_Business plan_10-13( 26.3.10)_projected profitability _4 years" xfId="1132"/>
    <cellStyle name="_Reco.Electricity 23.11.07" xfId="5906"/>
    <cellStyle name="_Reco.HCFL Electricity 26.10.07" xfId="5907"/>
    <cellStyle name="_Regionwise Recovery 5th April" xfId="1133"/>
    <cellStyle name="_Related Party Disclosures" xfId="5908"/>
    <cellStyle name="_Related Party Disclosures-2008" xfId="5909"/>
    <cellStyle name="_RELIANCE POWER LIMITED(Final Amita)" xfId="5910"/>
    <cellStyle name="_Rent Division - final 23 march" xfId="1134"/>
    <cellStyle name="_Rent Division - final 23 march 2" xfId="5911"/>
    <cellStyle name="_Rent division- Bank wp" xfId="1135"/>
    <cellStyle name="_Rent division- Bank wp_jkBalance Sheet_DUL_Power Division_Sept10_v1" xfId="1136"/>
    <cellStyle name="_Rent division- Bank wp_jkBalance Sheet_DUL_Power Division_Sept10_v1_Computation of deferred taxfinal_23.10.10" xfId="1137"/>
    <cellStyle name="_Rent division- Bank wp_jkBalance Sheet_DUL_Power Division_Sept10_v1_Sheet1" xfId="1138"/>
    <cellStyle name="_Rent Income_08-09 (3)" xfId="1139"/>
    <cellStyle name="_Rent Income_08-09 (3) 2" xfId="5912"/>
    <cellStyle name="_Rent Income_08-09 (3) 2_Processinfees-DLF-30092011" xfId="5913"/>
    <cellStyle name="_Rent Income_08-09 (3) 2_Upfront &amp; Processing fee- DLF Group- Q1+Q2" xfId="5914"/>
    <cellStyle name="_Rent Income_08-09 (3) 3" xfId="5915"/>
    <cellStyle name="_Rent Income_08-09 (3) 3_Processinfees-DLF-30092011" xfId="5916"/>
    <cellStyle name="_Rent Income_08-09 (3) 3_Upfront &amp; Processing fee- DLF Group- Q1+Q2" xfId="5917"/>
    <cellStyle name="_Rent Income_08-09 (3) 4" xfId="5918"/>
    <cellStyle name="_Rent Income_08-09 (3) 4_Processinfees-DLF-30092011" xfId="5919"/>
    <cellStyle name="_Rent Income_08-09 (3) 4_Upfront &amp; Processing fee- DLF Group- Q1+Q2" xfId="5920"/>
    <cellStyle name="_Rent Income_08-09 (3) 5" xfId="5921"/>
    <cellStyle name="_Rent Income_08-09 (3) 5_Processinfees-DLF-30092011" xfId="5922"/>
    <cellStyle name="_Rent Income_08-09 (3) 5_Upfront &amp; Processing fee- DLF Group- Q1+Q2" xfId="5923"/>
    <cellStyle name="_Rent Income_08-09 (3) 6" xfId="5924"/>
    <cellStyle name="_Rent Income_08-09 (3) 6_Processinfees-DLF-30092011" xfId="5925"/>
    <cellStyle name="_Rent Income_08-09 (3) 6_Upfront &amp; Processing fee- DLF Group- Q1+Q2" xfId="5926"/>
    <cellStyle name="_Rent Income_08-09 (3) 7" xfId="5927"/>
    <cellStyle name="_Rent Income_08-09 (3) 7_Processinfees-DLF-30092011" xfId="5928"/>
    <cellStyle name="_Rent Income_08-09 (3) 7_Upfront &amp; Processing fee- DLF Group- Q1+Q2" xfId="5929"/>
    <cellStyle name="_Rent Income_08-09 (3)_Balance Sheet_DUL_Power Division_Sept10_v4_23.10.10_final" xfId="1140"/>
    <cellStyle name="_Rent Income_08-09 (3)_DHDL_Financial_31.03.2011" xfId="1141"/>
    <cellStyle name="_Rent Income_08-09 (3)_DHDL_Merged_Financial_31 03 2011" xfId="1142"/>
    <cellStyle name="_Rent Income_08-09 (3)_DHDL_Notes RPD_March 2011" xfId="1143"/>
    <cellStyle name="_Rent Income_08-09 (3)_DLFU_Business plan_10-13( 26.3.10)_new3_TARIFF @8.95 FROM AUGUSTv1 updated 30 August_sent to wcc_15.10.10" xfId="1144"/>
    <cellStyle name="_Rent Income_08-09 (3)_DLFU_Business plan_10-13( 26.3.10)_projected profitability _4 years" xfId="1145"/>
    <cellStyle name="_Rent Income_08-09 (3)_RS Vytilla Sold unsold 311211" xfId="1146"/>
    <cellStyle name="_Rent_WP" xfId="1147"/>
    <cellStyle name="_Rental income" xfId="1148"/>
    <cellStyle name="_Rental Income-DLF Limited Rent division" xfId="1149"/>
    <cellStyle name="_Rental-R" xfId="1150"/>
    <cellStyle name="_Repaymnet of BTBTUCC" xfId="5930"/>
    <cellStyle name="_Repaymnet schedule of bigtickect loans version 2" xfId="5931"/>
    <cellStyle name="_Results 0.30" xfId="4537"/>
    <cellStyle name="_Results 0.30 2" xfId="4538"/>
    <cellStyle name="_Results 0.30 3" xfId="4539"/>
    <cellStyle name="_Results 0.30 4" xfId="4540"/>
    <cellStyle name="_Results 0.30 5" xfId="4541"/>
    <cellStyle name="_Results 0.30_Abstract-2007-08" xfId="4542"/>
    <cellStyle name="_Results 0.30_ACL_3402_2008-09" xfId="4543"/>
    <cellStyle name="_Results 0.30_ADL_3373_2008-09" xfId="4544"/>
    <cellStyle name="_Results 0.30_Book1 (2)" xfId="4545"/>
    <cellStyle name="_Results 0.30_CIL_3415_2008-09" xfId="4546"/>
    <cellStyle name="_Results 0.30_IBL_3441_2008-09" xfId="4547"/>
    <cellStyle name="_Results 0.30_IEL_3210_ 2007-2008" xfId="4548"/>
    <cellStyle name="_Results 0.30_IEL_3210_ 2007-2008_260508" xfId="4549"/>
    <cellStyle name="_Results 0.30_Land  CWIP status" xfId="4550"/>
    <cellStyle name="_Retirement Benefits_Dec 2010 Shweta" xfId="1151"/>
    <cellStyle name="_Retirement Benefits_Dec 2010 Shweta_Fomats for Data collation" xfId="1152"/>
    <cellStyle name="_Revenue" xfId="5932"/>
    <cellStyle name="_revenue break up (1)" xfId="5933"/>
    <cellStyle name="_revenue break up_IFSL" xfId="5934"/>
    <cellStyle name="_Revenue Break-up" xfId="4551"/>
    <cellStyle name="_Revenue Break-up 2" xfId="4552"/>
    <cellStyle name="_Revenue Break-up 3" xfId="4553"/>
    <cellStyle name="_Revenue Break-up 4" xfId="4554"/>
    <cellStyle name="_Revenue Break-up 5" xfId="4555"/>
    <cellStyle name="_Revenue Break-up_detail" xfId="4556"/>
    <cellStyle name="_Revenue from constructed properties" xfId="1153"/>
    <cellStyle name="_Revised intt working0910_4.9.09" xfId="1154"/>
    <cellStyle name="_Revised intt working0910_4.9.09_Balance Sheet_DUL_Power Division_Sept10_v4_23.10.10_final" xfId="1155"/>
    <cellStyle name="_Revised intt working0910_4.9.09_DHDL_Financial_31.03.2011" xfId="1156"/>
    <cellStyle name="_Revised intt working0910_4.9.09_DHDL_Merged_Financial_31 03 2011" xfId="1157"/>
    <cellStyle name="_Revised intt working0910_4.9.09_DHDL_Notes RPD_March 2011" xfId="1158"/>
    <cellStyle name="_Revised intt working0910_4.9.09_DLFU_Business plan_10-13( 26.3.10)_new3_TARIFF @8.95 FROM AUGUSTv1 updated 30 August_sent to wcc_15.10.10" xfId="1159"/>
    <cellStyle name="_Revised intt working0910_4.9.09_DLFU_Business plan_10-13( 26.3.10)_projected profitability _4 years" xfId="1160"/>
    <cellStyle name="_Revised Schedule II_31st March '07" xfId="5935"/>
    <cellStyle name="_Rohinton" xfId="5936"/>
    <cellStyle name="_ROI Segmant Trial 30 06 2011" xfId="1161"/>
    <cellStyle name="_RPD- CONSOLIDATED Financials_September 2008_28.12.08" xfId="1162"/>
    <cellStyle name="_RPD- CONSOLIDATED Financials_September 2008_28.12.08_Fomats for Data collation" xfId="1163"/>
    <cellStyle name="_RPD- CONSOLIDATED Financials_September 2008_28.12.08_Related party_2010" xfId="1164"/>
    <cellStyle name="_RPD- CONSOLIDATED Financials_September 2008_28.12.08_Related party_2010_DHDL_Financial_31.03.2011" xfId="1165"/>
    <cellStyle name="_RPD- CONSOLIDATED Financials_September 2008_28.12.08_Related party_2010_DHDL_Merged_Financial_31 03 2011" xfId="1166"/>
    <cellStyle name="_RPD- CONSOLIDATED Financials_September 2008_28.12.08_Related party_2010_DHDL_Notes RPD_March 2011" xfId="1167"/>
    <cellStyle name="_RPS of DLF limited ( Rate reset on 20th Oct 2009)  &amp; TDS @ 10% on 30th Oct 2009" xfId="5937"/>
    <cellStyle name="_RPT" xfId="1168"/>
    <cellStyle name="_RPT_Related Parties-DRBPL Mar-11" xfId="1169"/>
    <cellStyle name="_RS 041010Final DHDL 2010_Merged financial_exclud share" xfId="1170"/>
    <cellStyle name="_RS Vytilla Sold unsold 311211" xfId="1171"/>
    <cellStyle name="_S2 Pitch Backup Data" xfId="1172"/>
    <cellStyle name="_S2 Pitch Backup Data_DHDL_Financial_30.06.2011 (Q1)" xfId="1173"/>
    <cellStyle name="_S2 Pitch Backup Data_DHDL_Merged_Financial_31 03 2011" xfId="1174"/>
    <cellStyle name="_S2 Pitch Backup Data_Fomats for Data collation" xfId="1175"/>
    <cellStyle name="_S2 Pitch Backup Data_Related Parties-DRBPL Mar-11" xfId="1176"/>
    <cellStyle name="_S2 Pitch Backup Data_ROI Segmant Trial 30 06 2011" xfId="1177"/>
    <cellStyle name="_S2 Summary - wip" xfId="1178"/>
    <cellStyle name="_S2'05 Summary" xfId="1179"/>
    <cellStyle name="_S2'05 Summary_DHDL_Financial_30.06.2011 (Q1)" xfId="1180"/>
    <cellStyle name="_S2'05 Summary_DHDL_Merged_Financial_31 03 2011" xfId="1181"/>
    <cellStyle name="_S2'05 Summary_Fomats for Data collation" xfId="1182"/>
    <cellStyle name="_S2'05 Summary_Related Parties-DRBPL Mar-11" xfId="1183"/>
    <cellStyle name="_S2'05 Summary_ROI Segmant Trial 30 06 2011" xfId="1184"/>
    <cellStyle name="_Salary" xfId="1185"/>
    <cellStyle name="_Salary Sheet -IHFL-FINAL_Aug06" xfId="5938"/>
    <cellStyle name="_Salary_jkBalance Sheet_DUL_Power Division_Sept10_v1" xfId="1186"/>
    <cellStyle name="_Salary_jkBalance Sheet_DUL_Power Division_Sept10_v1_Computation of deferred taxfinal_23.10.10" xfId="1187"/>
    <cellStyle name="_Salary_jkBalance Sheet_DUL_Power Division_Sept10_v1_Sheet1" xfId="1188"/>
    <cellStyle name="_Sale of Assets" xfId="5939"/>
    <cellStyle name="_Sale of development right" xfId="1189"/>
    <cellStyle name="_SBM_FSI_09.07.2009" xfId="1190"/>
    <cellStyle name="_Schedule II_sent by auditors" xfId="1191"/>
    <cellStyle name="_Schedule II_sent by auditors 2" xfId="4557"/>
    <cellStyle name="_Schedule II_sent by auditors_1-Projections_DUL_Q1" xfId="1192"/>
    <cellStyle name="_Schedule II_sent by auditors_4.Projected_cash Flow_2010-11_2012_2013_26.3.10" xfId="1193"/>
    <cellStyle name="_Schedule II_sent by auditors_4.Projected_cash Flow_2010-11_2012_2013_26.3.10_DLFU_Business plan_10-13( 26.3.10)_new3_TARIFF @8.95 FROM AUGUSTv1 updated 30 August_sent to wcc_15.10.10" xfId="1194"/>
    <cellStyle name="_Schedule II_sent by auditors_4.Projected_cash Flow_2010-11_2012_2013_26.3.10_Working of Tax Shield and Interst utility division_3 8 10" xfId="1195"/>
    <cellStyle name="_Schedule II_sent by auditors_4.Projected_cash Flow_2010-11_2012_2013_26.3.10_Working of Tax Shield and Interst utility division_3 8 10_DLFU_Business plan_10-13( 26.3.10)_new3_TARIFF @8.95 FROM AUGUSTv1 updated 30 August_sent to wcc_15.10.10" xfId="1196"/>
    <cellStyle name="_Schedule II_sent by auditors_Abstract-2007-08" xfId="4558"/>
    <cellStyle name="_Schedule II_sent by auditors_Aug consl backup-land adv &amp; Ext ICD" xfId="4559"/>
    <cellStyle name="_Schedule II_sent by auditors_Balance Sheet_DUL_Power Division_June10_v2" xfId="1197"/>
    <cellStyle name="_Schedule II_sent by auditors_Balance Sheet_DUL_Power Division_June10_v2_B-5  30.09.2010 " xfId="1198"/>
    <cellStyle name="_Schedule II_sent by auditors_Balance Sheet_DUL_Power Division_June10_v2_Balance Sheet_DUL_Power Division_Sept10_v2" xfId="1199"/>
    <cellStyle name="_Schedule II_sent by auditors_Balance Sheet_DUL_Power Division_June10_v2_Computation of deferred taxfinal_23.10.10" xfId="1200"/>
    <cellStyle name="_Schedule II_sent by auditors_Balance Sheet_DUL_Power Division_June10_v2_DLFU_Business plan_10-13( 26.3.10)_new3_TARIFF @8.95 FROM AUGUSTv1 updated 30 August_sent to wcc_15.10.10" xfId="1201"/>
    <cellStyle name="_Schedule II_sent by auditors_Balance Sheet_DUL_Power Division_June10_v2_jkBalance Sheet_DUL_Power Division_Sept10_v1" xfId="1202"/>
    <cellStyle name="_Schedule II_sent by auditors_Balance Sheet_DUL_Power Division_June10_v2_Sheet1" xfId="1203"/>
    <cellStyle name="_Schedule II_sent by auditors_Balance Sheet_DUL_Power Division_June10_v2_Silokhera Capitalisation sheet 30.09.2010" xfId="1204"/>
    <cellStyle name="_Schedule II_sent by auditors_Balance Sheet_DUL_Power Division_Sept10_v2" xfId="1205"/>
    <cellStyle name="_Schedule II_sent by auditors_Book1" xfId="4560"/>
    <cellStyle name="_Schedule II_sent by auditors_Book1_EPS working" xfId="4561"/>
    <cellStyle name="_Schedule II_sent by auditors_Book1_EPS working 2" xfId="4562"/>
    <cellStyle name="_Schedule II_sent by auditors_Book1_IREL_3000_08-09" xfId="4563"/>
    <cellStyle name="_Schedule II_sent by auditors_Book1_IREL_3000_08-09 2" xfId="4564"/>
    <cellStyle name="_Schedule II_sent by auditors_Book1_IREL_3000_2009-29_July2009  Final Shahi" xfId="4565"/>
    <cellStyle name="_Schedule II_sent by auditors_Book1_IREL_3000_2009-29_July2009  Final Shahi 2" xfId="4566"/>
    <cellStyle name="_Schedule II_sent by auditors_Consolidated_Balance_Sheet_DUL_June_10_V1" xfId="1206"/>
    <cellStyle name="_Schedule II_sent by auditors_Consolidated_Balance_Sheet_DUL_June_10_V1_Sheet1" xfId="1207"/>
    <cellStyle name="_Schedule II_sent by auditors_Deferred Tax Working_2010-2013_26.3.10_V2" xfId="1208"/>
    <cellStyle name="_Schedule II_sent by auditors_Deferred Tax Working_2010-2013_26.3.10_V2_DLFU_Business plan_10-13( 26.3.10)_new3_TARIFF @8.95 FROM AUGUSTv1 updated 30 August_sent to wcc_15.10.10" xfId="1209"/>
    <cellStyle name="_Schedule II_sent by auditors_Deferred Tax Working_2010-2013_26.3.10_V2_Working of Tax Shield and Interst utility division_3 8 10" xfId="1210"/>
    <cellStyle name="_Schedule II_sent by auditors_Deferred Tax Working_2010-2013_26.3.10_V2_Working of Tax Shield and Interst utility division_3 8 10_DLFU_Business plan_10-13( 26.3.10)_new3_TARIFF @8.95 FROM AUGUSTv1 updated 30 August_sent to wcc_15.10.10" xfId="1211"/>
    <cellStyle name="_Schedule II_sent by auditors_Depreciation_2010_11" xfId="1212"/>
    <cellStyle name="_Schedule II_sent by auditors_Depreciation_2010_11_DLFU_Business plan_10-13( 26.3.10)_new3_TARIFF @8.95 FROM AUGUSTv1 updated 30 August_sent to wcc_15.10.10" xfId="1213"/>
    <cellStyle name="_Schedule II_sent by auditors_detail" xfId="4567"/>
    <cellStyle name="_Schedule II_sent by auditors_Dividend working" xfId="4568"/>
    <cellStyle name="_Schedule II_sent by auditors_Dividend working 2" xfId="4569"/>
    <cellStyle name="_Schedule II_sent by auditors_Dividend working_EPS working" xfId="4570"/>
    <cellStyle name="_Schedule II_sent by auditors_Dividend working_EPS working 2" xfId="4571"/>
    <cellStyle name="_Schedule II_sent by auditors_Dividend working_EPS working_IBREAL_BS PACK-Version.02" xfId="4572"/>
    <cellStyle name="_Schedule II_sent by auditors_Dividend working_EPS working_IBREAL_BS PACK-Version.02 2" xfId="4573"/>
    <cellStyle name="_Schedule II_sent by auditors_Dividend working_EPS working_IBREAL_BS PACK-Version.02_IBREAL_BS PACK-Version.03" xfId="4574"/>
    <cellStyle name="_Schedule II_sent by auditors_Dividend working_EPS working_IBREAL_BS PACK-Version.02_IBREAL_BS PACK-Version.03 2" xfId="4575"/>
    <cellStyle name="_Schedule II_sent by auditors_Dividend working_EPS working_IBREAL_BS PACK-Version.02_IBREAL_BS PACK-Version.03_IBREAL_BS PACK-Version.07" xfId="4576"/>
    <cellStyle name="_Schedule II_sent by auditors_Dividend working_EPS working_IBREAL_BS PACK-Version.02_IBREAL_BS PACK-Version.03_IBREAL_BS PACK-Version.07 2" xfId="4577"/>
    <cellStyle name="_Schedule II_sent by auditors_Dividend working_IREL_3000_08-09" xfId="4578"/>
    <cellStyle name="_Schedule II_sent by auditors_Dividend working_IREL_3000_08-09 stage 3" xfId="4579"/>
    <cellStyle name="_Schedule II_sent by auditors_Dividend working_IREL_3000_08-09 stage 3_IREL_3000_08-09" xfId="4580"/>
    <cellStyle name="_Schedule II_sent by auditors_Dividend working_IREL_3000_08-09 stage 3_IREL_3000_08-09 2" xfId="4581"/>
    <cellStyle name="_Schedule II_sent by auditors_Dividend working_IREL_3000_08-09_1" xfId="4582"/>
    <cellStyle name="_Schedule II_sent by auditors_Dividend working_IREL_3000_08-09_1 2" xfId="4583"/>
    <cellStyle name="_Schedule II_sent by auditors_Dividend working_IREL_3000_08-09_1_IBREAL_BS PACK-Version.02" xfId="4584"/>
    <cellStyle name="_Schedule II_sent by auditors_Dividend working_IREL_3000_08-09_1_IBREAL_BS PACK-Version.02 2" xfId="4585"/>
    <cellStyle name="_Schedule II_sent by auditors_Dividend working_IREL_3000_08-09_1_IBREAL_BS PACK-Version.02_IBREAL_BS PACK-Version.03" xfId="4586"/>
    <cellStyle name="_Schedule II_sent by auditors_Dividend working_IREL_3000_08-09_1_IBREAL_BS PACK-Version.02_IBREAL_BS PACK-Version.03 2" xfId="4587"/>
    <cellStyle name="_Schedule II_sent by auditors_Dividend working_IREL_3000_08-09_1_IBREAL_BS PACK-Version.02_IBREAL_BS PACK-Version.03_IBREAL_BS PACK-Version.07" xfId="4588"/>
    <cellStyle name="_Schedule II_sent by auditors_Dividend working_IREL_3000_08-09_1_IBREAL_BS PACK-Version.02_IBREAL_BS PACK-Version.03_IBREAL_BS PACK-Version.07 2" xfId="4589"/>
    <cellStyle name="_Schedule II_sent by auditors_Dividend working_IREL_3000_2009-29_July2009  Final Shahi" xfId="4590"/>
    <cellStyle name="_Schedule II_sent by auditors_Dividend working_IREL_3000_2009-29_July2009  Final Shahi 2" xfId="4591"/>
    <cellStyle name="_Schedule II_sent by auditors_Dividend working_IREL_3000_2009-29_July2009  Final Shahi_IBREAL_BS PACK-Version.02" xfId="4592"/>
    <cellStyle name="_Schedule II_sent by auditors_Dividend working_IREL_3000_2009-29_July2009  Final Shahi_IBREAL_BS PACK-Version.02 2" xfId="4593"/>
    <cellStyle name="_Schedule II_sent by auditors_Dividend working_IREL_3000_2009-29_July2009  Final Shahi_IBREAL_BS PACK-Version.02_IBREAL_BS PACK-Version.03" xfId="4594"/>
    <cellStyle name="_Schedule II_sent by auditors_Dividend working_IREL_3000_2009-29_July2009  Final Shahi_IBREAL_BS PACK-Version.02_IBREAL_BS PACK-Version.03 2" xfId="4595"/>
    <cellStyle name="_Schedule II_sent by auditors_Dividend working_IREL_3000_2009-29_July2009  Final Shahi_IBREAL_BS PACK-Version.02_IBREAL_BS PACK-Version.03_IBREAL_BS PACK-Version.07" xfId="4596"/>
    <cellStyle name="_Schedule II_sent by auditors_Dividend working_IREL_3000_2009-29_July2009  Final Shahi_IBREAL_BS PACK-Version.02_IBREAL_BS PACK-Version.03_IBREAL_BS PACK-Version.07 2" xfId="4597"/>
    <cellStyle name="_Schedule II_sent by auditors_DLF 30th June wind" xfId="1214"/>
    <cellStyle name="_Schedule II_sent by auditors_DLF Utilities _Consolidated_Mar'09_Final4_08.07.09(80%)" xfId="1215"/>
    <cellStyle name="_Schedule II_sent by auditors_DLF Utilities _Consolidated_Mar'09_Final4_08.07.09(80%)_B-5  30.09.2010 " xfId="1216"/>
    <cellStyle name="_Schedule II_sent by auditors_DLF Utilities _Consolidated_Mar'09_Final4_08.07.09(80%)_Balance Sheet_DUL_Power Division_Sept10_v2" xfId="1217"/>
    <cellStyle name="_Schedule II_sent by auditors_DLF Utilities _Consolidated_Mar'09_Final4_08.07.09(80%)_Computation of deferred taxfinal_23.10.10" xfId="1218"/>
    <cellStyle name="_Schedule II_sent by auditors_DLF Utilities _Consolidated_Mar'09_Final4_08.07.09(80%)_Consolidated_Balance_Sheet_DUL_June_10_V1" xfId="1219"/>
    <cellStyle name="_Schedule II_sent by auditors_DLF Utilities _Consolidated_Mar'09_Final4_08.07.09(80%)_DLF 30th June wind" xfId="1220"/>
    <cellStyle name="_Schedule II_sent by auditors_DLF Utilities _Consolidated_Mar'09_Final4_08.07.09(80%)_DLFU_Business plan_10-13( 26.3.10)_new3_TARIFF @8.95 FROM AUGUSTv1 updated 30 August_sent to wcc_15.10.10" xfId="1221"/>
    <cellStyle name="_Schedule II_sent by auditors_DLF Utilities _Consolidated_Mar'09_Final4_08.07.09(80%)_jkBalance Sheet_DUL_Power Division_Sept10_v1" xfId="1222"/>
    <cellStyle name="_Schedule II_sent by auditors_DLF Utilities _Consolidated_Mar'09_Final4_08.07.09(80%)_Sheet1" xfId="1223"/>
    <cellStyle name="_Schedule II_sent by auditors_DLF Utilities _Consolidated_Mar'09_Final4_08.07.09(80%)_Silokhera Capitalisation sheet 30.09.2010" xfId="1224"/>
    <cellStyle name="_Schedule II_sent by auditors_DLF Utilities _Consolidated_Mar'09_Final4_08.07.09(80%)_Wind_31 7 10" xfId="1225"/>
    <cellStyle name="_Schedule II_sent by auditors_DLF Utilities _Consolidated_Mar'09_Final4_08.07.09(80%)_Wind_31 7 10_DLFU_Business plan_10-13( 26.3.10)_new3_TARIFF @8.95 FROM AUGUSTv1 updated 30 August_sent to wcc_15.10.10" xfId="1226"/>
    <cellStyle name="_Schedule II_sent by auditors_DLF Utilities _Consolidated_Mar'09_Final4_08.07.09(80%)_Working of Tax Shield and Interst utility division_3 8 10" xfId="1227"/>
    <cellStyle name="_Schedule II_sent by auditors_DLF Utilities _Consolidated_Mar'09_Final4_08.07.09(80%)_Working of Tax Shield and Interst utility division_3 8 10_DLFU_Business plan_10-13( 26.3.10)_new3_TARIFF @8.95 FROM AUGUSTv1 updated 30 August_sent to wcc_15.10.10" xfId="1228"/>
    <cellStyle name="_Schedule II_sent by auditors_DLF Utilities _Consolidated_Mar'09_Final4_10.06.09(80%)" xfId="1229"/>
    <cellStyle name="_Schedule II_sent by auditors_DLF Utilities _Consolidated_Mar'09_Final4_10.06.09(80%)_B-5  30.09.2010 " xfId="1230"/>
    <cellStyle name="_Schedule II_sent by auditors_DLF Utilities _Consolidated_Mar'09_Final4_10.06.09(80%)_Balance Sheet_DUL_Power Division_Sept10_v2" xfId="1231"/>
    <cellStyle name="_Schedule II_sent by auditors_DLF Utilities _Consolidated_Mar'09_Final4_10.06.09(80%)_Computation of deferred taxfinal_23.10.10" xfId="1232"/>
    <cellStyle name="_Schedule II_sent by auditors_DLF Utilities _Consolidated_Mar'09_Final4_10.06.09(80%)_Consolidated_Balance_Sheet_DUL_June_10_V1" xfId="1233"/>
    <cellStyle name="_Schedule II_sent by auditors_DLF Utilities _Consolidated_Mar'09_Final4_10.06.09(80%)_DLFU_Business plan_10-13( 26.3.10)_new3_TARIFF @8.95 FROM AUGUSTv1 updated 30 August_sent to wcc_15.10.10" xfId="1234"/>
    <cellStyle name="_Schedule II_sent by auditors_DLF Utilities _Consolidated_Mar'09_Final4_10.06.09(80%)_jkBalance Sheet_DUL_Power Division_Sept10_v1" xfId="1235"/>
    <cellStyle name="_Schedule II_sent by auditors_DLF Utilities _Consolidated_Mar'09_Final4_10.06.09(80%)_Sheet1" xfId="1236"/>
    <cellStyle name="_Schedule II_sent by auditors_DLF Utilities _Consolidated_Mar'09_Final4_10.06.09(80%)_Silokhera Capitalisation sheet 30.09.2010" xfId="1237"/>
    <cellStyle name="_Schedule II_sent by auditors_DLF Utilities _Consolidated_Mar'09_Final4_10.06.09(80%)_Working of Tax Shield and Interst utility division_3 8 10" xfId="1238"/>
    <cellStyle name="_Schedule II_sent by auditors_DLF Utilities _Consolidated_Mar'09_Final4_10.06.09(80%)_Working of Tax Shield and Interst utility division_3 8 10_DLFU_Business plan_10-13( 26.3.10)_new3_TARIFF @8.95 FROM AUGUSTv1 updated 30 August_sent to wcc_15.10.10" xfId="1239"/>
    <cellStyle name="_Schedule II_sent by auditors_DLFU_Business plan_10-13( 26.3.10) working " xfId="1240"/>
    <cellStyle name="_Schedule II_sent by auditors_DLFU_Business plan_10-13( 26.3.10) working _DLFU_Business plan_10-13( 26.3.10)_new3_TARIFF @8.95 FROM AUGUSTv1 updated 30 August_sent to wcc_15.10.10" xfId="1241"/>
    <cellStyle name="_Schedule II_sent by auditors_DLFU_Business plan_10-13( 26.3.10)_new3_TARIFF @8.95 FROM AUGUSTv1 updated 30 August_sent to wcc_15.10.10" xfId="1242"/>
    <cellStyle name="_Schedule II_sent by auditors_Final_BS _ PD_DUL-310310(070710) final" xfId="1243"/>
    <cellStyle name="_Schedule II_sent by auditors_Final_BS _ PD_DUL-310310(070710) final_Balance Sheet_DUL_Power Division_June10_v2" xfId="1244"/>
    <cellStyle name="_Schedule II_sent by auditors_Final_BS _ PD_DUL-310310(070710) final_Balance Sheet_DUL_Power Division_June10_v2_B-5  30.09.2010 " xfId="1245"/>
    <cellStyle name="_Schedule II_sent by auditors_Final_BS _ PD_DUL-310310(070710) final_Balance Sheet_DUL_Power Division_June10_v2_Computation of deferred taxfinal_23.10.10" xfId="1246"/>
    <cellStyle name="_Schedule II_sent by auditors_Final_BS _ PD_DUL-310310(070710) final_Balance Sheet_DUL_Power Division_June10_v2_jkBalance Sheet_DUL_Power Division_Sept10_v1" xfId="1247"/>
    <cellStyle name="_Schedule II_sent by auditors_Final_BS _ PD_DUL-310310(070710) final_Balance Sheet_DUL_Power Division_June10_v2_Sheet1" xfId="1248"/>
    <cellStyle name="_Schedule II_sent by auditors_Final_BS _ PD_DUL-310310(070710) final_Balance Sheet_DUL_Power Division_June10_v2_Silokhera Capitalisation sheet 30.09.2010" xfId="1249"/>
    <cellStyle name="_Schedule II_sent by auditors_Final_BS _ PD_DUL-310310(070710) final_Balance Sheet_DUL_Power Division_Sept10_v2" xfId="1250"/>
    <cellStyle name="_Schedule II_sent by auditors_Final_BS _ PD_DUL-310310(070710) final_DLFU_Business plan_10-13( 26.3.10)_new3_TARIFF @8.95 FROM AUGUSTv1 updated 30 August_sent to wcc_15.10.10" xfId="1251"/>
    <cellStyle name="_Schedule II_sent by auditors_Final_BS _ PD_DUL-310310(070710) final_jkBalance Sheet_DUL_Power Division_Sept10_v1" xfId="1252"/>
    <cellStyle name="_Schedule II_sent by auditors_Final_BS _ PD_DUL-310310(070710) final_jkBalance Sheet_DUL_Power Division_Sept10_v1_Computation of deferred taxfinal_23.10.10" xfId="1253"/>
    <cellStyle name="_Schedule II_sent by auditors_Final_BS _ PD_DUL-310310(070710) final_jkBalance Sheet_DUL_Power Division_Sept10_v1_Sheet1" xfId="1254"/>
    <cellStyle name="_Schedule II_sent by auditors_Fornax" xfId="4598"/>
    <cellStyle name="_Schedule II_sent by auditors_Gas Status (2)" xfId="1255"/>
    <cellStyle name="_Schedule II_sent by auditors_Gas Status (2)_DLF 30th June wind" xfId="1256"/>
    <cellStyle name="_Schedule II_sent by auditors_Gas Status (2)_DLFU_Business plan_10-13( 26.3.10)_new3_TARIFF @8.95 FROM AUGUSTv1 updated 30 August_sent to wcc_15.10.10" xfId="1257"/>
    <cellStyle name="_Schedule II_sent by auditors_ICD Detail External from IBREL 23Jun'08" xfId="4599"/>
    <cellStyle name="_Schedule II_sent by auditors_ICD Detail External from IBREL 23Jun'08 2" xfId="4600"/>
    <cellStyle name="_Schedule II_sent by auditors_ICD_Int Working" xfId="4601"/>
    <cellStyle name="_Schedule II_sent by auditors_ICD_Int Working_EPS working" xfId="4602"/>
    <cellStyle name="_Schedule II_sent by auditors_ICD_Int Working_EPS working 2" xfId="4603"/>
    <cellStyle name="_Schedule II_sent by auditors_ICD_Int Working_EPS working_IBREAL_BS PACK-Version.02" xfId="4604"/>
    <cellStyle name="_Schedule II_sent by auditors_ICD_Int Working_EPS working_IBREAL_BS PACK-Version.02 2" xfId="4605"/>
    <cellStyle name="_Schedule II_sent by auditors_ICD_Int Working_EPS working_IBREAL_BS PACK-Version.02_IBREAL_BS PACK-Version.03" xfId="4606"/>
    <cellStyle name="_Schedule II_sent by auditors_ICD_Int Working_EPS working_IBREAL_BS PACK-Version.02_IBREAL_BS PACK-Version.03 2" xfId="4607"/>
    <cellStyle name="_Schedule II_sent by auditors_ICD_Int Working_EPS working_IBREAL_BS PACK-Version.02_IBREAL_BS PACK-Version.03_IBREAL_BS PACK-Version.07" xfId="4608"/>
    <cellStyle name="_Schedule II_sent by auditors_ICD_Int Working_EPS working_IBREAL_BS PACK-Version.02_IBREAL_BS PACK-Version.03_IBREAL_BS PACK-Version.07 2" xfId="4609"/>
    <cellStyle name="_Schedule II_sent by auditors_ICD_Int Working_IREL_3000_08-09" xfId="4610"/>
    <cellStyle name="_Schedule II_sent by auditors_ICD_Int Working_IREL_3000_08-09 2" xfId="4611"/>
    <cellStyle name="_Schedule II_sent by auditors_ICD_Int Working_IREL_3000_08-09 stage 3" xfId="4612"/>
    <cellStyle name="_Schedule II_sent by auditors_ICD_Int Working_IREL_3000_08-09 stage 3_IREL_3000_08-09" xfId="4613"/>
    <cellStyle name="_Schedule II_sent by auditors_ICD_Int Working_IREL_3000_08-09 stage 3_IREL_3000_08-09 2" xfId="4614"/>
    <cellStyle name="_Schedule II_sent by auditors_ICD_Int Working_IREL_3000_08-09_IBREAL_BS PACK-Version.02" xfId="4615"/>
    <cellStyle name="_Schedule II_sent by auditors_ICD_Int Working_IREL_3000_08-09_IBREAL_BS PACK-Version.02 2" xfId="4616"/>
    <cellStyle name="_Schedule II_sent by auditors_ICD_Int Working_IREL_3000_08-09_IBREAL_BS PACK-Version.02_IBREAL_BS PACK-Version.03" xfId="4617"/>
    <cellStyle name="_Schedule II_sent by auditors_ICD_Int Working_IREL_3000_08-09_IBREAL_BS PACK-Version.02_IBREAL_BS PACK-Version.03 2" xfId="4618"/>
    <cellStyle name="_Schedule II_sent by auditors_ICD_Int Working_IREL_3000_08-09_IBREAL_BS PACK-Version.02_IBREAL_BS PACK-Version.03_IBREAL_BS PACK-Version.07" xfId="4619"/>
    <cellStyle name="_Schedule II_sent by auditors_ICD_Int Working_IREL_3000_08-09_IBREAL_BS PACK-Version.02_IBREAL_BS PACK-Version.03_IBREAL_BS PACK-Version.07 2" xfId="4620"/>
    <cellStyle name="_Schedule II_sent by auditors_ICD_Int Working_IREL_3000_2009-29_July2009  Final Shahi" xfId="4621"/>
    <cellStyle name="_Schedule II_sent by auditors_ICD_Int Working_IREL_3000_2009-29_July2009  Final Shahi 2" xfId="4622"/>
    <cellStyle name="_Schedule II_sent by auditors_ICD_Int Working_IREL_3000_2009-29_July2009  Final Shahi_IBREAL_BS PACK-Version.02" xfId="4623"/>
    <cellStyle name="_Schedule II_sent by auditors_ICD_Int Working_IREL_3000_2009-29_July2009  Final Shahi_IBREAL_BS PACK-Version.02 2" xfId="4624"/>
    <cellStyle name="_Schedule II_sent by auditors_ICD_Int Working_IREL_3000_2009-29_July2009  Final Shahi_IBREAL_BS PACK-Version.02_IBREAL_BS PACK-Version.03" xfId="4625"/>
    <cellStyle name="_Schedule II_sent by auditors_ICD_Int Working_IREL_3000_2009-29_July2009  Final Shahi_IBREAL_BS PACK-Version.02_IBREAL_BS PACK-Version.03 2" xfId="4626"/>
    <cellStyle name="_Schedule II_sent by auditors_ICD_Int Working_IREL_3000_2009-29_July2009  Final Shahi_IBREAL_BS PACK-Version.02_IBREAL_BS PACK-Version.03_IBREAL_BS PACK-Version.07" xfId="4627"/>
    <cellStyle name="_Schedule II_sent by auditors_ICD_Int Working_IREL_3000_2009-29_July2009  Final Shahi_IBREAL_BS PACK-Version.02_IBREAL_BS PACK-Version.03_IBREAL_BS PACK-Version.07 2" xfId="4628"/>
    <cellStyle name="_Schedule II_sent by auditors_IEL net worth as on 31st March 2007." xfId="4629"/>
    <cellStyle name="_Schedule II_sent by auditors_IEL_3210_ 2007-2008" xfId="4630"/>
    <cellStyle name="_Schedule II_sent by auditors_IEL_3210_ 2007-2008_260508" xfId="4631"/>
    <cellStyle name="_Schedule II_sent by auditors_IIL_3220_2007-08" xfId="4632"/>
    <cellStyle name="_Schedule II_sent by auditors_IREL(Conso)_2007-08_March_Revised" xfId="4633"/>
    <cellStyle name="_Schedule II_sent by auditors_IREL(Conso)_2007-08_March_Revised_IREL_3000_08-09" xfId="4634"/>
    <cellStyle name="_Schedule II_sent by auditors_IREL(Conso)_2007-08_March_Revised_IREL_3000_08-09 2" xfId="4635"/>
    <cellStyle name="_Schedule II_sent by auditors_IREL(Conso)_2007-08_March_Revised_IREL_3000_08-09 stage 3" xfId="4636"/>
    <cellStyle name="_Schedule II_sent by auditors_IREL(Conso)_2007-08_March_Revised_IREL_3000_08-09 stage 3_IREL_3000_08-09" xfId="4637"/>
    <cellStyle name="_Schedule II_sent by auditors_IREL(Conso)_2007-08_March_Revised_IREL_3000_08-09 stage 3_IREL_3000_08-09 2" xfId="4638"/>
    <cellStyle name="_Schedule II_sent by auditors_IREL(Conso)_2007-08_March_Revised_IREL_3000_08-09_IBREAL_BS PACK-Version.02" xfId="4639"/>
    <cellStyle name="_Schedule II_sent by auditors_IREL(Conso)_2007-08_March_Revised_IREL_3000_08-09_IBREAL_BS PACK-Version.02 2" xfId="4640"/>
    <cellStyle name="_Schedule II_sent by auditors_IREL(Conso)_2007-08_March_Revised_IREL_3000_08-09_IBREAL_BS PACK-Version.02_IBREAL_BS PACK-Version.03" xfId="4641"/>
    <cellStyle name="_Schedule II_sent by auditors_IREL(Conso)_2007-08_March_Revised_IREL_3000_08-09_IBREAL_BS PACK-Version.02_IBREAL_BS PACK-Version.03 2" xfId="4642"/>
    <cellStyle name="_Schedule II_sent by auditors_IREL(Conso)_2007-08_March_Revised_IREL_3000_08-09_IBREAL_BS PACK-Version.02_IBREAL_BS PACK-Version.03_IBREAL_BS PACK-Version.07" xfId="4643"/>
    <cellStyle name="_Schedule II_sent by auditors_IREL(Conso)_2007-08_March_Revised_IREL_3000_08-09_IBREAL_BS PACK-Version.02_IBREAL_BS PACK-Version.03_IBREAL_BS PACK-Version.07 2" xfId="4644"/>
    <cellStyle name="_Schedule II_sent by auditors_IREL(Conso)_2007-08_November-1" xfId="4645"/>
    <cellStyle name="_Schedule II_sent by auditors_IREL(Conso)_2007-08_November-1 2" xfId="4646"/>
    <cellStyle name="_Schedule II_sent by auditors_IREL(Conso)_2007-08_November-1_Abstract-2007-08" xfId="4647"/>
    <cellStyle name="_Schedule II_sent by auditors_IREL(Conso)_2007-08_November-1_Aug consl backup-land adv &amp; Ext ICD" xfId="4648"/>
    <cellStyle name="_Schedule II_sent by auditors_IREL(Conso)_2007-08_November-1_Fornax" xfId="4649"/>
    <cellStyle name="_Schedule II_sent by auditors_IREL(Conso)_2007-08_November-1_IREL_3000_08-09" xfId="4650"/>
    <cellStyle name="_Schedule II_sent by auditors_IREL(Conso)_June_07-08_30-07-08" xfId="4651"/>
    <cellStyle name="_Schedule II_sent by auditors_IREL(Conso)_June_07-08_30-07-08_IREL_3000_08-09" xfId="4652"/>
    <cellStyle name="_Schedule II_sent by auditors_IREL(Conso)_June_07-08_30-07-08_IREL_3000_08-09 2" xfId="4653"/>
    <cellStyle name="_Schedule II_sent by auditors_IREL(Conso)_June_07-08_30-07-08_IREL_3000_08-09 stage 3" xfId="4654"/>
    <cellStyle name="_Schedule II_sent by auditors_IREL(Conso)_June_07-08_30-07-08_IREL_3000_08-09 stage 3_IREL_3000_08-09" xfId="4655"/>
    <cellStyle name="_Schedule II_sent by auditors_IREL(Conso)_June_07-08_30-07-08_IREL_3000_08-09 stage 3_IREL_3000_08-09 2" xfId="4656"/>
    <cellStyle name="_Schedule II_sent by auditors_IREL(Conso)_June_07-08_30-07-08_IREL_3000_08-09_IBREAL_BS PACK-Version.02" xfId="4657"/>
    <cellStyle name="_Schedule II_sent by auditors_IREL(Conso)_June_07-08_30-07-08_IREL_3000_08-09_IBREAL_BS PACK-Version.02 2" xfId="4658"/>
    <cellStyle name="_Schedule II_sent by auditors_IREL(Conso)_June_07-08_30-07-08_IREL_3000_08-09_IBREAL_BS PACK-Version.02_IBREAL_BS PACK-Version.03" xfId="4659"/>
    <cellStyle name="_Schedule II_sent by auditors_IREL(Conso)_June_07-08_30-07-08_IREL_3000_08-09_IBREAL_BS PACK-Version.02_IBREAL_BS PACK-Version.03 2" xfId="4660"/>
    <cellStyle name="_Schedule II_sent by auditors_IREL(Conso)_June_07-08_30-07-08_IREL_3000_08-09_IBREAL_BS PACK-Version.02_IBREAL_BS PACK-Version.03_IBREAL_BS PACK-Version.07" xfId="4661"/>
    <cellStyle name="_Schedule II_sent by auditors_IREL(Conso)_June_07-08_30-07-08_IREL_3000_08-09_IBREAL_BS PACK-Version.02_IBREAL_BS PACK-Version.03_IBREAL_BS PACK-Version.07 2" xfId="4662"/>
    <cellStyle name="_Schedule II_sent by auditors_IREL_3000_08-09" xfId="4663"/>
    <cellStyle name="_Schedule II_sent by auditors_IREL_3000_2007-08" xfId="4664"/>
    <cellStyle name="_Schedule II_sent by auditors_IREL_3000_2007-08 2" xfId="4665"/>
    <cellStyle name="_Schedule II_sent by auditors_IREL_3000_2007-08_IREL_3000_08-09" xfId="4666"/>
    <cellStyle name="_Schedule II_sent by auditors_jkBalance Sheet_DUL_Power Division_Sept10_v1" xfId="1258"/>
    <cellStyle name="_Schedule II_sent by auditors_jkBalance Sheet_DUL_Power Division_Sept10_v1_Computation of deferred taxfinal_23.10.10" xfId="1259"/>
    <cellStyle name="_Schedule II_sent by auditors_jkBalance Sheet_DUL_Power Division_Sept10_v1_Sheet1" xfId="1260"/>
    <cellStyle name="_Schedule II_sent by auditors_Land  CWIP status" xfId="4667"/>
    <cellStyle name="_Schedule II_sent by auditors_Land Control Sheet Aug 31.08 - Recon" xfId="4668"/>
    <cellStyle name="_Schedule II_sent by auditors_Land Control Sheet Sep 26.08" xfId="4669"/>
    <cellStyle name="_Schedule II_sent by auditors_Results  Format - Sep 30" xfId="4670"/>
    <cellStyle name="_Schedule II_sent by auditors_Results  Format - Sep 30_EPS working" xfId="4671"/>
    <cellStyle name="_Schedule II_sent by auditors_Results  Format - Sep 30_EPS working 2" xfId="4672"/>
    <cellStyle name="_Schedule II_sent by auditors_Results  Format - Sep 30_EPS working_IBREAL_BS PACK-Version.02" xfId="4673"/>
    <cellStyle name="_Schedule II_sent by auditors_Results  Format - Sep 30_EPS working_IBREAL_BS PACK-Version.02 2" xfId="4674"/>
    <cellStyle name="_Schedule II_sent by auditors_Results  Format - Sep 30_EPS working_IBREAL_BS PACK-Version.02_IBREAL_BS PACK-Version.03" xfId="4675"/>
    <cellStyle name="_Schedule II_sent by auditors_Results  Format - Sep 30_EPS working_IBREAL_BS PACK-Version.02_IBREAL_BS PACK-Version.03 2" xfId="4676"/>
    <cellStyle name="_Schedule II_sent by auditors_Results  Format - Sep 30_EPS working_IBREAL_BS PACK-Version.02_IBREAL_BS PACK-Version.03_IBREAL_BS PACK-Version.07" xfId="4677"/>
    <cellStyle name="_Schedule II_sent by auditors_Results  Format - Sep 30_EPS working_IBREAL_BS PACK-Version.02_IBREAL_BS PACK-Version.03_IBREAL_BS PACK-Version.07 2" xfId="4678"/>
    <cellStyle name="_Schedule II_sent by auditors_Results  Format - Sep 30_IREL_3000_08-09" xfId="4679"/>
    <cellStyle name="_Schedule II_sent by auditors_Results  Format - Sep 30_IREL_3000_08-09 2" xfId="4680"/>
    <cellStyle name="_Schedule II_sent by auditors_Results  Format - Sep 30_IREL_3000_08-09 stage 3" xfId="4681"/>
    <cellStyle name="_Schedule II_sent by auditors_Results  Format - Sep 30_IREL_3000_08-09 stage 3_IREL_3000_08-09" xfId="4682"/>
    <cellStyle name="_Schedule II_sent by auditors_Results  Format - Sep 30_IREL_3000_08-09 stage 3_IREL_3000_08-09 2" xfId="4683"/>
    <cellStyle name="_Schedule II_sent by auditors_Results  Format - Sep 30_IREL_3000_08-09_IBREAL_BS PACK-Version.02" xfId="4684"/>
    <cellStyle name="_Schedule II_sent by auditors_Results  Format - Sep 30_IREL_3000_08-09_IBREAL_BS PACK-Version.02 2" xfId="4685"/>
    <cellStyle name="_Schedule II_sent by auditors_Results  Format - Sep 30_IREL_3000_08-09_IBREAL_BS PACK-Version.02_IBREAL_BS PACK-Version.03" xfId="4686"/>
    <cellStyle name="_Schedule II_sent by auditors_Results  Format - Sep 30_IREL_3000_08-09_IBREAL_BS PACK-Version.02_IBREAL_BS PACK-Version.03 2" xfId="4687"/>
    <cellStyle name="_Schedule II_sent by auditors_Results  Format - Sep 30_IREL_3000_08-09_IBREAL_BS PACK-Version.02_IBREAL_BS PACK-Version.03_IBREAL_BS PACK-Version.07" xfId="4688"/>
    <cellStyle name="_Schedule II_sent by auditors_Results  Format - Sep 30_IREL_3000_08-09_IBREAL_BS PACK-Version.02_IBREAL_BS PACK-Version.03_IBREAL_BS PACK-Version.07 2" xfId="4689"/>
    <cellStyle name="_Schedule II_sent by auditors_Results  Format - Sep 30_IREL_3000_2009-29_July2009  Final Shahi" xfId="4690"/>
    <cellStyle name="_Schedule II_sent by auditors_Results  Format - Sep 30_IREL_3000_2009-29_July2009  Final Shahi 2" xfId="4691"/>
    <cellStyle name="_Schedule II_sent by auditors_Results  Format - Sep 30_IREL_3000_2009-29_July2009  Final Shahi_IBREAL_BS PACK-Version.02" xfId="4692"/>
    <cellStyle name="_Schedule II_sent by auditors_Results  Format - Sep 30_IREL_3000_2009-29_July2009  Final Shahi_IBREAL_BS PACK-Version.02 2" xfId="4693"/>
    <cellStyle name="_Schedule II_sent by auditors_Results  Format - Sep 30_IREL_3000_2009-29_July2009  Final Shahi_IBREAL_BS PACK-Version.02_IBREAL_BS PACK-Version.03" xfId="4694"/>
    <cellStyle name="_Schedule II_sent by auditors_Results  Format - Sep 30_IREL_3000_2009-29_July2009  Final Shahi_IBREAL_BS PACK-Version.02_IBREAL_BS PACK-Version.03 2" xfId="4695"/>
    <cellStyle name="_Schedule II_sent by auditors_Results  Format - Sep 30_IREL_3000_2009-29_July2009  Final Shahi_IBREAL_BS PACK-Version.02_IBREAL_BS PACK-Version.03_IBREAL_BS PACK-Version.07" xfId="4696"/>
    <cellStyle name="_Schedule II_sent by auditors_Results  Format - Sep 30_IREL_3000_2009-29_July2009  Final Shahi_IBREAL_BS PACK-Version.02_IBREAL_BS PACK-Version.03_IBREAL_BS PACK-Version.07 2" xfId="4697"/>
    <cellStyle name="_Schedule II_sent by auditors_Wind_31 7 10" xfId="1261"/>
    <cellStyle name="_Schedule II_sent by auditors_Wind_31 7 10_Balance Sheet_DUL_Power Division_Sept10_v4_23.10.10_final" xfId="1262"/>
    <cellStyle name="_Schedule II_sent by auditors_Wind_31 7 10_DLFU_Business plan_10-13( 26.3.10)_new3_TARIFF @8.95 FROM AUGUSTv1 updated 30 August_sent to wcc_15.10.10" xfId="1263"/>
    <cellStyle name="_Schedule II_sent by auditors_Working of Tax Shield and Interst utility division_3.8.10" xfId="1264"/>
    <cellStyle name="_Schedule II_sent by auditors_Working of Tax Shield and Interst utility division_3.8.10_DLFU_Business plan_10-13( 26.3.10)_new3_TARIFF @8.95 FROM AUGUSTv1 updated 30 August_sent to wcc_15.10.10" xfId="1265"/>
    <cellStyle name="_Schedule III" xfId="5940"/>
    <cellStyle name="_Scrap Sales" xfId="1266"/>
    <cellStyle name="_securitisation details nhb report nov" xfId="5941"/>
    <cellStyle name="_security Charges final tracker" xfId="5942"/>
    <cellStyle name="_SERVICE TAX FEB-07" xfId="1267"/>
    <cellStyle name="_SERVICE TAX FEB-07_DHDL_Financial_30.06.2011 (Q1)" xfId="1268"/>
    <cellStyle name="_SERVICE TAX FEB-07_DHDL_Merged_Financial_31 03 2011" xfId="1269"/>
    <cellStyle name="_SERVICE TAX FEB-07_ROI Segmant Trial 30 06 2011" xfId="1270"/>
    <cellStyle name="_SERVICE TAX JAN-07" xfId="1271"/>
    <cellStyle name="_SERVICE TAX JAN-07_DHDL_Financial_30.06.2011 (Q1)" xfId="1272"/>
    <cellStyle name="_SERVICE TAX JAN-07_DHDL_Merged_Financial_31 03 2011" xfId="1273"/>
    <cellStyle name="_SERVICE TAX JAN-07_ROI Segmant Trial 30 06 2011" xfId="1274"/>
    <cellStyle name="_SERVICE TAX MAR-07" xfId="1275"/>
    <cellStyle name="_SERVICE TAX MAR-07_DHDL_Financial_30.06.2011 (Q1)" xfId="1276"/>
    <cellStyle name="_SERVICE TAX MAR-07_DHDL_Merged_Financial_31 03 2011" xfId="1277"/>
    <cellStyle name="_SERVICE TAX MAR-07_ROI Segmant Trial 30 06 2011" xfId="1278"/>
    <cellStyle name="_SEZ pocm" xfId="1279"/>
    <cellStyle name="_SEZ pocm 2" xfId="5943"/>
    <cellStyle name="_SEZ silokhera June10" xfId="5944"/>
    <cellStyle name="_SEZ silokhera June10 2" xfId="5945"/>
    <cellStyle name="_SFUL" xfId="1280"/>
    <cellStyle name="_SFUL_jkBalance Sheet_DUL_Power Division_Sept10_v1" xfId="1281"/>
    <cellStyle name="_SFUL_jkBalance Sheet_DUL_Power Division_Sept10_v1_Computation of deferred taxfinal_23.10.10" xfId="1282"/>
    <cellStyle name="_SFUL_jkBalance Sheet_DUL_Power Division_Sept10_v1_Sheet1" xfId="1283"/>
    <cellStyle name="_SFUL-n" xfId="1284"/>
    <cellStyle name="_SFUL-n_B-5  30.09.2010 " xfId="1285"/>
    <cellStyle name="_SFUL-n_Silokhera Capitalisation sheet 30.09.2010" xfId="1286"/>
    <cellStyle name="_Sheet1" xfId="1287"/>
    <cellStyle name="_Sheet1_B-5  30.09.2010 " xfId="1288"/>
    <cellStyle name="_Sheet1_DHDL_Merged_Financial_31 03 2011" xfId="1289"/>
    <cellStyle name="_Sheet1_DHDL_Notes RPD_March 2011" xfId="1290"/>
    <cellStyle name="_Sheet1_Silokhera Capitalisation sheet 30.09.2010" xfId="1291"/>
    <cellStyle name="_Sheet3" xfId="5946"/>
    <cellStyle name="_Sheet4" xfId="1292"/>
    <cellStyle name="_Sheet4_DHDL_Merged_Financial_31 03 2011" xfId="1293"/>
    <cellStyle name="_Sheet4_DHDL_Notes RPD_March 2011" xfId="1294"/>
    <cellStyle name="_Statement of Equity" xfId="5947"/>
    <cellStyle name="_Statement of Equity 2" xfId="5948"/>
    <cellStyle name="_Status Reports - CP &amp; PTC (14-February-2009)" xfId="5949"/>
    <cellStyle name="_Status Reports - CP &amp; PTC (14-February-2009) 2" xfId="5950"/>
    <cellStyle name="_Status Reports - CP &amp; PTC (14-February-2009) 2_Processinfees-DLF-30092011" xfId="5951"/>
    <cellStyle name="_Status Reports - CP &amp; PTC (14-February-2009) 2_Upfront &amp; Processing fee- DLF Group- Q1+Q2" xfId="5952"/>
    <cellStyle name="_Status Reports - CP &amp; PTC (14-February-2009) 3" xfId="5953"/>
    <cellStyle name="_Status Reports - CP &amp; PTC (14-February-2009) 3_Processinfees-DLF-30092011" xfId="5954"/>
    <cellStyle name="_Status Reports - CP &amp; PTC (14-February-2009) 3_Upfront &amp; Processing fee- DLF Group- Q1+Q2" xfId="5955"/>
    <cellStyle name="_Status Reports - CP &amp; PTC (14-February-2009) 4" xfId="5956"/>
    <cellStyle name="_Status Reports - CP &amp; PTC (14-February-2009) 4_Processinfees-DLF-30092011" xfId="5957"/>
    <cellStyle name="_Status Reports - CP &amp; PTC (14-February-2009) 4_Upfront &amp; Processing fee- DLF Group- Q1+Q2" xfId="5958"/>
    <cellStyle name="_Status Reports - CP &amp; PTC (14-February-2009) 5" xfId="5959"/>
    <cellStyle name="_Status Reports - CP &amp; PTC (14-February-2009) 5_Processinfees-DLF-30092011" xfId="5960"/>
    <cellStyle name="_Status Reports - CP &amp; PTC (14-February-2009) 5_Upfront &amp; Processing fee- DLF Group- Q1+Q2" xfId="5961"/>
    <cellStyle name="_Status Reports - CP &amp; PTC (14-February-2009) 6" xfId="5962"/>
    <cellStyle name="_Status Reports - CP &amp; PTC (14-February-2009) 6_Processinfees-DLF-30092011" xfId="5963"/>
    <cellStyle name="_Status Reports - CP &amp; PTC (14-February-2009) 6_Upfront &amp; Processing fee- DLF Group- Q1+Q2" xfId="5964"/>
    <cellStyle name="_Status Reports - CP &amp; PTC (14-February-2009) 7" xfId="5965"/>
    <cellStyle name="_Status Reports - CP &amp; PTC (14-February-2009) 7_Processinfees-DLF-30092011" xfId="5966"/>
    <cellStyle name="_Status Reports - CP &amp; PTC (14-February-2009) 7_Upfront &amp; Processing fee- DLF Group- Q1+Q2" xfId="5967"/>
    <cellStyle name="_Statutory dues_DNGH_March 31, 2010" xfId="1295"/>
    <cellStyle name="_ST-Comp.sheet" xfId="1296"/>
    <cellStyle name="_ST-Comp.sheet_DHDL_Financial_30.06.2011 (Q1)" xfId="1297"/>
    <cellStyle name="_ST-Comp.sheet_DHDL_Financial_31.12.2010" xfId="1298"/>
    <cellStyle name="_ST-Comp.sheet_DHDL_Merged_Financial_31 03 2011" xfId="1299"/>
    <cellStyle name="_ST-Comp.sheet_Fomats for Data collation" xfId="1300"/>
    <cellStyle name="_ST-Comp.sheet_Loans &amp; Advances_March 2010" xfId="1301"/>
    <cellStyle name="_ST-Comp.sheet_Loans &amp; Advances_March 2010_DHDL_Financial_31.03.2011" xfId="1302"/>
    <cellStyle name="_ST-Comp.sheet_Loans &amp; Advances_March 2010_DHDL_Linked Financials_March 2010_Vers. 2" xfId="1303"/>
    <cellStyle name="_ST-Comp.sheet_Loans &amp; Advances_March 2010_DHDL_Merged_Financial_31 03 2011" xfId="1304"/>
    <cellStyle name="_ST-Comp.sheet_Loans &amp; Advances_March 2010_DHDL_Merged_Financial_31.03.2011" xfId="1305"/>
    <cellStyle name="_ST-Comp.sheet_Loans &amp; Advances_March 2010_FA_DHDL CORP FB1_30 06 2011" xfId="1306"/>
    <cellStyle name="_ST-Comp.sheet_Loans &amp; Advances_March 2010_Fomats for Data collation" xfId="1307"/>
    <cellStyle name="_ST-Comp.sheet_Related Parties-DRBPL Mar-11" xfId="1308"/>
    <cellStyle name="_ST-Comp.sheet_ROI Segmant Trial 30 06 2011" xfId="1309"/>
    <cellStyle name="_Summary" xfId="4698"/>
    <cellStyle name="_Summary 2" xfId="4699"/>
    <cellStyle name="_Summary_Abstract-2007-08" xfId="4700"/>
    <cellStyle name="_Summary_Book1 (2)" xfId="4701"/>
    <cellStyle name="_Summary_Entries Passed in Conso for profit on sale of invRevised 30.07.08" xfId="4702"/>
    <cellStyle name="_Summary_Entries Passed in Conso for profit on sale of invRevised 30.07.08_IREL_3000_08-09" xfId="4703"/>
    <cellStyle name="_Summary_Entries Passed in Conso for profit on sale of invRevised 30.07.08_IREL_3000_08-09 2" xfId="4704"/>
    <cellStyle name="_Summary_Entries Passed in Conso for profit on sale of invRevised 30.07.08_IREL_3000_08-09 stage 3" xfId="4705"/>
    <cellStyle name="_Summary_Entries Passed in Conso for profit on sale of invRevised 30.07.08_IREL_3000_08-09 stage 3_IREL_3000_08-09" xfId="4706"/>
    <cellStyle name="_Summary_Entries Passed in Conso for profit on sale of invRevised 30.07.08_IREL_3000_08-09 stage 3_IREL_3000_08-09 2" xfId="4707"/>
    <cellStyle name="_Summary_Entries Passed in Conso for profit on sale of invRevised 30.07.08_IREL_3000_08-09_IBREAL_BS PACK-Version.02" xfId="4708"/>
    <cellStyle name="_Summary_Entries Passed in Conso for profit on sale of invRevised 30.07.08_IREL_3000_08-09_IBREAL_BS PACK-Version.02 2" xfId="4709"/>
    <cellStyle name="_Summary_Entries Passed in Conso for profit on sale of invRevised 30.07.08_IREL_3000_08-09_IBREAL_BS PACK-Version.02_IBREAL_BS PACK-Version.03" xfId="4710"/>
    <cellStyle name="_Summary_Entries Passed in Conso for profit on sale of invRevised 30.07.08_IREL_3000_08-09_IBREAL_BS PACK-Version.02_IBREAL_BS PACK-Version.03 2" xfId="4711"/>
    <cellStyle name="_Summary_Entries Passed in Conso for profit on sale of invRevised 30.07.08_IREL_3000_08-09_IBREAL_BS PACK-Version.02_IBREAL_BS PACK-Version.03_IBREAL_BS PACK-Version.07" xfId="4712"/>
    <cellStyle name="_Summary_Entries Passed in Conso for profit on sale of invRevised 30.07.08_IREL_3000_08-09_IBREAL_BS PACK-Version.02_IBREAL_BS PACK-Version.03_IBREAL_BS PACK-Version.07 2" xfId="4713"/>
    <cellStyle name="_Summary_IREL_3000_08-09" xfId="4714"/>
    <cellStyle name="_Sundry creditors" xfId="1310"/>
    <cellStyle name="_Sundry creditors_DHDL_Financial_31.03.2011" xfId="1311"/>
    <cellStyle name="_Sundry creditors_DHDL_Financial_31.03.2011_DHDL_Merged_Financial_31 03 2011" xfId="1312"/>
    <cellStyle name="_Sundry creditors_DHDL_Linked Financials_March 2010_Vers. 2" xfId="1313"/>
    <cellStyle name="_Sundry creditors_DHDL_Linked Financials_March 2010_Vers. 2_DHDL_Merged_Financial_31 03 2011" xfId="1314"/>
    <cellStyle name="_Sundry creditors_DHDL_Merged_Financial_31 03 2011" xfId="1315"/>
    <cellStyle name="_Sundry creditors_DHDL_Merged_Financial_31.03.2011" xfId="1316"/>
    <cellStyle name="_Sundry creditors_FA_DHDL CORP FB1_30 06 2011" xfId="1317"/>
    <cellStyle name="_Sundry creditors_Fomats for Data collation" xfId="1318"/>
    <cellStyle name="_Tax breaskup" xfId="1319"/>
    <cellStyle name="_Tax breaskup_B-5  30.09.2010 " xfId="1320"/>
    <cellStyle name="_Tax breaskup_Balance Sheet_DUL_Power Division_Sept10_v2" xfId="1321"/>
    <cellStyle name="_Tax breaskup_Computation of deferred taxfinal_23.10.10" xfId="1322"/>
    <cellStyle name="_Tax breaskup_DHCL March 09-1_Version 4-unlinked" xfId="1323"/>
    <cellStyle name="_Tax breaskup_DHDL_Financial_31.03.2011" xfId="1324"/>
    <cellStyle name="_Tax breaskup_DHDL_Merged_Financial_31 03 2011" xfId="1325"/>
    <cellStyle name="_Tax breaskup_DHDL_Notes RPD_March 2011" xfId="1326"/>
    <cellStyle name="_Tax breaskup_DLFU_Business plan_10-13( 26.3.10)_new3_TARIFF @8.95 FROM AUGUSTv1 updated 30 August_sent to wcc_15.10.10" xfId="1327"/>
    <cellStyle name="_Tax breaskup_Silokhera Capitalisation sheet 30.09.2010" xfId="1328"/>
    <cellStyle name="_Tax Invoice From 1st April 2009-2010" xfId="5968"/>
    <cellStyle name="_Tax Refund" xfId="1329"/>
    <cellStyle name="_TB" xfId="1330"/>
    <cellStyle name="_TB Mar-07" xfId="5969"/>
    <cellStyle name="_TB_DHDL_Merged_Financial_31 03 2011" xfId="1331"/>
    <cellStyle name="_TB_DHDL_Notes RPD_March 2011" xfId="1332"/>
    <cellStyle name="_TCPL_2007_Form3CD" xfId="1333"/>
    <cellStyle name="_TDS  WCT Format" xfId="1334"/>
    <cellStyle name="_TDS  WCT-DCDL" xfId="1335"/>
    <cellStyle name="_tds &amp; sERVICE tAX ens ocT 07" xfId="1336"/>
    <cellStyle name="_TDS Summary (2)" xfId="4715"/>
    <cellStyle name="_TDS Summary (2) 2" xfId="4716"/>
    <cellStyle name="_TDS Summary (2) 3" xfId="4717"/>
    <cellStyle name="_TDS Summary (2) 4" xfId="4718"/>
    <cellStyle name="_TDS Summary (2) 5" xfId="4719"/>
    <cellStyle name="_TDS_reasonability" xfId="1337"/>
    <cellStyle name="_TDS_reasonability_DHDL_Financial_30.06.2011 (Q1)" xfId="1338"/>
    <cellStyle name="_TDS_reasonability_DHDL_Financial_31.12.2010" xfId="1339"/>
    <cellStyle name="_TDS_reasonability_DHDL_Merged_Financial_31 03 2011" xfId="1340"/>
    <cellStyle name="_TDS_reasonability_Fomats for Data collation" xfId="1341"/>
    <cellStyle name="_TDS_reasonability_Loans &amp; Advances_March 2010" xfId="1342"/>
    <cellStyle name="_TDS_reasonability_Loans &amp; Advances_March 2010_DHDL_Financial_31.03.2011" xfId="1343"/>
    <cellStyle name="_TDS_reasonability_Loans &amp; Advances_March 2010_DHDL_Linked Financials_March 2010_Vers. 2" xfId="1344"/>
    <cellStyle name="_TDS_reasonability_Loans &amp; Advances_March 2010_DHDL_Merged_Financial_31 03 2011" xfId="1345"/>
    <cellStyle name="_TDS_reasonability_Loans &amp; Advances_March 2010_DHDL_Merged_Financial_31.03.2011" xfId="1346"/>
    <cellStyle name="_TDS_reasonability_Loans &amp; Advances_March 2010_FA_DHDL CORP FB1_30 06 2011" xfId="1347"/>
    <cellStyle name="_TDS_reasonability_Loans &amp; Advances_March 2010_Fomats for Data collation" xfId="1348"/>
    <cellStyle name="_TDS_reasonability_Related Parties-DRBPL Mar-11" xfId="1349"/>
    <cellStyle name="_TDS_reasonability_ROI Segmant Trial 30 06 2011" xfId="1350"/>
    <cellStyle name="_TDS-Cons Div-Beverly" xfId="1351"/>
    <cellStyle name="_TIP" xfId="1352"/>
    <cellStyle name="_TIP_DHDL_Financial_30.06.2011 (Q1)" xfId="1353"/>
    <cellStyle name="_TIP_DHDL_Merged_Financial_31 03 2011" xfId="1354"/>
    <cellStyle name="_TIP_ROI Segmant Trial 30 06 2011" xfId="1355"/>
    <cellStyle name="_UHEL - TB Oct'06 with reply1" xfId="5970"/>
    <cellStyle name="_UHEL TB 31.03.07 (13.04.07)" xfId="5971"/>
    <cellStyle name="_Undisbursed - Mar'06-Apr'07" xfId="5972"/>
    <cellStyle name="_Undisbursed - Mar'06-Mar'07" xfId="5973"/>
    <cellStyle name="_Undisbursed amt. of Housing loans_Nikunj" xfId="5974"/>
    <cellStyle name="_Unsecured Loan and Interest" xfId="1356"/>
    <cellStyle name="_Unsecured Loan and Interest_B-5  30.09.2010 " xfId="1357"/>
    <cellStyle name="_Unsecured Loan and Interest_Silokhera Capitalisation sheet 30.09.2010" xfId="1358"/>
    <cellStyle name="_Updated Aug file" xfId="4720"/>
    <cellStyle name="_Updated Aug file 2" xfId="4721"/>
    <cellStyle name="_Updated Aug file 3" xfId="4722"/>
    <cellStyle name="_Updated Aug file 4" xfId="4723"/>
    <cellStyle name="_Updated Aug file 5" xfId="4724"/>
    <cellStyle name="_Utilities Cash Flow-30.09.2008" xfId="1359"/>
    <cellStyle name="_Utilities Cash Flow-30.09.2008 2" xfId="5975"/>
    <cellStyle name="_Utilities Cash Flow-30.09.2008 2_Processinfees-DLF-30092011" xfId="5976"/>
    <cellStyle name="_Utilities Cash Flow-30.09.2008 2_Upfront &amp; Processing fee- DLF Group- Q1+Q2" xfId="5977"/>
    <cellStyle name="_Utilities Cash Flow-30.09.2008 3" xfId="5978"/>
    <cellStyle name="_Utilities Cash Flow-30.09.2008 3_Processinfees-DLF-30092011" xfId="5979"/>
    <cellStyle name="_Utilities Cash Flow-30.09.2008 3_Upfront &amp; Processing fee- DLF Group- Q1+Q2" xfId="5980"/>
    <cellStyle name="_Utilities Cash Flow-30.09.2008 4" xfId="5981"/>
    <cellStyle name="_Utilities Cash Flow-30.09.2008 4_Processinfees-DLF-30092011" xfId="5982"/>
    <cellStyle name="_Utilities Cash Flow-30.09.2008 4_Upfront &amp; Processing fee- DLF Group- Q1+Q2" xfId="5983"/>
    <cellStyle name="_Utilities Cash Flow-30.09.2008 5" xfId="5984"/>
    <cellStyle name="_Utilities Cash Flow-30.09.2008 5_Processinfees-DLF-30092011" xfId="5985"/>
    <cellStyle name="_Utilities Cash Flow-30.09.2008 5_Upfront &amp; Processing fee- DLF Group- Q1+Q2" xfId="5986"/>
    <cellStyle name="_Utilities Cash Flow-30.09.2008 6" xfId="5987"/>
    <cellStyle name="_Utilities Cash Flow-30.09.2008 6_Processinfees-DLF-30092011" xfId="5988"/>
    <cellStyle name="_Utilities Cash Flow-30.09.2008 6_Upfront &amp; Processing fee- DLF Group- Q1+Q2" xfId="5989"/>
    <cellStyle name="_Utilities Cash Flow-30.09.2008 7" xfId="5990"/>
    <cellStyle name="_Utilities Cash Flow-30.09.2008 7_Processinfees-DLF-30092011" xfId="5991"/>
    <cellStyle name="_Utilities Cash Flow-30.09.2008 7_Upfront &amp; Processing fee- DLF Group- Q1+Q2" xfId="5992"/>
    <cellStyle name="_V240_2904_SCB" xfId="5993"/>
    <cellStyle name="_Variance Analysis - Rod-Dec-08" xfId="1360"/>
    <cellStyle name="_Variance Analysis June 2008 and March 2008" xfId="1361"/>
    <cellStyle name="_Variance Analysis_DLF City Centre_June 30, 2010" xfId="1362"/>
    <cellStyle name="_Variance Analysis_DLF City Centre_June 30, 2010_jkBalance Sheet_DUL_Power Division_Sept10_v1" xfId="1363"/>
    <cellStyle name="_Variance Analysis_DLF City Centre_June 30, 2010_jkBalance Sheet_DUL_Power Division_Sept10_v1_Computation of deferred taxfinal_23.10.10" xfId="1364"/>
    <cellStyle name="_Variance Analysis_DLF City Centre_June 30, 2010_jkBalance Sheet_DUL_Power Division_Sept10_v1_Sheet1" xfId="1365"/>
    <cellStyle name="_Variance EDWARD" xfId="1366"/>
    <cellStyle name="_Variance EDWARD_B-5  30.09.2010 " xfId="1367"/>
    <cellStyle name="_Variance EDWARD_Balance Sheet_DUL_Power Division_Sept10_v2" xfId="1368"/>
    <cellStyle name="_Variance EDWARD_Computation of deferred taxfinal_23.10.10" xfId="1369"/>
    <cellStyle name="_Variance EDWARD_DHCL March 09-1_Version 4-unlinked" xfId="1370"/>
    <cellStyle name="_Variance EDWARD_DHDL_Financial_31.03.2011" xfId="1371"/>
    <cellStyle name="_Variance EDWARD_DHDL_Merged_Financial_31 03 2011" xfId="1372"/>
    <cellStyle name="_Variance EDWARD_DHDL_Notes RPD_March 2011" xfId="1373"/>
    <cellStyle name="_Variance EDWARD_DLFU_Business plan_10-13( 26.3.10)_new3_TARIFF @8.95 FROM AUGUSTv1 updated 30 August_sent to wcc_15.10.10" xfId="1374"/>
    <cellStyle name="_Variance EDWARD_Silokhera Capitalisation sheet 30.09.2010" xfId="1375"/>
    <cellStyle name="_vatika atrium" xfId="1376"/>
    <cellStyle name="_vatika atrium_DHDL_Financial_30.06.2011 (Q1)" xfId="1377"/>
    <cellStyle name="_vatika atrium_DHDL_Merged_Financial_31 03 2011" xfId="1378"/>
    <cellStyle name="_vatika atrium_Fomats for Data collation" xfId="1379"/>
    <cellStyle name="_vatika atrium_Related Parties-DRBPL Mar-11" xfId="1380"/>
    <cellStyle name="_vatika atrium_ROI Segmant Trial 30 06 2011" xfId="1381"/>
    <cellStyle name="_VC -Pack" xfId="1382"/>
    <cellStyle name="_VC -Pack_Balance Sheet_DUL_Power Division_Sept10_v4_23.10.10_final" xfId="1383"/>
    <cellStyle name="_VC -Pack_DHDL_Financial_31.03.2011" xfId="1384"/>
    <cellStyle name="_VC -Pack_DHDL_Merged_Financial_31 03 2011" xfId="1385"/>
    <cellStyle name="_VC -Pack_DHDL_Notes RPD_March 2011" xfId="1386"/>
    <cellStyle name="_VC -Pack_DLFU_Business plan_10-13( 26.3.10)_new3_TARIFF @8.95 FROM AUGUSTv1 updated 30 August_sent to wcc_15.10.10" xfId="1387"/>
    <cellStyle name="_VC -Pack_DLFU_Business plan_10-13( 26.3.10)_projected profitability _4 years" xfId="1388"/>
    <cellStyle name="_VC Review- Offices-Financials notified area" xfId="1389"/>
    <cellStyle name="_VC Review- Offices-Financials notified area 2" xfId="5994"/>
    <cellStyle name="_VC Review- Offices-Financials notified area 2_Processinfees-DLF-30092011" xfId="5995"/>
    <cellStyle name="_VC Review- Offices-Financials notified area 2_Upfront &amp; Processing fee- DLF Group- Q1+Q2" xfId="5996"/>
    <cellStyle name="_VC Review- Offices-Financials notified area 3" xfId="5997"/>
    <cellStyle name="_VC Review- Offices-Financials notified area 3_Processinfees-DLF-30092011" xfId="5998"/>
    <cellStyle name="_VC Review- Offices-Financials notified area 3_Upfront &amp; Processing fee- DLF Group- Q1+Q2" xfId="5999"/>
    <cellStyle name="_VC Review- Offices-Financials notified area 4" xfId="6000"/>
    <cellStyle name="_VC Review- Offices-Financials notified area 4_Processinfees-DLF-30092011" xfId="6001"/>
    <cellStyle name="_VC Review- Offices-Financials notified area 4_Upfront &amp; Processing fee- DLF Group- Q1+Q2" xfId="6002"/>
    <cellStyle name="_VC Review- Offices-Financials notified area 5" xfId="6003"/>
    <cellStyle name="_VC Review- Offices-Financials notified area 5_Processinfees-DLF-30092011" xfId="6004"/>
    <cellStyle name="_VC Review- Offices-Financials notified area 5_Upfront &amp; Processing fee- DLF Group- Q1+Q2" xfId="6005"/>
    <cellStyle name="_VC Review- Offices-Financials notified area 6" xfId="6006"/>
    <cellStyle name="_VC Review- Offices-Financials notified area 6_Processinfees-DLF-30092011" xfId="6007"/>
    <cellStyle name="_VC Review- Offices-Financials notified area 6_Upfront &amp; Processing fee- DLF Group- Q1+Q2" xfId="6008"/>
    <cellStyle name="_VC Review- Offices-Financials notified area 7" xfId="6009"/>
    <cellStyle name="_VC Review- Offices-Financials notified area 7_Processinfees-DLF-30092011" xfId="6010"/>
    <cellStyle name="_VC Review- Offices-Financials notified area 7_Upfront &amp; Processing fee- DLF Group- Q1+Q2" xfId="6011"/>
    <cellStyle name="_VC Review- Offices-Financials notified area_Balance Sheet_DUL_Power Division_Sept10_v4_23.10.10_final" xfId="1390"/>
    <cellStyle name="_VC Review- Offices-Financials notified area_DHDL_Financial_31.03.2011" xfId="1391"/>
    <cellStyle name="_VC Review- Offices-Financials notified area_DHDL_Merged_Financial_31 03 2011" xfId="1392"/>
    <cellStyle name="_VC Review- Offices-Financials notified area_DHDL_Notes RPD_March 2011" xfId="1393"/>
    <cellStyle name="_VC Review- Offices-Financials notified area_DLFU_Business plan_10-13( 26.3.10)_new3_TARIFF @8.95 FROM AUGUSTv1 updated 30 August_sent to wcc_15.10.10" xfId="1394"/>
    <cellStyle name="_VC Review- Offices-Financials notified area_DLFU_Business plan_10-13( 26.3.10)_projected profitability _4 years" xfId="1395"/>
    <cellStyle name="_VC Review- Offices-Financials notified area_RS Vytilla Sold unsold 311211" xfId="1396"/>
    <cellStyle name="_VC Review- Offices-Financials notified areaV2" xfId="1397"/>
    <cellStyle name="_VC Review- Offices-Financials notified areaV2 2" xfId="6012"/>
    <cellStyle name="_VC Review- Offices-Financials notified areaV2 2_Processinfees-DLF-30092011" xfId="6013"/>
    <cellStyle name="_VC Review- Offices-Financials notified areaV2 2_Upfront &amp; Processing fee- DLF Group- Q1+Q2" xfId="6014"/>
    <cellStyle name="_VC Review- Offices-Financials notified areaV2 3" xfId="6015"/>
    <cellStyle name="_VC Review- Offices-Financials notified areaV2 3_Processinfees-DLF-30092011" xfId="6016"/>
    <cellStyle name="_VC Review- Offices-Financials notified areaV2 3_Upfront &amp; Processing fee- DLF Group- Q1+Q2" xfId="6017"/>
    <cellStyle name="_VC Review- Offices-Financials notified areaV2 4" xfId="6018"/>
    <cellStyle name="_VC Review- Offices-Financials notified areaV2 4_Processinfees-DLF-30092011" xfId="6019"/>
    <cellStyle name="_VC Review- Offices-Financials notified areaV2 4_Upfront &amp; Processing fee- DLF Group- Q1+Q2" xfId="6020"/>
    <cellStyle name="_VC Review- Offices-Financials notified areaV2 5" xfId="6021"/>
    <cellStyle name="_VC Review- Offices-Financials notified areaV2 5_Processinfees-DLF-30092011" xfId="6022"/>
    <cellStyle name="_VC Review- Offices-Financials notified areaV2 5_Upfront &amp; Processing fee- DLF Group- Q1+Q2" xfId="6023"/>
    <cellStyle name="_VC Review- Offices-Financials notified areaV2 6" xfId="6024"/>
    <cellStyle name="_VC Review- Offices-Financials notified areaV2 6_Processinfees-DLF-30092011" xfId="6025"/>
    <cellStyle name="_VC Review- Offices-Financials notified areaV2 6_Upfront &amp; Processing fee- DLF Group- Q1+Q2" xfId="6026"/>
    <cellStyle name="_VC Review- Offices-Financials notified areaV2 7" xfId="6027"/>
    <cellStyle name="_VC Review- Offices-Financials notified areaV2 7_Processinfees-DLF-30092011" xfId="6028"/>
    <cellStyle name="_VC Review- Offices-Financials notified areaV2 7_Upfront &amp; Processing fee- DLF Group- Q1+Q2" xfId="6029"/>
    <cellStyle name="_VC Review- Offices-Financials notified areaV2_Balance Sheet_DUL_Power Division_Sept10_v4_23.10.10_final" xfId="1398"/>
    <cellStyle name="_VC Review- Offices-Financials notified areaV2_DHDL_Financial_31.03.2011" xfId="1399"/>
    <cellStyle name="_VC Review- Offices-Financials notified areaV2_DHDL_Merged_Financial_31 03 2011" xfId="1400"/>
    <cellStyle name="_VC Review- Offices-Financials notified areaV2_DHDL_Notes RPD_March 2011" xfId="1401"/>
    <cellStyle name="_VC Review- Offices-Financials notified areaV2_DLFU_Business plan_10-13( 26.3.10)_new3_TARIFF @8.95 FROM AUGUSTv1 updated 30 August_sent to wcc_15.10.10" xfId="1402"/>
    <cellStyle name="_VC Review- Offices-Financials notified areaV2_DLFU_Business plan_10-13( 26.3.10)_projected profitability _4 years" xfId="1403"/>
    <cellStyle name="_VC Review- Offices-Financials notified areaV2_RS Vytilla Sold unsold 311211" xfId="1404"/>
    <cellStyle name="_vendor pro" xfId="6030"/>
    <cellStyle name="_Version 1 DHDL_Lakhs_Balance Sheet_30062009" xfId="1405"/>
    <cellStyle name="_Version 1 DHDL_Lakhs_Balance Sheet_30062009_DHDL_Financial_31.03.2011" xfId="1406"/>
    <cellStyle name="_Version 1 DHDL_Lakhs_Balance Sheet_30062009_DHDL_Financial_31.03.2011_DHDL_Merged_Financial_31 03 2011" xfId="1407"/>
    <cellStyle name="_Version 1 DHDL_Lakhs_Balance Sheet_30062009_DHDL_Linked Financials_March 2010_Vers. 2" xfId="1408"/>
    <cellStyle name="_Version 1 DHDL_Lakhs_Balance Sheet_30062009_DHDL_Linked Financials_March 2010_Vers. 2_DHDL_Merged_Financial_31 03 2011" xfId="1409"/>
    <cellStyle name="_Version 1 DHDL_Lakhs_Balance Sheet_30062009_DHDL_Merged_Financial_31 03 2011" xfId="1410"/>
    <cellStyle name="_Version 1 DHDL_Lakhs_Balance Sheet_30062009_DHDL_Merged_Financial_31.03.2011" xfId="1411"/>
    <cellStyle name="_Version 1 DHDL_Lakhs_Balance Sheet_30062009_FA_DHDL CORP FB1_30 06 2011" xfId="1412"/>
    <cellStyle name="_Version 1 DHDL_Lakhs_Balance Sheet_30062009_Fomats for Data collation" xfId="1413"/>
    <cellStyle name="_Version 10  DHDL_Lakhs_Balance Sheet_31122008" xfId="1414"/>
    <cellStyle name="_Version 10  DHDL_Lakhs_Balance Sheet_31122008_DHDL_Financial_31.03.2011" xfId="1415"/>
    <cellStyle name="_Version 10  DHDL_Lakhs_Balance Sheet_31122008_DHDL_Financial_31.03.2011_DHDL_Merged_Financial_31 03 2011" xfId="1416"/>
    <cellStyle name="_Version 10  DHDL_Lakhs_Balance Sheet_31122008_DHDL_Linked Financials_March 2010_Vers. 2" xfId="1417"/>
    <cellStyle name="_Version 10  DHDL_Lakhs_Balance Sheet_31122008_DHDL_Linked Financials_March 2010_Vers. 2_DHDL_Merged_Financial_31 03 2011" xfId="1418"/>
    <cellStyle name="_Version 10  DHDL_Lakhs_Balance Sheet_31122008_DHDL_Merged_Financial_31 03 2011" xfId="1419"/>
    <cellStyle name="_Version 10  DHDL_Lakhs_Balance Sheet_31122008_DHDL_Merged_Financial_31.03.2011" xfId="1420"/>
    <cellStyle name="_Version 10  DHDL_Lakhs_Balance Sheet_31122008_FA_DHDL CORP FB1_30 06 2011" xfId="1421"/>
    <cellStyle name="_Version 10  DHDL_Lakhs_Balance Sheet_31122008_Fomats for Data collation" xfId="1422"/>
    <cellStyle name="_VIP-FBD" xfId="1423"/>
    <cellStyle name="_VIP-FBD_DHDL_Financial_30.06.2011 (Q1)" xfId="1424"/>
    <cellStyle name="_VIP-FBD_DHDL_Merged_Financial_31 03 2011" xfId="1425"/>
    <cellStyle name="_VIP-FBD_Fomats for Data collation" xfId="1426"/>
    <cellStyle name="_VIP-FBD_Related Parties-DRBPL Mar-11" xfId="1427"/>
    <cellStyle name="_VIP-FBD_ROI Segmant Trial 30 06 2011" xfId="1428"/>
    <cellStyle name="_V-Mart_Final linked financials_March 2010" xfId="1429"/>
    <cellStyle name="_V-Mart_Final linked financials_March 2010_DHDL_Merged_Financial_31 03 2011" xfId="1430"/>
    <cellStyle name="_V-Mart_Final linked financials_March 2010_DHDL_Notes RPD_March 2011" xfId="1431"/>
    <cellStyle name="_V-Mart_Financials_March 2010" xfId="1432"/>
    <cellStyle name="_V-Mart_Financials_March 2010_DHDL_Merged_Financial_31 03 2011" xfId="1433"/>
    <cellStyle name="_V-Mart_Financials_March 2010_DHDL_Notes RPD_March 2011" xfId="1434"/>
    <cellStyle name="_Wind _Plan_09-10_Q4_Draft " xfId="1435"/>
    <cellStyle name="_Wind _Plan_09-10_Q4_Draft _Balance Sheet_DUL_Power Division_Sept10_v4_23.10.10_final" xfId="1436"/>
    <cellStyle name="_Wind _Plan_09-10_Q4_Draft _DHDL_Financial_31.03.2011" xfId="1437"/>
    <cellStyle name="_Wind _Plan_09-10_Q4_Draft _DHDL_Merged_Financial_31 03 2011" xfId="1438"/>
    <cellStyle name="_Wind _Plan_09-10_Q4_Draft _DHDL_Notes RPD_March 2011" xfId="1439"/>
    <cellStyle name="_Wind_Plan09-10_Q4" xfId="1440"/>
    <cellStyle name="_Wind_Plan09-10_Q4_Balance Sheet_DUL_Power Division_Sept10_v4_23.10.10_final" xfId="1441"/>
    <cellStyle name="_Wind_Plan09-10_Q4_DHDL_Financial_31.03.2011" xfId="1442"/>
    <cellStyle name="_Wind_Plan09-10_Q4_DHDL_Merged_Financial_31 03 2011" xfId="1443"/>
    <cellStyle name="_Wind_Plan09-10_Q4_DHDL_Notes RPD_March 2011" xfId="1444"/>
    <cellStyle name="_Wind_Plan09-10_Q4_DLFU_Business plan_10-13( 26.3.10)_new3_TARIFF @8.95 FROM AUGUSTv1 updated 30 August_sent to wcc_15.10.10" xfId="1445"/>
    <cellStyle name="_Wind_Plan09-10_Q4_DLFU_Business plan_10-13( 26.3.10)_projected profitability _4 years" xfId="1446"/>
    <cellStyle name="_Wind_Plan10-11" xfId="1447"/>
    <cellStyle name="_Wind_Plan10-11_Balance Sheet_DUL_Power Division_Sept10_v4_23.10.10_final" xfId="1448"/>
    <cellStyle name="_Wind_Plan10-11_DHDL_Financial_31.03.2011" xfId="1449"/>
    <cellStyle name="_Wind_Plan10-11_DHDL_Merged_Financial_31 03 2011" xfId="1450"/>
    <cellStyle name="_Wind_Plan10-11_DHDL_Notes RPD_March 2011" xfId="1451"/>
    <cellStyle name="_Wind_Plan10-11_DLFU_Business plan_10-13( 26.3.10)_new3_TARIFF @8.95 FROM AUGUSTv1 updated 30 August_sent to wcc_15.10.10" xfId="1452"/>
    <cellStyle name="_Wind_Plan10-11_DLFU_Business plan_10-13( 26.3.10)_projected profitability _4 years" xfId="1453"/>
    <cellStyle name="_WIP 25(1).06.2010" xfId="6031"/>
    <cellStyle name="_Work paper- FA_29.02.08" xfId="1454"/>
    <cellStyle name="_Work paper- FA_29.02.08_Balance Sheet_DUL_Power Division_Sept10_v4_23.10.10_final" xfId="1455"/>
    <cellStyle name="_Work paper- FA_29.02.08_dep sch" xfId="6032"/>
    <cellStyle name="_Work paper- FA_29.02.08_DHDL_Financial_31.03.2011" xfId="1456"/>
    <cellStyle name="_Work paper- FA_29.02.08_DHDL_Interest Expense_30.09.2010" xfId="1457"/>
    <cellStyle name="_Work paper- FA_29.02.08_DHDL_Interest Expense_30.09.2010_Fomats for Data collation" xfId="1458"/>
    <cellStyle name="_Work paper- FA_29.02.08_DHDL_Interest Expense_31.03.2011" xfId="1459"/>
    <cellStyle name="_Work paper- FA_29.02.08_DHDL_Interest Expense_31.03.2011_Fomats for Data collation" xfId="1460"/>
    <cellStyle name="_Work paper- FA_29.02.08_DHDL_Interest Expense_June-11" xfId="1461"/>
    <cellStyle name="_Work paper- FA_29.02.08_DHDL_Merged_Financial_31 03 2011" xfId="1462"/>
    <cellStyle name="_Work paper- FA_29.02.08_DHDL_Merged_Financial_31.03.2011" xfId="1463"/>
    <cellStyle name="_Work paper- FA_29.02.08_DHDL_Notes RPD_March 2011" xfId="1464"/>
    <cellStyle name="_Work paper- FA_29.02.08_DLFU_Business plan_10-13( 26.3.10)_new3_TARIFF @8.95 FROM AUGUSTv1 updated 30 August_sent to wcc_15.10.10" xfId="1465"/>
    <cellStyle name="_Work paper- FA_29.02.08_DLFU_Business plan_10-13( 26.3.10)_projected profitability _4 years" xfId="1466"/>
    <cellStyle name="_working details" xfId="1467"/>
    <cellStyle name="_working details_Related Parties-DRBPL Mar-11" xfId="1468"/>
    <cellStyle name="_Workpaper on other current assets" xfId="1469"/>
    <cellStyle name="_Workpaper on salary rationalisation" xfId="1470"/>
    <cellStyle name="_WP _Sez" xfId="6033"/>
    <cellStyle name="_WP _Sez 2" xfId="6034"/>
    <cellStyle name="_WP Interest Income-Q3" xfId="1471"/>
    <cellStyle name="_WP Interest Income-Q3_Balance Sheet_DUL_Power Division_Sept10_v4_23.10.10_final" xfId="1472"/>
    <cellStyle name="_WP Interest Income-Q3_DHDL_Financial_31.03.2011" xfId="1473"/>
    <cellStyle name="_WP Interest Income-Q3_DHDL_Financial_June 2011" xfId="1474"/>
    <cellStyle name="_WP Interest Income-Q3_DHDL_Interest Expense_30.09.2010" xfId="1475"/>
    <cellStyle name="_WP Interest Income-Q3_DHDL_Interest Expense_30.09.2010_Fomats for Data collation" xfId="1476"/>
    <cellStyle name="_WP Interest Income-Q3_DHDL_Interest Expense_31.03.2011" xfId="1477"/>
    <cellStyle name="_WP Interest Income-Q3_DHDL_Interest Expense_31.03.2011_Fomats for Data collation" xfId="1478"/>
    <cellStyle name="_WP Interest Income-Q3_DHDL_Interest Expense_June-11" xfId="1479"/>
    <cellStyle name="_WP Interest Income-Q3_DHDL_Merged_Financial_31 03 2011" xfId="1480"/>
    <cellStyle name="_WP Interest Income-Q3_DHDL_Merged_Financial_31.03.2011" xfId="1481"/>
    <cellStyle name="_WP Interest Income-Q3_DHDL_Notes RPD_March 2011" xfId="1482"/>
    <cellStyle name="_WP Interest Income-Q3_DLFU_Business plan_10-13( 26.3.10)_new3_TARIFF @8.95 FROM AUGUSTv1 updated 30 August_sent to wcc_15.10.10" xfId="1483"/>
    <cellStyle name="_WP Interest Income-Q3_DLFU_Business plan_10-13( 26.3.10)_projected profitability _4 years" xfId="1484"/>
    <cellStyle name="_wp_Balance Sheet variance" xfId="1485"/>
    <cellStyle name="_wp_Balance Sheet variance_B-5  30.09.2010 " xfId="1486"/>
    <cellStyle name="_wp_Balance Sheet variance_Silokhera Capitalisation sheet 30.09.2010" xfId="1487"/>
    <cellStyle name="_WP_FD_DLF Ltd." xfId="1488"/>
    <cellStyle name="_WP_FD_DLF Ltd._Balance Sheet_DUL_Power Division_Sept10_v4_23.10.10_final" xfId="1489"/>
    <cellStyle name="_WP_FD_DLF Ltd._DHDL_Financial_31.03.2011" xfId="1490"/>
    <cellStyle name="_WP_FD_DLF Ltd._DHDL_Financial_June 2011" xfId="1491"/>
    <cellStyle name="_WP_FD_DLF Ltd._DHDL_Interest Expense_30.09.2010" xfId="1492"/>
    <cellStyle name="_WP_FD_DLF Ltd._DHDL_Interest Expense_30.09.2010_Fomats for Data collation" xfId="1493"/>
    <cellStyle name="_WP_FD_DLF Ltd._DHDL_Interest Expense_31.03.2011" xfId="1494"/>
    <cellStyle name="_WP_FD_DLF Ltd._DHDL_Interest Expense_31.03.2011_Fomats for Data collation" xfId="1495"/>
    <cellStyle name="_WP_FD_DLF Ltd._DHDL_Interest Expense_June-11" xfId="1496"/>
    <cellStyle name="_WP_FD_DLF Ltd._DHDL_Merged_Financial_31 03 2011" xfId="1497"/>
    <cellStyle name="_WP_FD_DLF Ltd._DHDL_Merged_Financial_31.03.2011" xfId="1498"/>
    <cellStyle name="_WP_FD_DLF Ltd._DHDL_Notes RPD_March 2011" xfId="1499"/>
    <cellStyle name="_WP_FD_DLF Ltd._DLFU_Business plan_10-13( 26.3.10)_new3_TARIFF @8.95 FROM AUGUSTv1 updated 30 August_sent to wcc_15.10.10" xfId="1500"/>
    <cellStyle name="_WP_FD_DLF Ltd._DLFU_Business plan_10-13( 26.3.10)_projected profitability _4 years" xfId="1501"/>
    <cellStyle name="_WP_Fixed assets_DLF (FINAL)" xfId="1502"/>
    <cellStyle name="_WP_Loans_DRBPL" xfId="1503"/>
    <cellStyle name="_wp_Revenue and operating expenses" xfId="6035"/>
    <cellStyle name="_WP_Vytilla_ March 2010" xfId="1504"/>
    <cellStyle name="_Yield Working -31st Jan 08-Gross Portfolio-Total POS" xfId="6036"/>
    <cellStyle name="`GENERAL" xfId="1505"/>
    <cellStyle name="’Ê‰Ý [0.00]_guyan" xfId="1506"/>
    <cellStyle name="’Ê‰Ý_guyan" xfId="1507"/>
    <cellStyle name="£ BP" xfId="1508"/>
    <cellStyle name="¥ JY" xfId="1509"/>
    <cellStyle name="=C:\WINDOWS\SYSTEM32\COMMAND.COM" xfId="6037"/>
    <cellStyle name="=C:\WINNT\SYSTEM32\COMMAND.COM" xfId="1510"/>
    <cellStyle name="=C:\WINNT\SYSTEM32\COMMAND.COM 2" xfId="1511"/>
    <cellStyle name="=C:\WINNT\SYSTEM32\COMMAND.COM_Book1 (18)" xfId="1512"/>
    <cellStyle name="•W_Fem.Pro" xfId="1513"/>
    <cellStyle name="0%" xfId="1514"/>
    <cellStyle name="0,0_x000d__x000a_NA_x000d__x000a_" xfId="6038"/>
    <cellStyle name="0.0%" xfId="1515"/>
    <cellStyle name="0.00%" xfId="1516"/>
    <cellStyle name="01_Page Heading" xfId="1517"/>
    <cellStyle name="04_Table text" xfId="1518"/>
    <cellStyle name="1" xfId="1519"/>
    <cellStyle name="1/100000" xfId="6039"/>
    <cellStyle name="1_DHDL_Financial_30.06.2011 (Q1)" xfId="1520"/>
    <cellStyle name="1_DHDL_Merged_Financial_31 03 2011" xfId="1521"/>
    <cellStyle name="1_ROI Segmant Trial 30 06 2011" xfId="1522"/>
    <cellStyle name="1_SHEET" xfId="1523"/>
    <cellStyle name="1_SHEET_DHDL_Financial_30.06.2011 (Q1)" xfId="1524"/>
    <cellStyle name="1_SHEET_DHDL_Merged_Financial_31 03 2011" xfId="1525"/>
    <cellStyle name="1_SHEET_ROI Segmant Trial 30 06 2011" xfId="1526"/>
    <cellStyle name="130299" xfId="1527"/>
    <cellStyle name="¹éºÐÀ²_±âÅ¸" xfId="1528"/>
    <cellStyle name="2" xfId="1529"/>
    <cellStyle name="2_DHDL_Financial_30.06.2011 (Q1)" xfId="1530"/>
    <cellStyle name="2_DHDL_Merged_Financial_31 03 2011" xfId="1531"/>
    <cellStyle name="2_ROI Segmant Trial 30 06 2011" xfId="1532"/>
    <cellStyle name="2_SHEET" xfId="1533"/>
    <cellStyle name="2_SHEET_DHDL_Financial_30.06.2011 (Q1)" xfId="1534"/>
    <cellStyle name="2_SHEET_DHDL_Merged_Financial_31 03 2011" xfId="1535"/>
    <cellStyle name="2_SHEET_ROI Segmant Trial 30 06 2011" xfId="1536"/>
    <cellStyle name="20% - Accent1 10" xfId="4725"/>
    <cellStyle name="20% - Accent1 11" xfId="4726"/>
    <cellStyle name="20% - Accent1 12" xfId="4727"/>
    <cellStyle name="20% - Accent1 13" xfId="4728"/>
    <cellStyle name="20% - Accent1 14" xfId="4729"/>
    <cellStyle name="20% - Accent1 15" xfId="4730"/>
    <cellStyle name="20% - Accent1 16" xfId="5220"/>
    <cellStyle name="20% - Accent1 2" xfId="1537"/>
    <cellStyle name="20% - Accent1 2 2" xfId="6040"/>
    <cellStyle name="20% - Accent1 3" xfId="1538"/>
    <cellStyle name="20% - Accent1 3 2" xfId="6041"/>
    <cellStyle name="20% - Accent1 4" xfId="4731"/>
    <cellStyle name="20% - Accent1 5" xfId="4732"/>
    <cellStyle name="20% - Accent1 6" xfId="4733"/>
    <cellStyle name="20% - Accent1 7" xfId="4734"/>
    <cellStyle name="20% - Accent1 8" xfId="4735"/>
    <cellStyle name="20% - Accent1 9" xfId="4736"/>
    <cellStyle name="20% - Accent2 10" xfId="4737"/>
    <cellStyle name="20% - Accent2 11" xfId="4738"/>
    <cellStyle name="20% - Accent2 12" xfId="4739"/>
    <cellStyle name="20% - Accent2 13" xfId="4740"/>
    <cellStyle name="20% - Accent2 14" xfId="4741"/>
    <cellStyle name="20% - Accent2 15" xfId="4742"/>
    <cellStyle name="20% - Accent2 16" xfId="5221"/>
    <cellStyle name="20% - Accent2 2" xfId="1539"/>
    <cellStyle name="20% - Accent2 2 2" xfId="6042"/>
    <cellStyle name="20% - Accent2 3" xfId="1540"/>
    <cellStyle name="20% - Accent2 3 2" xfId="6043"/>
    <cellStyle name="20% - Accent2 4" xfId="4743"/>
    <cellStyle name="20% - Accent2 5" xfId="4744"/>
    <cellStyle name="20% - Accent2 6" xfId="4745"/>
    <cellStyle name="20% - Accent2 7" xfId="4746"/>
    <cellStyle name="20% - Accent2 8" xfId="4747"/>
    <cellStyle name="20% - Accent2 9" xfId="4748"/>
    <cellStyle name="20% - Accent3 10" xfId="4749"/>
    <cellStyle name="20% - Accent3 11" xfId="4750"/>
    <cellStyle name="20% - Accent3 12" xfId="4751"/>
    <cellStyle name="20% - Accent3 13" xfId="4752"/>
    <cellStyle name="20% - Accent3 14" xfId="4753"/>
    <cellStyle name="20% - Accent3 15" xfId="4754"/>
    <cellStyle name="20% - Accent3 16" xfId="5222"/>
    <cellStyle name="20% - Accent3 2" xfId="1541"/>
    <cellStyle name="20% - Accent3 2 2" xfId="6044"/>
    <cellStyle name="20% - Accent3 3" xfId="1542"/>
    <cellStyle name="20% - Accent3 3 2" xfId="6045"/>
    <cellStyle name="20% - Accent3 4" xfId="4755"/>
    <cellStyle name="20% - Accent3 5" xfId="4756"/>
    <cellStyle name="20% - Accent3 6" xfId="4757"/>
    <cellStyle name="20% - Accent3 7" xfId="4758"/>
    <cellStyle name="20% - Accent3 8" xfId="4759"/>
    <cellStyle name="20% - Accent3 9" xfId="4760"/>
    <cellStyle name="20% - Accent4 10" xfId="4761"/>
    <cellStyle name="20% - Accent4 10 2" xfId="6046"/>
    <cellStyle name="20% - Accent4 10 2 2" xfId="6047"/>
    <cellStyle name="20% - Accent4 11" xfId="4762"/>
    <cellStyle name="20% - Accent4 11 2" xfId="6048"/>
    <cellStyle name="20% - Accent4 11 2 2" xfId="6049"/>
    <cellStyle name="20% - Accent4 12" xfId="4763"/>
    <cellStyle name="20% - Accent4 12 2" xfId="6050"/>
    <cellStyle name="20% - Accent4 12 2 2" xfId="6051"/>
    <cellStyle name="20% - Accent4 13" xfId="4764"/>
    <cellStyle name="20% - Accent4 13 2" xfId="6052"/>
    <cellStyle name="20% - Accent4 13 2 2" xfId="6053"/>
    <cellStyle name="20% - Accent4 14" xfId="4765"/>
    <cellStyle name="20% - Accent4 14 2" xfId="6054"/>
    <cellStyle name="20% - Accent4 14 2 2" xfId="6055"/>
    <cellStyle name="20% - Accent4 15" xfId="4766"/>
    <cellStyle name="20% - Accent4 15 2" xfId="6056"/>
    <cellStyle name="20% - Accent4 15 2 2" xfId="6057"/>
    <cellStyle name="20% - Accent4 16" xfId="5223"/>
    <cellStyle name="20% - Accent4 16 2" xfId="6058"/>
    <cellStyle name="20% - Accent4 16 2 2" xfId="6059"/>
    <cellStyle name="20% - Accent4 17" xfId="6060"/>
    <cellStyle name="20% - Accent4 17 2" xfId="6061"/>
    <cellStyle name="20% - Accent4 17 2 2" xfId="6062"/>
    <cellStyle name="20% - Accent4 18" xfId="6063"/>
    <cellStyle name="20% - Accent4 18 2" xfId="6064"/>
    <cellStyle name="20% - Accent4 18 2 2" xfId="6065"/>
    <cellStyle name="20% - Accent4 19" xfId="6066"/>
    <cellStyle name="20% - Accent4 19 2" xfId="6067"/>
    <cellStyle name="20% - Accent4 19 2 2" xfId="6068"/>
    <cellStyle name="20% - Accent4 2" xfId="1543"/>
    <cellStyle name="20% - Accent4 2 2" xfId="6069"/>
    <cellStyle name="20% - Accent4 2 2 2" xfId="6070"/>
    <cellStyle name="20% - Accent4 20" xfId="6071"/>
    <cellStyle name="20% - Accent4 20 2" xfId="6072"/>
    <cellStyle name="20% - Accent4 20 2 2" xfId="6073"/>
    <cellStyle name="20% - Accent4 21" xfId="6074"/>
    <cellStyle name="20% - Accent4 21 2" xfId="6075"/>
    <cellStyle name="20% - Accent4 21 2 2" xfId="6076"/>
    <cellStyle name="20% - Accent4 22" xfId="6077"/>
    <cellStyle name="20% - Accent4 22 2" xfId="6078"/>
    <cellStyle name="20% - Accent4 22 2 2" xfId="6079"/>
    <cellStyle name="20% - Accent4 23" xfId="6080"/>
    <cellStyle name="20% - Accent4 23 2" xfId="6081"/>
    <cellStyle name="20% - Accent4 23 2 2" xfId="6082"/>
    <cellStyle name="20% - Accent4 24" xfId="6083"/>
    <cellStyle name="20% - Accent4 24 2" xfId="6084"/>
    <cellStyle name="20% - Accent4 24 2 2" xfId="6085"/>
    <cellStyle name="20% - Accent4 25" xfId="6086"/>
    <cellStyle name="20% - Accent4 25 2" xfId="6087"/>
    <cellStyle name="20% - Accent4 25 2 2" xfId="6088"/>
    <cellStyle name="20% - Accent4 26" xfId="6089"/>
    <cellStyle name="20% - Accent4 26 2" xfId="6090"/>
    <cellStyle name="20% - Accent4 26 2 2" xfId="6091"/>
    <cellStyle name="20% - Accent4 27" xfId="6092"/>
    <cellStyle name="20% - Accent4 27 2" xfId="6093"/>
    <cellStyle name="20% - Accent4 27 2 2" xfId="6094"/>
    <cellStyle name="20% - Accent4 28" xfId="6095"/>
    <cellStyle name="20% - Accent4 28 2" xfId="6096"/>
    <cellStyle name="20% - Accent4 28 2 2" xfId="6097"/>
    <cellStyle name="20% - Accent4 29" xfId="6098"/>
    <cellStyle name="20% - Accent4 29 2" xfId="6099"/>
    <cellStyle name="20% - Accent4 29 2 2" xfId="6100"/>
    <cellStyle name="20% - Accent4 3" xfId="1544"/>
    <cellStyle name="20% - Accent4 3 2" xfId="6101"/>
    <cellStyle name="20% - Accent4 3 2 2" xfId="6102"/>
    <cellStyle name="20% - Accent4 30" xfId="6103"/>
    <cellStyle name="20% - Accent4 30 2" xfId="6104"/>
    <cellStyle name="20% - Accent4 30 2 2" xfId="6105"/>
    <cellStyle name="20% - Accent4 31" xfId="6106"/>
    <cellStyle name="20% - Accent4 31 2" xfId="6107"/>
    <cellStyle name="20% - Accent4 31 2 2" xfId="6108"/>
    <cellStyle name="20% - Accent4 32" xfId="6109"/>
    <cellStyle name="20% - Accent4 32 2" xfId="6110"/>
    <cellStyle name="20% - Accent4 32 2 2" xfId="6111"/>
    <cellStyle name="20% - Accent4 33" xfId="6112"/>
    <cellStyle name="20% - Accent4 33 2" xfId="6113"/>
    <cellStyle name="20% - Accent4 33 2 2" xfId="6114"/>
    <cellStyle name="20% - Accent4 34" xfId="6115"/>
    <cellStyle name="20% - Accent4 34 2" xfId="6116"/>
    <cellStyle name="20% - Accent4 34 2 2" xfId="6117"/>
    <cellStyle name="20% - Accent4 35" xfId="6118"/>
    <cellStyle name="20% - Accent4 35 2" xfId="6119"/>
    <cellStyle name="20% - Accent4 35 2 2" xfId="6120"/>
    <cellStyle name="20% - Accent4 36" xfId="6121"/>
    <cellStyle name="20% - Accent4 36 2" xfId="6122"/>
    <cellStyle name="20% - Accent4 36 2 2" xfId="6123"/>
    <cellStyle name="20% - Accent4 37" xfId="6124"/>
    <cellStyle name="20% - Accent4 37 2" xfId="6125"/>
    <cellStyle name="20% - Accent4 37 2 2" xfId="6126"/>
    <cellStyle name="20% - Accent4 38" xfId="6127"/>
    <cellStyle name="20% - Accent4 38 2" xfId="6128"/>
    <cellStyle name="20% - Accent4 38 2 2" xfId="6129"/>
    <cellStyle name="20% - Accent4 39" xfId="6130"/>
    <cellStyle name="20% - Accent4 39 2" xfId="6131"/>
    <cellStyle name="20% - Accent4 39 2 2" xfId="6132"/>
    <cellStyle name="20% - Accent4 4" xfId="4767"/>
    <cellStyle name="20% - Accent4 4 2" xfId="6133"/>
    <cellStyle name="20% - Accent4 4 2 2" xfId="6134"/>
    <cellStyle name="20% - Accent4 40" xfId="6135"/>
    <cellStyle name="20% - Accent4 40 2" xfId="6136"/>
    <cellStyle name="20% - Accent4 40 2 2" xfId="6137"/>
    <cellStyle name="20% - Accent4 41" xfId="6138"/>
    <cellStyle name="20% - Accent4 41 2" xfId="6139"/>
    <cellStyle name="20% - Accent4 41 2 2" xfId="6140"/>
    <cellStyle name="20% - Accent4 42" xfId="6141"/>
    <cellStyle name="20% - Accent4 42 2" xfId="6142"/>
    <cellStyle name="20% - Accent4 42 2 2" xfId="6143"/>
    <cellStyle name="20% - Accent4 43" xfId="6144"/>
    <cellStyle name="20% - Accent4 43 2" xfId="6145"/>
    <cellStyle name="20% - Accent4 43 2 2" xfId="6146"/>
    <cellStyle name="20% - Accent4 44" xfId="6147"/>
    <cellStyle name="20% - Accent4 44 2" xfId="6148"/>
    <cellStyle name="20% - Accent4 44 2 2" xfId="6149"/>
    <cellStyle name="20% - Accent4 45" xfId="6150"/>
    <cellStyle name="20% - Accent4 45 2" xfId="6151"/>
    <cellStyle name="20% - Accent4 45 2 2" xfId="6152"/>
    <cellStyle name="20% - Accent4 46" xfId="6153"/>
    <cellStyle name="20% - Accent4 46 2" xfId="6154"/>
    <cellStyle name="20% - Accent4 46 2 2" xfId="6155"/>
    <cellStyle name="20% - Accent4 47" xfId="6156"/>
    <cellStyle name="20% - Accent4 47 2" xfId="6157"/>
    <cellStyle name="20% - Accent4 47 2 2" xfId="6158"/>
    <cellStyle name="20% - Accent4 48" xfId="6159"/>
    <cellStyle name="20% - Accent4 48 2" xfId="6160"/>
    <cellStyle name="20% - Accent4 48 2 2" xfId="6161"/>
    <cellStyle name="20% - Accent4 49" xfId="6162"/>
    <cellStyle name="20% - Accent4 49 2" xfId="6163"/>
    <cellStyle name="20% - Accent4 49 2 2" xfId="6164"/>
    <cellStyle name="20% - Accent4 5" xfId="4768"/>
    <cellStyle name="20% - Accent4 5 2" xfId="6165"/>
    <cellStyle name="20% - Accent4 5 2 2" xfId="6166"/>
    <cellStyle name="20% - Accent4 50" xfId="6167"/>
    <cellStyle name="20% - Accent4 50 2" xfId="6168"/>
    <cellStyle name="20% - Accent4 50 2 2" xfId="6169"/>
    <cellStyle name="20% - Accent4 51" xfId="6170"/>
    <cellStyle name="20% - Accent4 51 2" xfId="6171"/>
    <cellStyle name="20% - Accent4 51 2 2" xfId="6172"/>
    <cellStyle name="20% - Accent4 52" xfId="6173"/>
    <cellStyle name="20% - Accent4 52 2" xfId="6174"/>
    <cellStyle name="20% - Accent4 52 2 2" xfId="6175"/>
    <cellStyle name="20% - Accent4 53" xfId="6176"/>
    <cellStyle name="20% - Accent4 53 2" xfId="6177"/>
    <cellStyle name="20% - Accent4 53 2 2" xfId="6178"/>
    <cellStyle name="20% - Accent4 54" xfId="6179"/>
    <cellStyle name="20% - Accent4 54 2" xfId="6180"/>
    <cellStyle name="20% - Accent4 54 2 2" xfId="6181"/>
    <cellStyle name="20% - Accent4 55" xfId="6182"/>
    <cellStyle name="20% - Accent4 55 2" xfId="6183"/>
    <cellStyle name="20% - Accent4 55 2 2" xfId="6184"/>
    <cellStyle name="20% - Accent4 56" xfId="6185"/>
    <cellStyle name="20% - Accent4 56 2" xfId="6186"/>
    <cellStyle name="20% - Accent4 56 2 2" xfId="6187"/>
    <cellStyle name="20% - Accent4 57" xfId="6188"/>
    <cellStyle name="20% - Accent4 57 2" xfId="6189"/>
    <cellStyle name="20% - Accent4 57 2 2" xfId="6190"/>
    <cellStyle name="20% - Accent4 58" xfId="6191"/>
    <cellStyle name="20% - Accent4 58 2" xfId="6192"/>
    <cellStyle name="20% - Accent4 58 2 2" xfId="6193"/>
    <cellStyle name="20% - Accent4 59" xfId="6194"/>
    <cellStyle name="20% - Accent4 59 2" xfId="6195"/>
    <cellStyle name="20% - Accent4 59 2 2" xfId="6196"/>
    <cellStyle name="20% - Accent4 6" xfId="4769"/>
    <cellStyle name="20% - Accent4 6 2" xfId="6197"/>
    <cellStyle name="20% - Accent4 6 2 2" xfId="6198"/>
    <cellStyle name="20% - Accent4 60" xfId="6199"/>
    <cellStyle name="20% - Accent4 60 2" xfId="6200"/>
    <cellStyle name="20% - Accent4 60 2 2" xfId="6201"/>
    <cellStyle name="20% - Accent4 61" xfId="6202"/>
    <cellStyle name="20% - Accent4 61 2" xfId="6203"/>
    <cellStyle name="20% - Accent4 61 2 2" xfId="6204"/>
    <cellStyle name="20% - Accent4 62" xfId="6205"/>
    <cellStyle name="20% - Accent4 62 2" xfId="6206"/>
    <cellStyle name="20% - Accent4 62 2 2" xfId="6207"/>
    <cellStyle name="20% - Accent4 63" xfId="6208"/>
    <cellStyle name="20% - Accent4 63 2" xfId="6209"/>
    <cellStyle name="20% - Accent4 63 2 2" xfId="6210"/>
    <cellStyle name="20% - Accent4 64" xfId="6211"/>
    <cellStyle name="20% - Accent4 64 2" xfId="6212"/>
    <cellStyle name="20% - Accent4 64 2 2" xfId="6213"/>
    <cellStyle name="20% - Accent4 65" xfId="6214"/>
    <cellStyle name="20% - Accent4 65 2" xfId="6215"/>
    <cellStyle name="20% - Accent4 65 2 2" xfId="6216"/>
    <cellStyle name="20% - Accent4 66" xfId="6217"/>
    <cellStyle name="20% - Accent4 66 2" xfId="6218"/>
    <cellStyle name="20% - Accent4 66 2 2" xfId="6219"/>
    <cellStyle name="20% - Accent4 67" xfId="6220"/>
    <cellStyle name="20% - Accent4 67 2" xfId="6221"/>
    <cellStyle name="20% - Accent4 67 2 2" xfId="6222"/>
    <cellStyle name="20% - Accent4 68" xfId="6223"/>
    <cellStyle name="20% - Accent4 68 2" xfId="6224"/>
    <cellStyle name="20% - Accent4 68 2 2" xfId="6225"/>
    <cellStyle name="20% - Accent4 69" xfId="6226"/>
    <cellStyle name="20% - Accent4 69 2" xfId="6227"/>
    <cellStyle name="20% - Accent4 69 2 2" xfId="6228"/>
    <cellStyle name="20% - Accent4 7" xfId="4770"/>
    <cellStyle name="20% - Accent4 7 2" xfId="6229"/>
    <cellStyle name="20% - Accent4 7 2 2" xfId="6230"/>
    <cellStyle name="20% - Accent4 70" xfId="6231"/>
    <cellStyle name="20% - Accent4 70 2" xfId="6232"/>
    <cellStyle name="20% - Accent4 70 2 2" xfId="6233"/>
    <cellStyle name="20% - Accent4 71" xfId="6234"/>
    <cellStyle name="20% - Accent4 71 2" xfId="6235"/>
    <cellStyle name="20% - Accent4 71 2 2" xfId="6236"/>
    <cellStyle name="20% - Accent4 72" xfId="6237"/>
    <cellStyle name="20% - Accent4 72 2" xfId="6238"/>
    <cellStyle name="20% - Accent4 72 2 2" xfId="6239"/>
    <cellStyle name="20% - Accent4 73" xfId="6240"/>
    <cellStyle name="20% - Accent4 73 2" xfId="6241"/>
    <cellStyle name="20% - Accent4 73 2 2" xfId="6242"/>
    <cellStyle name="20% - Accent4 74" xfId="6243"/>
    <cellStyle name="20% - Accent4 74 2" xfId="6244"/>
    <cellStyle name="20% - Accent4 74 2 2" xfId="6245"/>
    <cellStyle name="20% - Accent4 75" xfId="6246"/>
    <cellStyle name="20% - Accent4 75 2" xfId="6247"/>
    <cellStyle name="20% - Accent4 75 2 2" xfId="6248"/>
    <cellStyle name="20% - Accent4 76" xfId="6249"/>
    <cellStyle name="20% - Accent4 76 2" xfId="6250"/>
    <cellStyle name="20% - Accent4 76 2 2" xfId="6251"/>
    <cellStyle name="20% - Accent4 77" xfId="6252"/>
    <cellStyle name="20% - Accent4 77 2" xfId="6253"/>
    <cellStyle name="20% - Accent4 77 2 2" xfId="6254"/>
    <cellStyle name="20% - Accent4 78" xfId="6255"/>
    <cellStyle name="20% - Accent4 78 2" xfId="6256"/>
    <cellStyle name="20% - Accent4 78 2 2" xfId="6257"/>
    <cellStyle name="20% - Accent4 79" xfId="6258"/>
    <cellStyle name="20% - Accent4 79 2" xfId="6259"/>
    <cellStyle name="20% - Accent4 79 2 2" xfId="6260"/>
    <cellStyle name="20% - Accent4 8" xfId="4771"/>
    <cellStyle name="20% - Accent4 8 2" xfId="6261"/>
    <cellStyle name="20% - Accent4 8 2 2" xfId="6262"/>
    <cellStyle name="20% - Accent4 80" xfId="6263"/>
    <cellStyle name="20% - Accent4 80 2" xfId="6264"/>
    <cellStyle name="20% - Accent4 80 2 2" xfId="6265"/>
    <cellStyle name="20% - Accent4 81" xfId="6266"/>
    <cellStyle name="20% - Accent4 81 2" xfId="6267"/>
    <cellStyle name="20% - Accent4 81 2 2" xfId="6268"/>
    <cellStyle name="20% - Accent4 82" xfId="6269"/>
    <cellStyle name="20% - Accent4 82 2" xfId="6270"/>
    <cellStyle name="20% - Accent4 82 2 2" xfId="6271"/>
    <cellStyle name="20% - Accent4 83" xfId="6272"/>
    <cellStyle name="20% - Accent4 83 2" xfId="6273"/>
    <cellStyle name="20% - Accent4 83 2 2" xfId="6274"/>
    <cellStyle name="20% - Accent4 84" xfId="6275"/>
    <cellStyle name="20% - Accent4 84 2" xfId="6276"/>
    <cellStyle name="20% - Accent4 84 2 2" xfId="6277"/>
    <cellStyle name="20% - Accent4 85" xfId="6278"/>
    <cellStyle name="20% - Accent4 85 2" xfId="6279"/>
    <cellStyle name="20% - Accent4 85 2 2" xfId="6280"/>
    <cellStyle name="20% - Accent4 86" xfId="6281"/>
    <cellStyle name="20% - Accent4 86 2" xfId="6282"/>
    <cellStyle name="20% - Accent4 86 2 2" xfId="6283"/>
    <cellStyle name="20% - Accent4 9" xfId="4772"/>
    <cellStyle name="20% - Accent4 9 2" xfId="6284"/>
    <cellStyle name="20% - Accent4 9 2 2" xfId="6285"/>
    <cellStyle name="20% - Accent5 10" xfId="4773"/>
    <cellStyle name="20% - Accent5 11" xfId="4774"/>
    <cellStyle name="20% - Accent5 12" xfId="4775"/>
    <cellStyle name="20% - Accent5 13" xfId="4776"/>
    <cellStyle name="20% - Accent5 14" xfId="4777"/>
    <cellStyle name="20% - Accent5 15" xfId="4778"/>
    <cellStyle name="20% - Accent5 16" xfId="5224"/>
    <cellStyle name="20% - Accent5 2" xfId="1545"/>
    <cellStyle name="20% - Accent5 2 2" xfId="6286"/>
    <cellStyle name="20% - Accent5 3" xfId="1546"/>
    <cellStyle name="20% - Accent5 3 2" xfId="6287"/>
    <cellStyle name="20% - Accent5 4" xfId="4779"/>
    <cellStyle name="20% - Accent5 5" xfId="4780"/>
    <cellStyle name="20% - Accent5 6" xfId="4781"/>
    <cellStyle name="20% - Accent5 7" xfId="4782"/>
    <cellStyle name="20% - Accent5 8" xfId="4783"/>
    <cellStyle name="20% - Accent5 9" xfId="4784"/>
    <cellStyle name="20% - Accent6 10" xfId="4785"/>
    <cellStyle name="20% - Accent6 11" xfId="4786"/>
    <cellStyle name="20% - Accent6 12" xfId="4787"/>
    <cellStyle name="20% - Accent6 13" xfId="4788"/>
    <cellStyle name="20% - Accent6 14" xfId="4789"/>
    <cellStyle name="20% - Accent6 15" xfId="4790"/>
    <cellStyle name="20% - Accent6 16" xfId="5225"/>
    <cellStyle name="20% - Accent6 2" xfId="1547"/>
    <cellStyle name="20% - Accent6 2 2" xfId="6288"/>
    <cellStyle name="20% - Accent6 3" xfId="1548"/>
    <cellStyle name="20% - Accent6 3 2" xfId="6289"/>
    <cellStyle name="20% - Accent6 4" xfId="4791"/>
    <cellStyle name="20% - Accent6 5" xfId="4792"/>
    <cellStyle name="20% - Accent6 6" xfId="4793"/>
    <cellStyle name="20% - Accent6 7" xfId="4794"/>
    <cellStyle name="20% - Accent6 8" xfId="4795"/>
    <cellStyle name="20% - Accent6 9" xfId="4796"/>
    <cellStyle name="20% - Akzent1" xfId="6290"/>
    <cellStyle name="20% - Akzent2" xfId="6291"/>
    <cellStyle name="20% - Akzent3" xfId="6292"/>
    <cellStyle name="20% - Akzent4" xfId="6293"/>
    <cellStyle name="20% - Akzent5" xfId="6294"/>
    <cellStyle name="20% - Akzent6" xfId="6295"/>
    <cellStyle name="2decimal" xfId="1549"/>
    <cellStyle name="3" xfId="1550"/>
    <cellStyle name="3_DHDL_Financial_30.06.2011 (Q1)" xfId="1551"/>
    <cellStyle name="3_DHDL_Merged_Financial_31 03 2011" xfId="1552"/>
    <cellStyle name="3_ROI Segmant Trial 30 06 2011" xfId="1553"/>
    <cellStyle name="40% - Accent1 10" xfId="4797"/>
    <cellStyle name="40% - Accent1 11" xfId="4798"/>
    <cellStyle name="40% - Accent1 12" xfId="4799"/>
    <cellStyle name="40% - Accent1 13" xfId="4800"/>
    <cellStyle name="40% - Accent1 14" xfId="4801"/>
    <cellStyle name="40% - Accent1 15" xfId="4802"/>
    <cellStyle name="40% - Accent1 16" xfId="5226"/>
    <cellStyle name="40% - Accent1 2" xfId="1554"/>
    <cellStyle name="40% - Accent1 2 2" xfId="6296"/>
    <cellStyle name="40% - Accent1 3" xfId="1555"/>
    <cellStyle name="40% - Accent1 3 2" xfId="6297"/>
    <cellStyle name="40% - Accent1 4" xfId="4803"/>
    <cellStyle name="40% - Accent1 5" xfId="4804"/>
    <cellStyle name="40% - Accent1 6" xfId="4805"/>
    <cellStyle name="40% - Accent1 7" xfId="4806"/>
    <cellStyle name="40% - Accent1 8" xfId="4807"/>
    <cellStyle name="40% - Accent1 9" xfId="4808"/>
    <cellStyle name="40% - Accent2 10" xfId="4809"/>
    <cellStyle name="40% - Accent2 11" xfId="4810"/>
    <cellStyle name="40% - Accent2 12" xfId="4811"/>
    <cellStyle name="40% - Accent2 13" xfId="4812"/>
    <cellStyle name="40% - Accent2 14" xfId="4813"/>
    <cellStyle name="40% - Accent2 15" xfId="4814"/>
    <cellStyle name="40% - Accent2 16" xfId="5227"/>
    <cellStyle name="40% - Accent2 2" xfId="1556"/>
    <cellStyle name="40% - Accent2 2 2" xfId="6298"/>
    <cellStyle name="40% - Accent2 3" xfId="1557"/>
    <cellStyle name="40% - Accent2 3 2" xfId="6299"/>
    <cellStyle name="40% - Accent2 4" xfId="4815"/>
    <cellStyle name="40% - Accent2 5" xfId="4816"/>
    <cellStyle name="40% - Accent2 6" xfId="4817"/>
    <cellStyle name="40% - Accent2 7" xfId="4818"/>
    <cellStyle name="40% - Accent2 8" xfId="4819"/>
    <cellStyle name="40% - Accent2 9" xfId="4820"/>
    <cellStyle name="40% - Accent3 10" xfId="4821"/>
    <cellStyle name="40% - Accent3 11" xfId="4822"/>
    <cellStyle name="40% - Accent3 12" xfId="4823"/>
    <cellStyle name="40% - Accent3 13" xfId="4824"/>
    <cellStyle name="40% - Accent3 14" xfId="4825"/>
    <cellStyle name="40% - Accent3 15" xfId="4826"/>
    <cellStyle name="40% - Accent3 16" xfId="5228"/>
    <cellStyle name="40% - Accent3 2" xfId="1558"/>
    <cellStyle name="40% - Accent3 2 2" xfId="6300"/>
    <cellStyle name="40% - Accent3 3" xfId="1559"/>
    <cellStyle name="40% - Accent3 3 2" xfId="6301"/>
    <cellStyle name="40% - Accent3 4" xfId="4827"/>
    <cellStyle name="40% - Accent3 5" xfId="4828"/>
    <cellStyle name="40% - Accent3 6" xfId="4829"/>
    <cellStyle name="40% - Accent3 7" xfId="4830"/>
    <cellStyle name="40% - Accent3 8" xfId="4831"/>
    <cellStyle name="40% - Accent3 9" xfId="4832"/>
    <cellStyle name="40% - Accent4 10" xfId="4833"/>
    <cellStyle name="40% - Accent4 11" xfId="4834"/>
    <cellStyle name="40% - Accent4 12" xfId="4835"/>
    <cellStyle name="40% - Accent4 13" xfId="4836"/>
    <cellStyle name="40% - Accent4 14" xfId="4837"/>
    <cellStyle name="40% - Accent4 15" xfId="4838"/>
    <cellStyle name="40% - Accent4 16" xfId="5229"/>
    <cellStyle name="40% - Accent4 2" xfId="1560"/>
    <cellStyle name="40% - Accent4 2 2" xfId="6302"/>
    <cellStyle name="40% - Accent4 3" xfId="1561"/>
    <cellStyle name="40% - Accent4 3 2" xfId="6303"/>
    <cellStyle name="40% - Accent4 4" xfId="4839"/>
    <cellStyle name="40% - Accent4 5" xfId="4840"/>
    <cellStyle name="40% - Accent4 6" xfId="4841"/>
    <cellStyle name="40% - Accent4 7" xfId="4842"/>
    <cellStyle name="40% - Accent4 8" xfId="4843"/>
    <cellStyle name="40% - Accent4 9" xfId="4844"/>
    <cellStyle name="40% - Accent5 10" xfId="4845"/>
    <cellStyle name="40% - Accent5 11" xfId="4846"/>
    <cellStyle name="40% - Accent5 12" xfId="4847"/>
    <cellStyle name="40% - Accent5 13" xfId="4848"/>
    <cellStyle name="40% - Accent5 14" xfId="4849"/>
    <cellStyle name="40% - Accent5 15" xfId="4850"/>
    <cellStyle name="40% - Accent5 16" xfId="5230"/>
    <cellStyle name="40% - Accent5 2" xfId="1562"/>
    <cellStyle name="40% - Accent5 2 2" xfId="6304"/>
    <cellStyle name="40% - Accent5 3" xfId="1563"/>
    <cellStyle name="40% - Accent5 3 2" xfId="6305"/>
    <cellStyle name="40% - Accent5 4" xfId="4851"/>
    <cellStyle name="40% - Accent5 5" xfId="4852"/>
    <cellStyle name="40% - Accent5 6" xfId="4853"/>
    <cellStyle name="40% - Accent5 7" xfId="4854"/>
    <cellStyle name="40% - Accent5 8" xfId="4855"/>
    <cellStyle name="40% - Accent5 9" xfId="4856"/>
    <cellStyle name="40% - Accent6 10" xfId="4857"/>
    <cellStyle name="40% - Accent6 11" xfId="4858"/>
    <cellStyle name="40% - Accent6 12" xfId="4859"/>
    <cellStyle name="40% - Accent6 13" xfId="4860"/>
    <cellStyle name="40% - Accent6 14" xfId="4861"/>
    <cellStyle name="40% - Accent6 15" xfId="4862"/>
    <cellStyle name="40% - Accent6 16" xfId="5231"/>
    <cellStyle name="40% - Accent6 2" xfId="1564"/>
    <cellStyle name="40% - Accent6 2 2" xfId="6306"/>
    <cellStyle name="40% - Accent6 3" xfId="1565"/>
    <cellStyle name="40% - Accent6 3 2" xfId="6307"/>
    <cellStyle name="40% - Accent6 4" xfId="4863"/>
    <cellStyle name="40% - Accent6 5" xfId="4864"/>
    <cellStyle name="40% - Accent6 6" xfId="4865"/>
    <cellStyle name="40% - Accent6 7" xfId="4866"/>
    <cellStyle name="40% - Accent6 8" xfId="4867"/>
    <cellStyle name="40% - Accent6 9" xfId="4868"/>
    <cellStyle name="40% - Akzent1" xfId="6308"/>
    <cellStyle name="40% - Akzent2" xfId="6309"/>
    <cellStyle name="40% - Akzent3" xfId="6310"/>
    <cellStyle name="40% - Akzent4" xfId="6311"/>
    <cellStyle name="40% - Akzent5" xfId="6312"/>
    <cellStyle name="40% - Akzent6" xfId="6313"/>
    <cellStyle name="60% - Accent1 10" xfId="4869"/>
    <cellStyle name="60% - Accent1 11" xfId="4870"/>
    <cellStyle name="60% - Accent1 12" xfId="4871"/>
    <cellStyle name="60% - Accent1 13" xfId="4872"/>
    <cellStyle name="60% - Accent1 14" xfId="4873"/>
    <cellStyle name="60% - Accent1 15" xfId="4874"/>
    <cellStyle name="60% - Accent1 16" xfId="6314"/>
    <cellStyle name="60% - Accent1 2" xfId="1566"/>
    <cellStyle name="60% - Accent1 2 2" xfId="6315"/>
    <cellStyle name="60% - Accent1 3" xfId="1567"/>
    <cellStyle name="60% - Accent1 3 2" xfId="6316"/>
    <cellStyle name="60% - Accent1 4" xfId="4875"/>
    <cellStyle name="60% - Accent1 5" xfId="4876"/>
    <cellStyle name="60% - Accent1 6" xfId="4877"/>
    <cellStyle name="60% - Accent1 7" xfId="4878"/>
    <cellStyle name="60% - Accent1 8" xfId="4879"/>
    <cellStyle name="60% - Accent1 9" xfId="4880"/>
    <cellStyle name="60% - Accent2 10" xfId="4881"/>
    <cellStyle name="60% - Accent2 11" xfId="4882"/>
    <cellStyle name="60% - Accent2 12" xfId="4883"/>
    <cellStyle name="60% - Accent2 13" xfId="4884"/>
    <cellStyle name="60% - Accent2 14" xfId="4885"/>
    <cellStyle name="60% - Accent2 15" xfId="4886"/>
    <cellStyle name="60% - Accent2 16" xfId="6317"/>
    <cellStyle name="60% - Accent2 2" xfId="1568"/>
    <cellStyle name="60% - Accent2 2 2" xfId="6318"/>
    <cellStyle name="60% - Accent2 3" xfId="1569"/>
    <cellStyle name="60% - Accent2 3 2" xfId="6319"/>
    <cellStyle name="60% - Accent2 4" xfId="4887"/>
    <cellStyle name="60% - Accent2 5" xfId="4888"/>
    <cellStyle name="60% - Accent2 6" xfId="4889"/>
    <cellStyle name="60% - Accent2 7" xfId="4890"/>
    <cellStyle name="60% - Accent2 8" xfId="4891"/>
    <cellStyle name="60% - Accent2 9" xfId="4892"/>
    <cellStyle name="60% - Accent3 10" xfId="4893"/>
    <cellStyle name="60% - Accent3 11" xfId="4894"/>
    <cellStyle name="60% - Accent3 12" xfId="4895"/>
    <cellStyle name="60% - Accent3 13" xfId="4896"/>
    <cellStyle name="60% - Accent3 14" xfId="4897"/>
    <cellStyle name="60% - Accent3 15" xfId="4898"/>
    <cellStyle name="60% - Accent3 16" xfId="6320"/>
    <cellStyle name="60% - Accent3 2" xfId="1570"/>
    <cellStyle name="60% - Accent3 2 2" xfId="6321"/>
    <cellStyle name="60% - Accent3 3" xfId="1571"/>
    <cellStyle name="60% - Accent3 3 2" xfId="6322"/>
    <cellStyle name="60% - Accent3 4" xfId="4899"/>
    <cellStyle name="60% - Accent3 5" xfId="4900"/>
    <cellStyle name="60% - Accent3 6" xfId="4901"/>
    <cellStyle name="60% - Accent3 7" xfId="4902"/>
    <cellStyle name="60% - Accent3 8" xfId="4903"/>
    <cellStyle name="60% - Accent3 9" xfId="4904"/>
    <cellStyle name="60% - Accent4 10" xfId="4905"/>
    <cellStyle name="60% - Accent4 11" xfId="4906"/>
    <cellStyle name="60% - Accent4 12" xfId="4907"/>
    <cellStyle name="60% - Accent4 13" xfId="4908"/>
    <cellStyle name="60% - Accent4 14" xfId="4909"/>
    <cellStyle name="60% - Accent4 15" xfId="4910"/>
    <cellStyle name="60% - Accent4 16" xfId="6323"/>
    <cellStyle name="60% - Accent4 2" xfId="1572"/>
    <cellStyle name="60% - Accent4 2 2" xfId="6324"/>
    <cellStyle name="60% - Accent4 3" xfId="1573"/>
    <cellStyle name="60% - Accent4 3 2" xfId="6325"/>
    <cellStyle name="60% - Accent4 4" xfId="4911"/>
    <cellStyle name="60% - Accent4 5" xfId="4912"/>
    <cellStyle name="60% - Accent4 6" xfId="4913"/>
    <cellStyle name="60% - Accent4 7" xfId="4914"/>
    <cellStyle name="60% - Accent4 8" xfId="4915"/>
    <cellStyle name="60% - Accent4 9" xfId="4916"/>
    <cellStyle name="60% - Accent5 10" xfId="4917"/>
    <cellStyle name="60% - Accent5 11" xfId="4918"/>
    <cellStyle name="60% - Accent5 12" xfId="4919"/>
    <cellStyle name="60% - Accent5 13" xfId="4920"/>
    <cellStyle name="60% - Accent5 14" xfId="4921"/>
    <cellStyle name="60% - Accent5 15" xfId="4922"/>
    <cellStyle name="60% - Accent5 16" xfId="6326"/>
    <cellStyle name="60% - Accent5 2" xfId="1574"/>
    <cellStyle name="60% - Accent5 2 2" xfId="6327"/>
    <cellStyle name="60% - Accent5 3" xfId="1575"/>
    <cellStyle name="60% - Accent5 3 2" xfId="6328"/>
    <cellStyle name="60% - Accent5 4" xfId="4923"/>
    <cellStyle name="60% - Accent5 5" xfId="4924"/>
    <cellStyle name="60% - Accent5 6" xfId="4925"/>
    <cellStyle name="60% - Accent5 7" xfId="4926"/>
    <cellStyle name="60% - Accent5 8" xfId="4927"/>
    <cellStyle name="60% - Accent5 9" xfId="4928"/>
    <cellStyle name="60% - Accent6 10" xfId="4929"/>
    <cellStyle name="60% - Accent6 11" xfId="4930"/>
    <cellStyle name="60% - Accent6 12" xfId="4931"/>
    <cellStyle name="60% - Accent6 13" xfId="4932"/>
    <cellStyle name="60% - Accent6 14" xfId="4933"/>
    <cellStyle name="60% - Accent6 15" xfId="4934"/>
    <cellStyle name="60% - Accent6 16" xfId="6329"/>
    <cellStyle name="60% - Accent6 2" xfId="1576"/>
    <cellStyle name="60% - Accent6 2 2" xfId="6330"/>
    <cellStyle name="60% - Accent6 3" xfId="1577"/>
    <cellStyle name="60% - Accent6 3 2" xfId="6331"/>
    <cellStyle name="60% - Accent6 4" xfId="4935"/>
    <cellStyle name="60% - Accent6 5" xfId="4936"/>
    <cellStyle name="60% - Accent6 6" xfId="4937"/>
    <cellStyle name="60% - Accent6 7" xfId="4938"/>
    <cellStyle name="60% - Accent6 8" xfId="4939"/>
    <cellStyle name="60% - Accent6 9" xfId="4940"/>
    <cellStyle name="60% - Akzent1" xfId="6332"/>
    <cellStyle name="60% - Akzent2" xfId="6333"/>
    <cellStyle name="60% - Akzent3" xfId="6334"/>
    <cellStyle name="60% - Akzent4" xfId="6335"/>
    <cellStyle name="60% - Akzent5" xfId="6336"/>
    <cellStyle name="60% - Akzent6" xfId="6337"/>
    <cellStyle name="75" xfId="6338"/>
    <cellStyle name="A satisfied Microsoft Office user" xfId="1578"/>
    <cellStyle name="Accent1 - 20%" xfId="1579"/>
    <cellStyle name="Accent1 - 20% 2" xfId="1580"/>
    <cellStyle name="Accent1 - 20%_FA Register-Rhea_31Mar12_dt 20 06 2012" xfId="1581"/>
    <cellStyle name="Accent1 - 40%" xfId="1582"/>
    <cellStyle name="Accent1 - 40% 2" xfId="1583"/>
    <cellStyle name="Accent1 - 40%_FA Register-Rhea_31Mar12_dt 20 06 2012" xfId="1584"/>
    <cellStyle name="Accent1 - 60%" xfId="1585"/>
    <cellStyle name="Accent1 10" xfId="4941"/>
    <cellStyle name="Accent1 11" xfId="4942"/>
    <cellStyle name="Accent1 12" xfId="4943"/>
    <cellStyle name="Accent1 13" xfId="4944"/>
    <cellStyle name="Accent1 14" xfId="4945"/>
    <cellStyle name="Accent1 15" xfId="4946"/>
    <cellStyle name="Accent1 16" xfId="6339"/>
    <cellStyle name="Accent1 2" xfId="1586"/>
    <cellStyle name="Accent1 2 2" xfId="6340"/>
    <cellStyle name="Accent1 3" xfId="1587"/>
    <cellStyle name="Accent1 3 2" xfId="6341"/>
    <cellStyle name="Accent1 4" xfId="1588"/>
    <cellStyle name="Accent1 5" xfId="1589"/>
    <cellStyle name="Accent1 6" xfId="1590"/>
    <cellStyle name="Accent1 7" xfId="1591"/>
    <cellStyle name="Accent1 8" xfId="1592"/>
    <cellStyle name="Accent1 9" xfId="1593"/>
    <cellStyle name="Accent2 - 20%" xfId="1594"/>
    <cellStyle name="Accent2 - 20% 2" xfId="1595"/>
    <cellStyle name="Accent2 - 20%_FA Register-Rhea_31Mar12_dt 20 06 2012" xfId="1596"/>
    <cellStyle name="Accent2 - 40%" xfId="1597"/>
    <cellStyle name="Accent2 - 40% 2" xfId="1598"/>
    <cellStyle name="Accent2 - 40%_FA Register-Rhea_31Mar12_dt 20 06 2012" xfId="1599"/>
    <cellStyle name="Accent2 - 60%" xfId="1600"/>
    <cellStyle name="Accent2 10" xfId="4947"/>
    <cellStyle name="Accent2 11" xfId="4948"/>
    <cellStyle name="Accent2 12" xfId="4949"/>
    <cellStyle name="Accent2 13" xfId="4950"/>
    <cellStyle name="Accent2 14" xfId="4951"/>
    <cellStyle name="Accent2 15" xfId="4952"/>
    <cellStyle name="Accent2 16" xfId="6342"/>
    <cellStyle name="Accent2 2" xfId="1601"/>
    <cellStyle name="Accent2 2 2" xfId="6343"/>
    <cellStyle name="Accent2 3" xfId="1602"/>
    <cellStyle name="Accent2 3 2" xfId="6344"/>
    <cellStyle name="Accent2 4" xfId="1603"/>
    <cellStyle name="Accent2 5" xfId="1604"/>
    <cellStyle name="Accent2 6" xfId="1605"/>
    <cellStyle name="Accent2 7" xfId="1606"/>
    <cellStyle name="Accent2 8" xfId="1607"/>
    <cellStyle name="Accent2 9" xfId="1608"/>
    <cellStyle name="Accent3 - 20%" xfId="1609"/>
    <cellStyle name="Accent3 - 20% 2" xfId="1610"/>
    <cellStyle name="Accent3 - 20%_FA Register-Rhea_31Mar12_dt 20 06 2012" xfId="1611"/>
    <cellStyle name="Accent3 - 40%" xfId="1612"/>
    <cellStyle name="Accent3 - 40% 2" xfId="1613"/>
    <cellStyle name="Accent3 - 40%_FA Register-Rhea_31Mar12_dt 20 06 2012" xfId="1614"/>
    <cellStyle name="Accent3 - 60%" xfId="1615"/>
    <cellStyle name="Accent3 10" xfId="4953"/>
    <cellStyle name="Accent3 11" xfId="4954"/>
    <cellStyle name="Accent3 12" xfId="4955"/>
    <cellStyle name="Accent3 13" xfId="4956"/>
    <cellStyle name="Accent3 14" xfId="4957"/>
    <cellStyle name="Accent3 15" xfId="4958"/>
    <cellStyle name="Accent3 16" xfId="6345"/>
    <cellStyle name="Accent3 2" xfId="1616"/>
    <cellStyle name="Accent3 2 2" xfId="6346"/>
    <cellStyle name="Accent3 3" xfId="1617"/>
    <cellStyle name="Accent3 3 2" xfId="6347"/>
    <cellStyle name="Accent3 4" xfId="1618"/>
    <cellStyle name="Accent3 5" xfId="1619"/>
    <cellStyle name="Accent3 6" xfId="1620"/>
    <cellStyle name="Accent3 7" xfId="1621"/>
    <cellStyle name="Accent3 8" xfId="1622"/>
    <cellStyle name="Accent3 9" xfId="1623"/>
    <cellStyle name="Accent4 - 20%" xfId="1624"/>
    <cellStyle name="Accent4 - 20% 2" xfId="1625"/>
    <cellStyle name="Accent4 - 20%_FA Register-Rhea_31Mar12_dt 20 06 2012" xfId="1626"/>
    <cellStyle name="Accent4 - 40%" xfId="1627"/>
    <cellStyle name="Accent4 - 40% 2" xfId="1628"/>
    <cellStyle name="Accent4 - 40%_FA Register-Rhea_31Mar12_dt 20 06 2012" xfId="1629"/>
    <cellStyle name="Accent4 - 60%" xfId="1630"/>
    <cellStyle name="Accent4 10" xfId="4959"/>
    <cellStyle name="Accent4 11" xfId="4960"/>
    <cellStyle name="Accent4 12" xfId="4961"/>
    <cellStyle name="Accent4 13" xfId="4962"/>
    <cellStyle name="Accent4 14" xfId="4963"/>
    <cellStyle name="Accent4 15" xfId="4964"/>
    <cellStyle name="Accent4 16" xfId="6348"/>
    <cellStyle name="Accent4 2" xfId="1631"/>
    <cellStyle name="Accent4 2 2" xfId="6349"/>
    <cellStyle name="Accent4 3" xfId="1632"/>
    <cellStyle name="Accent4 3 2" xfId="6350"/>
    <cellStyle name="Accent4 4" xfId="1633"/>
    <cellStyle name="Accent4 5" xfId="1634"/>
    <cellStyle name="Accent4 6" xfId="1635"/>
    <cellStyle name="Accent4 7" xfId="1636"/>
    <cellStyle name="Accent4 8" xfId="1637"/>
    <cellStyle name="Accent4 9" xfId="1638"/>
    <cellStyle name="Accent5 - 20%" xfId="1639"/>
    <cellStyle name="Accent5 - 20% 2" xfId="1640"/>
    <cellStyle name="Accent5 - 20%_FA Register-Rhea_31Mar12_dt 20 06 2012" xfId="1641"/>
    <cellStyle name="Accent5 - 40%" xfId="1642"/>
    <cellStyle name="Accent5 - 40% 2" xfId="1643"/>
    <cellStyle name="Accent5 - 40%_FA Register-Rhea_31Mar12_dt 20 06 2012" xfId="1644"/>
    <cellStyle name="Accent5 - 60%" xfId="1645"/>
    <cellStyle name="Accent5 10" xfId="4965"/>
    <cellStyle name="Accent5 11" xfId="4966"/>
    <cellStyle name="Accent5 12" xfId="4967"/>
    <cellStyle name="Accent5 13" xfId="4968"/>
    <cellStyle name="Accent5 14" xfId="4969"/>
    <cellStyle name="Accent5 15" xfId="4970"/>
    <cellStyle name="Accent5 16" xfId="6351"/>
    <cellStyle name="Accent5 2" xfId="1646"/>
    <cellStyle name="Accent5 2 2" xfId="6352"/>
    <cellStyle name="Accent5 3" xfId="1647"/>
    <cellStyle name="Accent5 3 2" xfId="6353"/>
    <cellStyle name="Accent5 4" xfId="1648"/>
    <cellStyle name="Accent5 5" xfId="1649"/>
    <cellStyle name="Accent5 6" xfId="1650"/>
    <cellStyle name="Accent5 7" xfId="1651"/>
    <cellStyle name="Accent5 8" xfId="1652"/>
    <cellStyle name="Accent5 9" xfId="1653"/>
    <cellStyle name="Accent6 - 20%" xfId="1654"/>
    <cellStyle name="Accent6 - 20% 2" xfId="1655"/>
    <cellStyle name="Accent6 - 20%_FA Register-Rhea_31Mar12_dt 20 06 2012" xfId="1656"/>
    <cellStyle name="Accent6 - 40%" xfId="1657"/>
    <cellStyle name="Accent6 - 40% 2" xfId="1658"/>
    <cellStyle name="Accent6 - 40%_FA Register-Rhea_31Mar12_dt 20 06 2012" xfId="1659"/>
    <cellStyle name="Accent6 - 60%" xfId="1660"/>
    <cellStyle name="Accent6 10" xfId="4971"/>
    <cellStyle name="Accent6 11" xfId="4972"/>
    <cellStyle name="Accent6 12" xfId="4973"/>
    <cellStyle name="Accent6 13" xfId="4974"/>
    <cellStyle name="Accent6 14" xfId="4975"/>
    <cellStyle name="Accent6 15" xfId="4976"/>
    <cellStyle name="Accent6 16" xfId="6354"/>
    <cellStyle name="Accent6 2" xfId="1661"/>
    <cellStyle name="Accent6 2 2" xfId="6355"/>
    <cellStyle name="Accent6 3" xfId="1662"/>
    <cellStyle name="Accent6 3 2" xfId="6356"/>
    <cellStyle name="Accent6 4" xfId="1663"/>
    <cellStyle name="Accent6 5" xfId="1664"/>
    <cellStyle name="Accent6 6" xfId="1665"/>
    <cellStyle name="Accent6 7" xfId="1666"/>
    <cellStyle name="Accent6 8" xfId="1667"/>
    <cellStyle name="Accent6 9" xfId="1668"/>
    <cellStyle name="ÅëÈ­ [0]_±âÅ¸" xfId="1669"/>
    <cellStyle name="ÅëÈ­_±âÅ¸" xfId="1670"/>
    <cellStyle name="AFE" xfId="1671"/>
    <cellStyle name="Akzent1" xfId="6357"/>
    <cellStyle name="Akzent2" xfId="6358"/>
    <cellStyle name="Akzent3" xfId="6359"/>
    <cellStyle name="Akzent4" xfId="6360"/>
    <cellStyle name="Akzent5" xfId="6361"/>
    <cellStyle name="Akzent6" xfId="6362"/>
    <cellStyle name="Analyst Name" xfId="1672"/>
    <cellStyle name="args.style" xfId="1673"/>
    <cellStyle name="Arial" xfId="1674"/>
    <cellStyle name="assump Decimal (2)" xfId="1675"/>
    <cellStyle name="assump Percent (0)" xfId="1676"/>
    <cellStyle name="assump Percent (3)" xfId="1677"/>
    <cellStyle name="assump Thousands (0)" xfId="1678"/>
    <cellStyle name="assump Units (0)" xfId="1679"/>
    <cellStyle name="ÄÞ¸¶ [0]_±âÅ¸" xfId="1680"/>
    <cellStyle name="ÄÞ¸¶_±âÅ¸" xfId="1681"/>
    <cellStyle name="Ausgabe" xfId="6363"/>
    <cellStyle name="Ausgabe 2" xfId="6364"/>
    <cellStyle name="AutoFormat Options" xfId="6365"/>
    <cellStyle name="_x0002_b" xfId="1682"/>
    <cellStyle name="Bad 10" xfId="4977"/>
    <cellStyle name="Bad 11" xfId="4978"/>
    <cellStyle name="Bad 12" xfId="4979"/>
    <cellStyle name="Bad 13" xfId="4980"/>
    <cellStyle name="Bad 14" xfId="4981"/>
    <cellStyle name="Bad 15" xfId="4982"/>
    <cellStyle name="Bad 16" xfId="6366"/>
    <cellStyle name="Bad 2" xfId="1683"/>
    <cellStyle name="Bad 2 2" xfId="6367"/>
    <cellStyle name="Bad 3" xfId="1684"/>
    <cellStyle name="Bad 3 2" xfId="6368"/>
    <cellStyle name="Bad 4" xfId="4983"/>
    <cellStyle name="Bad 5" xfId="4984"/>
    <cellStyle name="Bad 6" xfId="4985"/>
    <cellStyle name="Bad 7" xfId="4986"/>
    <cellStyle name="Bad 8" xfId="4987"/>
    <cellStyle name="Bad 9" xfId="4988"/>
    <cellStyle name="Berechnung" xfId="6369"/>
    <cellStyle name="Berechnung 2" xfId="6370"/>
    <cellStyle name="Beschreibung" xfId="1685"/>
    <cellStyle name="Besuchter Hyperlink" xfId="1686"/>
    <cellStyle name="Besuchtɥr Hyperlink" xfId="6371"/>
    <cellStyle name="BI" xfId="1687"/>
    <cellStyle name="Black" xfId="6372"/>
    <cellStyle name="Blank" xfId="1688"/>
    <cellStyle name="Blue Head w Uline" xfId="6373"/>
    <cellStyle name="Body" xfId="1689"/>
    <cellStyle name="Body 2" xfId="6374"/>
    <cellStyle name="Body 2 2" xfId="6375"/>
    <cellStyle name="Body 2 2 2" xfId="6376"/>
    <cellStyle name="Body 3" xfId="6377"/>
    <cellStyle name="Body 4" xfId="6378"/>
    <cellStyle name="Bold/Border" xfId="1690"/>
    <cellStyle name="Bold_8" xfId="1691"/>
    <cellStyle name="Border" xfId="1692"/>
    <cellStyle name="Border 2" xfId="6379"/>
    <cellStyle name="Border 2 2" xfId="6380"/>
    <cellStyle name="Border 3" xfId="6381"/>
    <cellStyle name="brd" xfId="1693"/>
    <cellStyle name="brd 2" xfId="6382"/>
    <cellStyle name="bStd" xfId="6383"/>
    <cellStyle name="Bullet" xfId="1694"/>
    <cellStyle name="C?AØ_¿?¾÷CoE² " xfId="6384"/>
    <cellStyle name="C¡IA¨ª_¡ic¨u¡A¨￢I¨￢¡Æ AN¡Æe " xfId="1695"/>
    <cellStyle name="Ç¥ÁØ_¿¬°£´©°è¿¹»ó" xfId="6385"/>
    <cellStyle name="C￥AØ_¿μ¾÷CoE² " xfId="6386"/>
    <cellStyle name="Calc Currency (0)" xfId="1696"/>
    <cellStyle name="Calc Currency (0) 2" xfId="6387"/>
    <cellStyle name="Calc Currency (0) 3" xfId="6388"/>
    <cellStyle name="Calc Currency (0) 3 2" xfId="6389"/>
    <cellStyle name="Calc Currency (0) 3 2 2" xfId="6390"/>
    <cellStyle name="Calc Currency (0) 4" xfId="6391"/>
    <cellStyle name="Calc Currency (0) 5" xfId="6392"/>
    <cellStyle name="Calc Currency (2)" xfId="1697"/>
    <cellStyle name="Calc Currency (2) 2" xfId="6393"/>
    <cellStyle name="Calc Currency (2) 3" xfId="6394"/>
    <cellStyle name="Calc Currency (2) 4" xfId="6395"/>
    <cellStyle name="Calc Currency (2) 5" xfId="6396"/>
    <cellStyle name="Calc Currency (2) 6" xfId="6397"/>
    <cellStyle name="Calc Currency (2) 7" xfId="6398"/>
    <cellStyle name="Calc Percent (0)" xfId="1698"/>
    <cellStyle name="Calc Percent (0) 2" xfId="6399"/>
    <cellStyle name="Calc Percent (0) 3" xfId="6400"/>
    <cellStyle name="Calc Percent (0) 4" xfId="6401"/>
    <cellStyle name="Calc Percent (0) 5" xfId="6402"/>
    <cellStyle name="Calc Percent (0) 6" xfId="6403"/>
    <cellStyle name="Calc Percent (0) 7" xfId="6404"/>
    <cellStyle name="Calc Percent (1)" xfId="1699"/>
    <cellStyle name="Calc Percent (1) 10" xfId="6405"/>
    <cellStyle name="Calc Percent (1) 2" xfId="6406"/>
    <cellStyle name="Calc Percent (1) 2 2" xfId="6407"/>
    <cellStyle name="Calc Percent (1) 2 2 2" xfId="6408"/>
    <cellStyle name="Calc Percent (1) 3" xfId="6409"/>
    <cellStyle name="Calc Percent (1) 4" xfId="6410"/>
    <cellStyle name="Calc Percent (1) 5" xfId="6411"/>
    <cellStyle name="Calc Percent (1) 6" xfId="6412"/>
    <cellStyle name="Calc Percent (1) 7" xfId="6413"/>
    <cellStyle name="Calc Percent (1) 8" xfId="6414"/>
    <cellStyle name="Calc Percent (1) 9" xfId="6415"/>
    <cellStyle name="Calc Percent (2)" xfId="1700"/>
    <cellStyle name="Calc Percent (2) 10" xfId="6416"/>
    <cellStyle name="Calc Percent (2) 2" xfId="6417"/>
    <cellStyle name="Calc Percent (2) 2 2" xfId="6418"/>
    <cellStyle name="Calc Percent (2) 2 2 2" xfId="6419"/>
    <cellStyle name="Calc Percent (2) 3" xfId="6420"/>
    <cellStyle name="Calc Percent (2) 4" xfId="6421"/>
    <cellStyle name="Calc Percent (2) 5" xfId="6422"/>
    <cellStyle name="Calc Percent (2) 6" xfId="6423"/>
    <cellStyle name="Calc Percent (2) 7" xfId="6424"/>
    <cellStyle name="Calc Percent (2) 8" xfId="6425"/>
    <cellStyle name="Calc Percent (2) 9" xfId="6426"/>
    <cellStyle name="Calc Units (0)" xfId="1701"/>
    <cellStyle name="Calc Units (0) 10" xfId="6427"/>
    <cellStyle name="Calc Units (0) 2" xfId="6428"/>
    <cellStyle name="Calc Units (0) 2 2" xfId="6429"/>
    <cellStyle name="Calc Units (0) 2 2 2" xfId="6430"/>
    <cellStyle name="Calc Units (0) 2 2 2 2" xfId="6431"/>
    <cellStyle name="Calc Units (0) 2 3" xfId="6432"/>
    <cellStyle name="Calc Units (0) 3" xfId="6433"/>
    <cellStyle name="Calc Units (0) 3 2" xfId="6434"/>
    <cellStyle name="Calc Units (0) 4" xfId="6435"/>
    <cellStyle name="Calc Units (0) 4 2" xfId="6436"/>
    <cellStyle name="Calc Units (0) 5" xfId="6437"/>
    <cellStyle name="Calc Units (0) 5 2" xfId="6438"/>
    <cellStyle name="Calc Units (0) 6" xfId="6439"/>
    <cellStyle name="Calc Units (0) 6 2" xfId="6440"/>
    <cellStyle name="Calc Units (0) 7" xfId="6441"/>
    <cellStyle name="Calc Units (0) 7 2" xfId="6442"/>
    <cellStyle name="Calc Units (0) 8" xfId="6443"/>
    <cellStyle name="Calc Units (0) 9" xfId="6444"/>
    <cellStyle name="Calc Units (1)" xfId="1702"/>
    <cellStyle name="Calc Units (1) 10" xfId="6445"/>
    <cellStyle name="Calc Units (1) 2" xfId="6446"/>
    <cellStyle name="Calc Units (1) 2 2" xfId="6447"/>
    <cellStyle name="Calc Units (1) 2 2 2" xfId="6448"/>
    <cellStyle name="Calc Units (1) 3" xfId="6449"/>
    <cellStyle name="Calc Units (1) 4" xfId="6450"/>
    <cellStyle name="Calc Units (1) 5" xfId="6451"/>
    <cellStyle name="Calc Units (1) 6" xfId="6452"/>
    <cellStyle name="Calc Units (1) 7" xfId="6453"/>
    <cellStyle name="Calc Units (1) 8" xfId="6454"/>
    <cellStyle name="Calc Units (1) 9" xfId="6455"/>
    <cellStyle name="Calc Units (2)" xfId="1703"/>
    <cellStyle name="Calc Units (2) 2" xfId="6456"/>
    <cellStyle name="Calc Units (2) 3" xfId="6457"/>
    <cellStyle name="Calc Units (2) 4" xfId="6458"/>
    <cellStyle name="Calc Units (2) 5" xfId="6459"/>
    <cellStyle name="Calc Units (2) 6" xfId="6460"/>
    <cellStyle name="Calc Units (2) 7" xfId="6461"/>
    <cellStyle name="Calculation 10" xfId="4989"/>
    <cellStyle name="Calculation 10 2" xfId="6462"/>
    <cellStyle name="Calculation 11" xfId="4990"/>
    <cellStyle name="Calculation 11 2" xfId="6463"/>
    <cellStyle name="Calculation 12" xfId="4991"/>
    <cellStyle name="Calculation 12 2" xfId="6464"/>
    <cellStyle name="Calculation 13" xfId="4992"/>
    <cellStyle name="Calculation 13 2" xfId="6465"/>
    <cellStyle name="Calculation 14" xfId="4993"/>
    <cellStyle name="Calculation 14 2" xfId="6466"/>
    <cellStyle name="Calculation 15" xfId="4994"/>
    <cellStyle name="Calculation 15 2" xfId="6467"/>
    <cellStyle name="Calculation 16" xfId="6468"/>
    <cellStyle name="Calculation 16 2" xfId="6469"/>
    <cellStyle name="Calculation 2" xfId="1704"/>
    <cellStyle name="Calculation 2 2" xfId="6470"/>
    <cellStyle name="Calculation 3" xfId="1705"/>
    <cellStyle name="Calculation 3 2" xfId="6471"/>
    <cellStyle name="Calculation 3 3" xfId="6472"/>
    <cellStyle name="Calculation 4" xfId="4995"/>
    <cellStyle name="Calculation 4 2" xfId="6473"/>
    <cellStyle name="Calculation 4 2 2" xfId="6474"/>
    <cellStyle name="Calculation 4 3" xfId="6475"/>
    <cellStyle name="Calculation 5" xfId="4996"/>
    <cellStyle name="Calculation 5 2" xfId="6476"/>
    <cellStyle name="Calculation 6" xfId="4997"/>
    <cellStyle name="Calculation 6 2" xfId="6477"/>
    <cellStyle name="Calculation 7" xfId="4998"/>
    <cellStyle name="Calculation 7 2" xfId="6478"/>
    <cellStyle name="Calculation 8" xfId="4999"/>
    <cellStyle name="Calculation 8 2" xfId="6479"/>
    <cellStyle name="Calculation 9" xfId="5000"/>
    <cellStyle name="Calculation 9 2" xfId="6480"/>
    <cellStyle name="Calculations" xfId="1706"/>
    <cellStyle name="Calculations 2" xfId="6481"/>
    <cellStyle name="category" xfId="1707"/>
    <cellStyle name="ccl-tender" xfId="1708"/>
    <cellStyle name="Centred Heading" xfId="6482"/>
    <cellStyle name="Check Cell 10" xfId="5001"/>
    <cellStyle name="Check Cell 11" xfId="5002"/>
    <cellStyle name="Check Cell 12" xfId="5003"/>
    <cellStyle name="Check Cell 13" xfId="5004"/>
    <cellStyle name="Check Cell 14" xfId="5005"/>
    <cellStyle name="Check Cell 15" xfId="5006"/>
    <cellStyle name="Check Cell 16" xfId="6483"/>
    <cellStyle name="Check Cell 2" xfId="1709"/>
    <cellStyle name="Check Cell 2 2" xfId="6484"/>
    <cellStyle name="Check Cell 3" xfId="1710"/>
    <cellStyle name="Check Cell 3 2" xfId="6485"/>
    <cellStyle name="Check Cell 4" xfId="5007"/>
    <cellStyle name="Check Cell 5" xfId="5008"/>
    <cellStyle name="Check Cell 6" xfId="5009"/>
    <cellStyle name="Check Cell 7" xfId="5010"/>
    <cellStyle name="Check Cell 8" xfId="5011"/>
    <cellStyle name="Check Cell 9" xfId="5012"/>
    <cellStyle name="Col Heads" xfId="1711"/>
    <cellStyle name="Col Heads 2" xfId="6486"/>
    <cellStyle name="ColHeading" xfId="1712"/>
    <cellStyle name="Column Header" xfId="6487"/>
    <cellStyle name="Column Heading" xfId="6488"/>
    <cellStyle name="Column_Title" xfId="1713"/>
    <cellStyle name="ColumnAttributeAbovePrompt" xfId="1714"/>
    <cellStyle name="ColumnAttributePrompt" xfId="1715"/>
    <cellStyle name="ColumnAttributeValue" xfId="1716"/>
    <cellStyle name="ColumnHeadingPrompt" xfId="1717"/>
    <cellStyle name="ColumnHeadingValue" xfId="1718"/>
    <cellStyle name="Columns" xfId="6489"/>
    <cellStyle name="Columns 2" xfId="6490"/>
    <cellStyle name="Comma" xfId="1" builtinId="3"/>
    <cellStyle name="Comma  - Style1" xfId="1719"/>
    <cellStyle name="Comma  - Style1 10" xfId="6491"/>
    <cellStyle name="Comma  - Style1 2" xfId="6492"/>
    <cellStyle name="Comma  - Style1 2 2" xfId="6493"/>
    <cellStyle name="Comma  - Style1 2 2 2" xfId="6494"/>
    <cellStyle name="Comma  - Style1 3" xfId="6495"/>
    <cellStyle name="Comma  - Style1 4" xfId="6496"/>
    <cellStyle name="Comma  - Style1 5" xfId="6497"/>
    <cellStyle name="Comma  - Style1 6" xfId="6498"/>
    <cellStyle name="Comma  - Style1 7" xfId="6499"/>
    <cellStyle name="Comma  - Style1 8" xfId="6500"/>
    <cellStyle name="Comma  - Style1 9" xfId="6501"/>
    <cellStyle name="Comma  - Style2" xfId="1720"/>
    <cellStyle name="Comma  - Style2 10" xfId="6502"/>
    <cellStyle name="Comma  - Style2 2" xfId="6503"/>
    <cellStyle name="Comma  - Style2 2 2" xfId="6504"/>
    <cellStyle name="Comma  - Style2 2 2 2" xfId="6505"/>
    <cellStyle name="Comma  - Style2 3" xfId="6506"/>
    <cellStyle name="Comma  - Style2 4" xfId="6507"/>
    <cellStyle name="Comma  - Style2 5" xfId="6508"/>
    <cellStyle name="Comma  - Style2 6" xfId="6509"/>
    <cellStyle name="Comma  - Style2 7" xfId="6510"/>
    <cellStyle name="Comma  - Style2 8" xfId="6511"/>
    <cellStyle name="Comma  - Style2 9" xfId="6512"/>
    <cellStyle name="Comma  - Style3" xfId="1721"/>
    <cellStyle name="Comma  - Style3 10" xfId="6513"/>
    <cellStyle name="Comma  - Style3 2" xfId="6514"/>
    <cellStyle name="Comma  - Style3 2 2" xfId="6515"/>
    <cellStyle name="Comma  - Style3 2 2 2" xfId="6516"/>
    <cellStyle name="Comma  - Style3 3" xfId="6517"/>
    <cellStyle name="Comma  - Style3 4" xfId="6518"/>
    <cellStyle name="Comma  - Style3 5" xfId="6519"/>
    <cellStyle name="Comma  - Style3 6" xfId="6520"/>
    <cellStyle name="Comma  - Style3 7" xfId="6521"/>
    <cellStyle name="Comma  - Style3 8" xfId="6522"/>
    <cellStyle name="Comma  - Style3 9" xfId="6523"/>
    <cellStyle name="Comma  - Style4" xfId="1722"/>
    <cellStyle name="Comma  - Style4 10" xfId="6524"/>
    <cellStyle name="Comma  - Style4 2" xfId="6525"/>
    <cellStyle name="Comma  - Style4 2 2" xfId="6526"/>
    <cellStyle name="Comma  - Style4 2 2 2" xfId="6527"/>
    <cellStyle name="Comma  - Style4 3" xfId="6528"/>
    <cellStyle name="Comma  - Style4 4" xfId="6529"/>
    <cellStyle name="Comma  - Style4 5" xfId="6530"/>
    <cellStyle name="Comma  - Style4 6" xfId="6531"/>
    <cellStyle name="Comma  - Style4 7" xfId="6532"/>
    <cellStyle name="Comma  - Style4 8" xfId="6533"/>
    <cellStyle name="Comma  - Style4 9" xfId="6534"/>
    <cellStyle name="Comma  - Style5" xfId="1723"/>
    <cellStyle name="Comma  - Style5 10" xfId="6535"/>
    <cellStyle name="Comma  - Style5 2" xfId="6536"/>
    <cellStyle name="Comma  - Style5 2 2" xfId="6537"/>
    <cellStyle name="Comma  - Style5 2 2 2" xfId="6538"/>
    <cellStyle name="Comma  - Style5 3" xfId="6539"/>
    <cellStyle name="Comma  - Style5 4" xfId="6540"/>
    <cellStyle name="Comma  - Style5 5" xfId="6541"/>
    <cellStyle name="Comma  - Style5 6" xfId="6542"/>
    <cellStyle name="Comma  - Style5 7" xfId="6543"/>
    <cellStyle name="Comma  - Style5 8" xfId="6544"/>
    <cellStyle name="Comma  - Style5 9" xfId="6545"/>
    <cellStyle name="Comma  - Style6" xfId="1724"/>
    <cellStyle name="Comma  - Style6 10" xfId="6546"/>
    <cellStyle name="Comma  - Style6 2" xfId="6547"/>
    <cellStyle name="Comma  - Style6 2 2" xfId="6548"/>
    <cellStyle name="Comma  - Style6 2 2 2" xfId="6549"/>
    <cellStyle name="Comma  - Style6 3" xfId="6550"/>
    <cellStyle name="Comma  - Style6 4" xfId="6551"/>
    <cellStyle name="Comma  - Style6 5" xfId="6552"/>
    <cellStyle name="Comma  - Style6 6" xfId="6553"/>
    <cellStyle name="Comma  - Style6 7" xfId="6554"/>
    <cellStyle name="Comma  - Style6 8" xfId="6555"/>
    <cellStyle name="Comma  - Style6 9" xfId="6556"/>
    <cellStyle name="Comma  - Style7" xfId="1725"/>
    <cellStyle name="Comma  - Style7 10" xfId="6557"/>
    <cellStyle name="Comma  - Style7 2" xfId="6558"/>
    <cellStyle name="Comma  - Style7 2 2" xfId="6559"/>
    <cellStyle name="Comma  - Style7 2 2 2" xfId="6560"/>
    <cellStyle name="Comma  - Style7 3" xfId="6561"/>
    <cellStyle name="Comma  - Style7 4" xfId="6562"/>
    <cellStyle name="Comma  - Style7 5" xfId="6563"/>
    <cellStyle name="Comma  - Style7 6" xfId="6564"/>
    <cellStyle name="Comma  - Style7 7" xfId="6565"/>
    <cellStyle name="Comma  - Style7 8" xfId="6566"/>
    <cellStyle name="Comma  - Style7 9" xfId="6567"/>
    <cellStyle name="Comma  - Style8" xfId="1726"/>
    <cellStyle name="Comma  - Style8 10" xfId="6568"/>
    <cellStyle name="Comma  - Style8 2" xfId="6569"/>
    <cellStyle name="Comma  - Style8 2 2" xfId="6570"/>
    <cellStyle name="Comma  - Style8 2 2 2" xfId="6571"/>
    <cellStyle name="Comma  - Style8 3" xfId="6572"/>
    <cellStyle name="Comma  - Style8 4" xfId="6573"/>
    <cellStyle name="Comma  - Style8 5" xfId="6574"/>
    <cellStyle name="Comma  - Style8 6" xfId="6575"/>
    <cellStyle name="Comma  - Style8 7" xfId="6576"/>
    <cellStyle name="Comma  - Style8 8" xfId="6577"/>
    <cellStyle name="Comma  - Style8 9" xfId="6578"/>
    <cellStyle name="Comma (0.0)" xfId="6579"/>
    <cellStyle name="Comma (0.00)" xfId="6580"/>
    <cellStyle name="Comma (hidden)" xfId="6581"/>
    <cellStyle name="Comma (index)" xfId="6582"/>
    <cellStyle name="Comma [0] 2" xfId="1727"/>
    <cellStyle name="Comma [0] 2 2" xfId="1728"/>
    <cellStyle name="Comma [0] 2 2 2" xfId="6583"/>
    <cellStyle name="Comma [0] 2 3" xfId="6584"/>
    <cellStyle name="Comma [0] 3" xfId="6585"/>
    <cellStyle name="Comma [0] 3 2" xfId="6586"/>
    <cellStyle name="Comma [00]" xfId="1729"/>
    <cellStyle name="Comma [00] 10" xfId="6587"/>
    <cellStyle name="Comma [00] 2" xfId="6588"/>
    <cellStyle name="Comma [00] 2 2" xfId="6589"/>
    <cellStyle name="Comma [00] 2 2 2" xfId="6590"/>
    <cellStyle name="Comma [00] 2 2 2 2" xfId="6591"/>
    <cellStyle name="Comma [00] 2 3" xfId="6592"/>
    <cellStyle name="Comma [00] 3" xfId="6593"/>
    <cellStyle name="Comma [00] 3 2" xfId="6594"/>
    <cellStyle name="Comma [00] 4" xfId="6595"/>
    <cellStyle name="Comma [00] 4 2" xfId="6596"/>
    <cellStyle name="Comma [00] 5" xfId="6597"/>
    <cellStyle name="Comma [00] 5 2" xfId="6598"/>
    <cellStyle name="Comma [00] 6" xfId="6599"/>
    <cellStyle name="Comma [00] 6 2" xfId="6600"/>
    <cellStyle name="Comma [00] 7" xfId="6601"/>
    <cellStyle name="Comma [00] 7 2" xfId="6602"/>
    <cellStyle name="Comma [00] 8" xfId="6603"/>
    <cellStyle name="Comma [00] 9" xfId="6604"/>
    <cellStyle name="Comma 10" xfId="6"/>
    <cellStyle name="Comma 10 10" xfId="6605"/>
    <cellStyle name="Comma 10 10 2" xfId="6606"/>
    <cellStyle name="Comma 10 2" xfId="1730"/>
    <cellStyle name="Comma 10 2 2" xfId="5013"/>
    <cellStyle name="Comma 10 2 2 2" xfId="6607"/>
    <cellStyle name="Comma 10 2 3" xfId="6608"/>
    <cellStyle name="Comma 10 3" xfId="6609"/>
    <cellStyle name="Comma 10 4" xfId="6610"/>
    <cellStyle name="Comma 10 5" xfId="6611"/>
    <cellStyle name="Comma 10 5 2" xfId="6612"/>
    <cellStyle name="Comma 10 6" xfId="6613"/>
    <cellStyle name="Comma 10 6 2" xfId="6614"/>
    <cellStyle name="Comma 10 7" xfId="6615"/>
    <cellStyle name="Comma 10 7 2" xfId="6616"/>
    <cellStyle name="Comma 10 8" xfId="6617"/>
    <cellStyle name="Comma 10_Balance Sheet Format" xfId="1731"/>
    <cellStyle name="Comma 100" xfId="6618"/>
    <cellStyle name="Comma 100 2" xfId="6619"/>
    <cellStyle name="Comma 100 2 2" xfId="6620"/>
    <cellStyle name="Comma 100 2 2 2" xfId="6621"/>
    <cellStyle name="Comma 100 2 2 3" xfId="6622"/>
    <cellStyle name="Comma 100 3" xfId="6623"/>
    <cellStyle name="Comma 100 4" xfId="6624"/>
    <cellStyle name="Comma 100 5" xfId="6625"/>
    <cellStyle name="Comma 101" xfId="6626"/>
    <cellStyle name="Comma 102" xfId="6627"/>
    <cellStyle name="Comma 102 2" xfId="6628"/>
    <cellStyle name="Comma 103" xfId="6629"/>
    <cellStyle name="Comma 104" xfId="6630"/>
    <cellStyle name="Comma 105" xfId="6631"/>
    <cellStyle name="Comma 106" xfId="6632"/>
    <cellStyle name="Comma 107" xfId="13"/>
    <cellStyle name="Comma 108" xfId="6633"/>
    <cellStyle name="Comma 109" xfId="5014"/>
    <cellStyle name="Comma 109 2" xfId="6634"/>
    <cellStyle name="Comma 11" xfId="1732"/>
    <cellStyle name="Comma 11 2" xfId="1733"/>
    <cellStyle name="Comma 11 2 2" xfId="6635"/>
    <cellStyle name="Comma 11 3" xfId="1734"/>
    <cellStyle name="Comma 116" xfId="6636"/>
    <cellStyle name="Comma 116 2" xfId="6637"/>
    <cellStyle name="Comma 12" xfId="10"/>
    <cellStyle name="Comma 12 2" xfId="5015"/>
    <cellStyle name="Comma 12 2 2" xfId="6638"/>
    <cellStyle name="Comma 12 2 2 2" xfId="6639"/>
    <cellStyle name="Comma 12 2 3" xfId="6640"/>
    <cellStyle name="Comma 12 2 3 2" xfId="6641"/>
    <cellStyle name="Comma 12 3" xfId="6642"/>
    <cellStyle name="Comma 123" xfId="6643"/>
    <cellStyle name="Comma 123 2" xfId="6644"/>
    <cellStyle name="Comma 129" xfId="6645"/>
    <cellStyle name="Comma 129 2" xfId="6646"/>
    <cellStyle name="Comma 13" xfId="9"/>
    <cellStyle name="Comma 13 2" xfId="1735"/>
    <cellStyle name="Comma 13 2 2" xfId="6647"/>
    <cellStyle name="Comma 13 8" xfId="5016"/>
    <cellStyle name="Comma 139" xfId="6648"/>
    <cellStyle name="Comma 139 2" xfId="6649"/>
    <cellStyle name="Comma 14" xfId="1736"/>
    <cellStyle name="Comma 14 2" xfId="1737"/>
    <cellStyle name="Comma 149" xfId="6650"/>
    <cellStyle name="Comma 149 2" xfId="6651"/>
    <cellStyle name="Comma 15" xfId="1738"/>
    <cellStyle name="Comma 15 2" xfId="6652"/>
    <cellStyle name="Comma 15 3 2" xfId="6653"/>
    <cellStyle name="Comma 15 3 2 2" xfId="6654"/>
    <cellStyle name="Comma 15 3 2 2 2" xfId="6655"/>
    <cellStyle name="Comma 15 3 2 2 2 2" xfId="6656"/>
    <cellStyle name="Comma 15 3 2 2 3" xfId="6657"/>
    <cellStyle name="Comma 15 3 2 3" xfId="6658"/>
    <cellStyle name="Comma 150" xfId="1739"/>
    <cellStyle name="Comma 150 2" xfId="6659"/>
    <cellStyle name="Comma 151" xfId="1740"/>
    <cellStyle name="Comma 152" xfId="1741"/>
    <cellStyle name="Comma 153" xfId="1742"/>
    <cellStyle name="Comma 16" xfId="1743"/>
    <cellStyle name="Comma 16 2" xfId="1744"/>
    <cellStyle name="Comma 16 2 2" xfId="6660"/>
    <cellStyle name="Comma 16 2 2 2" xfId="6661"/>
    <cellStyle name="Comma 16 2 3" xfId="6662"/>
    <cellStyle name="Comma 16 8" xfId="6663"/>
    <cellStyle name="Comma 16 8 2" xfId="6664"/>
    <cellStyle name="Comma 16 8 2 2" xfId="6665"/>
    <cellStyle name="Comma 16 8 3" xfId="6666"/>
    <cellStyle name="Comma 16 9" xfId="6667"/>
    <cellStyle name="Comma 16 9 2" xfId="6668"/>
    <cellStyle name="Comma 16 9 2 2" xfId="6669"/>
    <cellStyle name="Comma 16 9 3" xfId="6670"/>
    <cellStyle name="Comma 162" xfId="1745"/>
    <cellStyle name="Comma 17" xfId="1746"/>
    <cellStyle name="Comma 17 2" xfId="6671"/>
    <cellStyle name="Comma 17 2 2" xfId="6672"/>
    <cellStyle name="Comma 17 2 2 2" xfId="6673"/>
    <cellStyle name="Comma 17 2 2 2 2" xfId="6674"/>
    <cellStyle name="Comma 17 2 2 3" xfId="6675"/>
    <cellStyle name="Comma 17 2 3" xfId="6676"/>
    <cellStyle name="Comma 17 3" xfId="6677"/>
    <cellStyle name="Comma 17 3 2" xfId="6678"/>
    <cellStyle name="Comma 17 4" xfId="6679"/>
    <cellStyle name="Comma 17 4 2" xfId="6680"/>
    <cellStyle name="Comma 18" xfId="1747"/>
    <cellStyle name="Comma 18 2" xfId="1748"/>
    <cellStyle name="Comma 18 2 2" xfId="6681"/>
    <cellStyle name="Comma 18 3" xfId="6682"/>
    <cellStyle name="Comma 19" xfId="1749"/>
    <cellStyle name="Comma 19 2" xfId="1750"/>
    <cellStyle name="Comma 19 2 2" xfId="6683"/>
    <cellStyle name="Comma 19 2 2 2" xfId="6684"/>
    <cellStyle name="Comma 19 2 2 2 2" xfId="6685"/>
    <cellStyle name="Comma 19 2 2 3" xfId="6686"/>
    <cellStyle name="Comma 19 2 3" xfId="6687"/>
    <cellStyle name="Comma 19 3" xfId="1751"/>
    <cellStyle name="Comma 19 3 2" xfId="1752"/>
    <cellStyle name="Comma 19 4" xfId="1753"/>
    <cellStyle name="Comma 19 4 2" xfId="6688"/>
    <cellStyle name="Comma 19 5" xfId="6689"/>
    <cellStyle name="Comma 2" xfId="4"/>
    <cellStyle name="Comma 2 10" xfId="5017"/>
    <cellStyle name="Comma 2 10 2" xfId="6690"/>
    <cellStyle name="Comma 2 11" xfId="6691"/>
    <cellStyle name="Comma 2 11 2" xfId="6692"/>
    <cellStyle name="Comma 2 12" xfId="6693"/>
    <cellStyle name="Comma 2 12 2" xfId="6694"/>
    <cellStyle name="Comma 2 12 2 2" xfId="6695"/>
    <cellStyle name="Comma 2 13" xfId="6696"/>
    <cellStyle name="Comma 2 13 2" xfId="6697"/>
    <cellStyle name="Comma 2 14" xfId="6698"/>
    <cellStyle name="Comma 2 14 2" xfId="6699"/>
    <cellStyle name="Comma 2 15" xfId="6700"/>
    <cellStyle name="Comma 2 15 2" xfId="6701"/>
    <cellStyle name="Comma 2 16" xfId="6702"/>
    <cellStyle name="Comma 2 16 2" xfId="6703"/>
    <cellStyle name="Comma 2 17" xfId="6704"/>
    <cellStyle name="Comma 2 17 2" xfId="6705"/>
    <cellStyle name="Comma 2 18" xfId="6706"/>
    <cellStyle name="Comma 2 19" xfId="6707"/>
    <cellStyle name="Comma 2 19 2" xfId="6708"/>
    <cellStyle name="Comma 2 2" xfId="1754"/>
    <cellStyle name="Comma 2 2 10" xfId="6709"/>
    <cellStyle name="Comma 2 2 10 2" xfId="6710"/>
    <cellStyle name="Comma 2 2 11" xfId="6711"/>
    <cellStyle name="Comma 2 2 12" xfId="6712"/>
    <cellStyle name="Comma 2 2 2" xfId="1755"/>
    <cellStyle name="Comma 2 2 2 2" xfId="6713"/>
    <cellStyle name="Comma 2 2 2 2 2" xfId="6714"/>
    <cellStyle name="Comma 2 2 2 2 2 2" xfId="6715"/>
    <cellStyle name="Comma 2 2 2 2 2 2 2" xfId="6716"/>
    <cellStyle name="Comma 2 2 2 2 2 2 3" xfId="6717"/>
    <cellStyle name="Comma 2 2 2 2 3" xfId="6718"/>
    <cellStyle name="Comma 2 2 2 2 4" xfId="6719"/>
    <cellStyle name="Comma 2 2 2 2 5" xfId="6720"/>
    <cellStyle name="Comma 2 2 2 3" xfId="6721"/>
    <cellStyle name="Comma 2 2 2 3 2" xfId="6722"/>
    <cellStyle name="Comma 2 2 2 3 2 2" xfId="6723"/>
    <cellStyle name="Comma 2 2 2 3 2 2 2" xfId="6724"/>
    <cellStyle name="Comma 2 2 2 3 2 3" xfId="6725"/>
    <cellStyle name="Comma 2 2 2 3 3" xfId="6726"/>
    <cellStyle name="Comma 2 2 2 4" xfId="6727"/>
    <cellStyle name="Comma 2 2 2 4 2" xfId="6728"/>
    <cellStyle name="Comma 2 2 2 5" xfId="6729"/>
    <cellStyle name="Comma 2 2 2 5 2" xfId="6730"/>
    <cellStyle name="Comma 2 2 2 6" xfId="6731"/>
    <cellStyle name="Comma 2 2 2 6 2" xfId="6732"/>
    <cellStyle name="Comma 2 2 3" xfId="1756"/>
    <cellStyle name="Comma 2 2 3 2" xfId="6733"/>
    <cellStyle name="Comma 2 2 4" xfId="6734"/>
    <cellStyle name="Comma 2 2 4 2" xfId="6735"/>
    <cellStyle name="Comma 2 2 5" xfId="6736"/>
    <cellStyle name="Comma 2 2 5 2" xfId="6737"/>
    <cellStyle name="Comma 2 2 6" xfId="6738"/>
    <cellStyle name="Comma 2 2 6 2" xfId="6739"/>
    <cellStyle name="Comma 2 2 7" xfId="6740"/>
    <cellStyle name="Comma 2 2 7 2" xfId="6741"/>
    <cellStyle name="Comma 2 2 7 2 2" xfId="6742"/>
    <cellStyle name="Comma 2 2 7 3" xfId="6743"/>
    <cellStyle name="Comma 2 2 8" xfId="6744"/>
    <cellStyle name="Comma 2 2 8 2" xfId="6745"/>
    <cellStyle name="Comma 2 2 9" xfId="6746"/>
    <cellStyle name="Comma 2 2 9 2" xfId="6747"/>
    <cellStyle name="Comma 2 2_7. FS_KAPO Financials" xfId="1757"/>
    <cellStyle name="Comma 2 20" xfId="6748"/>
    <cellStyle name="Comma 2 20 2" xfId="6749"/>
    <cellStyle name="Comma 2 21" xfId="6750"/>
    <cellStyle name="Comma 2 21 2" xfId="6751"/>
    <cellStyle name="Comma 2 21 3" xfId="6752"/>
    <cellStyle name="Comma 2 22" xfId="6753"/>
    <cellStyle name="Comma 2 22 2" xfId="6754"/>
    <cellStyle name="Comma 2 23" xfId="6755"/>
    <cellStyle name="Comma 2 23 2" xfId="6756"/>
    <cellStyle name="Comma 2 24" xfId="6757"/>
    <cellStyle name="Comma 2 24 2" xfId="6758"/>
    <cellStyle name="Comma 2 25" xfId="6759"/>
    <cellStyle name="Comma 2 25 2" xfId="6760"/>
    <cellStyle name="Comma 2 26" xfId="6761"/>
    <cellStyle name="Comma 2 26 2" xfId="6762"/>
    <cellStyle name="Comma 2 27" xfId="6763"/>
    <cellStyle name="Comma 2 27 2" xfId="6764"/>
    <cellStyle name="Comma 2 28" xfId="6765"/>
    <cellStyle name="Comma 2 28 2" xfId="6766"/>
    <cellStyle name="Comma 2 29" xfId="6767"/>
    <cellStyle name="Comma 2 29 2" xfId="6768"/>
    <cellStyle name="Comma 2 3" xfId="1758"/>
    <cellStyle name="Comma 2 3 2" xfId="1759"/>
    <cellStyle name="Comma 2 3 2 2" xfId="6769"/>
    <cellStyle name="Comma 2 3 3" xfId="6770"/>
    <cellStyle name="Comma 2 3 3 2" xfId="6771"/>
    <cellStyle name="Comma 2 3 4" xfId="6772"/>
    <cellStyle name="Comma 2 3 4 2" xfId="6773"/>
    <cellStyle name="Comma 2 3 5" xfId="6774"/>
    <cellStyle name="Comma 2 3 5 2" xfId="6775"/>
    <cellStyle name="Comma 2 3 6" xfId="6776"/>
    <cellStyle name="Comma 2 30" xfId="6777"/>
    <cellStyle name="Comma 2 30 2" xfId="6778"/>
    <cellStyle name="Comma 2 31" xfId="6779"/>
    <cellStyle name="Comma 2 31 2" xfId="6780"/>
    <cellStyle name="Comma 2 32" xfId="6781"/>
    <cellStyle name="Comma 2 32 2" xfId="6782"/>
    <cellStyle name="Comma 2 33" xfId="6783"/>
    <cellStyle name="Comma 2 33 2" xfId="6784"/>
    <cellStyle name="Comma 2 34" xfId="6785"/>
    <cellStyle name="Comma 2 34 2" xfId="6786"/>
    <cellStyle name="Comma 2 35" xfId="6787"/>
    <cellStyle name="Comma 2 35 2" xfId="6788"/>
    <cellStyle name="Comma 2 36" xfId="6789"/>
    <cellStyle name="Comma 2 36 2" xfId="6790"/>
    <cellStyle name="Comma 2 37" xfId="6791"/>
    <cellStyle name="Comma 2 37 2" xfId="6792"/>
    <cellStyle name="Comma 2 38" xfId="6793"/>
    <cellStyle name="Comma 2 38 2" xfId="6794"/>
    <cellStyle name="Comma 2 39" xfId="6795"/>
    <cellStyle name="Comma 2 39 2" xfId="6796"/>
    <cellStyle name="Comma 2 4" xfId="1760"/>
    <cellStyle name="Comma 2 4 2" xfId="6797"/>
    <cellStyle name="Comma 2 4 2 2" xfId="6798"/>
    <cellStyle name="Comma 2 4 3" xfId="6799"/>
    <cellStyle name="Comma 2 4 3 2" xfId="6800"/>
    <cellStyle name="Comma 2 4 4" xfId="6801"/>
    <cellStyle name="Comma 2 4 4 2" xfId="6802"/>
    <cellStyle name="Comma 2 4 5" xfId="6803"/>
    <cellStyle name="Comma 2 40" xfId="6804"/>
    <cellStyle name="Comma 2 40 2" xfId="6805"/>
    <cellStyle name="Comma 2 41" xfId="6806"/>
    <cellStyle name="Comma 2 41 2" xfId="6807"/>
    <cellStyle name="Comma 2 42" xfId="6808"/>
    <cellStyle name="Comma 2 43" xfId="6809"/>
    <cellStyle name="Comma 2 44" xfId="6810"/>
    <cellStyle name="Comma 2 5" xfId="5018"/>
    <cellStyle name="Comma 2 5 2" xfId="6811"/>
    <cellStyle name="Comma 2 5 2 2" xfId="6812"/>
    <cellStyle name="Comma 2 5 3" xfId="6813"/>
    <cellStyle name="Comma 2 5 3 2" xfId="6814"/>
    <cellStyle name="Comma 2 5 4" xfId="6815"/>
    <cellStyle name="Comma 2 5 4 2" xfId="6816"/>
    <cellStyle name="Comma 2 5 5" xfId="6817"/>
    <cellStyle name="Comma 2 6" xfId="5019"/>
    <cellStyle name="Comma 2 6 2" xfId="6818"/>
    <cellStyle name="Comma 2 6 3" xfId="6819"/>
    <cellStyle name="Comma 2 7" xfId="5020"/>
    <cellStyle name="Comma 2 7 2" xfId="6820"/>
    <cellStyle name="Comma 2 8" xfId="5234"/>
    <cellStyle name="Comma 2 8 2" xfId="6821"/>
    <cellStyle name="Comma 2 9" xfId="6822"/>
    <cellStyle name="Comma 2 9 2" xfId="6823"/>
    <cellStyle name="Comma 2_7. FS_KAPO Financials" xfId="1761"/>
    <cellStyle name="Comma 20" xfId="1762"/>
    <cellStyle name="Comma 20 2" xfId="6824"/>
    <cellStyle name="Comma 21" xfId="1763"/>
    <cellStyle name="Comma 21 2" xfId="6825"/>
    <cellStyle name="Comma 21 2 2" xfId="6826"/>
    <cellStyle name="Comma 21 2 2 2" xfId="6827"/>
    <cellStyle name="Comma 21 2 2 2 2" xfId="6828"/>
    <cellStyle name="Comma 21 2 3" xfId="6829"/>
    <cellStyle name="Comma 21 3" xfId="6830"/>
    <cellStyle name="Comma 21 3 2" xfId="6831"/>
    <cellStyle name="Comma 21 4" xfId="6832"/>
    <cellStyle name="Comma 21 4 2" xfId="6833"/>
    <cellStyle name="Comma 21 5" xfId="6834"/>
    <cellStyle name="Comma 21 5 2" xfId="6835"/>
    <cellStyle name="Comma 21 6" xfId="6836"/>
    <cellStyle name="Comma 22" xfId="1764"/>
    <cellStyle name="Comma 22 2" xfId="6837"/>
    <cellStyle name="Comma 23" xfId="1765"/>
    <cellStyle name="Comma 23 2" xfId="1766"/>
    <cellStyle name="Comma 23_DHDL_Financial_30.06.2011 (Q1)" xfId="1767"/>
    <cellStyle name="Comma 24" xfId="1768"/>
    <cellStyle name="Comma 24 2" xfId="6838"/>
    <cellStyle name="Comma 24 2 2" xfId="6839"/>
    <cellStyle name="Comma 24 2 2 2" xfId="6840"/>
    <cellStyle name="Comma 24 2 2 2 2" xfId="6841"/>
    <cellStyle name="Comma 24 2 3" xfId="6842"/>
    <cellStyle name="Comma 24 3" xfId="6843"/>
    <cellStyle name="Comma 24 3 2" xfId="6844"/>
    <cellStyle name="Comma 24 4" xfId="6845"/>
    <cellStyle name="Comma 24 4 2" xfId="6846"/>
    <cellStyle name="Comma 24 5" xfId="6847"/>
    <cellStyle name="Comma 25" xfId="1769"/>
    <cellStyle name="Comma 25 2" xfId="6848"/>
    <cellStyle name="Comma 26" xfId="1770"/>
    <cellStyle name="Comma 26 2" xfId="6849"/>
    <cellStyle name="Comma 27" xfId="1771"/>
    <cellStyle name="Comma 27 2" xfId="6850"/>
    <cellStyle name="Comma 28" xfId="1772"/>
    <cellStyle name="Comma 28 2" xfId="6851"/>
    <cellStyle name="Comma 29" xfId="1773"/>
    <cellStyle name="Comma 29 2" xfId="6852"/>
    <cellStyle name="Comma 3" xfId="7"/>
    <cellStyle name="Comma 3 10" xfId="6853"/>
    <cellStyle name="Comma 3 10 2" xfId="6854"/>
    <cellStyle name="Comma 3 11" xfId="6855"/>
    <cellStyle name="Comma 3 11 2" xfId="6856"/>
    <cellStyle name="Comma 3 12" xfId="6857"/>
    <cellStyle name="Comma 3 12 2" xfId="6858"/>
    <cellStyle name="Comma 3 13" xfId="6859"/>
    <cellStyle name="Comma 3 13 2" xfId="6860"/>
    <cellStyle name="Comma 3 14" xfId="6861"/>
    <cellStyle name="Comma 3 14 2" xfId="6862"/>
    <cellStyle name="Comma 3 15" xfId="6863"/>
    <cellStyle name="Comma 3 15 2" xfId="6864"/>
    <cellStyle name="Comma 3 16" xfId="6865"/>
    <cellStyle name="Comma 3 16 2" xfId="6866"/>
    <cellStyle name="Comma 3 17" xfId="6867"/>
    <cellStyle name="Comma 3 17 2" xfId="6868"/>
    <cellStyle name="Comma 3 18" xfId="6869"/>
    <cellStyle name="Comma 3 18 2" xfId="6870"/>
    <cellStyle name="Comma 3 19" xfId="6871"/>
    <cellStyle name="Comma 3 19 2" xfId="6872"/>
    <cellStyle name="Comma 3 2" xfId="12"/>
    <cellStyle name="Comma 3 2 10" xfId="6873"/>
    <cellStyle name="Comma 3 2 10 2" xfId="6874"/>
    <cellStyle name="Comma 3 2 11" xfId="6875"/>
    <cellStyle name="Comma 3 2 11 2" xfId="6876"/>
    <cellStyle name="Comma 3 2 12" xfId="6877"/>
    <cellStyle name="Comma 3 2 12 2" xfId="6878"/>
    <cellStyle name="Comma 3 2 13" xfId="6879"/>
    <cellStyle name="Comma 3 2 13 2" xfId="6880"/>
    <cellStyle name="Comma 3 2 14" xfId="6881"/>
    <cellStyle name="Comma 3 2 14 2" xfId="6882"/>
    <cellStyle name="Comma 3 2 15" xfId="6883"/>
    <cellStyle name="Comma 3 2 15 2" xfId="6884"/>
    <cellStyle name="Comma 3 2 16" xfId="6885"/>
    <cellStyle name="Comma 3 2 16 2" xfId="6886"/>
    <cellStyle name="Comma 3 2 17" xfId="6887"/>
    <cellStyle name="Comma 3 2 17 2" xfId="6888"/>
    <cellStyle name="Comma 3 2 18" xfId="6889"/>
    <cellStyle name="Comma 3 2 18 2" xfId="6890"/>
    <cellStyle name="Comma 3 2 19" xfId="6891"/>
    <cellStyle name="Comma 3 2 19 2" xfId="6892"/>
    <cellStyle name="Comma 3 2 2" xfId="6893"/>
    <cellStyle name="Comma 3 2 2 2" xfId="6894"/>
    <cellStyle name="Comma 3 2 2 2 2" xfId="6895"/>
    <cellStyle name="Comma 3 2 2 2 2 2" xfId="6896"/>
    <cellStyle name="Comma 3 2 20" xfId="6897"/>
    <cellStyle name="Comma 3 2 20 2" xfId="6898"/>
    <cellStyle name="Comma 3 2 21" xfId="6899"/>
    <cellStyle name="Comma 3 2 21 2" xfId="6900"/>
    <cellStyle name="Comma 3 2 22" xfId="6901"/>
    <cellStyle name="Comma 3 2 22 2" xfId="6902"/>
    <cellStyle name="Comma 3 2 23" xfId="6903"/>
    <cellStyle name="Comma 3 2 23 2" xfId="6904"/>
    <cellStyle name="Comma 3 2 24" xfId="6905"/>
    <cellStyle name="Comma 3 2 24 2" xfId="6906"/>
    <cellStyle name="Comma 3 2 25" xfId="6907"/>
    <cellStyle name="Comma 3 2 25 2" xfId="6908"/>
    <cellStyle name="Comma 3 2 26" xfId="6909"/>
    <cellStyle name="Comma 3 2 26 2" xfId="6910"/>
    <cellStyle name="Comma 3 2 27" xfId="6911"/>
    <cellStyle name="Comma 3 2 27 2" xfId="6912"/>
    <cellStyle name="Comma 3 2 28" xfId="6913"/>
    <cellStyle name="Comma 3 2 28 2" xfId="6914"/>
    <cellStyle name="Comma 3 2 29" xfId="6915"/>
    <cellStyle name="Comma 3 2 29 2" xfId="6916"/>
    <cellStyle name="Comma 3 2 3" xfId="6917"/>
    <cellStyle name="Comma 3 2 3 2" xfId="6918"/>
    <cellStyle name="Comma 3 2 30" xfId="6919"/>
    <cellStyle name="Comma 3 2 30 2" xfId="6920"/>
    <cellStyle name="Comma 3 2 31" xfId="6921"/>
    <cellStyle name="Comma 3 2 31 2" xfId="6922"/>
    <cellStyle name="Comma 3 2 32" xfId="6923"/>
    <cellStyle name="Comma 3 2 32 2" xfId="6924"/>
    <cellStyle name="Comma 3 2 33" xfId="6925"/>
    <cellStyle name="Comma 3 2 33 2" xfId="6926"/>
    <cellStyle name="Comma 3 2 34" xfId="6927"/>
    <cellStyle name="Comma 3 2 34 2" xfId="6928"/>
    <cellStyle name="Comma 3 2 35" xfId="6929"/>
    <cellStyle name="Comma 3 2 35 2" xfId="6930"/>
    <cellStyle name="Comma 3 2 36" xfId="6931"/>
    <cellStyle name="Comma 3 2 36 2" xfId="6932"/>
    <cellStyle name="Comma 3 2 37" xfId="6933"/>
    <cellStyle name="Comma 3 2 37 2" xfId="6934"/>
    <cellStyle name="Comma 3 2 38" xfId="6935"/>
    <cellStyle name="Comma 3 2 38 2" xfId="6936"/>
    <cellStyle name="Comma 3 2 39" xfId="6937"/>
    <cellStyle name="Comma 3 2 39 2" xfId="6938"/>
    <cellStyle name="Comma 3 2 4" xfId="6939"/>
    <cellStyle name="Comma 3 2 4 2" xfId="6940"/>
    <cellStyle name="Comma 3 2 40" xfId="6941"/>
    <cellStyle name="Comma 3 2 5" xfId="6942"/>
    <cellStyle name="Comma 3 2 5 2" xfId="6943"/>
    <cellStyle name="Comma 3 2 6" xfId="6944"/>
    <cellStyle name="Comma 3 2 6 2" xfId="6945"/>
    <cellStyle name="Comma 3 2 7" xfId="6946"/>
    <cellStyle name="Comma 3 2 7 2" xfId="6947"/>
    <cellStyle name="Comma 3 2 8" xfId="6948"/>
    <cellStyle name="Comma 3 2 8 2" xfId="6949"/>
    <cellStyle name="Comma 3 2 9" xfId="6950"/>
    <cellStyle name="Comma 3 2 9 2" xfId="6951"/>
    <cellStyle name="Comma 3 20" xfId="6952"/>
    <cellStyle name="Comma 3 20 2" xfId="6953"/>
    <cellStyle name="Comma 3 21" xfId="6954"/>
    <cellStyle name="Comma 3 21 2" xfId="6955"/>
    <cellStyle name="Comma 3 22" xfId="6956"/>
    <cellStyle name="Comma 3 22 2" xfId="6957"/>
    <cellStyle name="Comma 3 23" xfId="6958"/>
    <cellStyle name="Comma 3 23 2" xfId="6959"/>
    <cellStyle name="Comma 3 24" xfId="6960"/>
    <cellStyle name="Comma 3 24 2" xfId="6961"/>
    <cellStyle name="Comma 3 25" xfId="6962"/>
    <cellStyle name="Comma 3 25 2" xfId="6963"/>
    <cellStyle name="Comma 3 26" xfId="6964"/>
    <cellStyle name="Comma 3 26 2" xfId="6965"/>
    <cellStyle name="Comma 3 27" xfId="6966"/>
    <cellStyle name="Comma 3 27 2" xfId="6967"/>
    <cellStyle name="Comma 3 28" xfId="6968"/>
    <cellStyle name="Comma 3 28 2" xfId="6969"/>
    <cellStyle name="Comma 3 29" xfId="6970"/>
    <cellStyle name="Comma 3 29 2" xfId="6971"/>
    <cellStyle name="Comma 3 3" xfId="1774"/>
    <cellStyle name="Comma 3 3 2" xfId="5021"/>
    <cellStyle name="Comma 3 3 2 2" xfId="6972"/>
    <cellStyle name="Comma 3 3 2 2 2" xfId="6973"/>
    <cellStyle name="Comma 3 3 2 2 2 2" xfId="6974"/>
    <cellStyle name="Comma 3 3 2 3" xfId="6975"/>
    <cellStyle name="Comma 3 3 3" xfId="6976"/>
    <cellStyle name="Comma 3 3 3 2" xfId="6977"/>
    <cellStyle name="Comma 3 3 4" xfId="6978"/>
    <cellStyle name="Comma 3 3 4 2" xfId="6979"/>
    <cellStyle name="Comma 3 3 5" xfId="6980"/>
    <cellStyle name="Comma 3 30" xfId="6981"/>
    <cellStyle name="Comma 3 30 2" xfId="6982"/>
    <cellStyle name="Comma 3 31" xfId="6983"/>
    <cellStyle name="Comma 3 31 2" xfId="6984"/>
    <cellStyle name="Comma 3 32" xfId="6985"/>
    <cellStyle name="Comma 3 32 2" xfId="6986"/>
    <cellStyle name="Comma 3 33" xfId="6987"/>
    <cellStyle name="Comma 3 33 2" xfId="6988"/>
    <cellStyle name="Comma 3 34" xfId="6989"/>
    <cellStyle name="Comma 3 34 2" xfId="6990"/>
    <cellStyle name="Comma 3 35" xfId="6991"/>
    <cellStyle name="Comma 3 35 2" xfId="6992"/>
    <cellStyle name="Comma 3 36" xfId="6993"/>
    <cellStyle name="Comma 3 36 2" xfId="6994"/>
    <cellStyle name="Comma 3 37" xfId="6995"/>
    <cellStyle name="Comma 3 37 2" xfId="6996"/>
    <cellStyle name="Comma 3 38" xfId="6997"/>
    <cellStyle name="Comma 3 38 2" xfId="6998"/>
    <cellStyle name="Comma 3 39" xfId="6999"/>
    <cellStyle name="Comma 3 39 2" xfId="7000"/>
    <cellStyle name="Comma 3 4" xfId="1775"/>
    <cellStyle name="Comma 3 4 2" xfId="7001"/>
    <cellStyle name="Comma 3 4 2 2" xfId="7002"/>
    <cellStyle name="Comma 3 4 2 2 2" xfId="7003"/>
    <cellStyle name="Comma 3 4 2 2 2 2" xfId="7004"/>
    <cellStyle name="Comma 3 4 2 3" xfId="7005"/>
    <cellStyle name="Comma 3 4 3" xfId="7006"/>
    <cellStyle name="Comma 3 4 3 2" xfId="7007"/>
    <cellStyle name="Comma 3 4 4" xfId="7008"/>
    <cellStyle name="Comma 3 4 4 2" xfId="7009"/>
    <cellStyle name="Comma 3 4 5" xfId="7010"/>
    <cellStyle name="Comma 3 40" xfId="7011"/>
    <cellStyle name="Comma 3 5" xfId="2830"/>
    <cellStyle name="Comma 3 5 2" xfId="7012"/>
    <cellStyle name="Comma 3 5 2 2" xfId="7013"/>
    <cellStyle name="Comma 3 5 2 2 2" xfId="7014"/>
    <cellStyle name="Comma 3 5 2 2 2 2" xfId="7015"/>
    <cellStyle name="Comma 3 5 2 3" xfId="7016"/>
    <cellStyle name="Comma 3 5 3" xfId="7017"/>
    <cellStyle name="Comma 3 5 3 2" xfId="7018"/>
    <cellStyle name="Comma 3 5 4" xfId="7019"/>
    <cellStyle name="Comma 3 5 4 2" xfId="7020"/>
    <cellStyle name="Comma 3 5 5" xfId="7021"/>
    <cellStyle name="Comma 3 6" xfId="7022"/>
    <cellStyle name="Comma 3 6 2" xfId="7023"/>
    <cellStyle name="Comma 3 6 2 2" xfId="7024"/>
    <cellStyle name="Comma 3 6 2 2 2" xfId="7025"/>
    <cellStyle name="Comma 3 6 2 2 2 2" xfId="7026"/>
    <cellStyle name="Comma 3 6 2 3" xfId="7027"/>
    <cellStyle name="Comma 3 6 3" xfId="7028"/>
    <cellStyle name="Comma 3 6 3 2" xfId="7029"/>
    <cellStyle name="Comma 3 6 4" xfId="7030"/>
    <cellStyle name="Comma 3 6 4 2" xfId="7031"/>
    <cellStyle name="Comma 3 6 5" xfId="7032"/>
    <cellStyle name="Comma 3 7" xfId="7033"/>
    <cellStyle name="Comma 3 7 2" xfId="7034"/>
    <cellStyle name="Comma 3 7 2 2" xfId="7035"/>
    <cellStyle name="Comma 3 7 2 2 2" xfId="7036"/>
    <cellStyle name="Comma 3 7 2 2 2 2" xfId="7037"/>
    <cellStyle name="Comma 3 7 2 3" xfId="7038"/>
    <cellStyle name="Comma 3 7 3" xfId="7039"/>
    <cellStyle name="Comma 3 7 3 2" xfId="7040"/>
    <cellStyle name="Comma 3 7 4" xfId="7041"/>
    <cellStyle name="Comma 3 7 4 2" xfId="7042"/>
    <cellStyle name="Comma 3 7 5" xfId="7043"/>
    <cellStyle name="Comma 3 8" xfId="7044"/>
    <cellStyle name="Comma 3 8 2" xfId="7045"/>
    <cellStyle name="Comma 3 8 2 2" xfId="7046"/>
    <cellStyle name="Comma 3 8 2 3" xfId="7047"/>
    <cellStyle name="Comma 3 8 3" xfId="7048"/>
    <cellStyle name="Comma 3 9" xfId="7049"/>
    <cellStyle name="Comma 3 9 2" xfId="7050"/>
    <cellStyle name="Comma 3_Book2 (2)" xfId="1776"/>
    <cellStyle name="Comma 30" xfId="1777"/>
    <cellStyle name="Comma 30 2" xfId="7051"/>
    <cellStyle name="Comma 31" xfId="1778"/>
    <cellStyle name="Comma 31 2" xfId="7052"/>
    <cellStyle name="Comma 32" xfId="1779"/>
    <cellStyle name="Comma 32 2" xfId="7053"/>
    <cellStyle name="Comma 33" xfId="1780"/>
    <cellStyle name="Comma 33 2" xfId="7054"/>
    <cellStyle name="Comma 34" xfId="1781"/>
    <cellStyle name="Comma 34 2" xfId="7055"/>
    <cellStyle name="Comma 35" xfId="1782"/>
    <cellStyle name="Comma 35 2" xfId="7056"/>
    <cellStyle name="Comma 36" xfId="1783"/>
    <cellStyle name="Comma 36 2" xfId="7057"/>
    <cellStyle name="Comma 37" xfId="1784"/>
    <cellStyle name="Comma 37 2" xfId="7058"/>
    <cellStyle name="Comma 38" xfId="1785"/>
    <cellStyle name="Comma 38 2" xfId="7059"/>
    <cellStyle name="Comma 39" xfId="1786"/>
    <cellStyle name="Comma 39 2" xfId="7060"/>
    <cellStyle name="Comma 4" xfId="1787"/>
    <cellStyle name="Comma 4 10" xfId="7061"/>
    <cellStyle name="Comma 4 10 2" xfId="7062"/>
    <cellStyle name="Comma 4 11" xfId="7063"/>
    <cellStyle name="Comma 4 11 2" xfId="7064"/>
    <cellStyle name="Comma 4 12" xfId="7065"/>
    <cellStyle name="Comma 4 12 2" xfId="7066"/>
    <cellStyle name="Comma 4 13" xfId="7067"/>
    <cellStyle name="Comma 4 13 2" xfId="7068"/>
    <cellStyle name="Comma 4 14" xfId="7069"/>
    <cellStyle name="Comma 4 14 2" xfId="7070"/>
    <cellStyle name="Comma 4 15" xfId="7071"/>
    <cellStyle name="Comma 4 15 2" xfId="7072"/>
    <cellStyle name="Comma 4 16" xfId="7073"/>
    <cellStyle name="Comma 4 16 2" xfId="7074"/>
    <cellStyle name="Comma 4 17" xfId="7075"/>
    <cellStyle name="Comma 4 17 2" xfId="7076"/>
    <cellStyle name="Comma 4 18" xfId="7077"/>
    <cellStyle name="Comma 4 18 2" xfId="7078"/>
    <cellStyle name="Comma 4 19" xfId="7079"/>
    <cellStyle name="Comma 4 19 2" xfId="7080"/>
    <cellStyle name="Comma 4 2" xfId="1788"/>
    <cellStyle name="Comma 4 2 2" xfId="7081"/>
    <cellStyle name="Comma 4 2 2 2" xfId="7082"/>
    <cellStyle name="Comma 4 2 2 2 2" xfId="7083"/>
    <cellStyle name="Comma 4 2 2 2 2 2" xfId="7084"/>
    <cellStyle name="Comma 4 2 2 3" xfId="7085"/>
    <cellStyle name="Comma 4 2 2 3 2" xfId="7086"/>
    <cellStyle name="Comma 4 2 2 4" xfId="7087"/>
    <cellStyle name="Comma 4 2 2 4 2" xfId="7088"/>
    <cellStyle name="Comma 4 2 2 5" xfId="7089"/>
    <cellStyle name="Comma 4 2 2 5 2" xfId="7090"/>
    <cellStyle name="Comma 4 2 2 6" xfId="7091"/>
    <cellStyle name="Comma 4 2 3" xfId="7092"/>
    <cellStyle name="Comma 4 2 4" xfId="7093"/>
    <cellStyle name="Comma 4 2 5" xfId="7094"/>
    <cellStyle name="Comma 4 2 6" xfId="7095"/>
    <cellStyle name="Comma 4 2 7" xfId="7096"/>
    <cellStyle name="Comma 4 20" xfId="7097"/>
    <cellStyle name="Comma 4 20 2" xfId="7098"/>
    <cellStyle name="Comma 4 21" xfId="7099"/>
    <cellStyle name="Comma 4 21 2" xfId="7100"/>
    <cellStyle name="Comma 4 22" xfId="7101"/>
    <cellStyle name="Comma 4 22 2" xfId="7102"/>
    <cellStyle name="Comma 4 23" xfId="7103"/>
    <cellStyle name="Comma 4 23 2" xfId="7104"/>
    <cellStyle name="Comma 4 24" xfId="7105"/>
    <cellStyle name="Comma 4 24 2" xfId="7106"/>
    <cellStyle name="Comma 4 25" xfId="7107"/>
    <cellStyle name="Comma 4 25 2" xfId="7108"/>
    <cellStyle name="Comma 4 26" xfId="7109"/>
    <cellStyle name="Comma 4 26 2" xfId="7110"/>
    <cellStyle name="Comma 4 27" xfId="7111"/>
    <cellStyle name="Comma 4 27 2" xfId="7112"/>
    <cellStyle name="Comma 4 28" xfId="7113"/>
    <cellStyle name="Comma 4 28 2" xfId="7114"/>
    <cellStyle name="Comma 4 29" xfId="7115"/>
    <cellStyle name="Comma 4 29 2" xfId="7116"/>
    <cellStyle name="Comma 4 3" xfId="7117"/>
    <cellStyle name="Comma 4 3 2" xfId="7118"/>
    <cellStyle name="Comma 4 3 2 2" xfId="7119"/>
    <cellStyle name="Comma 4 3 2 2 2" xfId="7120"/>
    <cellStyle name="Comma 4 3 2 2 2 2" xfId="7121"/>
    <cellStyle name="Comma 4 3 2 3" xfId="7122"/>
    <cellStyle name="Comma 4 3 3" xfId="7123"/>
    <cellStyle name="Comma 4 3 3 2" xfId="7124"/>
    <cellStyle name="Comma 4 3 4" xfId="7125"/>
    <cellStyle name="Comma 4 3 4 2" xfId="7126"/>
    <cellStyle name="Comma 4 3 5" xfId="7127"/>
    <cellStyle name="Comma 4 30" xfId="7128"/>
    <cellStyle name="Comma 4 30 2" xfId="7129"/>
    <cellStyle name="Comma 4 31" xfId="7130"/>
    <cellStyle name="Comma 4 31 2" xfId="7131"/>
    <cellStyle name="Comma 4 32" xfId="7132"/>
    <cellStyle name="Comma 4 32 2" xfId="7133"/>
    <cellStyle name="Comma 4 33" xfId="7134"/>
    <cellStyle name="Comma 4 33 2" xfId="7135"/>
    <cellStyle name="Comma 4 34" xfId="7136"/>
    <cellStyle name="Comma 4 34 2" xfId="7137"/>
    <cellStyle name="Comma 4 35" xfId="7138"/>
    <cellStyle name="Comma 4 35 2" xfId="7139"/>
    <cellStyle name="Comma 4 36" xfId="7140"/>
    <cellStyle name="Comma 4 36 2" xfId="7141"/>
    <cellStyle name="Comma 4 37" xfId="7142"/>
    <cellStyle name="Comma 4 37 2" xfId="7143"/>
    <cellStyle name="Comma 4 38" xfId="7144"/>
    <cellStyle name="Comma 4 38 2" xfId="7145"/>
    <cellStyle name="Comma 4 39" xfId="7146"/>
    <cellStyle name="Comma 4 39 2" xfId="7147"/>
    <cellStyle name="Comma 4 4" xfId="7148"/>
    <cellStyle name="Comma 4 4 2" xfId="7149"/>
    <cellStyle name="Comma 4 4 2 2" xfId="7150"/>
    <cellStyle name="Comma 4 4 2 2 2" xfId="7151"/>
    <cellStyle name="Comma 4 4 2 2 2 2" xfId="7152"/>
    <cellStyle name="Comma 4 4 2 3" xfId="7153"/>
    <cellStyle name="Comma 4 4 3" xfId="7154"/>
    <cellStyle name="Comma 4 4 3 2" xfId="7155"/>
    <cellStyle name="Comma 4 4 4" xfId="7156"/>
    <cellStyle name="Comma 4 4 4 2" xfId="7157"/>
    <cellStyle name="Comma 4 4 5" xfId="7158"/>
    <cellStyle name="Comma 4 40" xfId="7159"/>
    <cellStyle name="Comma 4 40 2" xfId="7160"/>
    <cellStyle name="Comma 4 41" xfId="7161"/>
    <cellStyle name="Comma 4 41 2" xfId="7162"/>
    <cellStyle name="Comma 4 42" xfId="7163"/>
    <cellStyle name="Comma 4 42 2" xfId="7164"/>
    <cellStyle name="Comma 4 43" xfId="7165"/>
    <cellStyle name="Comma 4 43 2" xfId="7166"/>
    <cellStyle name="Comma 4 44" xfId="7167"/>
    <cellStyle name="Comma 4 44 2" xfId="7168"/>
    <cellStyle name="Comma 4 45" xfId="7169"/>
    <cellStyle name="Comma 4 46" xfId="7170"/>
    <cellStyle name="Comma 4 5" xfId="7171"/>
    <cellStyle name="Comma 4 5 2" xfId="7172"/>
    <cellStyle name="Comma 4 5 2 2" xfId="7173"/>
    <cellStyle name="Comma 4 5 2 2 2" xfId="7174"/>
    <cellStyle name="Comma 4 5 2 2 2 2" xfId="7175"/>
    <cellStyle name="Comma 4 5 2 3" xfId="7176"/>
    <cellStyle name="Comma 4 5 3" xfId="7177"/>
    <cellStyle name="Comma 4 5 3 2" xfId="7178"/>
    <cellStyle name="Comma 4 5 4" xfId="7179"/>
    <cellStyle name="Comma 4 5 4 2" xfId="7180"/>
    <cellStyle name="Comma 4 5 5" xfId="7181"/>
    <cellStyle name="Comma 4 6" xfId="7182"/>
    <cellStyle name="Comma 4 6 2" xfId="7183"/>
    <cellStyle name="Comma 4 6 2 2" xfId="7184"/>
    <cellStyle name="Comma 4 6 2 2 2" xfId="7185"/>
    <cellStyle name="Comma 4 6 2 2 2 2" xfId="7186"/>
    <cellStyle name="Comma 4 6 2 3" xfId="7187"/>
    <cellStyle name="Comma 4 6 3" xfId="7188"/>
    <cellStyle name="Comma 4 6 3 2" xfId="7189"/>
    <cellStyle name="Comma 4 6 4" xfId="7190"/>
    <cellStyle name="Comma 4 6 4 2" xfId="7191"/>
    <cellStyle name="Comma 4 6 5" xfId="7192"/>
    <cellStyle name="Comma 4 7" xfId="7193"/>
    <cellStyle name="Comma 4 7 2" xfId="7194"/>
    <cellStyle name="Comma 4 7 2 2" xfId="7195"/>
    <cellStyle name="Comma 4 7 3" xfId="7196"/>
    <cellStyle name="Comma 4 8" xfId="7197"/>
    <cellStyle name="Comma 4 8 2" xfId="7198"/>
    <cellStyle name="Comma 4 9" xfId="7199"/>
    <cellStyle name="Comma 4 9 2" xfId="7200"/>
    <cellStyle name="Comma 4_FA Register-Rhea_31Mar12_dt 20 06 2012" xfId="1789"/>
    <cellStyle name="Comma 40" xfId="1790"/>
    <cellStyle name="Comma 40 2" xfId="7201"/>
    <cellStyle name="Comma 41" xfId="1791"/>
    <cellStyle name="Comma 41 2" xfId="7202"/>
    <cellStyle name="Comma 42" xfId="1792"/>
    <cellStyle name="Comma 42 2" xfId="7203"/>
    <cellStyle name="Comma 43" xfId="1793"/>
    <cellStyle name="Comma 43 2" xfId="7204"/>
    <cellStyle name="Comma 44" xfId="1794"/>
    <cellStyle name="Comma 44 2" xfId="7205"/>
    <cellStyle name="Comma 45" xfId="1795"/>
    <cellStyle name="Comma 45 2" xfId="7206"/>
    <cellStyle name="Comma 46" xfId="1796"/>
    <cellStyle name="Comma 46 2" xfId="7207"/>
    <cellStyle name="Comma 47" xfId="1797"/>
    <cellStyle name="Comma 47 2" xfId="7208"/>
    <cellStyle name="Comma 48" xfId="1798"/>
    <cellStyle name="Comma 48 2" xfId="7209"/>
    <cellStyle name="Comma 49" xfId="1799"/>
    <cellStyle name="Comma 49 2" xfId="7210"/>
    <cellStyle name="Comma 5" xfId="1800"/>
    <cellStyle name="Comma 5 2" xfId="1801"/>
    <cellStyle name="Comma 5 2 2" xfId="7211"/>
    <cellStyle name="Comma 5 2 2 2" xfId="7212"/>
    <cellStyle name="Comma 5 2 2 3" xfId="7213"/>
    <cellStyle name="Comma 5 2 2 4" xfId="7214"/>
    <cellStyle name="Comma 5 2 2 5" xfId="7215"/>
    <cellStyle name="Comma 5 2 2 6" xfId="7216"/>
    <cellStyle name="Comma 5 2 3" xfId="7217"/>
    <cellStyle name="Comma 5 2 4" xfId="7218"/>
    <cellStyle name="Comma 5 2 5" xfId="7219"/>
    <cellStyle name="Comma 5 2 6" xfId="7220"/>
    <cellStyle name="Comma 5 3" xfId="7221"/>
    <cellStyle name="Comma 5 3 2" xfId="7222"/>
    <cellStyle name="Comma 5 4" xfId="7223"/>
    <cellStyle name="Comma 5 4 2" xfId="7224"/>
    <cellStyle name="Comma 5 5" xfId="7225"/>
    <cellStyle name="Comma 5 5 2" xfId="7226"/>
    <cellStyle name="Comma 5 6" xfId="7227"/>
    <cellStyle name="Comma 5 6 2" xfId="7228"/>
    <cellStyle name="Comma 5 7" xfId="7229"/>
    <cellStyle name="Comma 5 7 2" xfId="7230"/>
    <cellStyle name="Comma 5 8" xfId="7231"/>
    <cellStyle name="Comma 5_FA Register-Rhea_31Mar12_dt 20 06 2012" xfId="1802"/>
    <cellStyle name="Comma 50" xfId="1803"/>
    <cellStyle name="Comma 50 2" xfId="7232"/>
    <cellStyle name="Comma 51" xfId="1804"/>
    <cellStyle name="Comma 51 2" xfId="7233"/>
    <cellStyle name="Comma 52" xfId="1805"/>
    <cellStyle name="Comma 52 2" xfId="7234"/>
    <cellStyle name="Comma 53" xfId="1806"/>
    <cellStyle name="Comma 53 2" xfId="7235"/>
    <cellStyle name="Comma 53 2 2" xfId="7236"/>
    <cellStyle name="Comma 53 3" xfId="7237"/>
    <cellStyle name="Comma 54" xfId="1807"/>
    <cellStyle name="Comma 54 2" xfId="7238"/>
    <cellStyle name="Comma 55" xfId="1808"/>
    <cellStyle name="Comma 55 2" xfId="7239"/>
    <cellStyle name="Comma 56" xfId="1809"/>
    <cellStyle name="Comma 56 2" xfId="7240"/>
    <cellStyle name="Comma 56 2 2" xfId="7241"/>
    <cellStyle name="Comma 56 3" xfId="7242"/>
    <cellStyle name="Comma 57" xfId="1810"/>
    <cellStyle name="Comma 57 2" xfId="7243"/>
    <cellStyle name="Comma 57 2 2" xfId="7244"/>
    <cellStyle name="Comma 57 3" xfId="7245"/>
    <cellStyle name="Comma 58" xfId="1811"/>
    <cellStyle name="Comma 58 2" xfId="7246"/>
    <cellStyle name="Comma 58 2 2" xfId="7247"/>
    <cellStyle name="Comma 59" xfId="1812"/>
    <cellStyle name="Comma 59 2" xfId="7248"/>
    <cellStyle name="Comma 59 3" xfId="7249"/>
    <cellStyle name="Comma 6" xfId="1813"/>
    <cellStyle name="Comma 6 10" xfId="7250"/>
    <cellStyle name="Comma 6 10 2" xfId="7251"/>
    <cellStyle name="Comma 6 11" xfId="7252"/>
    <cellStyle name="Comma 6 2" xfId="1814"/>
    <cellStyle name="Comma 6 2 2" xfId="7253"/>
    <cellStyle name="Comma 6 2 2 2" xfId="7254"/>
    <cellStyle name="Comma 6 2 3" xfId="7255"/>
    <cellStyle name="Comma 6 3" xfId="7256"/>
    <cellStyle name="Comma 6 3 2" xfId="7257"/>
    <cellStyle name="Comma 6 4" xfId="7258"/>
    <cellStyle name="Comma 6 4 2" xfId="7259"/>
    <cellStyle name="Comma 6 4 2 2" xfId="7260"/>
    <cellStyle name="Comma 6 4 3" xfId="7261"/>
    <cellStyle name="Comma 6 5" xfId="7262"/>
    <cellStyle name="Comma 6 5 2" xfId="7263"/>
    <cellStyle name="Comma 6 5 2 2" xfId="7264"/>
    <cellStyle name="Comma 6 5 3" xfId="7265"/>
    <cellStyle name="Comma 6 6" xfId="7266"/>
    <cellStyle name="Comma 6 6 2" xfId="7267"/>
    <cellStyle name="Comma 6 7" xfId="7268"/>
    <cellStyle name="Comma 6 7 2" xfId="7269"/>
    <cellStyle name="Comma 6 8" xfId="7270"/>
    <cellStyle name="Comma 6 8 2" xfId="7271"/>
    <cellStyle name="Comma 6 9" xfId="7272"/>
    <cellStyle name="Comma 6 9 2" xfId="7273"/>
    <cellStyle name="Comma 6_BS-March-200819.4" xfId="7274"/>
    <cellStyle name="Comma 60" xfId="1815"/>
    <cellStyle name="Comma 60 2" xfId="7275"/>
    <cellStyle name="Comma 60 2 2" xfId="7276"/>
    <cellStyle name="Comma 60 2 2 2" xfId="7277"/>
    <cellStyle name="Comma 60 3" xfId="7278"/>
    <cellStyle name="Comma 60 4" xfId="7279"/>
    <cellStyle name="Comma 61" xfId="1816"/>
    <cellStyle name="Comma 61 2" xfId="7280"/>
    <cellStyle name="Comma 62" xfId="1817"/>
    <cellStyle name="Comma 62 2" xfId="7281"/>
    <cellStyle name="Comma 63" xfId="1818"/>
    <cellStyle name="Comma 63 2" xfId="7282"/>
    <cellStyle name="Comma 64" xfId="1819"/>
    <cellStyle name="Comma 64 2" xfId="7283"/>
    <cellStyle name="Comma 65" xfId="1820"/>
    <cellStyle name="Comma 65 2" xfId="7284"/>
    <cellStyle name="Comma 66" xfId="1821"/>
    <cellStyle name="Comma 66 2" xfId="7285"/>
    <cellStyle name="Comma 67" xfId="1822"/>
    <cellStyle name="Comma 67 2" xfId="7286"/>
    <cellStyle name="Comma 67 3" xfId="7287"/>
    <cellStyle name="Comma 68" xfId="1823"/>
    <cellStyle name="Comma 68 2" xfId="7288"/>
    <cellStyle name="Comma 68 2 2" xfId="7289"/>
    <cellStyle name="Comma 68 3" xfId="7290"/>
    <cellStyle name="Comma 69" xfId="1824"/>
    <cellStyle name="Comma 69 2" xfId="7291"/>
    <cellStyle name="Comma 69 2 2" xfId="7292"/>
    <cellStyle name="Comma 69 2 2 2" xfId="7293"/>
    <cellStyle name="Comma 69 2 3" xfId="7294"/>
    <cellStyle name="Comma 69 3" xfId="7295"/>
    <cellStyle name="Comma 69 3 2" xfId="7296"/>
    <cellStyle name="Comma 69 4" xfId="7297"/>
    <cellStyle name="Comma 7" xfId="1825"/>
    <cellStyle name="Comma 7 2" xfId="7298"/>
    <cellStyle name="Comma 7 2 2" xfId="7299"/>
    <cellStyle name="Comma 7 3" xfId="7300"/>
    <cellStyle name="Comma 7 3 2" xfId="7301"/>
    <cellStyle name="Comma 7 4" xfId="7302"/>
    <cellStyle name="Comma 7 4 2" xfId="7303"/>
    <cellStyle name="Comma 7 5" xfId="7304"/>
    <cellStyle name="Comma 7 5 2" xfId="7305"/>
    <cellStyle name="Comma 7 6" xfId="7306"/>
    <cellStyle name="Comma 7 6 2" xfId="7307"/>
    <cellStyle name="Comma 7 7" xfId="7308"/>
    <cellStyle name="Comma 7 7 2" xfId="7309"/>
    <cellStyle name="Comma 7 8" xfId="7310"/>
    <cellStyle name="Comma 7 8 2" xfId="7311"/>
    <cellStyle name="Comma 70" xfId="1826"/>
    <cellStyle name="Comma 70 2" xfId="7312"/>
    <cellStyle name="Comma 70 2 2" xfId="7313"/>
    <cellStyle name="Comma 70 2 2 2" xfId="7314"/>
    <cellStyle name="Comma 70 2 3" xfId="7315"/>
    <cellStyle name="Comma 70 2 3 2" xfId="7316"/>
    <cellStyle name="Comma 70 2 4" xfId="7317"/>
    <cellStyle name="Comma 70 2 4 2" xfId="7318"/>
    <cellStyle name="Comma 70 2 5" xfId="7319"/>
    <cellStyle name="Comma 70 2 5 2" xfId="7320"/>
    <cellStyle name="Comma 70 2 6" xfId="7321"/>
    <cellStyle name="Comma 70 2 6 2" xfId="7322"/>
    <cellStyle name="Comma 70 2 6 2 2" xfId="7323"/>
    <cellStyle name="Comma 70 2 6 2 2 2" xfId="7324"/>
    <cellStyle name="Comma 70 2 6 2 3" xfId="7325"/>
    <cellStyle name="Comma 70 2 6 2 3 2" xfId="7326"/>
    <cellStyle name="Comma 70 2 6 2 4" xfId="7327"/>
    <cellStyle name="Comma 70 2 6 2 4 2" xfId="7328"/>
    <cellStyle name="Comma 70 2 6 2 5" xfId="7329"/>
    <cellStyle name="Comma 70 2 6 2 5 2" xfId="7330"/>
    <cellStyle name="Comma 70 2 6 2 6" xfId="7331"/>
    <cellStyle name="Comma 70 2 6 3" xfId="7332"/>
    <cellStyle name="Comma 70 2 7" xfId="7333"/>
    <cellStyle name="Comma 70 3" xfId="7334"/>
    <cellStyle name="Comma 71" xfId="1827"/>
    <cellStyle name="Comma 71 2" xfId="7335"/>
    <cellStyle name="Comma 72" xfId="1828"/>
    <cellStyle name="Comma 72 2" xfId="7336"/>
    <cellStyle name="Comma 72 2 2" xfId="7337"/>
    <cellStyle name="Comma 72 3" xfId="7338"/>
    <cellStyle name="Comma 72 3 2" xfId="7339"/>
    <cellStyle name="Comma 72 4" xfId="7340"/>
    <cellStyle name="Comma 73" xfId="1829"/>
    <cellStyle name="Comma 73 2" xfId="7341"/>
    <cellStyle name="Comma 74" xfId="1830"/>
    <cellStyle name="Comma 74 2" xfId="7342"/>
    <cellStyle name="Comma 74 2 2" xfId="7343"/>
    <cellStyle name="Comma 74 3" xfId="7344"/>
    <cellStyle name="Comma 75" xfId="1831"/>
    <cellStyle name="Comma 75 2" xfId="7345"/>
    <cellStyle name="Comma 76" xfId="1832"/>
    <cellStyle name="Comma 76 2" xfId="7346"/>
    <cellStyle name="Comma 77" xfId="1833"/>
    <cellStyle name="Comma 77 2" xfId="7347"/>
    <cellStyle name="Comma 78" xfId="1834"/>
    <cellStyle name="Comma 78 2" xfId="7348"/>
    <cellStyle name="Comma 79" xfId="1835"/>
    <cellStyle name="Comma 79 2" xfId="7349"/>
    <cellStyle name="Comma 79 3" xfId="7350"/>
    <cellStyle name="Comma 79 4" xfId="7351"/>
    <cellStyle name="Comma 79 5" xfId="7352"/>
    <cellStyle name="Comma 8" xfId="1836"/>
    <cellStyle name="Comma 8 2" xfId="1837"/>
    <cellStyle name="Comma 8 2 2" xfId="7353"/>
    <cellStyle name="Comma 8 2 2 2" xfId="7354"/>
    <cellStyle name="Comma 8 2 3" xfId="7355"/>
    <cellStyle name="Comma 8 3" xfId="7356"/>
    <cellStyle name="Comma 8 3 2" xfId="7357"/>
    <cellStyle name="Comma 8 4" xfId="7358"/>
    <cellStyle name="Comma 80" xfId="1838"/>
    <cellStyle name="Comma 80 2" xfId="1839"/>
    <cellStyle name="Comma 80 2 2" xfId="7359"/>
    <cellStyle name="Comma 80 2 2 2" xfId="7360"/>
    <cellStyle name="Comma 80 2 2 3" xfId="7361"/>
    <cellStyle name="Comma 80 3" xfId="1840"/>
    <cellStyle name="Comma 80 4" xfId="1841"/>
    <cellStyle name="Comma 80 5" xfId="7362"/>
    <cellStyle name="Comma 81" xfId="1842"/>
    <cellStyle name="Comma 81 2" xfId="7363"/>
    <cellStyle name="Comma 81 2 2" xfId="7364"/>
    <cellStyle name="Comma 81 2 2 2" xfId="7365"/>
    <cellStyle name="Comma 81 2 2 3" xfId="7366"/>
    <cellStyle name="Comma 81 3" xfId="7367"/>
    <cellStyle name="Comma 81 4" xfId="7368"/>
    <cellStyle name="Comma 81 5" xfId="7369"/>
    <cellStyle name="Comma 82" xfId="1843"/>
    <cellStyle name="Comma 82 2" xfId="7370"/>
    <cellStyle name="Comma 83" xfId="1844"/>
    <cellStyle name="Comma 83 2" xfId="7371"/>
    <cellStyle name="Comma 84" xfId="1845"/>
    <cellStyle name="Comma 84 2" xfId="1846"/>
    <cellStyle name="Comma 84 2 2" xfId="7372"/>
    <cellStyle name="Comma 84 2 2 2" xfId="7373"/>
    <cellStyle name="Comma 84 2 2 3" xfId="7374"/>
    <cellStyle name="Comma 84 3" xfId="7375"/>
    <cellStyle name="Comma 84 3 2" xfId="7376"/>
    <cellStyle name="Comma 84 4" xfId="7377"/>
    <cellStyle name="Comma 84 4 2" xfId="7378"/>
    <cellStyle name="Comma 84 5" xfId="7379"/>
    <cellStyle name="Comma 84 5 2" xfId="7380"/>
    <cellStyle name="Comma 84 6" xfId="7381"/>
    <cellStyle name="Comma 85" xfId="1847"/>
    <cellStyle name="Comma 86" xfId="1848"/>
    <cellStyle name="Comma 87" xfId="1849"/>
    <cellStyle name="Comma 88" xfId="1850"/>
    <cellStyle name="Comma 88 2" xfId="7382"/>
    <cellStyle name="Comma 89" xfId="1851"/>
    <cellStyle name="Comma 89 2" xfId="7383"/>
    <cellStyle name="Comma 9" xfId="1852"/>
    <cellStyle name="Comma 9 2" xfId="1853"/>
    <cellStyle name="Comma 9 2 2" xfId="7384"/>
    <cellStyle name="Comma 9 2 2 2" xfId="7385"/>
    <cellStyle name="Comma 9 2 3" xfId="7386"/>
    <cellStyle name="Comma 9 3" xfId="7387"/>
    <cellStyle name="Comma 9 3 2" xfId="7388"/>
    <cellStyle name="Comma 9 4" xfId="7389"/>
    <cellStyle name="Comma 9 4 2" xfId="7390"/>
    <cellStyle name="Comma 9 5" xfId="7391"/>
    <cellStyle name="Comma 9 5 2" xfId="7392"/>
    <cellStyle name="Comma 9 6" xfId="7393"/>
    <cellStyle name="Comma 90" xfId="1854"/>
    <cellStyle name="Comma 91" xfId="1855"/>
    <cellStyle name="Comma 92" xfId="1856"/>
    <cellStyle name="Comma 93" xfId="5243"/>
    <cellStyle name="Comma 94" xfId="7394"/>
    <cellStyle name="Comma 94 2" xfId="7395"/>
    <cellStyle name="Comma 95" xfId="7396"/>
    <cellStyle name="Comma 96" xfId="7397"/>
    <cellStyle name="Comma 97" xfId="7398"/>
    <cellStyle name="Comma 98" xfId="7399"/>
    <cellStyle name="Comma 99" xfId="7400"/>
    <cellStyle name="comma zerodec" xfId="7401"/>
    <cellStyle name="Comma,0" xfId="1857"/>
    <cellStyle name="Comma,1" xfId="1858"/>
    <cellStyle name="Comma,1 2" xfId="7402"/>
    <cellStyle name="Comma,2" xfId="1859"/>
    <cellStyle name="Comma[2]" xfId="1860"/>
    <cellStyle name="Comma0" xfId="1861"/>
    <cellStyle name="Comma0 - Modelo1" xfId="1862"/>
    <cellStyle name="Comma0 - Style1" xfId="1863"/>
    <cellStyle name="Comma0 - Style3" xfId="1864"/>
    <cellStyle name="Comma0 2" xfId="7403"/>
    <cellStyle name="Comma0 2 2" xfId="7404"/>
    <cellStyle name="Comma0 2 2 2" xfId="7405"/>
    <cellStyle name="Comma0 3" xfId="7406"/>
    <cellStyle name="Comma0 4" xfId="7407"/>
    <cellStyle name="Comma0_DHDL_Financial_31.12.2010" xfId="1865"/>
    <cellStyle name="Comma1 - Modelo2" xfId="1866"/>
    <cellStyle name="Comma1 - Style1" xfId="1867"/>
    <cellStyle name="Comma1 - Style2" xfId="1868"/>
    <cellStyle name="Comp/Landscape" xfId="1869"/>
    <cellStyle name="Company" xfId="1870"/>
    <cellStyle name="CompanyName" xfId="1871"/>
    <cellStyle name="Copied" xfId="1872"/>
    <cellStyle name="Copied 10" xfId="1873"/>
    <cellStyle name="Copied 11" xfId="1874"/>
    <cellStyle name="Copied 12" xfId="1875"/>
    <cellStyle name="Copied 13" xfId="1876"/>
    <cellStyle name="Copied 14" xfId="1877"/>
    <cellStyle name="Copied 2" xfId="1878"/>
    <cellStyle name="Copied 3" xfId="1879"/>
    <cellStyle name="Copied 4" xfId="1880"/>
    <cellStyle name="Copied 5" xfId="1881"/>
    <cellStyle name="Copied 6" xfId="1882"/>
    <cellStyle name="Copied 7" xfId="1883"/>
    <cellStyle name="Copied 8" xfId="1884"/>
    <cellStyle name="Copied 9" xfId="1885"/>
    <cellStyle name="Copied_041010Final DHDL 2010_Merged financial_exclud share" xfId="1886"/>
    <cellStyle name="country" xfId="7408"/>
    <cellStyle name="Courier9" xfId="1887"/>
    <cellStyle name="CSI" xfId="7409"/>
    <cellStyle name="CurRatio" xfId="1888"/>
    <cellStyle name="Curren - Style2" xfId="1889"/>
    <cellStyle name="Curren - Style2 2" xfId="7410"/>
    <cellStyle name="Curren - Style2 2 2" xfId="7411"/>
    <cellStyle name="Curren - Style2 2 2 2" xfId="7412"/>
    <cellStyle name="Curren - Style2 3" xfId="7413"/>
    <cellStyle name="Curren - Style2 4" xfId="7414"/>
    <cellStyle name="Curren - Style4" xfId="1890"/>
    <cellStyle name="Currency $" xfId="1891"/>
    <cellStyle name="Currency (black)" xfId="7415"/>
    <cellStyle name="Currency (blue)" xfId="7416"/>
    <cellStyle name="Currency (hidden)" xfId="7417"/>
    <cellStyle name="Currency [0]b" xfId="1892"/>
    <cellStyle name="Currency [00]" xfId="1893"/>
    <cellStyle name="Currency [00] 2" xfId="7418"/>
    <cellStyle name="Currency [00] 3" xfId="7419"/>
    <cellStyle name="Currency [00] 4" xfId="7420"/>
    <cellStyle name="Currency [00] 5" xfId="7421"/>
    <cellStyle name="Currency [00] 6" xfId="7422"/>
    <cellStyle name="Currency [00] 7" xfId="7423"/>
    <cellStyle name="Currency 10" xfId="1894"/>
    <cellStyle name="Currency 11" xfId="1895"/>
    <cellStyle name="Currency 12" xfId="1896"/>
    <cellStyle name="Currency 13" xfId="1897"/>
    <cellStyle name="Currency 14" xfId="1898"/>
    <cellStyle name="Currency 15" xfId="1899"/>
    <cellStyle name="Currency 2" xfId="1900"/>
    <cellStyle name="Currency 3" xfId="1901"/>
    <cellStyle name="Currency 4" xfId="1902"/>
    <cellStyle name="Currency 5" xfId="1903"/>
    <cellStyle name="Currency 6" xfId="1904"/>
    <cellStyle name="Currency 7" xfId="1905"/>
    <cellStyle name="Currency 8" xfId="1906"/>
    <cellStyle name="Currency 9" xfId="1907"/>
    <cellStyle name="currency(2)" xfId="1908"/>
    <cellStyle name="Currency,0" xfId="1909"/>
    <cellStyle name="Currency,2" xfId="1910"/>
    <cellStyle name="Currency[2]" xfId="1911"/>
    <cellStyle name="Currency0" xfId="1912"/>
    <cellStyle name="Currency0 2" xfId="7424"/>
    <cellStyle name="Currency0 2 2" xfId="7425"/>
    <cellStyle name="Currency0 2 2 2" xfId="7426"/>
    <cellStyle name="Currency0 3" xfId="7427"/>
    <cellStyle name="Currency0 4" xfId="7428"/>
    <cellStyle name="Currency1" xfId="7429"/>
    <cellStyle name="CUS.Work.Area" xfId="1913"/>
    <cellStyle name="custom" xfId="1914"/>
    <cellStyle name="Custom - Style1" xfId="1915"/>
    <cellStyle name="Custom - Style8" xfId="1916"/>
    <cellStyle name="Custom - Style8 2" xfId="7430"/>
    <cellStyle name="Custom - Style8_EPS working-March'09" xfId="7431"/>
    <cellStyle name="custom 10" xfId="7432"/>
    <cellStyle name="custom 2" xfId="7433"/>
    <cellStyle name="custom 3" xfId="7434"/>
    <cellStyle name="custom 4" xfId="7435"/>
    <cellStyle name="custom 5" xfId="7436"/>
    <cellStyle name="custom 6" xfId="7437"/>
    <cellStyle name="custom 7" xfId="7438"/>
    <cellStyle name="custom 8" xfId="7439"/>
    <cellStyle name="custom 9" xfId="7440"/>
    <cellStyle name="custom_Balance Sheet Format" xfId="1917"/>
    <cellStyle name="Cyan_button_style" xfId="7441"/>
    <cellStyle name="CZZ" xfId="7442"/>
    <cellStyle name="CZZ 2" xfId="7443"/>
    <cellStyle name="Dash" xfId="1918"/>
    <cellStyle name="Data   - Style2" xfId="1919"/>
    <cellStyle name="Data   - Style2 2" xfId="7444"/>
    <cellStyle name="Data_0dp" xfId="7445"/>
    <cellStyle name="DataSheet Style" xfId="1920"/>
    <cellStyle name="DataSheet Style 2" xfId="7446"/>
    <cellStyle name="Date" xfId="1921"/>
    <cellStyle name="Date 2" xfId="7447"/>
    <cellStyle name="Date 2 2" xfId="7448"/>
    <cellStyle name="Date 2 2 2" xfId="7449"/>
    <cellStyle name="Date 3" xfId="7450"/>
    <cellStyle name="Date 4" xfId="7451"/>
    <cellStyle name="Date mm-yy" xfId="1922"/>
    <cellStyle name="Date Short" xfId="1923"/>
    <cellStyle name="Date_1-Projections_DUL_Q1" xfId="1924"/>
    <cellStyle name="DateHeader" xfId="1925"/>
    <cellStyle name="Dates" xfId="7452"/>
    <cellStyle name="Datum" xfId="7453"/>
    <cellStyle name="Datum 2" xfId="7454"/>
    <cellStyle name="Datum 2 2" xfId="7455"/>
    <cellStyle name="Datum 3" xfId="7456"/>
    <cellStyle name="Datum(text)" xfId="1926"/>
    <cellStyle name="Decimal (2)" xfId="1927"/>
    <cellStyle name="Decimal (3)" xfId="1928"/>
    <cellStyle name="Decimal Number" xfId="7457"/>
    <cellStyle name="DECurrShaded" xfId="7458"/>
    <cellStyle name="DEDateShaded" xfId="7459"/>
    <cellStyle name="DEGroupShaded" xfId="7460"/>
    <cellStyle name="DELabel" xfId="7461"/>
    <cellStyle name="DELabelp" xfId="7462"/>
    <cellStyle name="DELTA" xfId="1929"/>
    <cellStyle name="DELTA 2" xfId="7463"/>
    <cellStyle name="DENumShaded" xfId="7464"/>
    <cellStyle name="Derive" xfId="7465"/>
    <cellStyle name="Description" xfId="7466"/>
    <cellStyle name="DEStrShaded" xfId="7467"/>
    <cellStyle name="Dezimal [0]_2003 05 Business Pack for C Geens" xfId="1930"/>
    <cellStyle name="Dezimal_040217 Expansion Projection IRSL 17-2-04 SK" xfId="1931"/>
    <cellStyle name="Dia" xfId="1932"/>
    <cellStyle name="Dollar" xfId="1933"/>
    <cellStyle name="Dollar (zero dec)" xfId="7468"/>
    <cellStyle name="e - Style2" xfId="7469"/>
    <cellStyle name="E&amp;Y House" xfId="1934"/>
    <cellStyle name="ed - Style6" xfId="7470"/>
    <cellStyle name="Eingabe" xfId="7471"/>
    <cellStyle name="Eingabe 2" xfId="7472"/>
    <cellStyle name="Emphasis 1" xfId="1935"/>
    <cellStyle name="Emphasis 2" xfId="1936"/>
    <cellStyle name="Emphasis 3" xfId="1937"/>
    <cellStyle name="Encabez1" xfId="1938"/>
    <cellStyle name="Encabez2" xfId="1939"/>
    <cellStyle name="Enter Currency (0)" xfId="1940"/>
    <cellStyle name="Enter Currency (0) 10" xfId="7473"/>
    <cellStyle name="Enter Currency (0) 2" xfId="7474"/>
    <cellStyle name="Enter Currency (0) 2 2" xfId="7475"/>
    <cellStyle name="Enter Currency (0) 2 2 2" xfId="7476"/>
    <cellStyle name="Enter Currency (0) 2 2 2 2" xfId="7477"/>
    <cellStyle name="Enter Currency (0) 2 3" xfId="7478"/>
    <cellStyle name="Enter Currency (0) 3" xfId="7479"/>
    <cellStyle name="Enter Currency (0) 3 2" xfId="7480"/>
    <cellStyle name="Enter Currency (0) 4" xfId="7481"/>
    <cellStyle name="Enter Currency (0) 4 2" xfId="7482"/>
    <cellStyle name="Enter Currency (0) 5" xfId="7483"/>
    <cellStyle name="Enter Currency (0) 5 2" xfId="7484"/>
    <cellStyle name="Enter Currency (0) 6" xfId="7485"/>
    <cellStyle name="Enter Currency (0) 6 2" xfId="7486"/>
    <cellStyle name="Enter Currency (0) 7" xfId="7487"/>
    <cellStyle name="Enter Currency (0) 7 2" xfId="7488"/>
    <cellStyle name="Enter Currency (0) 8" xfId="7489"/>
    <cellStyle name="Enter Currency (0) 9" xfId="7490"/>
    <cellStyle name="Enter Currency (2)" xfId="1941"/>
    <cellStyle name="Enter Currency (2) 2" xfId="7491"/>
    <cellStyle name="Enter Currency (2) 3" xfId="7492"/>
    <cellStyle name="Enter Currency (2) 4" xfId="7493"/>
    <cellStyle name="Enter Currency (2) 5" xfId="7494"/>
    <cellStyle name="Enter Currency (2) 6" xfId="7495"/>
    <cellStyle name="Enter Currency (2) 7" xfId="7496"/>
    <cellStyle name="Enter Units (0)" xfId="1942"/>
    <cellStyle name="Enter Units (0) 10" xfId="7497"/>
    <cellStyle name="Enter Units (0) 2" xfId="7498"/>
    <cellStyle name="Enter Units (0) 2 2" xfId="7499"/>
    <cellStyle name="Enter Units (0) 2 2 2" xfId="7500"/>
    <cellStyle name="Enter Units (0) 2 2 2 2" xfId="7501"/>
    <cellStyle name="Enter Units (0) 2 3" xfId="7502"/>
    <cellStyle name="Enter Units (0) 3" xfId="7503"/>
    <cellStyle name="Enter Units (0) 3 2" xfId="7504"/>
    <cellStyle name="Enter Units (0) 4" xfId="7505"/>
    <cellStyle name="Enter Units (0) 4 2" xfId="7506"/>
    <cellStyle name="Enter Units (0) 5" xfId="7507"/>
    <cellStyle name="Enter Units (0) 5 2" xfId="7508"/>
    <cellStyle name="Enter Units (0) 6" xfId="7509"/>
    <cellStyle name="Enter Units (0) 6 2" xfId="7510"/>
    <cellStyle name="Enter Units (0) 7" xfId="7511"/>
    <cellStyle name="Enter Units (0) 7 2" xfId="7512"/>
    <cellStyle name="Enter Units (0) 8" xfId="7513"/>
    <cellStyle name="Enter Units (0) 9" xfId="7514"/>
    <cellStyle name="Enter Units (1)" xfId="1943"/>
    <cellStyle name="Enter Units (1) 10" xfId="7515"/>
    <cellStyle name="Enter Units (1) 2" xfId="7516"/>
    <cellStyle name="Enter Units (1) 2 2" xfId="7517"/>
    <cellStyle name="Enter Units (1) 2 2 2" xfId="7518"/>
    <cellStyle name="Enter Units (1) 3" xfId="7519"/>
    <cellStyle name="Enter Units (1) 4" xfId="7520"/>
    <cellStyle name="Enter Units (1) 5" xfId="7521"/>
    <cellStyle name="Enter Units (1) 6" xfId="7522"/>
    <cellStyle name="Enter Units (1) 7" xfId="7523"/>
    <cellStyle name="Enter Units (1) 8" xfId="7524"/>
    <cellStyle name="Enter Units (1) 9" xfId="7525"/>
    <cellStyle name="Enter Units (2)" xfId="1944"/>
    <cellStyle name="Enter Units (2) 2" xfId="7526"/>
    <cellStyle name="Enter Units (2) 3" xfId="7527"/>
    <cellStyle name="Enter Units (2) 4" xfId="7528"/>
    <cellStyle name="Enter Units (2) 5" xfId="7529"/>
    <cellStyle name="Enter Units (2) 6" xfId="7530"/>
    <cellStyle name="Enter Units (2) 7" xfId="7531"/>
    <cellStyle name="Entered" xfId="1945"/>
    <cellStyle name="Entered 10" xfId="1946"/>
    <cellStyle name="Entered 11" xfId="1947"/>
    <cellStyle name="Entered 12" xfId="1948"/>
    <cellStyle name="Entered 13" xfId="1949"/>
    <cellStyle name="Entered 14" xfId="1950"/>
    <cellStyle name="Entered 2" xfId="1951"/>
    <cellStyle name="Entered 3" xfId="1952"/>
    <cellStyle name="Entered 4" xfId="1953"/>
    <cellStyle name="Entered 5" xfId="1954"/>
    <cellStyle name="Entered 6" xfId="1955"/>
    <cellStyle name="Entered 7" xfId="1956"/>
    <cellStyle name="Entered 8" xfId="1957"/>
    <cellStyle name="Entered 9" xfId="1958"/>
    <cellStyle name="Entered_041010Final DHDL 2010_Merged financial_exclud share" xfId="1959"/>
    <cellStyle name="Ergebnis" xfId="7532"/>
    <cellStyle name="Ergebnis 2" xfId="7533"/>
    <cellStyle name="Erklärender Text" xfId="7534"/>
    <cellStyle name="Euro" xfId="1960"/>
    <cellStyle name="Euro 2" xfId="5022"/>
    <cellStyle name="Euro 2 2" xfId="7535"/>
    <cellStyle name="Euro 2 2 2" xfId="7536"/>
    <cellStyle name="Euro 2 2 2 2" xfId="7537"/>
    <cellStyle name="Euro 2 3" xfId="7538"/>
    <cellStyle name="Euro 2 4" xfId="7539"/>
    <cellStyle name="Euro 3" xfId="5023"/>
    <cellStyle name="Euro 3 2" xfId="7540"/>
    <cellStyle name="Euro 3 2 2" xfId="7541"/>
    <cellStyle name="Euro 4" xfId="5024"/>
    <cellStyle name="Euro 5" xfId="5025"/>
    <cellStyle name="Excel Built-in Comma" xfId="7542"/>
    <cellStyle name="Excel Built-in Comma 2" xfId="7543"/>
    <cellStyle name="Excel Built-in Comma 3" xfId="7544"/>
    <cellStyle name="Excel Built-in Comma 4" xfId="7545"/>
    <cellStyle name="Excel Built-in Normal" xfId="7546"/>
    <cellStyle name="Excel Built-in Normal 2" xfId="7547"/>
    <cellStyle name="Excel Built-in Normal 3" xfId="7548"/>
    <cellStyle name="Excel Built-in Normal 4" xfId="7549"/>
    <cellStyle name="Explanatory Text 10" xfId="5026"/>
    <cellStyle name="Explanatory Text 11" xfId="5027"/>
    <cellStyle name="Explanatory Text 12" xfId="5028"/>
    <cellStyle name="Explanatory Text 13" xfId="5029"/>
    <cellStyle name="Explanatory Text 14" xfId="5030"/>
    <cellStyle name="Explanatory Text 15" xfId="5031"/>
    <cellStyle name="Explanatory Text 16" xfId="7550"/>
    <cellStyle name="Explanatory Text 2" xfId="1961"/>
    <cellStyle name="Explanatory Text 2 2" xfId="7551"/>
    <cellStyle name="Explanatory Text 3" xfId="1962"/>
    <cellStyle name="Explanatory Text 3 2" xfId="7552"/>
    <cellStyle name="Explanatory Text 4" xfId="5032"/>
    <cellStyle name="Explanatory Text 5" xfId="5033"/>
    <cellStyle name="Explanatory Text 6" xfId="5034"/>
    <cellStyle name="Explanatory Text 7" xfId="5035"/>
    <cellStyle name="Explanatory Text 8" xfId="5036"/>
    <cellStyle name="Explanatory Text 9" xfId="5037"/>
    <cellStyle name="EY%colcalc" xfId="1963"/>
    <cellStyle name="EY%input" xfId="1964"/>
    <cellStyle name="EY%rowcalc" xfId="1965"/>
    <cellStyle name="EY0dp" xfId="1966"/>
    <cellStyle name="EY1dp" xfId="1967"/>
    <cellStyle name="EY2dp" xfId="1968"/>
    <cellStyle name="EY3dp" xfId="1969"/>
    <cellStyle name="EYColumnHeading" xfId="1970"/>
    <cellStyle name="EYHeading1" xfId="1971"/>
    <cellStyle name="EYheading2" xfId="1972"/>
    <cellStyle name="EYheading3" xfId="1973"/>
    <cellStyle name="EYnumber" xfId="1974"/>
    <cellStyle name="EYnumber 2" xfId="7553"/>
    <cellStyle name="EYSheetHeader1" xfId="1975"/>
    <cellStyle name="EYtext" xfId="1976"/>
    <cellStyle name="F2" xfId="1977"/>
    <cellStyle name="F3" xfId="1978"/>
    <cellStyle name="F4" xfId="1979"/>
    <cellStyle name="F5" xfId="1980"/>
    <cellStyle name="F6" xfId="1981"/>
    <cellStyle name="F7" xfId="1982"/>
    <cellStyle name="F8" xfId="1983"/>
    <cellStyle name="FDC-Pos" xfId="1984"/>
    <cellStyle name="Fijo" xfId="1985"/>
    <cellStyle name="Financiero" xfId="1986"/>
    <cellStyle name="Fixed" xfId="1987"/>
    <cellStyle name="Fixed 2" xfId="7554"/>
    <cellStyle name="Fixed 2 2" xfId="7555"/>
    <cellStyle name="Fixed 2 2 2" xfId="7556"/>
    <cellStyle name="Fixed 3" xfId="7557"/>
    <cellStyle name="Fixed 4" xfId="7558"/>
    <cellStyle name="ƒnƒCƒp[ƒŠƒ“ƒN" xfId="1988"/>
    <cellStyle name="Followed Hyperlink 2" xfId="1989"/>
    <cellStyle name="Foottitle" xfId="7559"/>
    <cellStyle name="Formel" xfId="7560"/>
    <cellStyle name="Form-name" xfId="1990"/>
    <cellStyle name="Form-nr" xfId="1991"/>
    <cellStyle name="Formula" xfId="1992"/>
    <cellStyle name="FRCurr" xfId="7561"/>
    <cellStyle name="FRGroup" xfId="7562"/>
    <cellStyle name="FRGroup 2" xfId="7563"/>
    <cellStyle name="FRHead" xfId="7564"/>
    <cellStyle name="FRLabel" xfId="7565"/>
    <cellStyle name="FRNumb" xfId="7566"/>
    <cellStyle name="FRPerc" xfId="7567"/>
    <cellStyle name="FRPerc100" xfId="7568"/>
    <cellStyle name="FRSubhead" xfId="7569"/>
    <cellStyle name="FRtext" xfId="7570"/>
    <cellStyle name="Good 10" xfId="5038"/>
    <cellStyle name="Good 11" xfId="5039"/>
    <cellStyle name="Good 12" xfId="5040"/>
    <cellStyle name="Good 13" xfId="5041"/>
    <cellStyle name="Good 14" xfId="5042"/>
    <cellStyle name="Good 15" xfId="5043"/>
    <cellStyle name="Good 16" xfId="7571"/>
    <cellStyle name="Good 2" xfId="1993"/>
    <cellStyle name="Good 2 2" xfId="7572"/>
    <cellStyle name="Good 3" xfId="1994"/>
    <cellStyle name="Good 3 2" xfId="7573"/>
    <cellStyle name="Good 4" xfId="5044"/>
    <cellStyle name="Good 5" xfId="5045"/>
    <cellStyle name="Good 6" xfId="5046"/>
    <cellStyle name="Good 7" xfId="5047"/>
    <cellStyle name="Good 8" xfId="5048"/>
    <cellStyle name="Good 9" xfId="5049"/>
    <cellStyle name="Grand Total" xfId="7574"/>
    <cellStyle name="Grey" xfId="1995"/>
    <cellStyle name="Grey 2" xfId="1996"/>
    <cellStyle name="Grey 3" xfId="7575"/>
    <cellStyle name="Gut" xfId="7576"/>
    <cellStyle name="HEADER" xfId="1997"/>
    <cellStyle name="Header 2" xfId="7577"/>
    <cellStyle name="Header1" xfId="1998"/>
    <cellStyle name="Header1 2" xfId="1999"/>
    <cellStyle name="Header1 3" xfId="2000"/>
    <cellStyle name="Header2" xfId="2001"/>
    <cellStyle name="Header2 2" xfId="7578"/>
    <cellStyle name="Heading" xfId="2002"/>
    <cellStyle name="Heading 1 10" xfId="5050"/>
    <cellStyle name="Heading 1 11" xfId="5051"/>
    <cellStyle name="Heading 1 12" xfId="5052"/>
    <cellStyle name="Heading 1 13" xfId="5053"/>
    <cellStyle name="Heading 1 14" xfId="5054"/>
    <cellStyle name="Heading 1 15" xfId="5055"/>
    <cellStyle name="Heading 1 16" xfId="7579"/>
    <cellStyle name="Heading 1 2" xfId="2003"/>
    <cellStyle name="Heading 1 2 2" xfId="7580"/>
    <cellStyle name="Heading 1 3" xfId="2004"/>
    <cellStyle name="Heading 1 3 2" xfId="7581"/>
    <cellStyle name="Heading 1 4" xfId="5056"/>
    <cellStyle name="Heading 1 5" xfId="5057"/>
    <cellStyle name="Heading 1 6" xfId="5058"/>
    <cellStyle name="Heading 1 7" xfId="5059"/>
    <cellStyle name="Heading 1 8" xfId="5060"/>
    <cellStyle name="Heading 1 9" xfId="5061"/>
    <cellStyle name="Heading 2 10" xfId="5062"/>
    <cellStyle name="Heading 2 11" xfId="5063"/>
    <cellStyle name="Heading 2 12" xfId="5064"/>
    <cellStyle name="Heading 2 13" xfId="5065"/>
    <cellStyle name="Heading 2 14" xfId="5066"/>
    <cellStyle name="Heading 2 15" xfId="5067"/>
    <cellStyle name="Heading 2 16" xfId="7582"/>
    <cellStyle name="Heading 2 2" xfId="2005"/>
    <cellStyle name="Heading 2 2 2" xfId="7583"/>
    <cellStyle name="Heading 2 3" xfId="2006"/>
    <cellStyle name="Heading 2 3 2" xfId="7584"/>
    <cellStyle name="Heading 2 4" xfId="5068"/>
    <cellStyle name="Heading 2 5" xfId="5069"/>
    <cellStyle name="Heading 2 6" xfId="5070"/>
    <cellStyle name="Heading 2 7" xfId="5071"/>
    <cellStyle name="Heading 2 8" xfId="5072"/>
    <cellStyle name="Heading 2 9" xfId="5073"/>
    <cellStyle name="Heading 3 10" xfId="5074"/>
    <cellStyle name="Heading 3 11" xfId="5075"/>
    <cellStyle name="Heading 3 12" xfId="5076"/>
    <cellStyle name="Heading 3 13" xfId="5077"/>
    <cellStyle name="Heading 3 14" xfId="5078"/>
    <cellStyle name="Heading 3 15" xfId="5079"/>
    <cellStyle name="Heading 3 16" xfId="7585"/>
    <cellStyle name="Heading 3 2" xfId="2007"/>
    <cellStyle name="Heading 3 2 2" xfId="7586"/>
    <cellStyle name="Heading 3 3" xfId="2008"/>
    <cellStyle name="Heading 3 3 2" xfId="7587"/>
    <cellStyle name="Heading 3 4" xfId="5080"/>
    <cellStyle name="Heading 3 5" xfId="5081"/>
    <cellStyle name="Heading 3 6" xfId="5082"/>
    <cellStyle name="Heading 3 7" xfId="5083"/>
    <cellStyle name="Heading 3 8" xfId="5084"/>
    <cellStyle name="Heading 3 9" xfId="5085"/>
    <cellStyle name="Heading 4 10" xfId="5086"/>
    <cellStyle name="Heading 4 11" xfId="5087"/>
    <cellStyle name="Heading 4 12" xfId="5088"/>
    <cellStyle name="Heading 4 13" xfId="5089"/>
    <cellStyle name="Heading 4 14" xfId="5090"/>
    <cellStyle name="Heading 4 15" xfId="5091"/>
    <cellStyle name="Heading 4 16" xfId="7588"/>
    <cellStyle name="Heading 4 2" xfId="2009"/>
    <cellStyle name="Heading 4 2 2" xfId="7589"/>
    <cellStyle name="Heading 4 3" xfId="2010"/>
    <cellStyle name="Heading 4 3 2" xfId="7590"/>
    <cellStyle name="Heading 4 4" xfId="5092"/>
    <cellStyle name="Heading 4 5" xfId="5093"/>
    <cellStyle name="Heading 4 6" xfId="5094"/>
    <cellStyle name="Heading 4 7" xfId="5095"/>
    <cellStyle name="Heading 4 8" xfId="5096"/>
    <cellStyle name="Heading 4 9" xfId="5097"/>
    <cellStyle name="Heading 5" xfId="7591"/>
    <cellStyle name="Heading 5 2" xfId="7592"/>
    <cellStyle name="Heading 5 2 2" xfId="7593"/>
    <cellStyle name="Heading 6" xfId="7594"/>
    <cellStyle name="Heading 7" xfId="7595"/>
    <cellStyle name="Heading1" xfId="2011"/>
    <cellStyle name="Heading1 1" xfId="7596"/>
    <cellStyle name="Heading1 2" xfId="7597"/>
    <cellStyle name="Heading1_DLF Ltd-Club-Phase V-Capitalization-31-Mar-12 RKY" xfId="7598"/>
    <cellStyle name="Heading2" xfId="7599"/>
    <cellStyle name="Hidden" xfId="7600"/>
    <cellStyle name="HideZeros" xfId="2012"/>
    <cellStyle name="Hyperlink 10" xfId="2013"/>
    <cellStyle name="Hyperlink 11" xfId="2014"/>
    <cellStyle name="Hyperlink 12" xfId="2015"/>
    <cellStyle name="Hyperlink 13" xfId="2016"/>
    <cellStyle name="Hyperlink 14" xfId="2017"/>
    <cellStyle name="Hyperlink 15" xfId="2018"/>
    <cellStyle name="Hyperlink 2" xfId="2019"/>
    <cellStyle name="Hyperlink 2 2" xfId="7601"/>
    <cellStyle name="Hyperlink 2 3" xfId="5098"/>
    <cellStyle name="Hyperlink 3" xfId="2020"/>
    <cellStyle name="Hyperlink 4" xfId="2021"/>
    <cellStyle name="Hyperlink 5" xfId="2022"/>
    <cellStyle name="Hyperlink 6" xfId="2023"/>
    <cellStyle name="Hyperlink 7" xfId="2024"/>
    <cellStyle name="Hyperlink 8" xfId="2025"/>
    <cellStyle name="Hyperlink 9" xfId="2026"/>
    <cellStyle name="Hypertextový odkaz" xfId="2027"/>
    <cellStyle name="Index" xfId="2028"/>
    <cellStyle name="InflationIndex" xfId="2029"/>
    <cellStyle name="InflationIndex 2" xfId="7602"/>
    <cellStyle name="InflationIndex 2 2" xfId="7603"/>
    <cellStyle name="InflationIndex 2 2 2" xfId="7604"/>
    <cellStyle name="InflationIndex 3" xfId="7605"/>
    <cellStyle name="InflationIndex 4" xfId="7606"/>
    <cellStyle name="Info_Main" xfId="7607"/>
    <cellStyle name="Input [yellow]" xfId="2030"/>
    <cellStyle name="Input [yellow] 2" xfId="2031"/>
    <cellStyle name="Input [yellow] 2 2" xfId="7608"/>
    <cellStyle name="Input [yellow] 3" xfId="7609"/>
    <cellStyle name="Input [yellow] 4" xfId="7610"/>
    <cellStyle name="Input 10" xfId="5099"/>
    <cellStyle name="Input 10 2" xfId="7611"/>
    <cellStyle name="Input 11" xfId="5100"/>
    <cellStyle name="Input 11 2" xfId="7612"/>
    <cellStyle name="Input 12" xfId="5101"/>
    <cellStyle name="Input 12 2" xfId="7613"/>
    <cellStyle name="Input 13" xfId="5102"/>
    <cellStyle name="Input 13 2" xfId="7614"/>
    <cellStyle name="Input 14" xfId="5103"/>
    <cellStyle name="Input 14 2" xfId="7615"/>
    <cellStyle name="Input 15" xfId="5104"/>
    <cellStyle name="Input 15 2" xfId="7616"/>
    <cellStyle name="Input 16" xfId="7617"/>
    <cellStyle name="Input 16 2" xfId="7618"/>
    <cellStyle name="Input 2" xfId="2032"/>
    <cellStyle name="Input 2 2" xfId="7619"/>
    <cellStyle name="Input 2 3" xfId="7620"/>
    <cellStyle name="Input 3" xfId="2033"/>
    <cellStyle name="Input 3 2" xfId="7621"/>
    <cellStyle name="Input 3 3" xfId="7622"/>
    <cellStyle name="Input 4" xfId="2034"/>
    <cellStyle name="Input 4 2" xfId="7623"/>
    <cellStyle name="Input 4 2 2" xfId="7624"/>
    <cellStyle name="Input 4 3" xfId="7625"/>
    <cellStyle name="Input 5" xfId="5105"/>
    <cellStyle name="Input 5 2" xfId="7626"/>
    <cellStyle name="Input 5 2 2" xfId="7627"/>
    <cellStyle name="Input 5 3" xfId="7628"/>
    <cellStyle name="Input 6" xfId="5106"/>
    <cellStyle name="Input 6 2" xfId="7629"/>
    <cellStyle name="Input 6 2 2" xfId="7630"/>
    <cellStyle name="Input 6 3" xfId="7631"/>
    <cellStyle name="Input 7" xfId="5107"/>
    <cellStyle name="Input 7 2" xfId="7632"/>
    <cellStyle name="Input 8" xfId="5108"/>
    <cellStyle name="Input 8 2" xfId="7633"/>
    <cellStyle name="Input 9" xfId="5109"/>
    <cellStyle name="Input 9 2" xfId="7634"/>
    <cellStyle name="Integer" xfId="2035"/>
    <cellStyle name="Integer 2" xfId="7635"/>
    <cellStyle name="Integer 2 2" xfId="7636"/>
    <cellStyle name="Integer 2 2 2" xfId="7637"/>
    <cellStyle name="Integer 3" xfId="7638"/>
    <cellStyle name="Integer 4" xfId="7639"/>
    <cellStyle name="Invisible" xfId="2036"/>
    <cellStyle name="Invisible 2" xfId="7640"/>
    <cellStyle name="Invisible 2 2" xfId="7641"/>
    <cellStyle name="Invisible 2 2 2" xfId="7642"/>
    <cellStyle name="Invisible 3" xfId="7643"/>
    <cellStyle name="Invisible 4" xfId="7644"/>
    <cellStyle name="Item" xfId="2037"/>
    <cellStyle name="ItemTypeClass" xfId="2038"/>
    <cellStyle name="ItemTypeClass 2" xfId="7645"/>
    <cellStyle name="k" xfId="7646"/>
    <cellStyle name="KGName" xfId="2039"/>
    <cellStyle name="KG-Nr" xfId="2040"/>
    <cellStyle name="Kol.-Titel" xfId="2041"/>
    <cellStyle name="KPMG Heading 1" xfId="2042"/>
    <cellStyle name="KPMG Heading 2" xfId="2043"/>
    <cellStyle name="KPMG Heading 3" xfId="2044"/>
    <cellStyle name="KPMG Heading 4" xfId="2045"/>
    <cellStyle name="KPMG Normal" xfId="2046"/>
    <cellStyle name="KPMG Normal Text" xfId="2047"/>
    <cellStyle name="L" xfId="7647"/>
    <cellStyle name="L_SCOPE OF WORK STR-FIN-SPCL-CONTRACT" xfId="7648"/>
    <cellStyle name="Labels - Style3" xfId="2048"/>
    <cellStyle name="Labels - Style3 2" xfId="7649"/>
    <cellStyle name="Labels - Style3 2 2" xfId="7650"/>
    <cellStyle name="Labels - Style3 3" xfId="7651"/>
    <cellStyle name="Labels - Style3_Fund position 31.05.2008" xfId="7652"/>
    <cellStyle name="Lakh" xfId="2049"/>
    <cellStyle name="Lakh (0)" xfId="2050"/>
    <cellStyle name="Lakh_Book1 (3)" xfId="2051"/>
    <cellStyle name="LakhLac" xfId="2052"/>
    <cellStyle name="LakhNeg" xfId="2053"/>
    <cellStyle name="LakhNeg (0)" xfId="2054"/>
    <cellStyle name="LakhNeg_FOREX1" xfId="2055"/>
    <cellStyle name="left" xfId="2056"/>
    <cellStyle name="Length" xfId="7653"/>
    <cellStyle name="light grey shad" xfId="2057"/>
    <cellStyle name="Light Line" xfId="7654"/>
    <cellStyle name="Ligne" xfId="2058"/>
    <cellStyle name="Ligne 2" xfId="7655"/>
    <cellStyle name="LineItemPrompt" xfId="2059"/>
    <cellStyle name="LineItemValue" xfId="2060"/>
    <cellStyle name="Linie" xfId="2061"/>
    <cellStyle name="Linie-nr" xfId="2062"/>
    <cellStyle name="Link" xfId="7656"/>
    <cellStyle name="Link 2" xfId="7657"/>
    <cellStyle name="Link Currency (0)" xfId="2063"/>
    <cellStyle name="Link Currency (0) 10" xfId="7658"/>
    <cellStyle name="Link Currency (0) 2" xfId="7659"/>
    <cellStyle name="Link Currency (0) 2 2" xfId="7660"/>
    <cellStyle name="Link Currency (0) 2 2 2" xfId="7661"/>
    <cellStyle name="Link Currency (0) 2 2 2 2" xfId="7662"/>
    <cellStyle name="Link Currency (0) 2 3" xfId="7663"/>
    <cellStyle name="Link Currency (0) 3" xfId="7664"/>
    <cellStyle name="Link Currency (0) 3 2" xfId="7665"/>
    <cellStyle name="Link Currency (0) 4" xfId="7666"/>
    <cellStyle name="Link Currency (0) 4 2" xfId="7667"/>
    <cellStyle name="Link Currency (0) 5" xfId="7668"/>
    <cellStyle name="Link Currency (0) 5 2" xfId="7669"/>
    <cellStyle name="Link Currency (0) 6" xfId="7670"/>
    <cellStyle name="Link Currency (0) 6 2" xfId="7671"/>
    <cellStyle name="Link Currency (0) 7" xfId="7672"/>
    <cellStyle name="Link Currency (0) 7 2" xfId="7673"/>
    <cellStyle name="Link Currency (0) 8" xfId="7674"/>
    <cellStyle name="Link Currency (0) 9" xfId="7675"/>
    <cellStyle name="Link Currency (2)" xfId="2064"/>
    <cellStyle name="Link Currency (2) 2" xfId="7676"/>
    <cellStyle name="Link Currency (2) 3" xfId="7677"/>
    <cellStyle name="Link Currency (2) 4" xfId="7678"/>
    <cellStyle name="Link Currency (2) 5" xfId="7679"/>
    <cellStyle name="Link Currency (2) 6" xfId="7680"/>
    <cellStyle name="Link Currency (2) 7" xfId="7681"/>
    <cellStyle name="Link Units (0)" xfId="2065"/>
    <cellStyle name="Link Units (0) 10" xfId="7682"/>
    <cellStyle name="Link Units (0) 2" xfId="7683"/>
    <cellStyle name="Link Units (0) 2 2" xfId="7684"/>
    <cellStyle name="Link Units (0) 2 2 2" xfId="7685"/>
    <cellStyle name="Link Units (0) 2 2 2 2" xfId="7686"/>
    <cellStyle name="Link Units (0) 2 3" xfId="7687"/>
    <cellStyle name="Link Units (0) 3" xfId="7688"/>
    <cellStyle name="Link Units (0) 3 2" xfId="7689"/>
    <cellStyle name="Link Units (0) 4" xfId="7690"/>
    <cellStyle name="Link Units (0) 4 2" xfId="7691"/>
    <cellStyle name="Link Units (0) 5" xfId="7692"/>
    <cellStyle name="Link Units (0) 5 2" xfId="7693"/>
    <cellStyle name="Link Units (0) 6" xfId="7694"/>
    <cellStyle name="Link Units (0) 6 2" xfId="7695"/>
    <cellStyle name="Link Units (0) 7" xfId="7696"/>
    <cellStyle name="Link Units (0) 7 2" xfId="7697"/>
    <cellStyle name="Link Units (0) 8" xfId="7698"/>
    <cellStyle name="Link Units (0) 9" xfId="7699"/>
    <cellStyle name="Link Units (1)" xfId="2066"/>
    <cellStyle name="Link Units (1) 10" xfId="7700"/>
    <cellStyle name="Link Units (1) 2" xfId="7701"/>
    <cellStyle name="Link Units (1) 2 2" xfId="7702"/>
    <cellStyle name="Link Units (1) 2 2 2" xfId="7703"/>
    <cellStyle name="Link Units (1) 3" xfId="7704"/>
    <cellStyle name="Link Units (1) 4" xfId="7705"/>
    <cellStyle name="Link Units (1) 5" xfId="7706"/>
    <cellStyle name="Link Units (1) 6" xfId="7707"/>
    <cellStyle name="Link Units (1) 7" xfId="7708"/>
    <cellStyle name="Link Units (1) 8" xfId="7709"/>
    <cellStyle name="Link Units (1) 9" xfId="7710"/>
    <cellStyle name="Link Units (2)" xfId="2067"/>
    <cellStyle name="Link Units (2) 2" xfId="7711"/>
    <cellStyle name="Link Units (2) 3" xfId="7712"/>
    <cellStyle name="Link Units (2) 4" xfId="7713"/>
    <cellStyle name="Link Units (2) 5" xfId="7714"/>
    <cellStyle name="Link Units (2) 6" xfId="7715"/>
    <cellStyle name="Link Units (2) 7" xfId="7716"/>
    <cellStyle name="Linked Cell 10" xfId="5110"/>
    <cellStyle name="Linked Cell 11" xfId="5111"/>
    <cellStyle name="Linked Cell 12" xfId="5112"/>
    <cellStyle name="Linked Cell 13" xfId="5113"/>
    <cellStyle name="Linked Cell 14" xfId="5114"/>
    <cellStyle name="Linked Cell 15" xfId="5115"/>
    <cellStyle name="Linked Cell 16" xfId="7717"/>
    <cellStyle name="Linked Cell 2" xfId="2068"/>
    <cellStyle name="Linked Cell 2 2" xfId="7718"/>
    <cellStyle name="Linked Cell 3" xfId="2069"/>
    <cellStyle name="Linked Cell 3 2" xfId="7719"/>
    <cellStyle name="Linked Cell 4" xfId="5116"/>
    <cellStyle name="Linked Cell 5" xfId="5117"/>
    <cellStyle name="Linked Cell 6" xfId="5118"/>
    <cellStyle name="Linked Cell 7" xfId="5119"/>
    <cellStyle name="Linked Cell 8" xfId="5120"/>
    <cellStyle name="Linked Cell 9" xfId="5121"/>
    <cellStyle name="LISAM" xfId="2070"/>
    <cellStyle name="M" xfId="7720"/>
    <cellStyle name="M_SCOPE OF WORK STR-FIN-SPCL-CONTRACT" xfId="7721"/>
    <cellStyle name="M-0" xfId="7722"/>
    <cellStyle name="MACRO" xfId="7723"/>
    <cellStyle name="MACRO 2" xfId="7724"/>
    <cellStyle name="macroname" xfId="2071"/>
    <cellStyle name="mahesh" xfId="2072"/>
    <cellStyle name="MAHESH 2" xfId="7725"/>
    <cellStyle name="MainDescription" xfId="7726"/>
    <cellStyle name="mani" xfId="2073"/>
    <cellStyle name="mani 2" xfId="7727"/>
    <cellStyle name="Measure" xfId="7728"/>
    <cellStyle name="Migliaia (0)_Book1" xfId="2074"/>
    <cellStyle name="Millares [0]_10 AVERIAS MASIVAS + ANT" xfId="2075"/>
    <cellStyle name="Millares_10 AVERIAS MASIVAS + ANT" xfId="2076"/>
    <cellStyle name="Milliers [0]_!!!GO" xfId="2077"/>
    <cellStyle name="Milliers 0" xfId="2078"/>
    <cellStyle name="Milliers 0 / ..." xfId="2079"/>
    <cellStyle name="Milliers 0.00" xfId="2080"/>
    <cellStyle name="Milliers 0.00 / ..." xfId="2081"/>
    <cellStyle name="Milliers_!!!GO" xfId="2082"/>
    <cellStyle name="Millions" xfId="2083"/>
    <cellStyle name="Millions ++" xfId="2084"/>
    <cellStyle name="Millions 1" xfId="2085"/>
    <cellStyle name="mine" xfId="2086"/>
    <cellStyle name="mine 2" xfId="7729"/>
    <cellStyle name="m-o" xfId="7730"/>
    <cellStyle name="Model" xfId="2087"/>
    <cellStyle name="Moeda [0]_TBASE-01" xfId="2088"/>
    <cellStyle name="Moeda_CW170_8" xfId="2089"/>
    <cellStyle name="Mois" xfId="2090"/>
    <cellStyle name="Moneda [0]_10 AVERIAS MASIVAS + ANT" xfId="2091"/>
    <cellStyle name="Moneda_10 AVERIAS MASIVAS + ANT" xfId="2092"/>
    <cellStyle name="Monétaire [0]_!!!GO" xfId="2093"/>
    <cellStyle name="Monétaire_!!!GO" xfId="2094"/>
    <cellStyle name="Monetario" xfId="2095"/>
    <cellStyle name="Money" xfId="2096"/>
    <cellStyle name="Money 2" xfId="7731"/>
    <cellStyle name="Money 2 2" xfId="7732"/>
    <cellStyle name="Money 2 2 2" xfId="7733"/>
    <cellStyle name="Money 3" xfId="7734"/>
    <cellStyle name="Money 4" xfId="7735"/>
    <cellStyle name="Month" xfId="2097"/>
    <cellStyle name="Month 2" xfId="7736"/>
    <cellStyle name="Month 2 2" xfId="7737"/>
    <cellStyle name="Month 2 2 2" xfId="7738"/>
    <cellStyle name="Month 3" xfId="7739"/>
    <cellStyle name="Month 4" xfId="7740"/>
    <cellStyle name="n" xfId="7741"/>
    <cellStyle name="Naira" xfId="2098"/>
    <cellStyle name="Neu" xfId="7742"/>
    <cellStyle name="Neu 2" xfId="7743"/>
    <cellStyle name="Neutral 10" xfId="5122"/>
    <cellStyle name="Neutral 11" xfId="5123"/>
    <cellStyle name="Neutral 12" xfId="5124"/>
    <cellStyle name="Neutral 13" xfId="5125"/>
    <cellStyle name="Neutral 14" xfId="5126"/>
    <cellStyle name="Neutral 15" xfId="5127"/>
    <cellStyle name="Neutral 16" xfId="7744"/>
    <cellStyle name="Neutral 2" xfId="2099"/>
    <cellStyle name="Neutral 2 2" xfId="7745"/>
    <cellStyle name="Neutral 3" xfId="2100"/>
    <cellStyle name="Neutral 3 2" xfId="7746"/>
    <cellStyle name="Neutral 4" xfId="5128"/>
    <cellStyle name="Neutral 5" xfId="5129"/>
    <cellStyle name="Neutral 6" xfId="5130"/>
    <cellStyle name="Neutral 7" xfId="5131"/>
    <cellStyle name="Neutral 8" xfId="5132"/>
    <cellStyle name="Neutral 9" xfId="5133"/>
    <cellStyle name="Nining" xfId="7747"/>
    <cellStyle name="Nining 2" xfId="7748"/>
    <cellStyle name="no dec" xfId="2101"/>
    <cellStyle name="Non défini" xfId="7749"/>
    <cellStyle name="Nor}al" xfId="2102"/>
    <cellStyle name="Nor}al 2" xfId="7750"/>
    <cellStyle name="Nor}al 2 2" xfId="7751"/>
    <cellStyle name="Nor}al 3" xfId="7752"/>
    <cellStyle name="Nor}al 4" xfId="7753"/>
    <cellStyle name="Nor}al 5" xfId="7754"/>
    <cellStyle name="Nor}al 6" xfId="7755"/>
    <cellStyle name="Nor}al 7" xfId="7756"/>
    <cellStyle name="Nor}al_A2Z_Consolidated_Financials_05.07.08 00.14 AM" xfId="7757"/>
    <cellStyle name="Norm੎੎" xfId="2103"/>
    <cellStyle name="Norm??" xfId="2104"/>
    <cellStyle name="Norm੎੎_DHDL_Financial_31.12.2010" xfId="2105"/>
    <cellStyle name="Normal" xfId="0" builtinId="0"/>
    <cellStyle name="Normal - Style1" xfId="2106"/>
    <cellStyle name="Normal - Style1 10" xfId="2107"/>
    <cellStyle name="Normal - Style1 10 2" xfId="5238"/>
    <cellStyle name="Normal - Style1 11" xfId="2108"/>
    <cellStyle name="Normal - Style1 12" xfId="2109"/>
    <cellStyle name="Normal - Style1 13" xfId="2110"/>
    <cellStyle name="Normal - Style1 14" xfId="2111"/>
    <cellStyle name="Normal - Style1 15" xfId="2112"/>
    <cellStyle name="Normal - Style1 16" xfId="7758"/>
    <cellStyle name="Normal - Style1 17" xfId="7759"/>
    <cellStyle name="Normal - Style1 18" xfId="7760"/>
    <cellStyle name="Normal - Style1 19" xfId="7761"/>
    <cellStyle name="Normal - Style1 2" xfId="2113"/>
    <cellStyle name="Normal - Style1 20" xfId="7762"/>
    <cellStyle name="Normal - Style1 21" xfId="7763"/>
    <cellStyle name="Normal - Style1 22" xfId="7764"/>
    <cellStyle name="Normal - Style1 23" xfId="7765"/>
    <cellStyle name="Normal - Style1 24" xfId="7766"/>
    <cellStyle name="Normal - Style1 3" xfId="2114"/>
    <cellStyle name="Normal - Style1 4" xfId="2115"/>
    <cellStyle name="Normal - Style1 5" xfId="2116"/>
    <cellStyle name="Normal - Style1 6" xfId="2117"/>
    <cellStyle name="Normal - Style1 7" xfId="2118"/>
    <cellStyle name="Normal - Style1 8" xfId="2119"/>
    <cellStyle name="Normal - Style1 9" xfId="2120"/>
    <cellStyle name="Normal - Style1_7. FS_KAPO Financials" xfId="2121"/>
    <cellStyle name="Normal 10" xfId="8"/>
    <cellStyle name="Normal 10 2" xfId="2122"/>
    <cellStyle name="Normal 10 2 2" xfId="7767"/>
    <cellStyle name="Normal 10 3" xfId="7768"/>
    <cellStyle name="Normal 10_BS-March-200819.4" xfId="7769"/>
    <cellStyle name="Normal 100" xfId="2123"/>
    <cellStyle name="Normal 101" xfId="2124"/>
    <cellStyle name="Normal 102" xfId="2125"/>
    <cellStyle name="Normal 103" xfId="2126"/>
    <cellStyle name="Normal 104" xfId="2127"/>
    <cellStyle name="Normal 105" xfId="2128"/>
    <cellStyle name="Normal 106" xfId="2129"/>
    <cellStyle name="Normal 107" xfId="2130"/>
    <cellStyle name="Normal 108" xfId="2131"/>
    <cellStyle name="Normal 109" xfId="2132"/>
    <cellStyle name="Normal 11" xfId="2133"/>
    <cellStyle name="Normal 11 2" xfId="5134"/>
    <cellStyle name="Normal 11 3" xfId="5218"/>
    <cellStyle name="Normal 11_BS-March-200819.4" xfId="7770"/>
    <cellStyle name="Normal 110" xfId="2134"/>
    <cellStyle name="Normal 111" xfId="2135"/>
    <cellStyle name="Normal 112" xfId="2136"/>
    <cellStyle name="Normal 113" xfId="2137"/>
    <cellStyle name="Normal 114" xfId="2138"/>
    <cellStyle name="Normal 115" xfId="2139"/>
    <cellStyle name="Normal 115 2" xfId="7771"/>
    <cellStyle name="Normal 116" xfId="2140"/>
    <cellStyle name="Normal 117" xfId="2141"/>
    <cellStyle name="Normal 118" xfId="2142"/>
    <cellStyle name="Normal 119" xfId="2143"/>
    <cellStyle name="Normal 12" xfId="2144"/>
    <cellStyle name="Normal 12 2" xfId="7772"/>
    <cellStyle name="Normal 12 3" xfId="7773"/>
    <cellStyle name="Normal 12_Reco_ MIS vs D PBDT proj ( 030608)" xfId="7774"/>
    <cellStyle name="Normal 120" xfId="2145"/>
    <cellStyle name="Normal 121" xfId="2146"/>
    <cellStyle name="Normal 122" xfId="2147"/>
    <cellStyle name="Normal 123" xfId="2148"/>
    <cellStyle name="Normal 124" xfId="2149"/>
    <cellStyle name="Normal 125" xfId="2150"/>
    <cellStyle name="Normal 126" xfId="2151"/>
    <cellStyle name="Normal 127" xfId="2152"/>
    <cellStyle name="Normal 128" xfId="2153"/>
    <cellStyle name="Normal 129" xfId="2154"/>
    <cellStyle name="Normal 13" xfId="2155"/>
    <cellStyle name="Normal 13 2" xfId="5135"/>
    <cellStyle name="Normal 13 3" xfId="7775"/>
    <cellStyle name="Normal 13_Def-Tax" xfId="5136"/>
    <cellStyle name="Normal 130" xfId="2156"/>
    <cellStyle name="Normal 131" xfId="2157"/>
    <cellStyle name="Normal 132" xfId="2158"/>
    <cellStyle name="Normal 133" xfId="2159"/>
    <cellStyle name="Normal 134" xfId="2160"/>
    <cellStyle name="Normal 135" xfId="2161"/>
    <cellStyle name="Normal 136" xfId="2162"/>
    <cellStyle name="Normal 137" xfId="2163"/>
    <cellStyle name="Normal 138" xfId="2164"/>
    <cellStyle name="Normal 139" xfId="2165"/>
    <cellStyle name="Normal 14" xfId="2166"/>
    <cellStyle name="Normal 14 2" xfId="7776"/>
    <cellStyle name="Normal 14 3" xfId="7777"/>
    <cellStyle name="Normal 14_Fund position 31.05.2008" xfId="7778"/>
    <cellStyle name="Normal 140" xfId="2167"/>
    <cellStyle name="Normal 141" xfId="2168"/>
    <cellStyle name="Normal 142" xfId="2169"/>
    <cellStyle name="Normal 143" xfId="2170"/>
    <cellStyle name="Normal 144" xfId="2171"/>
    <cellStyle name="Normal 145" xfId="2172"/>
    <cellStyle name="Normal 146" xfId="2173"/>
    <cellStyle name="Normal 147" xfId="2174"/>
    <cellStyle name="Normal 148" xfId="2175"/>
    <cellStyle name="Normal 149" xfId="2176"/>
    <cellStyle name="Normal 15" xfId="2177"/>
    <cellStyle name="Normal 15 2" xfId="7779"/>
    <cellStyle name="Normal 15 2 2" xfId="7780"/>
    <cellStyle name="Normal 150" xfId="5219"/>
    <cellStyle name="Normal 150 2" xfId="5235"/>
    <cellStyle name="Normal 151" xfId="5236"/>
    <cellStyle name="Normal 152" xfId="5237"/>
    <cellStyle name="Normal 152 2" xfId="5240"/>
    <cellStyle name="Normal 152 3" xfId="5241"/>
    <cellStyle name="Normal 153" xfId="5242"/>
    <cellStyle name="Normal 154" xfId="7781"/>
    <cellStyle name="Normal 155" xfId="7782"/>
    <cellStyle name="Normal 156" xfId="7783"/>
    <cellStyle name="Normal 157" xfId="7784"/>
    <cellStyle name="Normal 158" xfId="7785"/>
    <cellStyle name="Normal 159" xfId="2178"/>
    <cellStyle name="Normal 16" xfId="2179"/>
    <cellStyle name="Normal 16 2" xfId="2180"/>
    <cellStyle name="Normal 16 2 2" xfId="7786"/>
    <cellStyle name="Normal 16 2 2 2" xfId="7787"/>
    <cellStyle name="Normal 16 3" xfId="7788"/>
    <cellStyle name="Normal 16 4" xfId="7789"/>
    <cellStyle name="Normal 16_DHDL_Financial_30.06.2011 (Q1)" xfId="2181"/>
    <cellStyle name="Normal 160" xfId="7790"/>
    <cellStyle name="Normal 161" xfId="7791"/>
    <cellStyle name="Normal 162" xfId="7792"/>
    <cellStyle name="Normal 163" xfId="7793"/>
    <cellStyle name="Normal 164" xfId="7794"/>
    <cellStyle name="Normal 165" xfId="7795"/>
    <cellStyle name="Normal 167" xfId="7796"/>
    <cellStyle name="Normal 17" xfId="2182"/>
    <cellStyle name="Normal 17 2" xfId="2183"/>
    <cellStyle name="Normal 17 2 2" xfId="7797"/>
    <cellStyle name="Normal 17 2 2 2" xfId="7798"/>
    <cellStyle name="Normal 17 3" xfId="2184"/>
    <cellStyle name="Normal 17 4" xfId="7799"/>
    <cellStyle name="Normal 17_DHDL_Financial_30.06.2011 (Q1)" xfId="2185"/>
    <cellStyle name="Normal 170" xfId="7800"/>
    <cellStyle name="Normal 175" xfId="7801"/>
    <cellStyle name="Normal 179" xfId="7802"/>
    <cellStyle name="Normal 18" xfId="2186"/>
    <cellStyle name="Normal 18 2" xfId="7803"/>
    <cellStyle name="Normal 18 2 2" xfId="7804"/>
    <cellStyle name="Normal 18 2 2 2" xfId="7805"/>
    <cellStyle name="Normal 18 3" xfId="7806"/>
    <cellStyle name="Normal 18 4" xfId="7807"/>
    <cellStyle name="Normal 182" xfId="7808"/>
    <cellStyle name="Normal 185" xfId="7809"/>
    <cellStyle name="Normal 19" xfId="2187"/>
    <cellStyle name="Normal 19 2" xfId="7810"/>
    <cellStyle name="Normal 19 2 2" xfId="7811"/>
    <cellStyle name="Normal 19 2 2 2" xfId="7812"/>
    <cellStyle name="Normal 19 3" xfId="7813"/>
    <cellStyle name="Normal 19 4" xfId="7814"/>
    <cellStyle name="Normal 191" xfId="7815"/>
    <cellStyle name="Normal 2" xfId="2"/>
    <cellStyle name="Normal 2 10" xfId="2188"/>
    <cellStyle name="Normal 2 10 2" xfId="2189"/>
    <cellStyle name="Normal 2 10_FA Register-Rhea_31Mar12_dt 20 06 2012" xfId="2190"/>
    <cellStyle name="Normal 2 100" xfId="2191"/>
    <cellStyle name="Normal 2 101" xfId="2192"/>
    <cellStyle name="Normal 2 102" xfId="2193"/>
    <cellStyle name="Normal 2 103" xfId="2194"/>
    <cellStyle name="Normal 2 104" xfId="2829"/>
    <cellStyle name="Normal 2 105" xfId="5233"/>
    <cellStyle name="Normal 2 11" xfId="2195"/>
    <cellStyle name="Normal 2 11 2" xfId="7816"/>
    <cellStyle name="Normal 2 11 3" xfId="7817"/>
    <cellStyle name="Normal 2 11 4" xfId="7818"/>
    <cellStyle name="Normal 2 12" xfId="2196"/>
    <cellStyle name="Normal 2 13" xfId="2197"/>
    <cellStyle name="Normal 2 14" xfId="2198"/>
    <cellStyle name="Normal 2 15" xfId="2199"/>
    <cellStyle name="Normal 2 16" xfId="2200"/>
    <cellStyle name="Normal 2 17" xfId="2201"/>
    <cellStyle name="Normal 2 18" xfId="2202"/>
    <cellStyle name="Normal 2 19" xfId="2203"/>
    <cellStyle name="Normal 2 2" xfId="3"/>
    <cellStyle name="Normal 2 2 10" xfId="7819"/>
    <cellStyle name="Normal 2 2 11" xfId="7820"/>
    <cellStyle name="Normal 2 2 12" xfId="7821"/>
    <cellStyle name="Normal 2 2 13" xfId="7822"/>
    <cellStyle name="Normal 2 2 14" xfId="7823"/>
    <cellStyle name="Normal 2 2 15" xfId="7824"/>
    <cellStyle name="Normal 2 2 16" xfId="7825"/>
    <cellStyle name="Normal 2 2 17" xfId="7826"/>
    <cellStyle name="Normal 2 2 18" xfId="7827"/>
    <cellStyle name="Normal 2 2 19" xfId="7828"/>
    <cellStyle name="Normal 2 2 2" xfId="2204"/>
    <cellStyle name="Normal 2 2 2 10" xfId="7829"/>
    <cellStyle name="Normal 2 2 2 11" xfId="7830"/>
    <cellStyle name="Normal 2 2 2 12" xfId="7831"/>
    <cellStyle name="Normal 2 2 2 13" xfId="7832"/>
    <cellStyle name="Normal 2 2 2 14" xfId="7833"/>
    <cellStyle name="Normal 2 2 2 15" xfId="7834"/>
    <cellStyle name="Normal 2 2 2 16" xfId="7835"/>
    <cellStyle name="Normal 2 2 2 17" xfId="7836"/>
    <cellStyle name="Normal 2 2 2 18" xfId="7837"/>
    <cellStyle name="Normal 2 2 2 19" xfId="7838"/>
    <cellStyle name="Normal 2 2 2 2" xfId="2205"/>
    <cellStyle name="Normal 2 2 2 2 2" xfId="2206"/>
    <cellStyle name="Normal 2 2 2 2 3" xfId="2207"/>
    <cellStyle name="Normal 2 2 2 2 4" xfId="7839"/>
    <cellStyle name="Normal 2 2 2 2 5" xfId="7840"/>
    <cellStyle name="Normal 2 2 2 2 6" xfId="7841"/>
    <cellStyle name="Normal 2 2 2 2_Financial Statement 17.02.2010" xfId="2208"/>
    <cellStyle name="Normal 2 2 2 20" xfId="7842"/>
    <cellStyle name="Normal 2 2 2 21" xfId="7843"/>
    <cellStyle name="Normal 2 2 2 22" xfId="7844"/>
    <cellStyle name="Normal 2 2 2 23" xfId="7845"/>
    <cellStyle name="Normal 2 2 2 24" xfId="7846"/>
    <cellStyle name="Normal 2 2 2 25" xfId="7847"/>
    <cellStyle name="Normal 2 2 2 26" xfId="7848"/>
    <cellStyle name="Normal 2 2 2 27" xfId="7849"/>
    <cellStyle name="Normal 2 2 2 28" xfId="7850"/>
    <cellStyle name="Normal 2 2 2 29" xfId="7851"/>
    <cellStyle name="Normal 2 2 2 3" xfId="2209"/>
    <cellStyle name="Normal 2 2 2 30" xfId="7852"/>
    <cellStyle name="Normal 2 2 2 31" xfId="7853"/>
    <cellStyle name="Normal 2 2 2 32" xfId="7854"/>
    <cellStyle name="Normal 2 2 2 33" xfId="7855"/>
    <cellStyle name="Normal 2 2 2 34" xfId="7856"/>
    <cellStyle name="Normal 2 2 2 35" xfId="7857"/>
    <cellStyle name="Normal 2 2 2 36" xfId="7858"/>
    <cellStyle name="Normal 2 2 2 37" xfId="7859"/>
    <cellStyle name="Normal 2 2 2 38" xfId="7860"/>
    <cellStyle name="Normal 2 2 2 39" xfId="7861"/>
    <cellStyle name="Normal 2 2 2 4" xfId="2210"/>
    <cellStyle name="Normal 2 2 2 40" xfId="7862"/>
    <cellStyle name="Normal 2 2 2 41" xfId="7863"/>
    <cellStyle name="Normal 2 2 2 42" xfId="7864"/>
    <cellStyle name="Normal 2 2 2 43" xfId="7865"/>
    <cellStyle name="Normal 2 2 2 44" xfId="7866"/>
    <cellStyle name="Normal 2 2 2 45" xfId="7867"/>
    <cellStyle name="Normal 2 2 2 46" xfId="7868"/>
    <cellStyle name="Normal 2 2 2 47" xfId="7869"/>
    <cellStyle name="Normal 2 2 2 48" xfId="7870"/>
    <cellStyle name="Normal 2 2 2 49" xfId="7871"/>
    <cellStyle name="Normal 2 2 2 5" xfId="7872"/>
    <cellStyle name="Normal 2 2 2 6" xfId="7873"/>
    <cellStyle name="Normal 2 2 2 7" xfId="7874"/>
    <cellStyle name="Normal 2 2 2 8" xfId="7875"/>
    <cellStyle name="Normal 2 2 2 9" xfId="7876"/>
    <cellStyle name="Normal 2 2 2_DHDL_Financial_31.03.2011" xfId="2211"/>
    <cellStyle name="Normal 2 2 20" xfId="7877"/>
    <cellStyle name="Normal 2 2 21" xfId="7878"/>
    <cellStyle name="Normal 2 2 22" xfId="7879"/>
    <cellStyle name="Normal 2 2 23" xfId="7880"/>
    <cellStyle name="Normal 2 2 24" xfId="7881"/>
    <cellStyle name="Normal 2 2 25" xfId="7882"/>
    <cellStyle name="Normal 2 2 26" xfId="7883"/>
    <cellStyle name="Normal 2 2 27" xfId="7884"/>
    <cellStyle name="Normal 2 2 28" xfId="7885"/>
    <cellStyle name="Normal 2 2 29" xfId="7886"/>
    <cellStyle name="Normal 2 2 3" xfId="2212"/>
    <cellStyle name="Normal 2 2 3 2" xfId="7887"/>
    <cellStyle name="Normal 2 2 30" xfId="7888"/>
    <cellStyle name="Normal 2 2 31" xfId="7889"/>
    <cellStyle name="Normal 2 2 32" xfId="7890"/>
    <cellStyle name="Normal 2 2 33" xfId="7891"/>
    <cellStyle name="Normal 2 2 34" xfId="7892"/>
    <cellStyle name="Normal 2 2 35" xfId="7893"/>
    <cellStyle name="Normal 2 2 36" xfId="7894"/>
    <cellStyle name="Normal 2 2 37" xfId="7895"/>
    <cellStyle name="Normal 2 2 38" xfId="7896"/>
    <cellStyle name="Normal 2 2 39" xfId="7897"/>
    <cellStyle name="Normal 2 2 4" xfId="2213"/>
    <cellStyle name="Normal 2 2 4 2" xfId="2214"/>
    <cellStyle name="Normal 2 2 4 3" xfId="2215"/>
    <cellStyle name="Normal 2 2 4_DHDL_Financial_31.03.2011" xfId="2216"/>
    <cellStyle name="Normal 2 2 40" xfId="7898"/>
    <cellStyle name="Normal 2 2 41" xfId="7899"/>
    <cellStyle name="Normal 2 2 42" xfId="7900"/>
    <cellStyle name="Normal 2 2 43" xfId="7901"/>
    <cellStyle name="Normal 2 2 44" xfId="7902"/>
    <cellStyle name="Normal 2 2 45" xfId="7903"/>
    <cellStyle name="Normal 2 2 46" xfId="7904"/>
    <cellStyle name="Normal 2 2 47" xfId="7905"/>
    <cellStyle name="Normal 2 2 48" xfId="7906"/>
    <cellStyle name="Normal 2 2 49" xfId="7907"/>
    <cellStyle name="Normal 2 2 5" xfId="2217"/>
    <cellStyle name="Normal 2 2 50" xfId="7908"/>
    <cellStyle name="Normal 2 2 51" xfId="7909"/>
    <cellStyle name="Normal 2 2 52" xfId="7910"/>
    <cellStyle name="Normal 2 2 53" xfId="7911"/>
    <cellStyle name="Normal 2 2 54" xfId="7912"/>
    <cellStyle name="Normal 2 2 6" xfId="5239"/>
    <cellStyle name="Normal 2 2 6 2" xfId="7913"/>
    <cellStyle name="Normal 2 2 6 2 2" xfId="7914"/>
    <cellStyle name="Normal 2 2 7" xfId="7915"/>
    <cellStyle name="Normal 2 2 8" xfId="7916"/>
    <cellStyle name="Normal 2 2 9" xfId="7917"/>
    <cellStyle name="Normal 2 2_Book1 (18)" xfId="2218"/>
    <cellStyle name="Normal 2 20" xfId="2219"/>
    <cellStyle name="Normal 2 21" xfId="2220"/>
    <cellStyle name="Normal 2 22" xfId="2221"/>
    <cellStyle name="Normal 2 23" xfId="2222"/>
    <cellStyle name="Normal 2 24" xfId="2223"/>
    <cellStyle name="Normal 2 25" xfId="2224"/>
    <cellStyle name="Normal 2 26" xfId="2225"/>
    <cellStyle name="Normal 2 27" xfId="2226"/>
    <cellStyle name="Normal 2 28" xfId="2227"/>
    <cellStyle name="Normal 2 29" xfId="2228"/>
    <cellStyle name="Normal 2 3" xfId="2229"/>
    <cellStyle name="Normal 2 3 2" xfId="2230"/>
    <cellStyle name="Normal 2 3 3" xfId="2231"/>
    <cellStyle name="Normal 2 3_Def-Tax" xfId="5137"/>
    <cellStyle name="Normal 2 30" xfId="2232"/>
    <cellStyle name="Normal 2 31" xfId="2233"/>
    <cellStyle name="Normal 2 32" xfId="2234"/>
    <cellStyle name="Normal 2 33" xfId="2235"/>
    <cellStyle name="Normal 2 34" xfId="2236"/>
    <cellStyle name="Normal 2 35" xfId="2237"/>
    <cellStyle name="Normal 2 36" xfId="2238"/>
    <cellStyle name="Normal 2 37" xfId="2239"/>
    <cellStyle name="Normal 2 38" xfId="2240"/>
    <cellStyle name="Normal 2 39" xfId="2241"/>
    <cellStyle name="Normal 2 4" xfId="2242"/>
    <cellStyle name="Normal 2 4 2" xfId="5138"/>
    <cellStyle name="Normal 2 4_Def-Tax" xfId="5139"/>
    <cellStyle name="Normal 2 40" xfId="2243"/>
    <cellStyle name="Normal 2 41" xfId="2244"/>
    <cellStyle name="Normal 2 42" xfId="2245"/>
    <cellStyle name="Normal 2 43" xfId="2246"/>
    <cellStyle name="Normal 2 44" xfId="2247"/>
    <cellStyle name="Normal 2 45" xfId="2248"/>
    <cellStyle name="Normal 2 46" xfId="2249"/>
    <cellStyle name="Normal 2 47" xfId="2250"/>
    <cellStyle name="Normal 2 48" xfId="2251"/>
    <cellStyle name="Normal 2 49" xfId="2252"/>
    <cellStyle name="Normal 2 5" xfId="2253"/>
    <cellStyle name="Normal 2 5 2" xfId="5140"/>
    <cellStyle name="Normal 2 5_Def-Tax" xfId="5141"/>
    <cellStyle name="Normal 2 50" xfId="2254"/>
    <cellStyle name="Normal 2 51" xfId="2255"/>
    <cellStyle name="Normal 2 52" xfId="2256"/>
    <cellStyle name="Normal 2 53" xfId="2257"/>
    <cellStyle name="Normal 2 54" xfId="2258"/>
    <cellStyle name="Normal 2 55" xfId="2259"/>
    <cellStyle name="Normal 2 56" xfId="2260"/>
    <cellStyle name="Normal 2 57" xfId="2261"/>
    <cellStyle name="Normal 2 58" xfId="2262"/>
    <cellStyle name="Normal 2 59" xfId="2263"/>
    <cellStyle name="Normal 2 6" xfId="2264"/>
    <cellStyle name="Normal 2 6 2" xfId="5142"/>
    <cellStyle name="Normal 2 6 3" xfId="7918"/>
    <cellStyle name="Normal 2 6 4" xfId="7919"/>
    <cellStyle name="Normal 2 6 5" xfId="7920"/>
    <cellStyle name="Normal 2 6_BS-Dec-2007" xfId="7921"/>
    <cellStyle name="Normal 2 60" xfId="2265"/>
    <cellStyle name="Normal 2 61" xfId="2266"/>
    <cellStyle name="Normal 2 62" xfId="2267"/>
    <cellStyle name="Normal 2 63" xfId="2268"/>
    <cellStyle name="Normal 2 64" xfId="2269"/>
    <cellStyle name="Normal 2 65" xfId="2270"/>
    <cellStyle name="Normal 2 66" xfId="2271"/>
    <cellStyle name="Normal 2 67" xfId="2272"/>
    <cellStyle name="Normal 2 68" xfId="2273"/>
    <cellStyle name="Normal 2 69" xfId="2274"/>
    <cellStyle name="Normal 2 7" xfId="2275"/>
    <cellStyle name="Normal 2 7 2" xfId="7922"/>
    <cellStyle name="Normal 2 70" xfId="2276"/>
    <cellStyle name="Normal 2 71" xfId="2277"/>
    <cellStyle name="Normal 2 72" xfId="2278"/>
    <cellStyle name="Normal 2 73" xfId="2279"/>
    <cellStyle name="Normal 2 74" xfId="2280"/>
    <cellStyle name="Normal 2 75" xfId="2281"/>
    <cellStyle name="Normal 2 76" xfId="2282"/>
    <cellStyle name="Normal 2 77" xfId="2283"/>
    <cellStyle name="Normal 2 78" xfId="2284"/>
    <cellStyle name="Normal 2 79" xfId="2285"/>
    <cellStyle name="Normal 2 8" xfId="2286"/>
    <cellStyle name="Normal 2 80" xfId="2287"/>
    <cellStyle name="Normal 2 81" xfId="2288"/>
    <cellStyle name="Normal 2 82" xfId="2289"/>
    <cellStyle name="Normal 2 83" xfId="2290"/>
    <cellStyle name="Normal 2 84" xfId="2291"/>
    <cellStyle name="Normal 2 85" xfId="2292"/>
    <cellStyle name="Normal 2 86" xfId="2293"/>
    <cellStyle name="Normal 2 87" xfId="2294"/>
    <cellStyle name="Normal 2 88" xfId="2295"/>
    <cellStyle name="Normal 2 89" xfId="2296"/>
    <cellStyle name="Normal 2 9" xfId="2297"/>
    <cellStyle name="Normal 2 9 2" xfId="2298"/>
    <cellStyle name="Normal 2 9 3" xfId="2299"/>
    <cellStyle name="Normal 2 9_Financial Statement 17.02.2010" xfId="2300"/>
    <cellStyle name="Normal 2 90" xfId="2301"/>
    <cellStyle name="Normal 2 91" xfId="2302"/>
    <cellStyle name="Normal 2 92" xfId="2303"/>
    <cellStyle name="Normal 2 93" xfId="2304"/>
    <cellStyle name="Normal 2 94" xfId="2305"/>
    <cellStyle name="Normal 2 95" xfId="2306"/>
    <cellStyle name="Normal 2 96" xfId="2307"/>
    <cellStyle name="Normal 2 97" xfId="2308"/>
    <cellStyle name="Normal 2 98" xfId="2309"/>
    <cellStyle name="Normal 2 99" xfId="2310"/>
    <cellStyle name="Normal 2_80 IB Revised WIP DEC 2009" xfId="7923"/>
    <cellStyle name="Normal 20" xfId="2311"/>
    <cellStyle name="Normal 20 2" xfId="7924"/>
    <cellStyle name="Normal 20 2 2" xfId="7925"/>
    <cellStyle name="Normal 20 2 2 2" xfId="7926"/>
    <cellStyle name="Normal 20 3" xfId="7927"/>
    <cellStyle name="Normal 20 4" xfId="7928"/>
    <cellStyle name="Normal 20_Fund position 31.05.2008" xfId="7929"/>
    <cellStyle name="Normal 21" xfId="2312"/>
    <cellStyle name="Normal 21 2" xfId="2313"/>
    <cellStyle name="Normal 21 2 2" xfId="7930"/>
    <cellStyle name="Normal 21 2 2 2" xfId="7931"/>
    <cellStyle name="Normal 21 3" xfId="7932"/>
    <cellStyle name="Normal 21 4" xfId="7933"/>
    <cellStyle name="Normal 21_DHDL_Financial_30.06.2011 (Q1)" xfId="2314"/>
    <cellStyle name="Normal 22" xfId="2315"/>
    <cellStyle name="Normal 22 2" xfId="7934"/>
    <cellStyle name="Normal 22 2 2" xfId="7935"/>
    <cellStyle name="Normal 22 2 2 2" xfId="7936"/>
    <cellStyle name="Normal 22 3" xfId="7937"/>
    <cellStyle name="Normal 22 4" xfId="7938"/>
    <cellStyle name="Normal 22_Fund position 31.05.2008" xfId="7939"/>
    <cellStyle name="Normal 23" xfId="2316"/>
    <cellStyle name="Normal 23 2" xfId="7940"/>
    <cellStyle name="Normal 23 2 2" xfId="7941"/>
    <cellStyle name="Normal 23 2 2 2" xfId="7942"/>
    <cellStyle name="Normal 23 3" xfId="7943"/>
    <cellStyle name="Normal 23 4" xfId="7944"/>
    <cellStyle name="Normal 23_Fund position 31.05.2008" xfId="7945"/>
    <cellStyle name="Normal 232" xfId="5143"/>
    <cellStyle name="Normal 24" xfId="2317"/>
    <cellStyle name="Normal 24 2" xfId="7946"/>
    <cellStyle name="Normal 24 2 2" xfId="7947"/>
    <cellStyle name="Normal 24 2 2 2" xfId="7948"/>
    <cellStyle name="Normal 24 3" xfId="7949"/>
    <cellStyle name="Normal 24 4" xfId="7950"/>
    <cellStyle name="Normal 24_Fund position 31.05.2008" xfId="7951"/>
    <cellStyle name="Normal 25" xfId="2318"/>
    <cellStyle name="Normal 25 2" xfId="7952"/>
    <cellStyle name="Normal 25 2 2" xfId="7953"/>
    <cellStyle name="Normal 25 2 2 2" xfId="7954"/>
    <cellStyle name="Normal 25 3" xfId="7955"/>
    <cellStyle name="Normal 25 4" xfId="7956"/>
    <cellStyle name="Normal 25_Fund position 31.05.2008" xfId="7957"/>
    <cellStyle name="Normal 26" xfId="2319"/>
    <cellStyle name="Normal 26 2" xfId="7958"/>
    <cellStyle name="Normal 26 2 2" xfId="7959"/>
    <cellStyle name="Normal 26 2 2 2" xfId="7960"/>
    <cellStyle name="Normal 26 3" xfId="7961"/>
    <cellStyle name="Normal 26 4" xfId="7962"/>
    <cellStyle name="Normal 26_Fund position 31.05.2008" xfId="7963"/>
    <cellStyle name="Normal 27" xfId="2320"/>
    <cellStyle name="Normal 27 2" xfId="7964"/>
    <cellStyle name="Normal 27 2 2" xfId="7965"/>
    <cellStyle name="Normal 27 2 2 2" xfId="7966"/>
    <cellStyle name="Normal 27 3" xfId="7967"/>
    <cellStyle name="Normal 27 4" xfId="7968"/>
    <cellStyle name="Normal 27_Fund position 31.05.2008" xfId="7969"/>
    <cellStyle name="Normal 28" xfId="2321"/>
    <cellStyle name="Normal 28 2" xfId="7970"/>
    <cellStyle name="Normal 28 2 2" xfId="7971"/>
    <cellStyle name="Normal 28 2 2 2" xfId="7972"/>
    <cellStyle name="Normal 28 3" xfId="7973"/>
    <cellStyle name="Normal 28 4" xfId="7974"/>
    <cellStyle name="Normal 28_Fund position 31.05.2008" xfId="7975"/>
    <cellStyle name="Normal 29" xfId="2322"/>
    <cellStyle name="Normal 29 2" xfId="7976"/>
    <cellStyle name="Normal 29 2 2" xfId="7977"/>
    <cellStyle name="Normal 29 2 2 2" xfId="7978"/>
    <cellStyle name="Normal 29 3" xfId="7979"/>
    <cellStyle name="Normal 29 4" xfId="7980"/>
    <cellStyle name="Normal 29_Fund position 31.05.2008" xfId="7981"/>
    <cellStyle name="Normal 3" xfId="11"/>
    <cellStyle name="Normal 3 10" xfId="5144"/>
    <cellStyle name="Normal 3 11" xfId="5145"/>
    <cellStyle name="Normal 3 12" xfId="5146"/>
    <cellStyle name="Normal 3 13" xfId="5147"/>
    <cellStyle name="Normal 3 14" xfId="5148"/>
    <cellStyle name="Normal 3 15" xfId="5149"/>
    <cellStyle name="Normal 3 16" xfId="5150"/>
    <cellStyle name="Normal 3 17" xfId="5151"/>
    <cellStyle name="Normal 3 18" xfId="5152"/>
    <cellStyle name="Normal 3 19" xfId="5153"/>
    <cellStyle name="Normal 3 2" xfId="2323"/>
    <cellStyle name="Normal 3 2 10" xfId="7982"/>
    <cellStyle name="Normal 3 2 2" xfId="7983"/>
    <cellStyle name="Normal 3 2 3" xfId="7984"/>
    <cellStyle name="Normal 3 2 4" xfId="7985"/>
    <cellStyle name="Normal 3 2 5" xfId="7986"/>
    <cellStyle name="Normal 3 2 6" xfId="7987"/>
    <cellStyle name="Normal 3 2 6 2" xfId="7988"/>
    <cellStyle name="Normal 3 2 6 2 2" xfId="7989"/>
    <cellStyle name="Normal 3 2 7" xfId="7990"/>
    <cellStyle name="Normal 3 2 8" xfId="7991"/>
    <cellStyle name="Normal 3 20" xfId="5154"/>
    <cellStyle name="Normal 3 21" xfId="7992"/>
    <cellStyle name="Normal 3 22" xfId="7993"/>
    <cellStyle name="Normal 3 23" xfId="7994"/>
    <cellStyle name="Normal 3 24" xfId="7995"/>
    <cellStyle name="Normal 3 25" xfId="7996"/>
    <cellStyle name="Normal 3 26" xfId="7997"/>
    <cellStyle name="Normal 3 27" xfId="7998"/>
    <cellStyle name="Normal 3 28" xfId="7999"/>
    <cellStyle name="Normal 3 29" xfId="8000"/>
    <cellStyle name="Normal 3 3" xfId="2324"/>
    <cellStyle name="Normal 3 3 2" xfId="8001"/>
    <cellStyle name="Normal 3 3 2 2" xfId="8002"/>
    <cellStyle name="Normal 3 3 2 2 2" xfId="8003"/>
    <cellStyle name="Normal 3 3 3" xfId="8004"/>
    <cellStyle name="Normal 3 3 4" xfId="8005"/>
    <cellStyle name="Normal 3 30" xfId="8006"/>
    <cellStyle name="Normal 3 31" xfId="8007"/>
    <cellStyle name="Normal 3 32" xfId="8008"/>
    <cellStyle name="Normal 3 33" xfId="8009"/>
    <cellStyle name="Normal 3 34" xfId="8010"/>
    <cellStyle name="Normal 3 35" xfId="8011"/>
    <cellStyle name="Normal 3 36" xfId="8012"/>
    <cellStyle name="Normal 3 37" xfId="8013"/>
    <cellStyle name="Normal 3 38" xfId="8014"/>
    <cellStyle name="Normal 3 39" xfId="8015"/>
    <cellStyle name="Normal 3 4" xfId="2325"/>
    <cellStyle name="Normal 3 4 2" xfId="8016"/>
    <cellStyle name="Normal 3 4 2 2" xfId="8017"/>
    <cellStyle name="Normal 3 4 2 2 2" xfId="8018"/>
    <cellStyle name="Normal 3 4 3" xfId="8019"/>
    <cellStyle name="Normal 3 4 4" xfId="8020"/>
    <cellStyle name="Normal 3 40" xfId="8021"/>
    <cellStyle name="Normal 3 41" xfId="8022"/>
    <cellStyle name="Normal 3 42" xfId="8023"/>
    <cellStyle name="Normal 3 5" xfId="5155"/>
    <cellStyle name="Normal 3 5 2" xfId="8024"/>
    <cellStyle name="Normal 3 5 2 2" xfId="8025"/>
    <cellStyle name="Normal 3 5 2 2 2" xfId="8026"/>
    <cellStyle name="Normal 3 5 3" xfId="8027"/>
    <cellStyle name="Normal 3 5 4" xfId="8028"/>
    <cellStyle name="Normal 3 6" xfId="5156"/>
    <cellStyle name="Normal 3 6 12 3 2" xfId="8029"/>
    <cellStyle name="Normal 3 6 12 3 2 2" xfId="8030"/>
    <cellStyle name="Normal 3 6 2" xfId="8031"/>
    <cellStyle name="Normal 3 6 2 2" xfId="8032"/>
    <cellStyle name="Normal 3 6 2 2 2" xfId="8033"/>
    <cellStyle name="Normal 3 6 3" xfId="8034"/>
    <cellStyle name="Normal 3 6 4" xfId="8035"/>
    <cellStyle name="Normal 3 7" xfId="5157"/>
    <cellStyle name="Normal 3 7 2" xfId="8036"/>
    <cellStyle name="Normal 3 7 2 2" xfId="8037"/>
    <cellStyle name="Normal 3 7 2 2 2" xfId="8038"/>
    <cellStyle name="Normal 3 7 3" xfId="8039"/>
    <cellStyle name="Normal 3 7 4" xfId="8040"/>
    <cellStyle name="Normal 3 8" xfId="5158"/>
    <cellStyle name="Normal 3 8 2" xfId="8041"/>
    <cellStyle name="Normal 3 8 2 2" xfId="8042"/>
    <cellStyle name="Normal 3 9" xfId="5159"/>
    <cellStyle name="Normal 3_Balance Sheet Format" xfId="2326"/>
    <cellStyle name="Normal 30" xfId="2327"/>
    <cellStyle name="Normal 30 2" xfId="8043"/>
    <cellStyle name="Normal 30 2 2" xfId="8044"/>
    <cellStyle name="Normal 30 2 2 2" xfId="8045"/>
    <cellStyle name="Normal 30 3" xfId="8046"/>
    <cellStyle name="Normal 30 4" xfId="8047"/>
    <cellStyle name="Normal 30_Fund position 31.05.2008" xfId="8048"/>
    <cellStyle name="Normal 31" xfId="2328"/>
    <cellStyle name="Normal 31 2" xfId="8049"/>
    <cellStyle name="Normal 31 3" xfId="5160"/>
    <cellStyle name="Normal 31_Fund position 31.05.2008" xfId="8050"/>
    <cellStyle name="Normal 32" xfId="2329"/>
    <cellStyle name="Normal 32 2" xfId="8051"/>
    <cellStyle name="Normal 32 2 2" xfId="8052"/>
    <cellStyle name="Normal 32 2 2 2" xfId="8053"/>
    <cellStyle name="Normal 32 3" xfId="8054"/>
    <cellStyle name="Normal 32 4" xfId="8055"/>
    <cellStyle name="Normal 32_Fund position 31.05.2008" xfId="8056"/>
    <cellStyle name="Normal 33" xfId="2330"/>
    <cellStyle name="Normal 33 2" xfId="8057"/>
    <cellStyle name="Normal 33_Fund position 31.05.2008" xfId="8058"/>
    <cellStyle name="Normal 34" xfId="2331"/>
    <cellStyle name="Normal 34 2" xfId="8059"/>
    <cellStyle name="Normal 34_Fund position 31.05.2008" xfId="8060"/>
    <cellStyle name="Normal 35" xfId="2332"/>
    <cellStyle name="Normal 36" xfId="2333"/>
    <cellStyle name="Normal 37" xfId="2334"/>
    <cellStyle name="Normal 38" xfId="2335"/>
    <cellStyle name="Normal 39" xfId="2336"/>
    <cellStyle name="Normal 4" xfId="2337"/>
    <cellStyle name="Normal 4 2" xfId="2338"/>
    <cellStyle name="Normal 4 2 2" xfId="8061"/>
    <cellStyle name="Normal 4 2 3" xfId="8062"/>
    <cellStyle name="Normal 4 3" xfId="2339"/>
    <cellStyle name="Normal 4 3 2" xfId="8063"/>
    <cellStyle name="Normal 4 4" xfId="8064"/>
    <cellStyle name="Normal 4 5" xfId="8065"/>
    <cellStyle name="Normal 4 6" xfId="8066"/>
    <cellStyle name="Normal 4 7" xfId="8067"/>
    <cellStyle name="Normal 4 8" xfId="8068"/>
    <cellStyle name="Normal 4 9" xfId="8069"/>
    <cellStyle name="Normal 4_Balance Sheet Format" xfId="2340"/>
    <cellStyle name="Normal 40" xfId="2341"/>
    <cellStyle name="Normal 41" xfId="2342"/>
    <cellStyle name="Normal 42" xfId="2343"/>
    <cellStyle name="Normal 42 2" xfId="8070"/>
    <cellStyle name="Normal 42_Fund position 31.05.2008" xfId="8071"/>
    <cellStyle name="Normal 43" xfId="2344"/>
    <cellStyle name="Normal 44" xfId="2345"/>
    <cellStyle name="Normal 45" xfId="2346"/>
    <cellStyle name="Normal 46" xfId="2347"/>
    <cellStyle name="Normal 47" xfId="2348"/>
    <cellStyle name="Normal 48" xfId="2349"/>
    <cellStyle name="Normal 48 2" xfId="5232"/>
    <cellStyle name="Normal 49" xfId="2350"/>
    <cellStyle name="Normal 5" xfId="2351"/>
    <cellStyle name="Normal 5 2" xfId="2352"/>
    <cellStyle name="Normal 5 2 2" xfId="8072"/>
    <cellStyle name="Normal 5 2 3" xfId="8073"/>
    <cellStyle name="Normal 5 2 4" xfId="8074"/>
    <cellStyle name="Normal 5 2 5" xfId="8075"/>
    <cellStyle name="Normal 5 3" xfId="2353"/>
    <cellStyle name="Normal 5 3 2" xfId="8076"/>
    <cellStyle name="Normal 5 4" xfId="8077"/>
    <cellStyle name="Normal 5 4 2" xfId="8078"/>
    <cellStyle name="Normal 5 4 3" xfId="8079"/>
    <cellStyle name="Normal 5 5" xfId="8080"/>
    <cellStyle name="Normal 5_7. FS_KAPO Financials" xfId="2354"/>
    <cellStyle name="Normal 50" xfId="2355"/>
    <cellStyle name="Normal 51" xfId="2356"/>
    <cellStyle name="Normal 52" xfId="2357"/>
    <cellStyle name="Normal 53" xfId="2358"/>
    <cellStyle name="Normal 54" xfId="2359"/>
    <cellStyle name="Normal 55" xfId="2360"/>
    <cellStyle name="Normal 55 2" xfId="8081"/>
    <cellStyle name="Normal 56" xfId="2361"/>
    <cellStyle name="Normal 56 2" xfId="8082"/>
    <cellStyle name="Normal 56_Power Cost" xfId="8083"/>
    <cellStyle name="Normal 57" xfId="2362"/>
    <cellStyle name="Normal 57 2" xfId="8084"/>
    <cellStyle name="Normal 57 3" xfId="8085"/>
    <cellStyle name="Normal 58" xfId="2363"/>
    <cellStyle name="Normal 58 2" xfId="8086"/>
    <cellStyle name="Normal 59" xfId="2364"/>
    <cellStyle name="Normal 6" xfId="2365"/>
    <cellStyle name="Normal 6 2" xfId="5161"/>
    <cellStyle name="Normal 6 2 2" xfId="8087"/>
    <cellStyle name="Normal 6 2 2 2" xfId="8088"/>
    <cellStyle name="Normal 6 2 2 2 2" xfId="8089"/>
    <cellStyle name="Normal 6 2 3" xfId="8090"/>
    <cellStyle name="Normal 6 2 4" xfId="8091"/>
    <cellStyle name="Normal 6 3" xfId="8092"/>
    <cellStyle name="Normal 6 4" xfId="8093"/>
    <cellStyle name="Normal 6 5" xfId="8094"/>
    <cellStyle name="Normal 6_Def-Tax" xfId="5162"/>
    <cellStyle name="Normal 60" xfId="2366"/>
    <cellStyle name="Normal 61" xfId="2367"/>
    <cellStyle name="Normal 62" xfId="2368"/>
    <cellStyle name="Normal 63" xfId="2369"/>
    <cellStyle name="Normal 64" xfId="2370"/>
    <cellStyle name="Normal 65" xfId="2371"/>
    <cellStyle name="Normal 66" xfId="2372"/>
    <cellStyle name="Normal 66 2" xfId="8095"/>
    <cellStyle name="Normal 67" xfId="2373"/>
    <cellStyle name="Normal 68" xfId="2374"/>
    <cellStyle name="Normal 68 2" xfId="8096"/>
    <cellStyle name="Normal 68 2 2" xfId="8097"/>
    <cellStyle name="Normal 68 3" xfId="8098"/>
    <cellStyle name="Normal 69" xfId="2375"/>
    <cellStyle name="Normal 69 2" xfId="8099"/>
    <cellStyle name="Normal 69 2 2" xfId="8100"/>
    <cellStyle name="Normal 69 2 2 2" xfId="8101"/>
    <cellStyle name="Normal 69 2 2 3" xfId="8102"/>
    <cellStyle name="Normal 69 2 2 3 2" xfId="8103"/>
    <cellStyle name="Normal 69 2 2 3 3" xfId="8104"/>
    <cellStyle name="Normal 69 2 2 3 3 2" xfId="8105"/>
    <cellStyle name="Normal 69 2 2 3 3 2 2" xfId="8106"/>
    <cellStyle name="Normal 69 2 2 3 3 2 3" xfId="8107"/>
    <cellStyle name="Normal 69 2 2 3 3 2 4" xfId="8108"/>
    <cellStyle name="Normal 69 2 2 3 3 2 5" xfId="8109"/>
    <cellStyle name="Normal 69 2 2 4" xfId="8110"/>
    <cellStyle name="Normal 69 2 2 5" xfId="8111"/>
    <cellStyle name="Normal 69 2 2 5 2" xfId="8112"/>
    <cellStyle name="Normal 69 2 2 5 2 2" xfId="8113"/>
    <cellStyle name="Normal 69 2 2 5 2 3" xfId="8114"/>
    <cellStyle name="Normal 69 2 2 5 2 4" xfId="8115"/>
    <cellStyle name="Normal 69 2 2 5 2 5" xfId="8116"/>
    <cellStyle name="Normal 69 2 3" xfId="8117"/>
    <cellStyle name="Normal 69 2 4" xfId="8118"/>
    <cellStyle name="Normal 69 2 5" xfId="8119"/>
    <cellStyle name="Normal 69 2 6" xfId="8120"/>
    <cellStyle name="Normal 69 2 6 2" xfId="8121"/>
    <cellStyle name="Normal 69 2 6 2 2" xfId="8122"/>
    <cellStyle name="Normal 69 2 6 2 3" xfId="8123"/>
    <cellStyle name="Normal 69 2 6 2 4" xfId="8124"/>
    <cellStyle name="Normal 69 2 6 2 5" xfId="8125"/>
    <cellStyle name="Normal 7" xfId="2376"/>
    <cellStyle name="Normal 7 2" xfId="5163"/>
    <cellStyle name="Normal 7 2 2" xfId="8126"/>
    <cellStyle name="Normal 7 2 3" xfId="8127"/>
    <cellStyle name="Normal 7 2_PBDT PROJECTION JUNE 2008" xfId="8128"/>
    <cellStyle name="Normal 7 3" xfId="8129"/>
    <cellStyle name="Normal 7 4" xfId="8130"/>
    <cellStyle name="Normal 7 5" xfId="8131"/>
    <cellStyle name="Normal 7 6" xfId="8132"/>
    <cellStyle name="Normal 7_BS-Dec-2007" xfId="8133"/>
    <cellStyle name="Normal 70" xfId="2377"/>
    <cellStyle name="Normal 70 2" xfId="8134"/>
    <cellStyle name="Normal 70 2 2" xfId="8135"/>
    <cellStyle name="Normal 71" xfId="2378"/>
    <cellStyle name="Normal 72" xfId="2379"/>
    <cellStyle name="Normal 73" xfId="2380"/>
    <cellStyle name="Normal 73 2" xfId="8136"/>
    <cellStyle name="Normal 73 3" xfId="8137"/>
    <cellStyle name="Normal 73 3 2" xfId="8138"/>
    <cellStyle name="Normal 74" xfId="2381"/>
    <cellStyle name="Normal 75" xfId="2382"/>
    <cellStyle name="Normal 76" xfId="2383"/>
    <cellStyle name="Normal 77" xfId="2384"/>
    <cellStyle name="Normal 78" xfId="2385"/>
    <cellStyle name="Normal 79" xfId="2386"/>
    <cellStyle name="Normal 8" xfId="2387"/>
    <cellStyle name="Normal 8 2" xfId="5164"/>
    <cellStyle name="Normal 8 3" xfId="8139"/>
    <cellStyle name="Normal 8 3 2" xfId="8140"/>
    <cellStyle name="Normal 8_BS-Dec-2007" xfId="8141"/>
    <cellStyle name="Normal 80" xfId="2388"/>
    <cellStyle name="Normal 81" xfId="2389"/>
    <cellStyle name="Normal 82" xfId="2390"/>
    <cellStyle name="Normal 83" xfId="2391"/>
    <cellStyle name="Normal 84" xfId="2392"/>
    <cellStyle name="Normal 85" xfId="2393"/>
    <cellStyle name="Normal 86" xfId="2394"/>
    <cellStyle name="Normal 87" xfId="2395"/>
    <cellStyle name="Normal 88" xfId="2396"/>
    <cellStyle name="Normal 89" xfId="2397"/>
    <cellStyle name="Normal 89 2" xfId="8142"/>
    <cellStyle name="Normal 9" xfId="2398"/>
    <cellStyle name="Normal 9 2" xfId="5165"/>
    <cellStyle name="Normal 9 2 2" xfId="8143"/>
    <cellStyle name="Normal 9 2 2 2" xfId="8144"/>
    <cellStyle name="Normal 9 3" xfId="5166"/>
    <cellStyle name="Normal 9 4" xfId="8145"/>
    <cellStyle name="Normal 9_BS-March-200819.4" xfId="8146"/>
    <cellStyle name="Normal 90" xfId="2399"/>
    <cellStyle name="Normal 91" xfId="2400"/>
    <cellStyle name="Normal 92" xfId="2401"/>
    <cellStyle name="Normal 93" xfId="2402"/>
    <cellStyle name="Normal 94" xfId="2403"/>
    <cellStyle name="Normal 95" xfId="2404"/>
    <cellStyle name="Normal 96" xfId="2405"/>
    <cellStyle name="Normal 97" xfId="2406"/>
    <cellStyle name="Normal 98" xfId="2407"/>
    <cellStyle name="Normal 99" xfId="2408"/>
    <cellStyle name="Normal No." xfId="8147"/>
    <cellStyle name="Normal No. 2" xfId="8148"/>
    <cellStyle name="Normal_bsplsch" xfId="5"/>
    <cellStyle name="Normal6" xfId="2409"/>
    <cellStyle name="Normal6Red" xfId="2410"/>
    <cellStyle name="NormalB" xfId="2411"/>
    <cellStyle name="NormalBU" xfId="2412"/>
    <cellStyle name="Note 10" xfId="2413"/>
    <cellStyle name="Note 10 2" xfId="8149"/>
    <cellStyle name="Note 11" xfId="2414"/>
    <cellStyle name="Note 11 2" xfId="8150"/>
    <cellStyle name="Note 12" xfId="2415"/>
    <cellStyle name="Note 12 2" xfId="8151"/>
    <cellStyle name="Note 13" xfId="2416"/>
    <cellStyle name="Note 13 2" xfId="8152"/>
    <cellStyle name="Note 14" xfId="2417"/>
    <cellStyle name="Note 14 2" xfId="8153"/>
    <cellStyle name="Note 15" xfId="2418"/>
    <cellStyle name="Note 15 2" xfId="8154"/>
    <cellStyle name="Note 16" xfId="2419"/>
    <cellStyle name="Note 16 2" xfId="8155"/>
    <cellStyle name="Note 17" xfId="2420"/>
    <cellStyle name="Note 18" xfId="2421"/>
    <cellStyle name="Note 19" xfId="2422"/>
    <cellStyle name="Note 2" xfId="2423"/>
    <cellStyle name="Note 2 2" xfId="2424"/>
    <cellStyle name="Note 2 2 2" xfId="8156"/>
    <cellStyle name="Note 2_7. FS_KAPO Financials" xfId="2425"/>
    <cellStyle name="Note 20" xfId="2426"/>
    <cellStyle name="Note 21" xfId="2427"/>
    <cellStyle name="Note 22" xfId="2428"/>
    <cellStyle name="Note 23" xfId="2429"/>
    <cellStyle name="Note 24" xfId="2430"/>
    <cellStyle name="Note 25" xfId="2431"/>
    <cellStyle name="Note 26" xfId="2432"/>
    <cellStyle name="Note 27" xfId="2433"/>
    <cellStyle name="Note 3" xfId="2434"/>
    <cellStyle name="Note 3 2" xfId="2435"/>
    <cellStyle name="Note 3 2 2" xfId="8157"/>
    <cellStyle name="Note 3 3" xfId="8158"/>
    <cellStyle name="Note 3_7. FS_KAPO Financials" xfId="2436"/>
    <cellStyle name="Note 4" xfId="2437"/>
    <cellStyle name="Note 4 2" xfId="8159"/>
    <cellStyle name="Note 4 2 2" xfId="8160"/>
    <cellStyle name="Note 4 3" xfId="8161"/>
    <cellStyle name="Note 5" xfId="2438"/>
    <cellStyle name="Note 5 2" xfId="8162"/>
    <cellStyle name="Note 6" xfId="2439"/>
    <cellStyle name="Note 6 2" xfId="8163"/>
    <cellStyle name="Note 7" xfId="2440"/>
    <cellStyle name="Note 7 2" xfId="8164"/>
    <cellStyle name="Note 8" xfId="2441"/>
    <cellStyle name="Note 8 2" xfId="8165"/>
    <cellStyle name="Note 9" xfId="2442"/>
    <cellStyle name="Note 9 2" xfId="8166"/>
    <cellStyle name="Notes" xfId="2443"/>
    <cellStyle name="Notiz" xfId="8167"/>
    <cellStyle name="Notiz 2" xfId="8168"/>
    <cellStyle name="Nr" xfId="8169"/>
    <cellStyle name="o - Style1" xfId="8170"/>
    <cellStyle name="Œ…‹???‚è [0.00]_Sheet1" xfId="8171"/>
    <cellStyle name="Œ…‹???‚è_Sheet1" xfId="8172"/>
    <cellStyle name="Œ…‹??‚è [0.00]_Sheet1" xfId="2444"/>
    <cellStyle name="Œ…‹??‚è_Sheet1" xfId="2445"/>
    <cellStyle name="Œ…‹æØ‚è [0.00]_!!!GO" xfId="2446"/>
    <cellStyle name="Œ…‹æØ‚è_!!!GO" xfId="2447"/>
    <cellStyle name="OF COLUMN" xfId="2448"/>
    <cellStyle name="OK" xfId="8173"/>
    <cellStyle name="Output 10" xfId="5167"/>
    <cellStyle name="Output 10 2" xfId="8174"/>
    <cellStyle name="Output 11" xfId="5168"/>
    <cellStyle name="Output 11 2" xfId="8175"/>
    <cellStyle name="Output 12" xfId="5169"/>
    <cellStyle name="Output 12 2" xfId="8176"/>
    <cellStyle name="Output 13" xfId="5170"/>
    <cellStyle name="Output 13 2" xfId="8177"/>
    <cellStyle name="Output 14" xfId="5171"/>
    <cellStyle name="Output 14 2" xfId="8178"/>
    <cellStyle name="Output 15" xfId="5172"/>
    <cellStyle name="Output 15 2" xfId="8179"/>
    <cellStyle name="Output 16" xfId="8180"/>
    <cellStyle name="Output 16 2" xfId="8181"/>
    <cellStyle name="Output 2" xfId="2449"/>
    <cellStyle name="Output 2 2" xfId="8182"/>
    <cellStyle name="Output 2 3" xfId="8183"/>
    <cellStyle name="Output 3" xfId="2450"/>
    <cellStyle name="Output 3 2" xfId="8184"/>
    <cellStyle name="Output 3 3" xfId="8185"/>
    <cellStyle name="Output 4" xfId="5173"/>
    <cellStyle name="Output 4 2" xfId="8186"/>
    <cellStyle name="Output 4 2 2" xfId="8187"/>
    <cellStyle name="Output 4 3" xfId="8188"/>
    <cellStyle name="Output 5" xfId="5174"/>
    <cellStyle name="Output 5 2" xfId="8189"/>
    <cellStyle name="Output 6" xfId="5175"/>
    <cellStyle name="Output 6 2" xfId="8190"/>
    <cellStyle name="Output 7" xfId="5176"/>
    <cellStyle name="Output 7 2" xfId="8191"/>
    <cellStyle name="Output 8" xfId="5177"/>
    <cellStyle name="Output 8 2" xfId="8192"/>
    <cellStyle name="Output 9" xfId="5178"/>
    <cellStyle name="Output 9 2" xfId="8193"/>
    <cellStyle name="Output Amounts" xfId="2451"/>
    <cellStyle name="Output Column Headings" xfId="2452"/>
    <cellStyle name="Output Line Items" xfId="2453"/>
    <cellStyle name="Output Report Heading" xfId="2454"/>
    <cellStyle name="Output Report Title" xfId="2455"/>
    <cellStyle name="Page_No" xfId="2456"/>
    <cellStyle name="PB Table Heading" xfId="2457"/>
    <cellStyle name="PB Table Highlight1" xfId="2458"/>
    <cellStyle name="PB Table Highlight2" xfId="2459"/>
    <cellStyle name="PB Table Highlight3" xfId="2460"/>
    <cellStyle name="PB Table Standard Row" xfId="2461"/>
    <cellStyle name="PB Table Standard Row 2" xfId="8194"/>
    <cellStyle name="PB Table Standard Row 2 2" xfId="8195"/>
    <cellStyle name="PB Table Standard Row 3" xfId="8196"/>
    <cellStyle name="PB Table Subtotal Row" xfId="2462"/>
    <cellStyle name="PB Table Total Row" xfId="2463"/>
    <cellStyle name="per.style" xfId="2464"/>
    <cellStyle name="Percen - Style2" xfId="2465"/>
    <cellStyle name="Percent (0%)" xfId="8197"/>
    <cellStyle name="Percent (0)" xfId="2466"/>
    <cellStyle name="Percent (0) 2" xfId="5179"/>
    <cellStyle name="Percent (0) 2 2" xfId="8198"/>
    <cellStyle name="Percent (0) 2 2 2" xfId="8199"/>
    <cellStyle name="Percent (0) 3" xfId="5180"/>
    <cellStyle name="Percent (0) 4" xfId="5181"/>
    <cellStyle name="Percent (0) 5" xfId="5182"/>
    <cellStyle name="Percent (0.0%)" xfId="8200"/>
    <cellStyle name="Percent (0.00%)" xfId="8201"/>
    <cellStyle name="Percent (1)" xfId="2467"/>
    <cellStyle name="Percent (3)" xfId="2468"/>
    <cellStyle name="Percent [0]" xfId="2469"/>
    <cellStyle name="Percent [0] 10" xfId="8202"/>
    <cellStyle name="Percent [0] 2" xfId="8203"/>
    <cellStyle name="Percent [0] 2 2" xfId="8204"/>
    <cellStyle name="Percent [0] 2 2 2" xfId="8205"/>
    <cellStyle name="Percent [0] 3" xfId="8206"/>
    <cellStyle name="Percent [0] 4" xfId="8207"/>
    <cellStyle name="Percent [0] 5" xfId="8208"/>
    <cellStyle name="Percent [0] 6" xfId="8209"/>
    <cellStyle name="Percent [0] 7" xfId="8210"/>
    <cellStyle name="Percent [0] 8" xfId="8211"/>
    <cellStyle name="Percent [0] 9" xfId="8212"/>
    <cellStyle name="Percent [00]" xfId="2470"/>
    <cellStyle name="Percent [00] 10" xfId="8213"/>
    <cellStyle name="Percent [00] 2" xfId="8214"/>
    <cellStyle name="Percent [00] 2 2" xfId="8215"/>
    <cellStyle name="Percent [00] 2 2 2" xfId="8216"/>
    <cellStyle name="Percent [00] 3" xfId="8217"/>
    <cellStyle name="Percent [00] 4" xfId="8218"/>
    <cellStyle name="Percent [00] 5" xfId="8219"/>
    <cellStyle name="Percent [00] 6" xfId="8220"/>
    <cellStyle name="Percent [00] 7" xfId="8221"/>
    <cellStyle name="Percent [00] 8" xfId="8222"/>
    <cellStyle name="Percent [00] 9" xfId="8223"/>
    <cellStyle name="Percent [2]" xfId="2471"/>
    <cellStyle name="Percent [2] 10" xfId="2472"/>
    <cellStyle name="Percent [2] 11" xfId="2473"/>
    <cellStyle name="Percent [2] 12" xfId="2474"/>
    <cellStyle name="Percent [2] 13" xfId="2475"/>
    <cellStyle name="Percent [2] 14" xfId="2476"/>
    <cellStyle name="Percent [2] 15" xfId="2477"/>
    <cellStyle name="Percent [2] 16" xfId="8224"/>
    <cellStyle name="Percent [2] 17" xfId="8225"/>
    <cellStyle name="Percent [2] 18" xfId="8226"/>
    <cellStyle name="Percent [2] 19" xfId="8227"/>
    <cellStyle name="Percent [2] 2" xfId="2478"/>
    <cellStyle name="Percent [2] 20" xfId="8228"/>
    <cellStyle name="Percent [2] 21" xfId="8229"/>
    <cellStyle name="Percent [2] 3" xfId="2479"/>
    <cellStyle name="Percent [2] 4" xfId="2480"/>
    <cellStyle name="Percent [2] 5" xfId="2481"/>
    <cellStyle name="Percent [2] 6" xfId="2482"/>
    <cellStyle name="Percent [2] 7" xfId="2483"/>
    <cellStyle name="Percent [2] 8" xfId="2484"/>
    <cellStyle name="Percent [2] 9" xfId="2485"/>
    <cellStyle name="Percent 0" xfId="2486"/>
    <cellStyle name="Percent 10" xfId="2487"/>
    <cellStyle name="Percent 10 2" xfId="2488"/>
    <cellStyle name="Percent 10 3" xfId="2489"/>
    <cellStyle name="Percent 100" xfId="8230"/>
    <cellStyle name="Percent 11" xfId="2490"/>
    <cellStyle name="Percent 12" xfId="2491"/>
    <cellStyle name="Percent 12 2" xfId="8231"/>
    <cellStyle name="Percent 129" xfId="8232"/>
    <cellStyle name="Percent 13" xfId="2492"/>
    <cellStyle name="Percent 14" xfId="2493"/>
    <cellStyle name="Percent 14 2" xfId="8233"/>
    <cellStyle name="Percent 15" xfId="2494"/>
    <cellStyle name="Percent 15 2" xfId="8234"/>
    <cellStyle name="Percent 15 2 2" xfId="8235"/>
    <cellStyle name="Percent 15 2 3" xfId="8236"/>
    <cellStyle name="Percent 15 2 4" xfId="8237"/>
    <cellStyle name="Percent 15 2 5" xfId="8238"/>
    <cellStyle name="Percent 15 2 6" xfId="8239"/>
    <cellStyle name="Percent 15 2 6 2" xfId="8240"/>
    <cellStyle name="Percent 15 2 6 2 2" xfId="8241"/>
    <cellStyle name="Percent 15 2 6 2 3" xfId="8242"/>
    <cellStyle name="Percent 15 2 6 2 4" xfId="8243"/>
    <cellStyle name="Percent 15 2 6 2 5" xfId="8244"/>
    <cellStyle name="Percent 16" xfId="2495"/>
    <cellStyle name="Percent 17" xfId="2496"/>
    <cellStyle name="Percent 18" xfId="2497"/>
    <cellStyle name="Percent 18 2" xfId="8245"/>
    <cellStyle name="Percent 18 2 2" xfId="8246"/>
    <cellStyle name="Percent 18 3" xfId="8247"/>
    <cellStyle name="Percent 18 4" xfId="8248"/>
    <cellStyle name="Percent 18 5" xfId="8249"/>
    <cellStyle name="Percent 19" xfId="2498"/>
    <cellStyle name="Percent 2" xfId="14"/>
    <cellStyle name="Percent 2 2" xfId="2499"/>
    <cellStyle name="Percent 2 2 2" xfId="8250"/>
    <cellStyle name="Percent 2 2 3" xfId="8251"/>
    <cellStyle name="Percent 2 3" xfId="8252"/>
    <cellStyle name="Percent 2 4" xfId="8253"/>
    <cellStyle name="Percent 2 5" xfId="8254"/>
    <cellStyle name="Percent 2 6" xfId="8255"/>
    <cellStyle name="Percent 2 7" xfId="8256"/>
    <cellStyle name="Percent 20" xfId="2500"/>
    <cellStyle name="Percent 21" xfId="2501"/>
    <cellStyle name="Percent 22" xfId="2502"/>
    <cellStyle name="Percent 23" xfId="2503"/>
    <cellStyle name="Percent 3" xfId="2504"/>
    <cellStyle name="Percent 3 2" xfId="8257"/>
    <cellStyle name="Percent 3 3" xfId="8258"/>
    <cellStyle name="Percent 3 4" xfId="8259"/>
    <cellStyle name="Percent 3 5" xfId="8260"/>
    <cellStyle name="Percent 3 6" xfId="8261"/>
    <cellStyle name="Percent 3 7" xfId="8262"/>
    <cellStyle name="Percent 3 8" xfId="8263"/>
    <cellStyle name="Percent 4" xfId="2505"/>
    <cellStyle name="Percent 5" xfId="2506"/>
    <cellStyle name="Percent 5 2" xfId="8264"/>
    <cellStyle name="Percent 5 3" xfId="8265"/>
    <cellStyle name="Percent 6" xfId="2507"/>
    <cellStyle name="Percent 6 2" xfId="8266"/>
    <cellStyle name="Percent 7" xfId="2508"/>
    <cellStyle name="Percent 8" xfId="2509"/>
    <cellStyle name="Percent 80" xfId="8267"/>
    <cellStyle name="Percent 84" xfId="8268"/>
    <cellStyle name="Percent 9" xfId="2510"/>
    <cellStyle name="Percent[0]" xfId="2511"/>
    <cellStyle name="Percent[2]" xfId="2512"/>
    <cellStyle name="Percent1" xfId="2513"/>
    <cellStyle name="PERCENTAGE" xfId="2514"/>
    <cellStyle name="Percentage (blue)" xfId="8269"/>
    <cellStyle name="Percentage (green)" xfId="8270"/>
    <cellStyle name="PERCENTAGE 2" xfId="8271"/>
    <cellStyle name="PercentChange" xfId="2515"/>
    <cellStyle name="Per˫ent" xfId="2516"/>
    <cellStyle name="Periode" xfId="2517"/>
    <cellStyle name="Popis" xfId="2518"/>
    <cellStyle name="Porcentaje" xfId="2519"/>
    <cellStyle name="Pound" xfId="2520"/>
    <cellStyle name="Pound 2" xfId="8272"/>
    <cellStyle name="Pourcentage 0.00" xfId="2521"/>
    <cellStyle name="PrePop Currency (0)" xfId="2522"/>
    <cellStyle name="PrePop Currency (0) 10" xfId="8273"/>
    <cellStyle name="PrePop Currency (0) 2" xfId="8274"/>
    <cellStyle name="PrePop Currency (0) 2 2" xfId="8275"/>
    <cellStyle name="PrePop Currency (0) 2 2 2" xfId="8276"/>
    <cellStyle name="PrePop Currency (0) 2 2 2 2" xfId="8277"/>
    <cellStyle name="PrePop Currency (0) 2 3" xfId="8278"/>
    <cellStyle name="PrePop Currency (0) 3" xfId="8279"/>
    <cellStyle name="PrePop Currency (0) 3 2" xfId="8280"/>
    <cellStyle name="PrePop Currency (0) 4" xfId="8281"/>
    <cellStyle name="PrePop Currency (0) 4 2" xfId="8282"/>
    <cellStyle name="PrePop Currency (0) 5" xfId="8283"/>
    <cellStyle name="PrePop Currency (0) 5 2" xfId="8284"/>
    <cellStyle name="PrePop Currency (0) 6" xfId="8285"/>
    <cellStyle name="PrePop Currency (0) 6 2" xfId="8286"/>
    <cellStyle name="PrePop Currency (0) 7" xfId="8287"/>
    <cellStyle name="PrePop Currency (0) 7 2" xfId="8288"/>
    <cellStyle name="PrePop Currency (0) 8" xfId="8289"/>
    <cellStyle name="PrePop Currency (0) 9" xfId="8290"/>
    <cellStyle name="PrePop Currency (2)" xfId="2523"/>
    <cellStyle name="PrePop Currency (2) 2" xfId="8291"/>
    <cellStyle name="PrePop Currency (2) 3" xfId="8292"/>
    <cellStyle name="PrePop Currency (2) 4" xfId="8293"/>
    <cellStyle name="PrePop Currency (2) 5" xfId="8294"/>
    <cellStyle name="PrePop Currency (2) 6" xfId="8295"/>
    <cellStyle name="PrePop Currency (2) 7" xfId="8296"/>
    <cellStyle name="PrePop Units (0)" xfId="2524"/>
    <cellStyle name="PrePop Units (0) 10" xfId="8297"/>
    <cellStyle name="PrePop Units (0) 2" xfId="8298"/>
    <cellStyle name="PrePop Units (0) 2 2" xfId="8299"/>
    <cellStyle name="PrePop Units (0) 2 2 2" xfId="8300"/>
    <cellStyle name="PrePop Units (0) 2 2 2 2" xfId="8301"/>
    <cellStyle name="PrePop Units (0) 2 3" xfId="8302"/>
    <cellStyle name="PrePop Units (0) 3" xfId="8303"/>
    <cellStyle name="PrePop Units (0) 3 2" xfId="8304"/>
    <cellStyle name="PrePop Units (0) 4" xfId="8305"/>
    <cellStyle name="PrePop Units (0) 4 2" xfId="8306"/>
    <cellStyle name="PrePop Units (0) 5" xfId="8307"/>
    <cellStyle name="PrePop Units (0) 5 2" xfId="8308"/>
    <cellStyle name="PrePop Units (0) 6" xfId="8309"/>
    <cellStyle name="PrePop Units (0) 6 2" xfId="8310"/>
    <cellStyle name="PrePop Units (0) 7" xfId="8311"/>
    <cellStyle name="PrePop Units (0) 7 2" xfId="8312"/>
    <cellStyle name="PrePop Units (0) 8" xfId="8313"/>
    <cellStyle name="PrePop Units (0) 9" xfId="8314"/>
    <cellStyle name="PrePop Units (1)" xfId="2525"/>
    <cellStyle name="PrePop Units (1) 10" xfId="8315"/>
    <cellStyle name="PrePop Units (1) 2" xfId="8316"/>
    <cellStyle name="PrePop Units (1) 2 2" xfId="8317"/>
    <cellStyle name="PrePop Units (1) 2 2 2" xfId="8318"/>
    <cellStyle name="PrePop Units (1) 3" xfId="8319"/>
    <cellStyle name="PrePop Units (1) 4" xfId="8320"/>
    <cellStyle name="PrePop Units (1) 5" xfId="8321"/>
    <cellStyle name="PrePop Units (1) 6" xfId="8322"/>
    <cellStyle name="PrePop Units (1) 7" xfId="8323"/>
    <cellStyle name="PrePop Units (1) 8" xfId="8324"/>
    <cellStyle name="PrePop Units (1) 9" xfId="8325"/>
    <cellStyle name="PrePop Units (2)" xfId="2526"/>
    <cellStyle name="PrePop Units (2) 2" xfId="8326"/>
    <cellStyle name="PrePop Units (2) 3" xfId="8327"/>
    <cellStyle name="PrePop Units (2) 4" xfId="8328"/>
    <cellStyle name="PrePop Units (2) 5" xfId="8329"/>
    <cellStyle name="PrePop Units (2) 6" xfId="8330"/>
    <cellStyle name="PrePop Units (2) 7" xfId="8331"/>
    <cellStyle name="Price" xfId="2527"/>
    <cellStyle name="ProjectSchedule" xfId="2528"/>
    <cellStyle name="Prosent_Ark1" xfId="8332"/>
    <cellStyle name="PSChar" xfId="2529"/>
    <cellStyle name="PSDate" xfId="2530"/>
    <cellStyle name="PSDec" xfId="2531"/>
    <cellStyle name="PSDec 2" xfId="8333"/>
    <cellStyle name="PSHeading" xfId="2532"/>
    <cellStyle name="PSHeading 2" xfId="8334"/>
    <cellStyle name="PSInt" xfId="2533"/>
    <cellStyle name="PSInt 2" xfId="8335"/>
    <cellStyle name="PSSpacer" xfId="2534"/>
    <cellStyle name="PSSpacer 2" xfId="8336"/>
    <cellStyle name="Rate" xfId="8337"/>
    <cellStyle name="RateBold" xfId="8338"/>
    <cellStyle name="Ratio" xfId="2535"/>
    <cellStyle name="RatioX" xfId="2536"/>
    <cellStyle name="RATNA" xfId="8339"/>
    <cellStyle name="RATNA 2" xfId="8340"/>
    <cellStyle name="Red" xfId="8341"/>
    <cellStyle name="Red Bold in Green w Box" xfId="8342"/>
    <cellStyle name="Red Subhead 3" xfId="8343"/>
    <cellStyle name="Region" xfId="2537"/>
    <cellStyle name="ReportTitlePrompt" xfId="2538"/>
    <cellStyle name="ReportTitleValue" xfId="2539"/>
    <cellStyle name="Reset  - Style4" xfId="2540"/>
    <cellStyle name="Reset  - Style7" xfId="2541"/>
    <cellStyle name="RevList" xfId="2542"/>
    <cellStyle name="RevList 2" xfId="8344"/>
    <cellStyle name="RevList 3" xfId="8345"/>
    <cellStyle name="RevList 3 2" xfId="8346"/>
    <cellStyle name="RevList 3 2 2" xfId="8347"/>
    <cellStyle name="RevList 4" xfId="8348"/>
    <cellStyle name="RevList 5" xfId="8349"/>
    <cellStyle name="RM" xfId="2543"/>
    <cellStyle name="Rounding" xfId="8350"/>
    <cellStyle name="Rounding1" xfId="8351"/>
    <cellStyle name="Row Lvl 1" xfId="8352"/>
    <cellStyle name="Row Lvl 2" xfId="8353"/>
    <cellStyle name="Row Total" xfId="8354"/>
    <cellStyle name="Row Total (currency)" xfId="8355"/>
    <cellStyle name="RowAcctAbovePrompt" xfId="2544"/>
    <cellStyle name="RowAcctSOBAbovePrompt" xfId="2545"/>
    <cellStyle name="RowAcctSOBValue" xfId="2546"/>
    <cellStyle name="RowAcctValue" xfId="2547"/>
    <cellStyle name="RowAttrAbovePrompt" xfId="2548"/>
    <cellStyle name="RowAttrValue" xfId="2549"/>
    <cellStyle name="RowColSetAbovePrompt" xfId="2550"/>
    <cellStyle name="RowColSetLeftPrompt" xfId="2551"/>
    <cellStyle name="RowColSetValue" xfId="2552"/>
    <cellStyle name="RowLeftPrompt" xfId="2553"/>
    <cellStyle name="Rupee" xfId="2554"/>
    <cellStyle name="Rupee (0)" xfId="2555"/>
    <cellStyle name="RupeeLac" xfId="2556"/>
    <cellStyle name="RupeeNeg" xfId="2557"/>
    <cellStyle name="RupeeNeg (0)" xfId="2558"/>
    <cellStyle name="RupeeNeg_FOREX1" xfId="2559"/>
    <cellStyle name="s on sale of fixed assets" xfId="2560"/>
    <cellStyle name="s]_x000d__x000a_load=hpsw.exe nwpopup.exe_x000d__x000a_spooler=yes_x000d__x000a_run=C:\TOOLKIT\wgfe.exe_x000d__x000a_Beep=yes_x000d__x000a_NullPort=None_x000d__x000a_BorderWidth=3_x000d__x000a_CursorBlin" xfId="8356"/>
    <cellStyle name="saisie" xfId="8357"/>
    <cellStyle name="SampleUsingFormatMask" xfId="2561"/>
    <cellStyle name="SampleWithNoFormatMask" xfId="2562"/>
    <cellStyle name="SAPBEXaggData" xfId="2563"/>
    <cellStyle name="SAPBEXaggData 2" xfId="8358"/>
    <cellStyle name="SAPBEXaggDataEmph" xfId="2564"/>
    <cellStyle name="SAPBEXaggDataEmph 2" xfId="8359"/>
    <cellStyle name="SAPBEXaggItem" xfId="2565"/>
    <cellStyle name="SAPBEXaggItem 2" xfId="8360"/>
    <cellStyle name="SAPBEXaggItemX" xfId="2566"/>
    <cellStyle name="SAPBEXaggItemX 2" xfId="8361"/>
    <cellStyle name="SAPBEXchaText" xfId="2567"/>
    <cellStyle name="SAPBEXchaText 2" xfId="8362"/>
    <cellStyle name="SAPBEXexcBad7" xfId="2568"/>
    <cellStyle name="SAPBEXexcBad7 2" xfId="8363"/>
    <cellStyle name="SAPBEXexcBad8" xfId="2569"/>
    <cellStyle name="SAPBEXexcBad8 2" xfId="8364"/>
    <cellStyle name="SAPBEXexcBad9" xfId="2570"/>
    <cellStyle name="SAPBEXexcBad9 2" xfId="8365"/>
    <cellStyle name="SAPBEXexcCritical4" xfId="2571"/>
    <cellStyle name="SAPBEXexcCritical4 2" xfId="8366"/>
    <cellStyle name="SAPBEXexcCritical5" xfId="2572"/>
    <cellStyle name="SAPBEXexcCritical5 2" xfId="8367"/>
    <cellStyle name="SAPBEXexcCritical6" xfId="2573"/>
    <cellStyle name="SAPBEXexcCritical6 2" xfId="8368"/>
    <cellStyle name="SAPBEXexcGood1" xfId="2574"/>
    <cellStyle name="SAPBEXexcGood1 2" xfId="8369"/>
    <cellStyle name="SAPBEXexcGood2" xfId="2575"/>
    <cellStyle name="SAPBEXexcGood2 2" xfId="8370"/>
    <cellStyle name="SAPBEXexcGood3" xfId="2576"/>
    <cellStyle name="SAPBEXexcGood3 2" xfId="8371"/>
    <cellStyle name="SAPBEXfilterDrill" xfId="2577"/>
    <cellStyle name="SAPBEXfilterDrill 2" xfId="8372"/>
    <cellStyle name="SAPBEXfilterItem" xfId="2578"/>
    <cellStyle name="SAPBEXfilterItem 2" xfId="8373"/>
    <cellStyle name="SAPBEXfilterText" xfId="2579"/>
    <cellStyle name="SAPBEXfilterText 2" xfId="2580"/>
    <cellStyle name="SAPBEXfilterText 3" xfId="2581"/>
    <cellStyle name="SAPBEXfilterText 4" xfId="2582"/>
    <cellStyle name="SAPBEXfilterText 5" xfId="2583"/>
    <cellStyle name="SAPBEXfilterText 6" xfId="2584"/>
    <cellStyle name="SAPBEXfilterText 7" xfId="2585"/>
    <cellStyle name="SAPBEXfilterText 8" xfId="2586"/>
    <cellStyle name="SAPBEXfilterText_Book2 (2)" xfId="2587"/>
    <cellStyle name="SAPBEXformats" xfId="2588"/>
    <cellStyle name="SAPBEXformats 2" xfId="8374"/>
    <cellStyle name="SAPBEXheaderItem" xfId="2589"/>
    <cellStyle name="SAPBEXheaderItem 2" xfId="2590"/>
    <cellStyle name="SAPBEXheaderItem 3" xfId="2591"/>
    <cellStyle name="SAPBEXheaderItem 4" xfId="2592"/>
    <cellStyle name="SAPBEXheaderItem 5" xfId="2593"/>
    <cellStyle name="SAPBEXheaderItem 6" xfId="2594"/>
    <cellStyle name="SAPBEXheaderItem 7" xfId="2595"/>
    <cellStyle name="SAPBEXheaderItem 8" xfId="2596"/>
    <cellStyle name="SAPBEXheaderItem 9" xfId="2597"/>
    <cellStyle name="SAPBEXheaderItem_Book2 (2)" xfId="2598"/>
    <cellStyle name="SAPBEXheaderText" xfId="2599"/>
    <cellStyle name="SAPBEXheaderText 2" xfId="2600"/>
    <cellStyle name="SAPBEXheaderText 3" xfId="2601"/>
    <cellStyle name="SAPBEXheaderText 4" xfId="2602"/>
    <cellStyle name="SAPBEXheaderText 5" xfId="2603"/>
    <cellStyle name="SAPBEXheaderText 6" xfId="2604"/>
    <cellStyle name="SAPBEXheaderText 7" xfId="2605"/>
    <cellStyle name="SAPBEXheaderText 8" xfId="2606"/>
    <cellStyle name="SAPBEXheaderText 9" xfId="2607"/>
    <cellStyle name="SAPBEXheaderText_Book2 (2)" xfId="2608"/>
    <cellStyle name="SAPBEXHLevel0" xfId="2609"/>
    <cellStyle name="SAPBEXHLevel0 10" xfId="2610"/>
    <cellStyle name="SAPBEXHLevel0 2" xfId="2611"/>
    <cellStyle name="SAPBEXHLevel0 2 2" xfId="8375"/>
    <cellStyle name="SAPBEXHLevel0 3" xfId="2612"/>
    <cellStyle name="SAPBEXHLevel0 4" xfId="2613"/>
    <cellStyle name="SAPBEXHLevel0 5" xfId="2614"/>
    <cellStyle name="SAPBEXHLevel0 6" xfId="2615"/>
    <cellStyle name="SAPBEXHLevel0 7" xfId="2616"/>
    <cellStyle name="SAPBEXHLevel0 8" xfId="2617"/>
    <cellStyle name="SAPBEXHLevel0 9" xfId="2618"/>
    <cellStyle name="SAPBEXHLevel0_7. FS_KAPO Financials" xfId="2619"/>
    <cellStyle name="SAPBEXHLevel0X" xfId="2620"/>
    <cellStyle name="SAPBEXHLevel0X 10" xfId="2621"/>
    <cellStyle name="SAPBEXHLevel0X 2" xfId="2622"/>
    <cellStyle name="SAPBEXHLevel0X 2 2" xfId="8376"/>
    <cellStyle name="SAPBEXHLevel0X 3" xfId="2623"/>
    <cellStyle name="SAPBEXHLevel0X 4" xfId="2624"/>
    <cellStyle name="SAPBEXHLevel0X 5" xfId="2625"/>
    <cellStyle name="SAPBEXHLevel0X 6" xfId="2626"/>
    <cellStyle name="SAPBEXHLevel0X 7" xfId="2627"/>
    <cellStyle name="SAPBEXHLevel0X 8" xfId="2628"/>
    <cellStyle name="SAPBEXHLevel0X 9" xfId="2629"/>
    <cellStyle name="SAPBEXHLevel0X_7. FS_KAPO Financials" xfId="2630"/>
    <cellStyle name="SAPBEXHLevel1" xfId="2631"/>
    <cellStyle name="SAPBEXHLevel1 10" xfId="2632"/>
    <cellStyle name="SAPBEXHLevel1 2" xfId="2633"/>
    <cellStyle name="SAPBEXHLevel1 2 2" xfId="8377"/>
    <cellStyle name="SAPBEXHLevel1 3" xfId="2634"/>
    <cellStyle name="SAPBEXHLevel1 4" xfId="2635"/>
    <cellStyle name="SAPBEXHLevel1 5" xfId="2636"/>
    <cellStyle name="SAPBEXHLevel1 6" xfId="2637"/>
    <cellStyle name="SAPBEXHLevel1 7" xfId="2638"/>
    <cellStyle name="SAPBEXHLevel1 8" xfId="2639"/>
    <cellStyle name="SAPBEXHLevel1 9" xfId="2640"/>
    <cellStyle name="SAPBEXHLevel1_7. FS_KAPO Financials" xfId="2641"/>
    <cellStyle name="SAPBEXHLevel1X" xfId="2642"/>
    <cellStyle name="SAPBEXHLevel1X 10" xfId="2643"/>
    <cellStyle name="SAPBEXHLevel1X 2" xfId="2644"/>
    <cellStyle name="SAPBEXHLevel1X 2 2" xfId="8378"/>
    <cellStyle name="SAPBEXHLevel1X 3" xfId="2645"/>
    <cellStyle name="SAPBEXHLevel1X 4" xfId="2646"/>
    <cellStyle name="SAPBEXHLevel1X 5" xfId="2647"/>
    <cellStyle name="SAPBEXHLevel1X 6" xfId="2648"/>
    <cellStyle name="SAPBEXHLevel1X 7" xfId="2649"/>
    <cellStyle name="SAPBEXHLevel1X 8" xfId="2650"/>
    <cellStyle name="SAPBEXHLevel1X 9" xfId="2651"/>
    <cellStyle name="SAPBEXHLevel1X_7. FS_KAPO Financials" xfId="2652"/>
    <cellStyle name="SAPBEXHLevel2" xfId="2653"/>
    <cellStyle name="SAPBEXHLevel2 10" xfId="2654"/>
    <cellStyle name="SAPBEXHLevel2 2" xfId="2655"/>
    <cellStyle name="SAPBEXHLevel2 2 2" xfId="8379"/>
    <cellStyle name="SAPBEXHLevel2 3" xfId="2656"/>
    <cellStyle name="SAPBEXHLevel2 4" xfId="2657"/>
    <cellStyle name="SAPBEXHLevel2 5" xfId="2658"/>
    <cellStyle name="SAPBEXHLevel2 6" xfId="2659"/>
    <cellStyle name="SAPBEXHLevel2 7" xfId="2660"/>
    <cellStyle name="SAPBEXHLevel2 8" xfId="2661"/>
    <cellStyle name="SAPBEXHLevel2 9" xfId="2662"/>
    <cellStyle name="SAPBEXHLevel2_7. FS_KAPO Financials" xfId="2663"/>
    <cellStyle name="SAPBEXHLevel2X" xfId="2664"/>
    <cellStyle name="SAPBEXHLevel2X 10" xfId="2665"/>
    <cellStyle name="SAPBEXHLevel2X 2" xfId="2666"/>
    <cellStyle name="SAPBEXHLevel2X 2 2" xfId="8380"/>
    <cellStyle name="SAPBEXHLevel2X 3" xfId="2667"/>
    <cellStyle name="SAPBEXHLevel2X 4" xfId="2668"/>
    <cellStyle name="SAPBEXHLevel2X 5" xfId="2669"/>
    <cellStyle name="SAPBEXHLevel2X 6" xfId="2670"/>
    <cellStyle name="SAPBEXHLevel2X 7" xfId="2671"/>
    <cellStyle name="SAPBEXHLevel2X 8" xfId="2672"/>
    <cellStyle name="SAPBEXHLevel2X 9" xfId="2673"/>
    <cellStyle name="SAPBEXHLevel2X_7. FS_KAPO Financials" xfId="2674"/>
    <cellStyle name="SAPBEXHLevel3" xfId="2675"/>
    <cellStyle name="SAPBEXHLevel3 10" xfId="2676"/>
    <cellStyle name="SAPBEXHLevel3 2" xfId="2677"/>
    <cellStyle name="SAPBEXHLevel3 2 2" xfId="8381"/>
    <cellStyle name="SAPBEXHLevel3 3" xfId="2678"/>
    <cellStyle name="SAPBEXHLevel3 4" xfId="2679"/>
    <cellStyle name="SAPBEXHLevel3 5" xfId="2680"/>
    <cellStyle name="SAPBEXHLevel3 6" xfId="2681"/>
    <cellStyle name="SAPBEXHLevel3 7" xfId="2682"/>
    <cellStyle name="SAPBEXHLevel3 8" xfId="2683"/>
    <cellStyle name="SAPBEXHLevel3 9" xfId="2684"/>
    <cellStyle name="SAPBEXHLevel3_7. FS_KAPO Financials" xfId="2685"/>
    <cellStyle name="SAPBEXHLevel3X" xfId="2686"/>
    <cellStyle name="SAPBEXHLevel3X 10" xfId="2687"/>
    <cellStyle name="SAPBEXHLevel3X 2" xfId="2688"/>
    <cellStyle name="SAPBEXHLevel3X 2 2" xfId="8382"/>
    <cellStyle name="SAPBEXHLevel3X 3" xfId="2689"/>
    <cellStyle name="SAPBEXHLevel3X 4" xfId="2690"/>
    <cellStyle name="SAPBEXHLevel3X 5" xfId="2691"/>
    <cellStyle name="SAPBEXHLevel3X 6" xfId="2692"/>
    <cellStyle name="SAPBEXHLevel3X 7" xfId="2693"/>
    <cellStyle name="SAPBEXHLevel3X 8" xfId="2694"/>
    <cellStyle name="SAPBEXHLevel3X 9" xfId="2695"/>
    <cellStyle name="SAPBEXHLevel3X_7. FS_KAPO Financials" xfId="2696"/>
    <cellStyle name="SAPBEXinputData" xfId="2697"/>
    <cellStyle name="SAPBEXinputData 10" xfId="2698"/>
    <cellStyle name="SAPBEXinputData 2" xfId="2699"/>
    <cellStyle name="SAPBEXinputData 3" xfId="2700"/>
    <cellStyle name="SAPBEXinputData 4" xfId="2701"/>
    <cellStyle name="SAPBEXinputData 5" xfId="2702"/>
    <cellStyle name="SAPBEXinputData 6" xfId="2703"/>
    <cellStyle name="SAPBEXinputData 7" xfId="2704"/>
    <cellStyle name="SAPBEXinputData 8" xfId="2705"/>
    <cellStyle name="SAPBEXinputData 9" xfId="2706"/>
    <cellStyle name="SAPBEXinputData_7. FS_KAPO Financials" xfId="2707"/>
    <cellStyle name="SAPBEXItemHeader" xfId="2708"/>
    <cellStyle name="SAPBEXresData" xfId="2709"/>
    <cellStyle name="SAPBEXresData 2" xfId="8383"/>
    <cellStyle name="SAPBEXresDataEmph" xfId="2710"/>
    <cellStyle name="SAPBEXresDataEmph 2" xfId="8384"/>
    <cellStyle name="SAPBEXresItem" xfId="2711"/>
    <cellStyle name="SAPBEXresItem 2" xfId="8385"/>
    <cellStyle name="SAPBEXresItemX" xfId="2712"/>
    <cellStyle name="SAPBEXresItemX 2" xfId="8386"/>
    <cellStyle name="SAPBEXstdData" xfId="2713"/>
    <cellStyle name="SAPBEXstdData 2" xfId="8387"/>
    <cellStyle name="SAPBEXstdDataEmph" xfId="2714"/>
    <cellStyle name="SAPBEXstdDataEmph 2" xfId="8388"/>
    <cellStyle name="SAPBEXstdItem" xfId="2715"/>
    <cellStyle name="SAPBEXstdItem 2" xfId="8389"/>
    <cellStyle name="SAPBEXstdItemX" xfId="2716"/>
    <cellStyle name="SAPBEXstdItemX 2" xfId="8390"/>
    <cellStyle name="SAPBEXtitle" xfId="2717"/>
    <cellStyle name="SAPBEXtitle 2" xfId="2718"/>
    <cellStyle name="SAPBEXtitle 3" xfId="2719"/>
    <cellStyle name="SAPBEXtitle 4" xfId="2720"/>
    <cellStyle name="SAPBEXtitle 5" xfId="2721"/>
    <cellStyle name="SAPBEXtitle 6" xfId="2722"/>
    <cellStyle name="SAPBEXtitle 7" xfId="2723"/>
    <cellStyle name="SAPBEXtitle 8" xfId="2724"/>
    <cellStyle name="SAPBEXtitle_Book2 (2)" xfId="2725"/>
    <cellStyle name="SAPBEXunassignedItem" xfId="2726"/>
    <cellStyle name="SAPBEXunassignedItem 2" xfId="2727"/>
    <cellStyle name="SAPBEXunassignedItem_7. FS_KAPO Financials" xfId="2728"/>
    <cellStyle name="SAPBEXundefined" xfId="2729"/>
    <cellStyle name="SAPBEXundefined 2" xfId="8391"/>
    <cellStyle name="SAPError" xfId="8392"/>
    <cellStyle name="SAPError 2" xfId="8393"/>
    <cellStyle name="SAPKey" xfId="8394"/>
    <cellStyle name="SAPKey 2" xfId="8395"/>
    <cellStyle name="SAPKey 2 2" xfId="8396"/>
    <cellStyle name="SAPKey 3" xfId="8397"/>
    <cellStyle name="SAPLocked" xfId="8398"/>
    <cellStyle name="SAPLocked 2" xfId="8399"/>
    <cellStyle name="SAPLocked 2 2" xfId="8400"/>
    <cellStyle name="SAPLocked 3" xfId="8401"/>
    <cellStyle name="SAPOutput" xfId="8402"/>
    <cellStyle name="SAPOutput 2" xfId="8403"/>
    <cellStyle name="SAPSpace" xfId="8404"/>
    <cellStyle name="SAPSpace 2" xfId="8405"/>
    <cellStyle name="SAPSpace 2 2" xfId="8406"/>
    <cellStyle name="SAPSpace 3" xfId="8407"/>
    <cellStyle name="SAPText" xfId="8408"/>
    <cellStyle name="SAPText 2" xfId="8409"/>
    <cellStyle name="SAPText 2 2" xfId="8410"/>
    <cellStyle name="SAPText 3" xfId="8411"/>
    <cellStyle name="SAPUnLocked" xfId="8412"/>
    <cellStyle name="SAPUnLocked 2" xfId="8413"/>
    <cellStyle name="SAPUnLocked 2 2" xfId="8414"/>
    <cellStyle name="SAPUnLocked 3" xfId="8415"/>
    <cellStyle name="Schlecht" xfId="8416"/>
    <cellStyle name="ScripFactor" xfId="2730"/>
    <cellStyle name="Second Heading" xfId="2731"/>
    <cellStyle name="Section Title" xfId="8417"/>
    <cellStyle name="SectionHeading" xfId="2732"/>
    <cellStyle name="Seite" xfId="2733"/>
    <cellStyle name="SEM-BPS-data" xfId="8418"/>
    <cellStyle name="SEM-BPS-head" xfId="8419"/>
    <cellStyle name="SEM-BPS-headdata" xfId="8420"/>
    <cellStyle name="SEM-BPS-headdata 2" xfId="8421"/>
    <cellStyle name="SEM-BPS-headkey" xfId="8422"/>
    <cellStyle name="SEM-BPS-headkey 2" xfId="8423"/>
    <cellStyle name="SEM-BPS-input-on" xfId="8424"/>
    <cellStyle name="SEM-BPS-key" xfId="8425"/>
    <cellStyle name="Separador de milhares [0]_TBASE-01" xfId="2734"/>
    <cellStyle name="Separador de milhares_Cash Flow PPR0" xfId="8426"/>
    <cellStyle name="Shade" xfId="8427"/>
    <cellStyle name="shade 2" xfId="8428"/>
    <cellStyle name="Sheet Title" xfId="2735"/>
    <cellStyle name="Sledovaný hypertextový odkaz" xfId="2736"/>
    <cellStyle name="sonhead" xfId="2737"/>
    <cellStyle name="sonscript" xfId="2738"/>
    <cellStyle name="sontitle" xfId="2739"/>
    <cellStyle name="Sous-Titre" xfId="2740"/>
    <cellStyle name="sous-total" xfId="2741"/>
    <cellStyle name="Standaard 5" xfId="8429"/>
    <cellStyle name="Standaard_wbrdvHgUTO8s0WMPyKTgXRId1" xfId="8430"/>
    <cellStyle name="STANDARD" xfId="2742"/>
    <cellStyle name="STANDARD 2" xfId="8431"/>
    <cellStyle name="STANDARD 2 2" xfId="8432"/>
    <cellStyle name="STANDARD 2 2 2" xfId="8433"/>
    <cellStyle name="STANDARD 3" xfId="8434"/>
    <cellStyle name="STANDARD 4" xfId="8435"/>
    <cellStyle name="Standard_061130_EMf-Rev-Roest VSHK Cost to  complet until Dec 2007" xfId="8436"/>
    <cellStyle name="Standard+Fett" xfId="8437"/>
    <cellStyle name="Standard+Fett+ZU" xfId="8438"/>
    <cellStyle name="Standard+ZU" xfId="8439"/>
    <cellStyle name="Standard+ZU 2" xfId="8440"/>
    <cellStyle name="Sterling" xfId="2743"/>
    <cellStyle name="STYL1 - Style1" xfId="2744"/>
    <cellStyle name="STYL1 - Style1 10" xfId="8441"/>
    <cellStyle name="STYL1 - Style1 2" xfId="8442"/>
    <cellStyle name="STYL1 - Style1 3" xfId="8443"/>
    <cellStyle name="STYL1 - Style1 4" xfId="8444"/>
    <cellStyle name="STYL1 - Style1 5" xfId="8445"/>
    <cellStyle name="STYL1 - Style1 6" xfId="8446"/>
    <cellStyle name="STYL1 - Style1 7" xfId="8447"/>
    <cellStyle name="STYL1 - Style1 8" xfId="8448"/>
    <cellStyle name="STYL1 - Style1 9" xfId="8449"/>
    <cellStyle name="STYL2 - Style2" xfId="2745"/>
    <cellStyle name="STYL2 - Style2 10" xfId="8450"/>
    <cellStyle name="STYL2 - Style2 2" xfId="8451"/>
    <cellStyle name="STYL2 - Style2 3" xfId="8452"/>
    <cellStyle name="STYL2 - Style2 4" xfId="8453"/>
    <cellStyle name="STYL2 - Style2 5" xfId="8454"/>
    <cellStyle name="STYL2 - Style2 6" xfId="8455"/>
    <cellStyle name="STYL2 - Style2 7" xfId="8456"/>
    <cellStyle name="STYL2 - Style2 8" xfId="8457"/>
    <cellStyle name="STYL2 - Style2 9" xfId="8458"/>
    <cellStyle name="STYL3 - Style3" xfId="2746"/>
    <cellStyle name="STYL3 - Style3 2" xfId="8459"/>
    <cellStyle name="STYL3 - Style3 3" xfId="8460"/>
    <cellStyle name="STYL3 - Style3 4" xfId="8461"/>
    <cellStyle name="STYL3 - Style3 5" xfId="8462"/>
    <cellStyle name="STYL3 - Style3 6" xfId="8463"/>
    <cellStyle name="STYL3 - Style3 7" xfId="8464"/>
    <cellStyle name="STYL4 - Style4" xfId="2747"/>
    <cellStyle name="STYL4 - Style4 2" xfId="8465"/>
    <cellStyle name="STYL4 - Style4 3" xfId="8466"/>
    <cellStyle name="STYL4 - Style4 4" xfId="8467"/>
    <cellStyle name="STYL4 - Style4 5" xfId="8468"/>
    <cellStyle name="STYL4 - Style4 6" xfId="8469"/>
    <cellStyle name="STYL4 - Style4 7" xfId="8470"/>
    <cellStyle name="STYL5 - Style5" xfId="2748"/>
    <cellStyle name="STYL5 - Style5 2" xfId="8471"/>
    <cellStyle name="STYL5 - Style5 3" xfId="8472"/>
    <cellStyle name="STYL5 - Style5 4" xfId="8473"/>
    <cellStyle name="STYL5 - Style5 5" xfId="8474"/>
    <cellStyle name="STYL5 - Style5 6" xfId="8475"/>
    <cellStyle name="STYL5 - Style5 7" xfId="8476"/>
    <cellStyle name="Style 1" xfId="2749"/>
    <cellStyle name="Style 1 2" xfId="2750"/>
    <cellStyle name="Style 1 2 2" xfId="8477"/>
    <cellStyle name="Style 1 2 3" xfId="8478"/>
    <cellStyle name="Style 1 3" xfId="2751"/>
    <cellStyle name="Style 1 4" xfId="2752"/>
    <cellStyle name="Style 1 5" xfId="2753"/>
    <cellStyle name="Style 1 6" xfId="2754"/>
    <cellStyle name="Style 1 6 2" xfId="8479"/>
    <cellStyle name="Style 1 6 2 2" xfId="8480"/>
    <cellStyle name="Style 1 7" xfId="8481"/>
    <cellStyle name="Style 1 8" xfId="8482"/>
    <cellStyle name="Style 1_7. FS_KAPO Financials" xfId="2755"/>
    <cellStyle name="Style 10" xfId="2756"/>
    <cellStyle name="Style 10 2" xfId="8483"/>
    <cellStyle name="Style 2" xfId="2757"/>
    <cellStyle name="Style 20" xfId="2758"/>
    <cellStyle name="Style 20 2" xfId="8484"/>
    <cellStyle name="Style3" xfId="8485"/>
    <cellStyle name="Style4" xfId="8486"/>
    <cellStyle name="Style5" xfId="8487"/>
    <cellStyle name="Style7" xfId="8488"/>
    <cellStyle name="Style8" xfId="8489"/>
    <cellStyle name="SubDescription" xfId="8490"/>
    <cellStyle name="subhead" xfId="2759"/>
    <cellStyle name="Subhead 1" xfId="8491"/>
    <cellStyle name="Subhead 2" xfId="8492"/>
    <cellStyle name="SubHeading" xfId="8493"/>
    <cellStyle name="Subtitle" xfId="8494"/>
    <cellStyle name="Subtotal" xfId="2760"/>
    <cellStyle name="sub-total" xfId="8495"/>
    <cellStyle name="Sulzer" xfId="2761"/>
    <cellStyle name="sum" xfId="8496"/>
    <cellStyle name="sum8" xfId="8497"/>
    <cellStyle name="Summary_back" xfId="8498"/>
    <cellStyle name="Synopsis" xfId="8499"/>
    <cellStyle name="T" xfId="8500"/>
    <cellStyle name="t1" xfId="2762"/>
    <cellStyle name="Table  - Style5" xfId="2763"/>
    <cellStyle name="Table  - Style5 2" xfId="8501"/>
    <cellStyle name="Table  - Style6" xfId="2764"/>
    <cellStyle name="Table  - Style6 2" xfId="8502"/>
    <cellStyle name="Ten" xfId="2765"/>
    <cellStyle name="Ten 2" xfId="8503"/>
    <cellStyle name="Ten 2 2" xfId="8504"/>
    <cellStyle name="Ten 2 2 2" xfId="8505"/>
    <cellStyle name="Ten 3" xfId="8506"/>
    <cellStyle name="Ten 4" xfId="8507"/>
    <cellStyle name="Text" xfId="2766"/>
    <cellStyle name="Text 2" xfId="8508"/>
    <cellStyle name="Text 2 2" xfId="8509"/>
    <cellStyle name="Text 2 2 2" xfId="8510"/>
    <cellStyle name="Text 3" xfId="8511"/>
    <cellStyle name="Text 4" xfId="8512"/>
    <cellStyle name="Text Indent A" xfId="2767"/>
    <cellStyle name="Text Indent B" xfId="2768"/>
    <cellStyle name="Text Indent B 10" xfId="8513"/>
    <cellStyle name="Text Indent B 2" xfId="8514"/>
    <cellStyle name="Text Indent B 2 2" xfId="8515"/>
    <cellStyle name="Text Indent B 2 2 2" xfId="8516"/>
    <cellStyle name="Text Indent B 3" xfId="8517"/>
    <cellStyle name="Text Indent B 4" xfId="8518"/>
    <cellStyle name="Text Indent B 5" xfId="8519"/>
    <cellStyle name="Text Indent B 6" xfId="8520"/>
    <cellStyle name="Text Indent B 7" xfId="8521"/>
    <cellStyle name="Text Indent B 8" xfId="8522"/>
    <cellStyle name="Text Indent B 9" xfId="8523"/>
    <cellStyle name="Text Indent C" xfId="2769"/>
    <cellStyle name="Text Indent C 10" xfId="8524"/>
    <cellStyle name="Text Indent C 2" xfId="8525"/>
    <cellStyle name="Text Indent C 2 2" xfId="8526"/>
    <cellStyle name="Text Indent C 2 2 2" xfId="8527"/>
    <cellStyle name="Text Indent C 3" xfId="8528"/>
    <cellStyle name="Text Indent C 4" xfId="8529"/>
    <cellStyle name="Text Indent C 5" xfId="8530"/>
    <cellStyle name="Text Indent C 6" xfId="8531"/>
    <cellStyle name="Text Indent C 7" xfId="8532"/>
    <cellStyle name="Text Indent C 8" xfId="8533"/>
    <cellStyle name="Text Indent C 9" xfId="8534"/>
    <cellStyle name="Text_DHDL_Notes RPD_March 2011" xfId="2770"/>
    <cellStyle name="þ_x001d_ð'&amp;Oý—&amp;HýG_x0008_Ô_x0007_¬_x0008__x000f__x0001__x0001_" xfId="2771"/>
    <cellStyle name="Thousands (0)" xfId="2772"/>
    <cellStyle name="Thousands (2)" xfId="2773"/>
    <cellStyle name="Thousands 0" xfId="2774"/>
    <cellStyle name="Thousands 1" xfId="2775"/>
    <cellStyle name="Tickmark" xfId="2776"/>
    <cellStyle name="Time" xfId="2777"/>
    <cellStyle name="TimeEnd" xfId="2778"/>
    <cellStyle name="Times New Roman" xfId="8535"/>
    <cellStyle name="TimeSpent" xfId="2779"/>
    <cellStyle name="Title  - Style1" xfId="2780"/>
    <cellStyle name="Title  - Style6" xfId="2781"/>
    <cellStyle name="Title  - Style6 2" xfId="8536"/>
    <cellStyle name="Title  - Style6 2 2" xfId="8537"/>
    <cellStyle name="Title  - Style6 2 2 2" xfId="8538"/>
    <cellStyle name="Title  - Style6 3" xfId="8539"/>
    <cellStyle name="Title  - Style6 4" xfId="8540"/>
    <cellStyle name="Title 10" xfId="5183"/>
    <cellStyle name="Title 11" xfId="5184"/>
    <cellStyle name="Title 12" xfId="5185"/>
    <cellStyle name="Title 13" xfId="5186"/>
    <cellStyle name="Title 14" xfId="5187"/>
    <cellStyle name="Title 15" xfId="8541"/>
    <cellStyle name="Title 16" xfId="8542"/>
    <cellStyle name="Title 17" xfId="8543"/>
    <cellStyle name="Title 18" xfId="8544"/>
    <cellStyle name="Title 2" xfId="2782"/>
    <cellStyle name="Title 2 2" xfId="8545"/>
    <cellStyle name="Title 3" xfId="2783"/>
    <cellStyle name="Title 3 2" xfId="8546"/>
    <cellStyle name="Title 4" xfId="5188"/>
    <cellStyle name="Title 5" xfId="5189"/>
    <cellStyle name="Title 6" xfId="5190"/>
    <cellStyle name="Title 7" xfId="5191"/>
    <cellStyle name="Title 8" xfId="5192"/>
    <cellStyle name="Title 9" xfId="5193"/>
    <cellStyle name="Title Row" xfId="8547"/>
    <cellStyle name="TitleEvid" xfId="2784"/>
    <cellStyle name="Titles" xfId="2785"/>
    <cellStyle name="Titre" xfId="2786"/>
    <cellStyle name="tom" xfId="2787"/>
    <cellStyle name="tore days" xfId="2788"/>
    <cellStyle name="Total 10" xfId="5194"/>
    <cellStyle name="Total 10 2" xfId="8548"/>
    <cellStyle name="Total 11" xfId="5195"/>
    <cellStyle name="Total 11 2" xfId="8549"/>
    <cellStyle name="Total 12" xfId="5196"/>
    <cellStyle name="Total 12 2" xfId="8550"/>
    <cellStyle name="Total 13" xfId="5197"/>
    <cellStyle name="Total 13 2" xfId="8551"/>
    <cellStyle name="Total 14" xfId="5198"/>
    <cellStyle name="Total 14 2" xfId="8552"/>
    <cellStyle name="Total 15" xfId="5199"/>
    <cellStyle name="Total 15 2" xfId="8553"/>
    <cellStyle name="Total 16" xfId="8554"/>
    <cellStyle name="Total 16 2" xfId="8555"/>
    <cellStyle name="Total 2" xfId="2789"/>
    <cellStyle name="Total 2 2" xfId="8556"/>
    <cellStyle name="Total 2 3" xfId="8557"/>
    <cellStyle name="Total 3" xfId="2790"/>
    <cellStyle name="Total 3 2" xfId="8558"/>
    <cellStyle name="Total 3 3" xfId="8559"/>
    <cellStyle name="Total 4" xfId="5200"/>
    <cellStyle name="Total 4 2" xfId="8560"/>
    <cellStyle name="Total 5" xfId="5201"/>
    <cellStyle name="Total 5 2" xfId="8561"/>
    <cellStyle name="Total 6" xfId="5202"/>
    <cellStyle name="Total 6 2" xfId="8562"/>
    <cellStyle name="Total 7" xfId="5203"/>
    <cellStyle name="Total 7 2" xfId="8563"/>
    <cellStyle name="Total 8" xfId="5204"/>
    <cellStyle name="Total 8 2" xfId="8564"/>
    <cellStyle name="Total 9" xfId="5205"/>
    <cellStyle name="Total 9 2" xfId="8565"/>
    <cellStyle name="totalbold" xfId="8566"/>
    <cellStyle name="TotCol - Style5" xfId="2791"/>
    <cellStyle name="TotCol - Style7" xfId="2792"/>
    <cellStyle name="TotCol - Style7 2" xfId="8567"/>
    <cellStyle name="TotCol - Style7_Fund position 31.05.2008" xfId="8568"/>
    <cellStyle name="TotRow - Style4" xfId="2793"/>
    <cellStyle name="TotRow - Style4 2" xfId="8569"/>
    <cellStyle name="TotRow - Style8" xfId="2794"/>
    <cellStyle name="TotRow - Style8 2" xfId="8570"/>
    <cellStyle name="TotRow - Style8 2 2" xfId="8571"/>
    <cellStyle name="TotRow - Style8 3" xfId="8572"/>
    <cellStyle name="TotRow - Style8_Fund position 31.05.2008" xfId="8573"/>
    <cellStyle name="tttttt" xfId="2795"/>
    <cellStyle name="Tusenskille [0]_Ark1" xfId="8574"/>
    <cellStyle name="Tusenskille_Ark1" xfId="8575"/>
    <cellStyle name="Tusental (0)_pldt" xfId="2796"/>
    <cellStyle name="Tusental_pldt" xfId="2797"/>
    <cellStyle name="UB/PB/KG" xfId="2798"/>
    <cellStyle name="Überschrift" xfId="8576"/>
    <cellStyle name="Überschrift 1" xfId="8577"/>
    <cellStyle name="Überschrift 2" xfId="8578"/>
    <cellStyle name="Überschrift 3" xfId="8579"/>
    <cellStyle name="Überschrift 4" xfId="8580"/>
    <cellStyle name="Undefiniert" xfId="2799"/>
    <cellStyle name="uni" xfId="8581"/>
    <cellStyle name="UNIDAGSCode" xfId="8582"/>
    <cellStyle name="UNIDAGSCode 2" xfId="8583"/>
    <cellStyle name="UNIDAGSCode2" xfId="8584"/>
    <cellStyle name="UNIDAGSCode2 2" xfId="8585"/>
    <cellStyle name="UNIDAGSCurrency" xfId="8586"/>
    <cellStyle name="UNIDAGSCurrency 2" xfId="8587"/>
    <cellStyle name="UNIDAGSDate" xfId="8588"/>
    <cellStyle name="UNIDAGSDate 2" xfId="8589"/>
    <cellStyle name="UNIDAGSPercent" xfId="8590"/>
    <cellStyle name="UNIDAGSPercent 2" xfId="8591"/>
    <cellStyle name="UNIDAGSPercent2" xfId="8592"/>
    <cellStyle name="UNIDAGSPercent2 2" xfId="8593"/>
    <cellStyle name="Unit" xfId="2800"/>
    <cellStyle name="Unit 2" xfId="8594"/>
    <cellStyle name="Unit 2 2" xfId="8595"/>
    <cellStyle name="Unit 3" xfId="8596"/>
    <cellStyle name="Unit 3 2" xfId="8597"/>
    <cellStyle name="Unit 4" xfId="8598"/>
    <cellStyle name="Unit 4 2" xfId="8599"/>
    <cellStyle name="Unit 5" xfId="8600"/>
    <cellStyle name="Unit 5 2" xfId="8601"/>
    <cellStyle name="Unit 6" xfId="8602"/>
    <cellStyle name="Unit 6 2" xfId="8603"/>
    <cellStyle name="Unit 7" xfId="8604"/>
    <cellStyle name="Unit 7 2" xfId="8605"/>
    <cellStyle name="Unit 8" xfId="8606"/>
    <cellStyle name="Units (0)" xfId="2801"/>
    <cellStyle name="Units 0" xfId="2802"/>
    <cellStyle name="Units 1" xfId="2803"/>
    <cellStyle name="Units 2" xfId="2804"/>
    <cellStyle name="Update" xfId="2805"/>
    <cellStyle name="UploadThisRowValue" xfId="2806"/>
    <cellStyle name="Use_1dp" xfId="8607"/>
    <cellStyle name="v" xfId="8608"/>
    <cellStyle name="v 2" xfId="8609"/>
    <cellStyle name="v_SCOPE OF WORK STR-FIN-SPCL-CONTRACT" xfId="8610"/>
    <cellStyle name="V1" xfId="2807"/>
    <cellStyle name="Valuta (0)_Book1" xfId="2808"/>
    <cellStyle name="Valuta [0]_3xCSfWJHc06wSQtbFoaQvUGyT" xfId="8611"/>
    <cellStyle name="Valuta_3xCSfWJHc06wSQtbFoaQvUGyT" xfId="8612"/>
    <cellStyle name="Verknüpfte Zelle" xfId="8613"/>
    <cellStyle name="Währung [0]_2003 05 Business Pack for C Geens" xfId="2809"/>
    <cellStyle name="Währung_2003 05 Business Pack for C Geens" xfId="2810"/>
    <cellStyle name="Warnender Text" xfId="8614"/>
    <cellStyle name="Warning Text 10" xfId="5206"/>
    <cellStyle name="Warning Text 11" xfId="5207"/>
    <cellStyle name="Warning Text 12" xfId="5208"/>
    <cellStyle name="Warning Text 13" xfId="5209"/>
    <cellStyle name="Warning Text 14" xfId="5210"/>
    <cellStyle name="Warning Text 15" xfId="5211"/>
    <cellStyle name="Warning Text 16" xfId="8615"/>
    <cellStyle name="Warning Text 2" xfId="2811"/>
    <cellStyle name="Warning Text 2 2" xfId="8616"/>
    <cellStyle name="Warning Text 3" xfId="2812"/>
    <cellStyle name="Warning Text 3 2" xfId="8617"/>
    <cellStyle name="Warning Text 4" xfId="5212"/>
    <cellStyle name="Warning Text 5" xfId="5213"/>
    <cellStyle name="Warning Text 6" xfId="5214"/>
    <cellStyle name="Warning Text 7" xfId="5215"/>
    <cellStyle name="Warning Text 8" xfId="5216"/>
    <cellStyle name="Warning Text 9" xfId="5217"/>
    <cellStyle name="weekly" xfId="2813"/>
    <cellStyle name="WORDS" xfId="2814"/>
    <cellStyle name="Working Capit" xfId="2815"/>
    <cellStyle name="wrap" xfId="2816"/>
    <cellStyle name="wrap 2" xfId="8618"/>
    <cellStyle name="wrap 2 2" xfId="8619"/>
    <cellStyle name="wrap 2 2 2" xfId="8620"/>
    <cellStyle name="wrap 3" xfId="8621"/>
    <cellStyle name="wrap 4" xfId="8622"/>
    <cellStyle name="Xref" xfId="2817"/>
    <cellStyle name="Year" xfId="2818"/>
    <cellStyle name="Year 2" xfId="8623"/>
    <cellStyle name="Year 2 2" xfId="8624"/>
    <cellStyle name="Year 2 2 2" xfId="8625"/>
    <cellStyle name="Year 3" xfId="8626"/>
    <cellStyle name="Year 4" xfId="8627"/>
    <cellStyle name="Yellow" xfId="2819"/>
    <cellStyle name="Zelle überprüfen" xfId="8628"/>
    <cellStyle name="ปกติ_LST_TB_MJ00" xfId="2820"/>
    <cellStyle name="_Sheet2呃L" xfId="2821"/>
    <cellStyle name="똿뗦먛귟 [0.00]_PRODUCT DETAIL Q1" xfId="8629"/>
    <cellStyle name="똿뗦먛귟_PRODUCT DETAIL Q1" xfId="8630"/>
    <cellStyle name="믅됞 [0.00]_PRODUCT DETAIL Q1" xfId="8631"/>
    <cellStyle name="믅됞_PRODUCT DETAIL Q1" xfId="8632"/>
    <cellStyle name="백분율_HOBONG" xfId="8633"/>
    <cellStyle name="뷭?_BOOKSHIP" xfId="8634"/>
    <cellStyle name="일정_K200창정비 (2)" xfId="2822"/>
    <cellStyle name="콤마 [0]_00제조경비집계표3" xfId="2823"/>
    <cellStyle name="콤마_1202" xfId="8635"/>
    <cellStyle name="통화 [0]_1202" xfId="8636"/>
    <cellStyle name="통화_1202" xfId="8637"/>
    <cellStyle name="표준_(정보부문)월별인원계획" xfId="8638"/>
    <cellStyle name="一般_ABC_S" xfId="8639"/>
    <cellStyle name="千位分隔[0]_2001 Actual + Forecast 3+9_revised" xfId="2824"/>
    <cellStyle name="千位分隔_2001 Actual + Forecast 3+9_revised" xfId="2825"/>
    <cellStyle name="千分位[0]_ABCet1" xfId="8640"/>
    <cellStyle name="千分位_ABCABC" xfId="8641"/>
    <cellStyle name="常规_2000年丁字帐汇总表" xfId="2826"/>
    <cellStyle name="桁区切り [0.00]_20th" xfId="8642"/>
    <cellStyle name="桁区切り_COMPAQ" xfId="8643"/>
    <cellStyle name="標準_05Schdule 2.1C (R2)" xfId="8644"/>
    <cellStyle name="貨幣 [0]_ABCet" xfId="8645"/>
    <cellStyle name="貨幣_ABC_A" xfId="8646"/>
    <cellStyle name="货币[0]_2000年丁字帐汇总表" xfId="2827"/>
    <cellStyle name="货币_2000年丁字帐汇总表" xfId="2828"/>
    <cellStyle name="通貨 [0.00]_COMPAQ" xfId="8647"/>
    <cellStyle name="通貨_20th" xfId="864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65" Type="http://schemas.openxmlformats.org/officeDocument/2006/relationships/externalLink" Target="externalLinks/externalLink145.xml"/><Relationship Id="rId181" Type="http://schemas.openxmlformats.org/officeDocument/2006/relationships/externalLink" Target="externalLinks/externalLink161.xml"/><Relationship Id="rId186" Type="http://schemas.openxmlformats.org/officeDocument/2006/relationships/externalLink" Target="externalLinks/externalLink166.xml"/><Relationship Id="rId216" Type="http://schemas.openxmlformats.org/officeDocument/2006/relationships/sharedStrings" Target="sharedStrings.xml"/><Relationship Id="rId211" Type="http://schemas.openxmlformats.org/officeDocument/2006/relationships/externalLink" Target="externalLinks/externalLink191.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externalLink" Target="externalLinks/externalLink114.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externalLink" Target="externalLinks/externalLink135.xml"/><Relationship Id="rId171" Type="http://schemas.openxmlformats.org/officeDocument/2006/relationships/externalLink" Target="externalLinks/externalLink151.xml"/><Relationship Id="rId176" Type="http://schemas.openxmlformats.org/officeDocument/2006/relationships/externalLink" Target="externalLinks/externalLink156.xml"/><Relationship Id="rId192" Type="http://schemas.openxmlformats.org/officeDocument/2006/relationships/externalLink" Target="externalLinks/externalLink172.xml"/><Relationship Id="rId197" Type="http://schemas.openxmlformats.org/officeDocument/2006/relationships/externalLink" Target="externalLinks/externalLink177.xml"/><Relationship Id="rId206" Type="http://schemas.openxmlformats.org/officeDocument/2006/relationships/externalLink" Target="externalLinks/externalLink186.xml"/><Relationship Id="rId201" Type="http://schemas.openxmlformats.org/officeDocument/2006/relationships/externalLink" Target="externalLinks/externalLink18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61" Type="http://schemas.openxmlformats.org/officeDocument/2006/relationships/externalLink" Target="externalLinks/externalLink141.xml"/><Relationship Id="rId166" Type="http://schemas.openxmlformats.org/officeDocument/2006/relationships/externalLink" Target="externalLinks/externalLink146.xml"/><Relationship Id="rId182" Type="http://schemas.openxmlformats.org/officeDocument/2006/relationships/externalLink" Target="externalLinks/externalLink162.xml"/><Relationship Id="rId187" Type="http://schemas.openxmlformats.org/officeDocument/2006/relationships/externalLink" Target="externalLinks/externalLink167.xml"/><Relationship Id="rId217"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92.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externalLink" Target="externalLinks/externalLink131.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2" Type="http://schemas.openxmlformats.org/officeDocument/2006/relationships/externalLink" Target="externalLinks/externalLink182.xml"/><Relationship Id="rId207" Type="http://schemas.openxmlformats.org/officeDocument/2006/relationships/externalLink" Target="externalLinks/externalLink18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13" Type="http://schemas.openxmlformats.org/officeDocument/2006/relationships/externalLink" Target="externalLinks/externalLink193.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208" Type="http://schemas.openxmlformats.org/officeDocument/2006/relationships/externalLink" Target="externalLinks/externalLink18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189" Type="http://schemas.openxmlformats.org/officeDocument/2006/relationships/externalLink" Target="externalLinks/externalLink169.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externalLink" Target="externalLinks/externalLink175.xml"/><Relationship Id="rId209" Type="http://schemas.openxmlformats.org/officeDocument/2006/relationships/externalLink" Target="externalLinks/externalLink189.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10" Type="http://schemas.openxmlformats.org/officeDocument/2006/relationships/externalLink" Target="externalLinks/externalLink190.xml"/><Relationship Id="rId215" Type="http://schemas.openxmlformats.org/officeDocument/2006/relationships/styles" Target="styles.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s>
</file>

<file path=xl/drawings/drawing1.xml><?xml version="1.0" encoding="utf-8"?>
<xdr:wsDr xmlns:xdr="http://schemas.openxmlformats.org/drawingml/2006/spreadsheetDrawing" xmlns:a="http://schemas.openxmlformats.org/drawingml/2006/main">
  <xdr:twoCellAnchor>
    <xdr:from>
      <xdr:col>5</xdr:col>
      <xdr:colOff>1323975</xdr:colOff>
      <xdr:row>47</xdr:row>
      <xdr:rowOff>9525</xdr:rowOff>
    </xdr:from>
    <xdr:to>
      <xdr:col>5</xdr:col>
      <xdr:colOff>1704975</xdr:colOff>
      <xdr:row>47</xdr:row>
      <xdr:rowOff>180975</xdr:rowOff>
    </xdr:to>
    <xdr:sp macro="" textlink="">
      <xdr:nvSpPr>
        <xdr:cNvPr id="1025" name="Rectangle 1">
          <a:extLst>
            <a:ext uri="{FF2B5EF4-FFF2-40B4-BE49-F238E27FC236}">
              <a16:creationId xmlns:a16="http://schemas.microsoft.com/office/drawing/2014/main" xmlns="" id="{00000000-0008-0000-0000-000001040000}"/>
            </a:ext>
          </a:extLst>
        </xdr:cNvPr>
        <xdr:cNvSpPr>
          <a:spLocks noChangeArrowheads="1"/>
        </xdr:cNvSpPr>
      </xdr:nvSpPr>
      <xdr:spPr bwMode="auto">
        <a:xfrm>
          <a:off x="6315075" y="8991600"/>
          <a:ext cx="381000" cy="171450"/>
        </a:xfrm>
        <a:prstGeom prst="rect">
          <a:avLst/>
        </a:prstGeom>
        <a:solidFill>
          <a:srgbClr val="FFFFFF"/>
        </a:solidFill>
        <a:ln w="9525">
          <a:solidFill>
            <a:srgbClr val="FFFFFF"/>
          </a:solidFill>
          <a:miter lim="800000"/>
          <a:headEnd/>
          <a:tailEnd/>
        </a:ln>
      </xdr:spPr>
      <xdr:txBody>
        <a:bodyPr vertOverflow="clip" wrap="square" lIns="36576" tIns="22860" rIns="0" bIns="0" anchor="t" upright="1"/>
        <a:lstStyle/>
        <a:p>
          <a:pPr algn="l" rtl="0">
            <a:defRPr sz="1000"/>
          </a:pPr>
          <a:r>
            <a:rPr lang="en-US" sz="1200" b="0" i="0" strike="noStrike">
              <a:solidFill>
                <a:srgbClr val="000000"/>
              </a:solidFill>
              <a:latin typeface="Arial"/>
              <a:cs typeface="Arial"/>
            </a:rPr>
            <a:t>****</a:t>
          </a:r>
        </a:p>
        <a:p>
          <a:pPr algn="l" rtl="0">
            <a:defRPr sz="1000"/>
          </a:pPr>
          <a:r>
            <a:rPr lang="en-US" sz="12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ocuments%20and%20Settings\Naganath.HOME\Desktop\GFL\P%20&amp;%20LS\BALANCE%20SHEET31st%20DECEMBER,%2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gcw\e\MY%20DOCUMENT\Jessa%20Ram%20Khushi%20Ram\JRKR%20%20CMA.%20DATA%2024-11-200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udget\bgt\WINDOWS\TEMP\Mthly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Research\srini\L&amp;t\LART-0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IBM.LENOVO-998C7796/Desktop/Z-DLF%20March/10.Regency/WP/Documents%20and%20Settings/Administrator/My%20Documents/Desktop/Balance%20Sheet/BALANCE%20SHEET%20DEC'07/Balance_sheet_dlf%20retail%20as%20at%2031.12.2007%2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Vp-ac-023\SHARING\Documents%20and%20Settings\kamleshm\Desktop\Welspun%20-%20Tax%20Audit%202005\2004-05\DTA\Clause%2012%20(b)-%20DTA.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Library" Target="DDI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EANBK0510\aws\Kmazankowski\Data\OLDPC\OLDPC\Comments\Forecast\2000\bzpl0400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My%20Documents\FORECAST\1998\Final\HOT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N:\Finance\CTB\Monthly%20GAP%20Reports%20(ALCO)\0401\CEF%20Global%20Gap%20--%2004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bggn81523\MY%20SHARED%20FOLDER\Documents%20and%20Settings\Administrator\Local%20Settings\Temporary%20Internet%20Files\OLK54\IO-June%20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37.84.77\passpl\Documents%20and%20Settings\twilkin\My%20Documents\Monthly%20Reviews\2003\April\AH%20Slid2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ainsk\new%20folder\LOAN\QIS\Q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acent\user\D\Budget%2001-02\Qmm-01-02\PRM-NEW-forma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fl2-pc\Income%20Tax\Documents%20and%20Settings\gfl1\Local%20Settings\Temporary%20Internet%20Files\Content.Outlook\2FO8N1C3\purchase_details_200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ishore\c\BUDGET\BUD-05\SUMCON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ldanismi\smita\WINDOWS\TEMP\Kevin%20Steele97-9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Thomson%20Press%20Consolidation/Tax%20Working/Notes%20to%20Accounts/Documents%20and%20Settings/Administrator/Desktop/NTA/SEGMENT/segment%20reporting-wRKNG%20sHEETnew.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ndorama\commercial\MIS\LT\WIPSe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72.20.40.107\commonfolder\Documents%20and%20Settings\manshelar\Desktop\BANK_letter\29_11_07\29_11_07_fund_trfr_Shee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X:\Wind%20Taxtion_Manish\Income%20tax\IWL_Income%20tax\IWL_Tax%20Audit\IWL_Tax%20Audit_2014-15\Tax%20Audit_14-15\IWL%20-%20Form%203CD%20AY%202015-16.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ocuments%20and%20Settings/IBM.LENOVO-998C7796/Desktop/Z-DLF%20March/10.Regency/WP/Documents%20and%20Settings/Administrator/My%20Documents/Desktop/Balance%20Sheet/BALANCE%20SHEET%20DEC'07/Balance%20Sheet%20DCDL%20Jasola%20AS%20AT%2031.12.2007.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STAFF/OWENS/AUDIT/MARCH98/PLANNING/PBCLS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Nmoghe\c\WINDOWS\TEMP\P&amp;l0301.xls" TargetMode="External"/></Relationships>
</file>

<file path=xl/externalLinks/_rels/externalLink121.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Ravij\c\WINDOWS\ravindra\TAXUDIT_IRSL_0304\WINDOWS\TEMP\Audit%20IVth%20Qtr%2003-04\AUDIT%20MAR04\nishit\TDP-INTERNAL\TERM%20DEBT%20PROFILE%20FOR%20PNB%20as%20on%2017.07.0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SVAL_30%2006%202003%20F.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U:\My%20Documents\70%25%20stake_revised.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ANBK0510\aws\Ahsan\Hewitt%20International\Budgets\2005\HIS%20BUdget%20FY%2005_%20New.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raveenl\c\dty\mb9900\MBDTY_01_F.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Amit_Data\sANKA%20DATA\Proposed%20Sep-07\POCM-chennai-hyd-Final-30.07.2007.xls" TargetMode="External"/></Relationships>
</file>

<file path=xl/externalLinks/_rels/externalLink128.xml.rels><?xml version="1.0" encoding="UTF-8" standalone="yes"?>
<Relationships xmlns="http://schemas.openxmlformats.org/package/2006/relationships"><Relationship Id="rId1" Type="http://schemas.microsoft.com/office/2006/relationships/xlExternalLinkPath/xlPathMissing" Target="Request%20"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SV13010\&#65401;-&#65405;&#21152;&#24037;\&#27973;&#23665;\&#65411;&#65438;&#65420;&#65399;&#65388;&#65432;&#65393;\99&#20104;&#31639;&#30003;&#35531;&#36039;&#26009;\YOS&#12487;&#12501;&#21152;&#24037;&#12521;&#12452;&#12531;&#31227;&#31649;&#38306;&#204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udget\bgt\area\Power%20&amp;%20Fuel\power-detai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ndel077\Process-Design\bhushan\2766\ZEN\AGTATOR.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G:\2013-14\Documents%20and%20Settings\dhull-virander\Local%20Settings\Temporary%20Internet%20Files\OLK5E\NEW%20DSL%20%20BS%20March%202009%20standalone.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ocuments%20and%20Settings\Prem%20chand\Desktop\Yagnik\tax02\Proj5Y%20PSF%20now.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Gfl2-pc\Income%20Tax\Documents%20and%20Settings\Administrator\Local%20Settings\Temporary%20Internet%20Files\Content.Outlook\JAAT9ZT3\purchase_details_2000%2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adhall/AppData/Local/Microsoft/Windows/INetCache/Content.Outlook/DV7IL1JR/Users/Tel%20Bhavan/SapWorkDir/UNCODIFIED%20ANN%20MAR09.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a\mis%20&amp;%20costing\My%20Folders\MIS%20&amp;%20Costing\MIS-0809\ABP-0809\Annual%20Profit%20Plan-Refrigerant%20Gas-0809.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G:\2013-14\Yagnik\tax02\Proj5Y%20PSF%20now.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20.98.12.12\ibrel_fiance\Expenses\Monthly%20Reports%20updated%20%20(March-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Leargonde_bdc\Shared\FINANCE\Personal%20Folders\Prakash\2002\cdrv\Monthly%20Reports\Sep%20-02\QA%20Attest\Local%20to%20Hyperion%20Walk%20Sept%202002.xls"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MC_Am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ALANCE%20SHEET-DLF%20Cyber%20City%20developers%20ltd%2030.11.200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gecsigurhfs_ser\tfs$\Finance\Pankaj%20Malik\Schedules\Dec03\ORACSCH-Dec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31.56.101\rsm\Documents%20and%20Settings\raggarw1\Local%20Settings\Temporary%20Internet%20Files\OLKF6\PP_Master%20Template.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BMAIL\INBOX\BWEBBER\temp\CAPITA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J:\Supply%20Chain\Production\MRP\2009%20mrp\MRP%20Apr%20-%20Sep%202009%20Al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Varun\d\Documents%20and%20Settings\SONU\Desktop\DT%20CINEMAS\ACCOUNTS\Audit%20folder\December%202007\DSL-BS-AS%20ON%2031.12.20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Y:\DATA\C_ITH\CHTACTS\CHTACT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U:\New%20Folder\Backup\Ware%20house\2008\Dec\Dead%20Invenotry.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New%20Folder/Accounts_45/Work%20Data/2008%20-%2009/AUDIT%20WORKING%20-%202008-09/March%2009/DEPRECIATION%20-%2015-05-09%20-%20%20FINAL%20VERSION/DOCUME~1/mgb/LOCALS~1/Temp/Documents%20and%20Settings/Agiwal/Local%20Settings/Temporary%20Internet%20Files/OLK6/Worksheet%20"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fl46\c\ACCOUNTS_46\INCOME%20TAX\TAX%20AUDIT%20FY%202000-2001\STATEMENT%20OF%20INCOME%20AY%202001-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nurag\budget_fold\windows\TEMP\My%20Documents\CAPEX.xls" TargetMode="External"/></Relationships>
</file>

<file path=xl/externalLinks/_rels/externalLink151.xml.rels><?xml version="1.0" encoding="UTF-8" standalone="yes"?>
<Relationships xmlns="http://schemas.openxmlformats.org/package/2006/relationships"><Relationship Id="rId1" Type="http://schemas.microsoft.com/office/2006/relationships/xlExternalLinkPath/xlPathMissing" Target="GridExportD1"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galleria%20as%20at%2031.12.200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37.84.77\passpl\JM11233\Wks\Tyco\Other%20returns%20fy%2099-00\fy99-00-ASL.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Documents%20and%20Settings/IBM.LENOVO-998C7796/Desktop/Z-DLF%20March/10.Regency/WP/Documents%20and%20Settings/Administrator/My%20Documents/Desktop/Balance%20Sheet/BALANCE%20SHEET%20DEC'07/Balance%20Sheet%20Regency%20Park%20%20as%20at%2031.12.20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237.84.77\passpl\DOCUME~1\303009~1\LOCALS~1\Temp\WGE%20OPS%20MASTER\OPS200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Regency%20Park%20%20as%20at%2031.12.2007.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Documents%20and%20Settings/sharda/Local%20Settings/Temporary%20Internet%20Files/Content.IE5/GLEBGX6R/Balance%20Sheet%20Mall%20of%20India%20AS%20AT%2030.06.200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_sheet_paliwal%20as%20at%2031.12.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Mall%20of%20India%20AS%20AT%2031.12.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Fert_Accounts\BSReco%20Apr05-Mar06\CrpntnBS%20rec%20-%20June05.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Jawala%20Real%20AS%20AT%2031.12.2007.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nand\audit\Stk-Val\03-04\Qtr%20I\Valu%20300602%20FIFO.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nand\audit\WIN.000\TEMP\Recasted%20P&amp;L%20%2002-03-Q1-after%20adj%20(21070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ocuments%20and%20Settings/Deepak/ShivajiMarg/Area_SVM.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72.16.31.148\realestategroup\My%20Documents\Financials\March%202002\PIH\PIH%20March%202002%2020%20Sept%200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Bhargava\c\My%20Documents\Excel\ExcelRKG\UCHIT98.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72.16.31.148\realestategroup\Documents%20and%20Settings\rgulati\Local%20Settings\Temporary%20Internet%20Files\OLKA\SANF-K4%20(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Gfl4\c\030620~1\BALANC~1\Copy%20of%20BALANCE%20SHEET31st%20MARCH,%202003%20VERSION%204%20fina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Documents%20and%20Settings/DLF/My%20Documents/MY%20FOLDER/DAL/New%20rent%20roll/Updated%20changes%20after%2020%20nov%20final/Amit_Data/DOT/Business%20&amp;%20Properties/Business%20and%20Properties-Ver-7-11.5m-19.09.2007.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Itwipro\RAJIV%20TEAM\Discovery\DISCOVERY%20ASIA%20INC\AY%202004-2005\TDS%20details%20listing%20D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135.0.18\mis$\Documents%20and%20Settings\Nipun.Agarwal\Desktop\Clients%20data\Xansa\Tax%20Audit\Mar,%2006\Working%20Dumps\PF_%20old\PF%20Expense%20workings-old.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Sandeep\SANDEEP%20SHARED\Cost%20to%20Completion\~CTC%2001.10.1999\Gateway%20Tower-%20Data%20for%20CTC%201.10.9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nand\audit\Kartarbackup\casset\WORKING%20CAPITAL%20MAY02%20SPUN%20&amp;%20DTY.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A:\consol%20Accts%2030.06-incl%20NBP-23.11.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U:\DOCUME~1\msharma\LOCALS~1\Temp\notesEA312D\Invenotry%20Report%20Apr%20-Sep%2010.xls" TargetMode="External"/></Relationships>
</file>

<file path=xl/externalLinks/_rels/externalLink174.xml.rels><?xml version="1.0" encoding="UTF-8" standalone="yes"?>
<Relationships xmlns="http://schemas.openxmlformats.org/package/2006/relationships"><Relationship Id="rId1" Type="http://schemas.microsoft.com/office/2006/relationships/xlExternalLinkPath/xlPathMissing" Target="Stcok-M"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Niyogis\c\eudora\attach\WOINVESTBUDGET00-01t.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P:\My%20Documents\FORECAST\1997\Final\apract.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Anubhuti\c\bs-2001\devdutt%20aggarwal-AN.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Anurag\budget_fold\windows\TEMP\My%20Documents\Pun24May2K.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X:\Office\2014\Indomax%20March%202014\Indomax%20New%20Form%203CD%20-%20Ver%2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bggn82410-3\share%20folder\Expenses\Monthly%20Reports%20updated%20%20(March-07).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ndel077\Process-Design\bhushan\2766\ZEN\TANK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10.237.84.77\passpl\DOCUME~1\DLBELW~1\LOCALS~1\Temp\Statutory%20audit%202002-2003\Stat%20Audit\AMIT%20K%20-%20DEP%20taxI.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DOCUME~1/Dlf/LOCALS~1/Temp/Business%20plan%20Retail%20Lease/cash%20flows-1.11.2007-73.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Documents%20and%20Settings\prabhijitd-gsc\Local%20Settings\Temporary%20Internet%20Files\OLK1E\Revised%20RPP%20Format%20-%20USA.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dataavnish%20on%20Cdiv-ac-barkha/All%20Sheet/BALANCE%20SHEET-DLF%20Cyber%20City%20developers%20ltd%2030.11.20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Incheint01\itd\Impulse%20Reports\Jul-Aug\August%20Stock%20Valuation\Stockstatus-31%20Aug%20Market.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42.32.197\data\DOCUME~1\IN_MVE~1.SCB\LOCALS~1\Temp\APcfg95.xls" TargetMode="External"/></Relationships>
</file>

<file path=xl/externalLinks/_rels/externalLink187.xml.rels><?xml version="1.0" encoding="UTF-8" standalone="yes"?>
<Relationships xmlns="http://schemas.openxmlformats.org/package/2006/relationships"><Relationship Id="rId1" Type="http://schemas.microsoft.com/office/2006/relationships/xlExternalLinkPath/xlPathMissing" Target="Worksheet%20in%205641A%20Fixed%20Assets%20Consolidated" TargetMode="External"/></Relationships>
</file>

<file path=xl/externalLinks/_rels/externalLink188.xml.rels><?xml version="1.0" encoding="UTF-8" standalone="yes"?>
<Relationships xmlns="http://schemas.openxmlformats.org/package/2006/relationships"><Relationship Id="rId1" Type="http://schemas.microsoft.com/office/2006/relationships/xlExternalLinkPath/xlPathMissing" Target="Worksheet%20in%20%20%20Final%20set%20formatted%20by%20u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0.237.84.77\passpl\PG148830\WKS\SAP\Ctax-FY(97-98)\sap_indonesia%20-%20retu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ocuments%20and%20Settings\Dlf\Desktop\Bal\June%2007\Final\DLF%20Consol%20-%20Restated%20-%20June%2007\done\Consol%20DCDL-June-0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BNPEQU\RESEARCH\1MATHUR\STEEL\TISCO\RYMD.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DOCUME~1\averma02\LOCALS~1\Temp\notesEA312D\Modified%20Safety%20&amp;%20Environment%20%20Work%20Plan%202008%20-----Final%2024.01.200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U:\DOCUME~1\abharti\LOCALS~1\Temp\notesEA312D\Modified%20Safety%20&amp;%20Environment%20%20Work%20Plan%202008%20-----Final%2024.01.200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Wsv01003\groups\Miko\MIKOKA\12529%20&#20117;&#26412;\&#12288;&#65299;&#65401;&#26376;&#33021;&#21147;&#26908;&#35342;&#65306;&#37197;&#21729;&#35519;&#25972;\&#65297;&#65299;&#65301;&#26399;&#12288;&#37197;&#21729;&#35519;&#25972;&#20250;&#35696;&#12539;&#65299;&#12534;&#26376;&#20154;&#21729;&#33021;&#21147;&#26908;&#35342;\&#65296;&#65296;&#65295;&#65296;&#65300;&#65294;&#65296;&#65301;&#65294;&#65296;&#65302;&#26376;&#24230;%20&#20154;&#21729;&#33021;&#21147;&#26908;&#35342;\06%20%20%20&#65299;&#65401;&#26376;&#33021;&#21147;&#26908;&#35342;&#65306;&#37197;&#21729;&#35519;&#25972;\&#31038;&#20869;&#22806;&#27880;%20&#32013;&#21697;&#26360;\&#34276;&#29987;&#26989;&#32013;&#21697;&#26360;\&#65305;&#65304;&#65295;&#65304;&#26376;&#24230;%20&#12520;&#12522;&#12302;&#34276;&#29987;&#26989;&#12303;&#65315;&#65314;&#65333;%20&#32013;&#21697;&#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fl46\d\Documents%20and%20Settings\Naganath.HOME\Desktop\GFL\P%20&amp;%20LS\BALANCE%20SHEET30TH%20SEPTEMBER,%20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a\Accounts\Documents%20and%20Settings\ADMIN\Local%20Settings\Temporary%20Internet%20Files\Content.IE5\X4FPJ3JC\CMA%20Dahej%20-06.01.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t0581co\RAJEEV\Final%20Accounts\Financial%20Year%202002-03\Final%20Accounts%2002-03%2030%25%20Div%20with%20incorrect%20related%20part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UM00534\d\CSFNEW\TANK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135.0.18\mis$\Documents%20and%20Settings\eyuser\Desktop\rishab%20final\noida1\Sch%20April%2004-05modifi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Temp/notesFFF692/White%20Goods%20recovery%20from%20salary%20May-06%20onwar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inivas\c\My%20Documents\Macro\Blank%20Lin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UM00534\d\CHECKE~1\AGTA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nand\audit\WINDOWS\TEMP\UII_M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ndelfile01\vikram%20&amp;%20puru$\MTH%20CLOSING\2008\CLOSING%20OCT-08\NISHANK\MOR-OCT08-11.11.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l46\d\Documents%20and%20Settings\Naganath.HOME\Desktop\GFL\P%20&amp;%20LS\BALANCE%20SHEET31st%20DECEMBER,%20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UCKNTX2\HOME\HPant\INDIAN\1998-99\fa6mbreaku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rd-ma\Accounts\CMA%20Dahej%20-06.01.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arketing\D\FIXASSET\2005-2006\FURN-FIXT\ADDITION%20UPTO%20JUN-05.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Valuation%20-%20Daurala%20Sug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013-14\Temp\notesFFF692\White%20Goods%20recovery%20from%20salary%20May-06%20onwar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Val%2030June03%20FIFO%20Old%20Rati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WINDOWS\Temporary%20Internet%20Files\Content.IE5\0FAXQH8Z\Profit%20_%20Loss%20_%20Balance%20Sheet%202003-2004_F_Sept%2023(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GT%20User/Desktop/DLF%20Final/Reference%20Workpapers/DHDL%20Workpaper/Workpapers%20of%20DHDL/New%20Folder/quarter%20results/2003/mar'03%20results/Backup%20of%20global%20consolidation%20for%20sebi%20-%20mar'03%20option%20II.xlk"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bhay\c\USERS\NEELESH\TELECOM\VSNL\VSN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udget\bgt\STORES\2002-03\monthly\STRCONB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NDOWS\Temporary%20Internet%20Files\Content.IE5\FC6ZEFLU\BALANCE%20SHEET30TH%20SEPTEMBER,%20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16.31.148\realestategroup\My%20Documents\Financials\March%202002\PCIM\PCIM%20BB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37.84.77\passpl\Operations\Summary%20Reports\WGE-PRINCI%20RUNOFF%20(COF%20&amp;%20RATE%20OF%20INTT%20)31-12-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37.84.77\passpl\OPERATIONS\Unrestricted-Data\Wiproge\DELINQUENCY%20-2003\DELINQUENCY-DEC-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37.84.77\passpl\TEMP\WGE-%20Cost%20Allocation%20Bases%20on%20PO%20ason%2031-12-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72.20.40.107\commonfolder\Documents%20and%20Settings\manshelar\Desktop\New%20Folder\ddd_detai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gfl1/My%20Documents/Sandesh/GFL/31.03.2009/TBGrouping-310320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ATA\Projections%20-%20Budgeted\Business%20Plan%20-%20Jan%2023%20Revised_discussed%20with%20MKU.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shok\d\NKI\FINALISATION9900\BALP&amp;LMAR00%20-%20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237.84.77\passpl\Documents%20and%20Settings\221017271\Local%20Settings\Temporary%20Internet%20Files\OLK5A\MF%20Waterfall%20(Aus)wc%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3.235.28.50\CF-Data\Documents%20and%20Settings\DREIERDO\Local%20Settings\Temporary%20Internet%20Files\OLK7\Int'l%20Data%20Load%20Template%20-%20All%2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fl45\c\WINDOWS\Temporary%20Internet%20Files\Content.IE5\FC6ZEFLU\ACCOUNTS_46\INCOME%20TAX\TAX%20AUDIT%20FY%202000-2001\STATEMENT%20OF%20INCOME%20AY%202001-02.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TENDER%20TEMPLATE/STDS/GN-ST-06(2)(Design%20Sheet-Rul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UR01fWINDGE\cf-data\Operations\Wiproge\WGE%20OPS%20MASTER\OPS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earbom_wks08\c\My%20Documents\0001%20Preliminary\My%20Document\Quarter\Jan%20Attest%20T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dhall/AppData/Local/Microsoft/Windows/INetCache/Content.Outlook/DV7IL1JR/Documents%20and%20Settings/USER/Desktop/N%20Gas%20Apr'08%20to%20Jun.'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ARCH-2004/Documents%20and%20Settings/MUKESHKT/Local%20Settings/Temporary%20Internet%20Files/OLK111/format-upload-sheet-branch%2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ARCH-2005/Documents%20and%20Settings/MUKESHKT/Local%20Settings/Temporary%20Internet%20Files/OLK111/format-upload-sheet-branch%2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ARCH-2005/MARCH-2004/Documents%20and%20Settings/MUKESHKT/Local%20Settings/Temporary%20Internet%20Files/OLK111/format-upload-sheet-branch%2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20and%20Settings/AshvanyKB/Local%20Settings/Temporary%20Internet%20Files/OLKEE/MARCH-2005/Documents%20and%20Settings/MUKESHKT/Local%20Settings/Temporary%20Internet%20Files/OLK111/format-upload-sheet-branch%2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1/ADMINI~1/LOCALS~1/Temp/DOCUME~1/accounts/LOCALS~1/Temp/notes6030C8/WINDOWS/TEMP/ASS_PP98.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Startup" Target="Accounts/Accounts-0506/Accounts%200506-Q4/BALANCE%20SHEET-31.03.06-Version-III-26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ATA%20File/sukhada/fund%20position/April-12%20to%20March-13/April-12/07.04.12%20%20fund%20position%20(Morn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incon\fincon\Documents%20and%20Settings\Ashisj%20%20Jain\Local%20Settings\Temporary%20Internet%20Files\OLKAD\Dec%202007%20Results%20working%20folder\Dec%202007_Merger_Demerger\IBFSL_Conso_Dec_07_08%20after%20schem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Personal/clients/Assignments%2008-09/DLF/DLF-March%202009/17.GK%20Residency/FS/Bal%20Sheet%20Mar%2008/Copy%20of%20GL_SL-ACCOUNT%20CODE%20MATRIX%20(9-JAN-2008)%20-%20TE%20BE%20SENT.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mgt9900_GE%2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acent\user\Acc%20&amp;%20Fin\Monthly%20BS%20FY%2002-03\BalSheet310302(apr'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nurag\budget_fold\windows\TEMP\My%20Documents\Input%20Ne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My%20Documents\70%25%20stake.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moghe\c\PJ\BUDGET2K\FINAL1\FDCFORM.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237.84.77\passpl\WINNT\system32\Documents%20and%20Settings\pcosta\Local%20Settings\Temporary%20Internet%20Files\OLK12\EVERYONE\Neil\SII\FE%20BE%20Expense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rver\users%20data\BACKUP\C%20drive%20auidit01%20HECL\DHS2003\Financials\BS%20vijay%202003%20final%20120703%20ol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fl46\d\accounts_46\FINALISATION%202002-03\BALANCE%20SHEET30TH%20SEPTEMBER,%20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relim_Royal_Feed%20Out_14Dec.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Singapor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nts%20and%20Settings/lalit/My%20Documents/DLF/VC/P&amp;L%20summari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lalit/Local%20Settings/Temporary%20Internet%20Files/OLK9A/VC%20Review-%20Offices-Financials%20notified%20areaV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ADMIN/Local%20Settings/Temporary%20Internet%20Files/Content.Outlook/63F20SO4/TB-Grouping-31032007-3105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3.235.28.50\CF-Data\OPERATIONS\Unrestricted-Data\FPA\SII05\Post%20SRO\CORP%20SII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etds-mta/TDS%20RETURNS%202006-07/ELDECO/QTR%201/SALARY/eTDSRPUForm24Q_ver3.2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Final%20Drafts\Debt%20schedule-JKI.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Administrator/Desktop/RAMCO/GL_SL-ACCOUNT%20CODE%20MATRIX%20(08-FEB-2008)%20-%20TE%20BE%20SEN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nts%20and%20Settings/Amit%20Mohan/Local%20Settings/Temporary%20Internet%20Files/OLK1D4/Copy%20of%20GL_SL-ACCOUNT%20CODE%20MATRIX%20(9-JAN-2008)%20-%20TE%20BE%20SE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udget\bgt\USERS\BUDGET\MW-P&amp;L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y%20Documents/RORprroformas/NRounce/Budge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Monthly%20Closing\Feb%202010\Estiamte\IC_Form_v1.2_co_592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in_ddn\C\lotus\SvPhatnani\SVP\SAI\NCPL-workings%200203%20for%20CC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ndorama\commercial\WINDOWS\TEMP\WOINVESTBUDGET00-01t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U:\Supply%20Chain\Production\Invenotry%20Report%20Mar%20-%20Aug%20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237.84.77\passpl\CLIENT%20FILES\HEWITT_MARCH%202006\SV%20review\temp\notesE1EF34\MP%20Cost%20March%2020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DOCUME~1\msharma\LOCALS~1\Temp\notesEA312D\Invenotry%20Report%20Apr%20-%20Sep%2010%20II.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jw/magnolias/budget/prelims/prelim_Royal_Feed%20Out_14De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g\8%20inv\D%20G\6Customer%20Care\Receivables\Receivables%2003-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erver\my%20documents\Documents%20and%20Settings\rparab\Local%20Settings\Temporary%20Internet%20Files\OLK56\Ageing%20Debtors%2031.3.07%20Due%20D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krishnakumar/Local%20Settings/Temp/New%20Folder/debit%20note/2004/goa_jejur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mamatabackup/SHIVLAL/My%20Documents/Finalisation/Final%2004-05/For%2031.03.05/Balance%20Sheet/Final%20Balance%20Sheet/WINDOWS/Desktop/Annexure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Megha%20Gupta\2013-14\IRL\Expenses\Insurance%20&amp;%20OM\Final%20%20INS%20%20OM_2013-14.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bggn81523\MY%20SHARED%20FOLDER\Documents%20and%20Settings\Administrator\Local%20Settings\Temporary%20Internet%20Files\OLK3D0\big%20ticket%20final%20folder\bt%20intt%20-%20feb%2008%20final%20saura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Rahul\audits\AUDITS\Tax%20audit\anx3cd01-02%20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0.3.6\Income%20Tax\Users\dcbuch\AppData\Local\Microsoft\Windows\Temporary%20Internet%20Files\Content.Outlook\P50FD64F\40ai%20a%20Tax%20Audit%20-%202009-10\TDS%2040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fl45\c\TDS%20CERTIFICATES-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avij\c\WINDOWS\ravindra\TAXUDIT_IRSL_0304\WINDOWS\TEMP\Audit%20IVth%20Qtr%2003-04\AUDIT%20MAR04\TEMP\Proj5Y%20PSF%20no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pvr-valu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ANBK0510\aws\WINDOWS\TEMP\SOURC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narenderj/Desktop/RLL%20Tax%20Coputation%20-%202005-06%20FY/Tax%20Computation_RLL_final%2031-10-200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UB RESL"/>
      <sheetName val="BS P&amp;L"/>
      <sheetName val="Schedule 4"/>
      <sheetName val="Schedule5"/>
      <sheetName val="PART IV (2)"/>
      <sheetName val="GROUPING"/>
      <sheetName val="ENTRIES"/>
      <sheetName val="PROVISIONS"/>
      <sheetName val="AS22 PROV EFF TAX RATE"/>
      <sheetName val="CASHFLOW"/>
      <sheetName val="CFLOWWKG"/>
      <sheetName val="MDREMN.CALN."/>
      <sheetName val="DISCUSSION WITH SA"/>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 val="Production-PTPTF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REPAYMENT"/>
      <sheetName val="DSCR"/>
      <sheetName val="PROJECT REPORT"/>
      <sheetName val="CMA DATA"/>
    </sheetNames>
    <sheetDataSet>
      <sheetData sheetId="0" refreshError="1"/>
      <sheetData sheetId="1" refreshError="1"/>
      <sheetData sheetId="2" refreshError="1"/>
      <sheetData sheetId="3"/>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Manpower"/>
      <sheetName val="INDICATORS"/>
      <sheetName val="Key variance"/>
      <sheetName val="P&amp;L "/>
      <sheetName val="BTS ( DELHI)"/>
      <sheetName val="monthwise - bs "/>
      <sheetName val="BTS, CAL"/>
      <sheetName val="Cash flow "/>
      <sheetName val="DPT-PW"/>
      <sheetName val="BBRG-JPR"/>
      <sheetName val="BBRG-NW"/>
      <sheetName val="TAPER"/>
      <sheetName val="LDB"/>
      <sheetName val="SPH"/>
      <sheetName val="CYL"/>
      <sheetName val="CART"/>
      <sheetName val="OTHERS"/>
      <sheetName val="OVERALL"/>
      <sheetName val="SALE"/>
      <sheetName val="SUMM-RMCON"/>
      <sheetName val="other_income"/>
      <sheetName val="cost redn."/>
      <sheetName val="STORCON"/>
      <sheetName val="POWER-SUMMARY"/>
      <sheetName val="short term"/>
      <sheetName val="liab. mat. &amp; block"/>
      <sheetName val="block"/>
      <sheetName val="loan given"/>
      <sheetName val="RMSTOCK"/>
      <sheetName val="PROCESS"/>
      <sheetName val="PSC_ANNUAL"/>
      <sheetName val="PTALLY"/>
      <sheetName val="wages#1"/>
      <sheetName val="wages#2"/>
      <sheetName val="comp.labour"/>
      <sheetName val="Salary tally"/>
      <sheetName val="BAD debts"/>
      <sheetName val="brg scrap"/>
      <sheetName val="ABOX-SCRP"/>
      <sheetName val="taper scrap"/>
      <sheetName val="Dividend (Annex19)-FINAL"/>
      <sheetName val="Factor_sheet"/>
      <sheetName val="PW-B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 val="MenuData"/>
      <sheetName val="SITE OVERHEADS"/>
      <sheetName val="Data sheet"/>
      <sheetName val="Per Unit"/>
      <sheetName val="5(a)"/>
      <sheetName val="DPT-PW"/>
      <sheetName val="Data"/>
      <sheetName val="Lead"/>
      <sheetName val="DP"/>
      <sheetName val="환율"/>
      <sheetName val="vehicles"/>
      <sheetName val="list"/>
      <sheetName val="DetEst"/>
      <sheetName val="Deduction_and_Rebate"/>
      <sheetName val="words"/>
    </sheetNames>
    <sheetDataSet>
      <sheetData sheetId="0" refreshError="1">
        <row r="5">
          <cell r="E5" t="str">
            <v>LARSEN &amp; TOUBRO LIMITED</v>
          </cell>
        </row>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Depreciation"/>
      <sheetName val="CAPTLISATION OF INTEREST"/>
      <sheetName val="pocm"/>
      <sheetName val="Related Party"/>
      <sheetName val="Introductio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lause 12 (b)"/>
      <sheetName val="Excise on RM"/>
    </sheetNames>
    <sheetDataSet>
      <sheetData sheetId="0"/>
      <sheetData sheetId="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Sheet1"/>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InsItemMod"/>
      <sheetName val="GlobalMod"/>
      <sheetName val="ValidateMod"/>
      <sheetName val="MaintenanceMod"/>
      <sheetName val="EquityTemplate_BK"/>
      <sheetName val="RowName_BK"/>
      <sheetName val="EqDDic_BK"/>
      <sheetName val="Upg3Dialog"/>
      <sheetName val="ReplaceFormulaDlg"/>
      <sheetName val="ddic"/>
      <sheetName val="DDIC.XLS"/>
      <sheetName val="Introduction"/>
      <sheetName val="환율"/>
      <sheetName val="3. Elemental Summary"/>
      <sheetName val="12a. CFTable"/>
      <sheetName val="MenuData"/>
      <sheetName val="TRIAL BALANCE"/>
      <sheetName val="YTD"/>
      <sheetName val="Internet"/>
      <sheetName val="Template"/>
      <sheetName val="Retail Breakdown"/>
      <sheetName val="Qrtly temp"/>
      <sheetName val="Bajaj Allianz"/>
      <sheetName val="coa_ramco_168"/>
    </sheetNames>
    <definedNames>
      <definedName name="Equity_Del_Item"/>
      <definedName name="Equity_Ins_Item"/>
      <definedName name="validate_Equity_Data"/>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cDecExpl"/>
      <sheetName val="Mgr. Mtg."/>
      <sheetName val="Forecast Comments"/>
      <sheetName val="DOH Comp"/>
      <sheetName val="Actual Comments"/>
      <sheetName val="Flash"/>
      <sheetName val="Final Data"/>
      <sheetName val="Final Table"/>
      <sheetName val="2000 Mgr's Rpt"/>
      <sheetName val="Monthly Matrix"/>
      <sheetName val="Cust P&amp;L "/>
      <sheetName val="Cust P&amp;l Wrksht"/>
      <sheetName val="ProdLine P&amp;L"/>
      <sheetName val="Prod Anal"/>
      <sheetName val="inventory analysis"/>
      <sheetName val="Inv Usage"/>
      <sheetName val="P.L. B.S."/>
      <sheetName val="Hyperion"/>
      <sheetName val="M-INVTUR_REC"/>
      <sheetName val="IFS"/>
      <sheetName val="D L Scrap"/>
      <sheetName val="Variance"/>
      <sheetName val="COS"/>
      <sheetName val="Month IncDec"/>
      <sheetName val="Mat'l Var"/>
      <sheetName val="COSPRFCST"/>
      <sheetName val="COSPP"/>
      <sheetName val="COS PY"/>
      <sheetName val="MFG FORE"/>
      <sheetName val="Depr Amort"/>
      <sheetName val="MFG PREV FORE"/>
      <sheetName val="MFG SPEND VAR"/>
      <sheetName val="Sheet3"/>
      <sheetName val="MFG P.P."/>
      <sheetName val="MFG SPEND VAR P.P."/>
      <sheetName val="MFG P.Y."/>
      <sheetName val="MFG SPEND VAR P.Y."/>
      <sheetName val="Support Exp"/>
      <sheetName val="LOOK UP TABLE"/>
      <sheetName val="P.L. MFG QTR ANALS"/>
      <sheetName val="Sheet2"/>
      <sheetName val="This Qtr vs Last Qtr"/>
      <sheetName val="This Qtr vs Same Qtr Last Yr"/>
      <sheetName val="Copy Prior Forecast Macro"/>
      <sheetName val="Cost Savings"/>
      <sheetName val="Sales"/>
      <sheetName val="Dir Lbr"/>
      <sheetName val="Mtl Prod Improv"/>
      <sheetName val="Scrap"/>
      <sheetName val="Lbr Prod Improv"/>
      <sheetName val="Freight"/>
      <sheetName val="Inv Turn DSO"/>
      <sheetName val="bzpl0400r"/>
      <sheetName val="Amortization Table"/>
      <sheetName val="HRA"/>
      <sheetName val="Wo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HOT06"/>
      <sheetName val="Prod Anal"/>
      <sheetName val="currency"/>
      <sheetName val="MFG FORE"/>
      <sheetName val="Sheet1"/>
      <sheetName val="HOT06.xls"/>
      <sheetName val="Interest on Loan from Director"/>
      <sheetName val="Other"/>
      <sheetName val="Summary"/>
    </sheetNames>
    <definedNames>
      <definedName name="exch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NOTES"/>
      <sheetName val="Gap Report"/>
      <sheetName val="Override"/>
      <sheetName val="Output"/>
      <sheetName val="OFA"/>
      <sheetName val="Debt"/>
      <sheetName val="NEARunoff"/>
      <sheetName val="Variance Summary"/>
      <sheetName val="Variance Detail"/>
      <sheetName val="Dec"/>
      <sheetName val="Chart Total"/>
      <sheetName val="Chart Portf"/>
      <sheetName val="Chart GW"/>
      <sheetName val="P&amp;L Portf Runoffs"/>
      <sheetName val="Debt Runoff"/>
      <sheetName val="P&amp;L GW Runoff"/>
      <sheetName val="GW Analysis"/>
      <sheetName val="Instructions"/>
      <sheetName val="BSLAs"/>
      <sheetName val="XPQUERYDOC_0"/>
      <sheetName val="XPQUERYDOC_0-2"/>
      <sheetName val="XPQUERYDOC_0-3"/>
      <sheetName val="CEF Global Gap -- 0401"/>
      <sheetName val="Daksh_India"/>
      <sheetName val="Fair_Use_Partner"/>
      <sheetName val="Outsource_Partner7"/>
      <sheetName val="Outsource_Partner8"/>
      <sheetName val="Sento_Am_Fork"/>
      <sheetName val="Sento_Belfast"/>
      <sheetName val="Sento_India"/>
      <sheetName val="Syk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Final"/>
      <sheetName val="IO"/>
      <sheetName val="Internet"/>
      <sheetName val="NEARunoff"/>
    </sheetNames>
    <sheetDataSet>
      <sheetData sheetId="0" refreshError="1"/>
      <sheetData sheetId="1" refreshError="1">
        <row r="3">
          <cell r="A3" t="str">
            <v>2100</v>
          </cell>
          <cell r="I3">
            <v>39253</v>
          </cell>
        </row>
        <row r="4">
          <cell r="I4">
            <v>39253</v>
          </cell>
        </row>
        <row r="5">
          <cell r="I5">
            <v>39253</v>
          </cell>
        </row>
        <row r="6">
          <cell r="I6">
            <v>39252</v>
          </cell>
        </row>
        <row r="7">
          <cell r="I7">
            <v>39253</v>
          </cell>
        </row>
        <row r="8">
          <cell r="I8">
            <v>39252</v>
          </cell>
        </row>
        <row r="9">
          <cell r="I9">
            <v>39253</v>
          </cell>
        </row>
        <row r="10">
          <cell r="I10">
            <v>39253</v>
          </cell>
        </row>
        <row r="11">
          <cell r="I11">
            <v>39253</v>
          </cell>
        </row>
        <row r="12">
          <cell r="I12">
            <v>39253</v>
          </cell>
        </row>
        <row r="13">
          <cell r="I13">
            <v>39253</v>
          </cell>
        </row>
        <row r="14">
          <cell r="I14">
            <v>39253</v>
          </cell>
        </row>
        <row r="15">
          <cell r="I15">
            <v>39253</v>
          </cell>
        </row>
        <row r="16">
          <cell r="I16">
            <v>39253</v>
          </cell>
        </row>
        <row r="17">
          <cell r="I17">
            <v>39253</v>
          </cell>
        </row>
        <row r="18">
          <cell r="I18">
            <v>39260</v>
          </cell>
        </row>
        <row r="19">
          <cell r="I19">
            <v>39252</v>
          </cell>
        </row>
        <row r="20">
          <cell r="I20">
            <v>39256</v>
          </cell>
        </row>
        <row r="21">
          <cell r="I21">
            <v>39253</v>
          </cell>
        </row>
        <row r="22">
          <cell r="I22">
            <v>39253</v>
          </cell>
        </row>
        <row r="23">
          <cell r="I23">
            <v>39253</v>
          </cell>
        </row>
        <row r="24">
          <cell r="I24">
            <v>39253</v>
          </cell>
        </row>
        <row r="25">
          <cell r="I25">
            <v>39253</v>
          </cell>
        </row>
        <row r="26">
          <cell r="I26">
            <v>39253</v>
          </cell>
        </row>
        <row r="27">
          <cell r="I27">
            <v>39256</v>
          </cell>
        </row>
        <row r="28">
          <cell r="I28">
            <v>39259</v>
          </cell>
        </row>
        <row r="29">
          <cell r="I29">
            <v>39259</v>
          </cell>
        </row>
        <row r="30">
          <cell r="I30">
            <v>39259</v>
          </cell>
        </row>
        <row r="31">
          <cell r="I31">
            <v>39259</v>
          </cell>
        </row>
        <row r="32">
          <cell r="I32">
            <v>39259</v>
          </cell>
        </row>
        <row r="33">
          <cell r="I33">
            <v>39248</v>
          </cell>
        </row>
        <row r="34">
          <cell r="I34">
            <v>39248</v>
          </cell>
        </row>
        <row r="35">
          <cell r="I35">
            <v>39252</v>
          </cell>
        </row>
        <row r="36">
          <cell r="I36">
            <v>39259</v>
          </cell>
        </row>
        <row r="37">
          <cell r="I37">
            <v>39259</v>
          </cell>
        </row>
        <row r="38">
          <cell r="I38">
            <v>39251</v>
          </cell>
        </row>
        <row r="39">
          <cell r="I39">
            <v>39260</v>
          </cell>
        </row>
        <row r="40">
          <cell r="I40">
            <v>39259</v>
          </cell>
        </row>
        <row r="41">
          <cell r="I41">
            <v>39259</v>
          </cell>
        </row>
        <row r="42">
          <cell r="I42">
            <v>39260</v>
          </cell>
        </row>
        <row r="43">
          <cell r="I43">
            <v>39260</v>
          </cell>
        </row>
        <row r="44">
          <cell r="I44">
            <v>39255</v>
          </cell>
        </row>
        <row r="45">
          <cell r="I45">
            <v>39247</v>
          </cell>
        </row>
        <row r="46">
          <cell r="I46">
            <v>39255</v>
          </cell>
        </row>
        <row r="47">
          <cell r="I47">
            <v>39255</v>
          </cell>
        </row>
        <row r="48">
          <cell r="I48">
            <v>39255</v>
          </cell>
        </row>
        <row r="49">
          <cell r="I49">
            <v>39256</v>
          </cell>
        </row>
        <row r="50">
          <cell r="I50">
            <v>39256</v>
          </cell>
        </row>
        <row r="51">
          <cell r="I51">
            <v>39256</v>
          </cell>
        </row>
        <row r="52">
          <cell r="I52">
            <v>39256</v>
          </cell>
        </row>
        <row r="53">
          <cell r="I53">
            <v>39256</v>
          </cell>
        </row>
        <row r="54">
          <cell r="I54">
            <v>39256</v>
          </cell>
        </row>
        <row r="55">
          <cell r="I55">
            <v>39256</v>
          </cell>
        </row>
        <row r="56">
          <cell r="I56">
            <v>39256</v>
          </cell>
        </row>
        <row r="57">
          <cell r="I57">
            <v>39256</v>
          </cell>
        </row>
        <row r="58">
          <cell r="I58">
            <v>39256</v>
          </cell>
        </row>
        <row r="59">
          <cell r="I59">
            <v>39255</v>
          </cell>
        </row>
        <row r="60">
          <cell r="I60">
            <v>39255</v>
          </cell>
        </row>
        <row r="61">
          <cell r="I61">
            <v>39255</v>
          </cell>
        </row>
        <row r="62">
          <cell r="I62">
            <v>39255</v>
          </cell>
        </row>
        <row r="63">
          <cell r="I63">
            <v>39255</v>
          </cell>
        </row>
        <row r="64">
          <cell r="I64">
            <v>39255</v>
          </cell>
        </row>
        <row r="65">
          <cell r="I65">
            <v>39248</v>
          </cell>
        </row>
        <row r="66">
          <cell r="I66">
            <v>39245</v>
          </cell>
        </row>
        <row r="67">
          <cell r="I67">
            <v>39256</v>
          </cell>
        </row>
        <row r="68">
          <cell r="I68">
            <v>39255</v>
          </cell>
        </row>
        <row r="69">
          <cell r="I69">
            <v>39255</v>
          </cell>
        </row>
        <row r="70">
          <cell r="I70">
            <v>39258</v>
          </cell>
        </row>
        <row r="71">
          <cell r="I71">
            <v>39259</v>
          </cell>
        </row>
        <row r="72">
          <cell r="I72">
            <v>39256</v>
          </cell>
        </row>
        <row r="73">
          <cell r="I73">
            <v>39259</v>
          </cell>
        </row>
        <row r="74">
          <cell r="I74">
            <v>39256</v>
          </cell>
        </row>
        <row r="75">
          <cell r="I75">
            <v>39255</v>
          </cell>
        </row>
        <row r="76">
          <cell r="I76">
            <v>39258</v>
          </cell>
        </row>
        <row r="77">
          <cell r="I77">
            <v>39253</v>
          </cell>
        </row>
        <row r="78">
          <cell r="I78">
            <v>39259</v>
          </cell>
        </row>
        <row r="79">
          <cell r="I79">
            <v>39259</v>
          </cell>
        </row>
        <row r="80">
          <cell r="I80">
            <v>39259</v>
          </cell>
        </row>
        <row r="81">
          <cell r="I81">
            <v>39259</v>
          </cell>
        </row>
        <row r="82">
          <cell r="I82">
            <v>39259</v>
          </cell>
        </row>
        <row r="83">
          <cell r="I83">
            <v>39253</v>
          </cell>
        </row>
        <row r="84">
          <cell r="I84">
            <v>39253</v>
          </cell>
        </row>
        <row r="85">
          <cell r="I85">
            <v>39255</v>
          </cell>
        </row>
        <row r="86">
          <cell r="I86">
            <v>39253</v>
          </cell>
        </row>
        <row r="87">
          <cell r="I87">
            <v>39253</v>
          </cell>
        </row>
        <row r="88">
          <cell r="I88">
            <v>39253</v>
          </cell>
        </row>
        <row r="89">
          <cell r="I89">
            <v>39259</v>
          </cell>
        </row>
        <row r="90">
          <cell r="I90">
            <v>39253</v>
          </cell>
        </row>
        <row r="91">
          <cell r="I91">
            <v>39253</v>
          </cell>
        </row>
        <row r="92">
          <cell r="I92">
            <v>39259</v>
          </cell>
        </row>
        <row r="93">
          <cell r="I93">
            <v>39253</v>
          </cell>
        </row>
        <row r="94">
          <cell r="I94">
            <v>39253</v>
          </cell>
        </row>
        <row r="95">
          <cell r="I95">
            <v>39247</v>
          </cell>
        </row>
        <row r="96">
          <cell r="I96">
            <v>39260</v>
          </cell>
        </row>
        <row r="97">
          <cell r="I97">
            <v>39251</v>
          </cell>
        </row>
        <row r="98">
          <cell r="I98">
            <v>39253</v>
          </cell>
        </row>
        <row r="99">
          <cell r="I99">
            <v>39259</v>
          </cell>
        </row>
        <row r="100">
          <cell r="I100">
            <v>39252</v>
          </cell>
        </row>
        <row r="101">
          <cell r="I101">
            <v>39255</v>
          </cell>
        </row>
        <row r="102">
          <cell r="I102">
            <v>39259</v>
          </cell>
        </row>
        <row r="103">
          <cell r="I103">
            <v>39259</v>
          </cell>
        </row>
        <row r="104">
          <cell r="I104">
            <v>39259</v>
          </cell>
        </row>
        <row r="105">
          <cell r="I105">
            <v>39252</v>
          </cell>
        </row>
        <row r="106">
          <cell r="I106">
            <v>39252</v>
          </cell>
        </row>
        <row r="107">
          <cell r="I107">
            <v>39252</v>
          </cell>
        </row>
        <row r="108">
          <cell r="I108">
            <v>39252</v>
          </cell>
        </row>
        <row r="109">
          <cell r="I109">
            <v>39253</v>
          </cell>
        </row>
        <row r="110">
          <cell r="I110">
            <v>39251</v>
          </cell>
        </row>
        <row r="111">
          <cell r="I111">
            <v>39259</v>
          </cell>
        </row>
        <row r="112">
          <cell r="I112">
            <v>39253</v>
          </cell>
        </row>
        <row r="113">
          <cell r="I113">
            <v>39254</v>
          </cell>
        </row>
        <row r="114">
          <cell r="I114">
            <v>39259</v>
          </cell>
        </row>
        <row r="115">
          <cell r="I115">
            <v>39254</v>
          </cell>
        </row>
        <row r="116">
          <cell r="I116">
            <v>39253</v>
          </cell>
        </row>
        <row r="117">
          <cell r="I117">
            <v>39253</v>
          </cell>
        </row>
        <row r="118">
          <cell r="I118">
            <v>39252</v>
          </cell>
        </row>
        <row r="119">
          <cell r="I119">
            <v>39252</v>
          </cell>
        </row>
        <row r="120">
          <cell r="I120">
            <v>39253</v>
          </cell>
        </row>
        <row r="121">
          <cell r="I121">
            <v>39252</v>
          </cell>
        </row>
        <row r="122">
          <cell r="I122">
            <v>39254</v>
          </cell>
        </row>
        <row r="123">
          <cell r="I123">
            <v>39254</v>
          </cell>
        </row>
        <row r="124">
          <cell r="I124">
            <v>39252</v>
          </cell>
        </row>
        <row r="125">
          <cell r="I125">
            <v>39252</v>
          </cell>
        </row>
        <row r="126">
          <cell r="I126">
            <v>39252</v>
          </cell>
        </row>
        <row r="127">
          <cell r="I127">
            <v>39252</v>
          </cell>
        </row>
        <row r="128">
          <cell r="I128">
            <v>39260</v>
          </cell>
        </row>
        <row r="129">
          <cell r="I129">
            <v>39252</v>
          </cell>
        </row>
        <row r="130">
          <cell r="I130">
            <v>39252</v>
          </cell>
        </row>
        <row r="131">
          <cell r="I131">
            <v>39253</v>
          </cell>
        </row>
        <row r="132">
          <cell r="I132">
            <v>39252</v>
          </cell>
        </row>
        <row r="133">
          <cell r="I133">
            <v>39252</v>
          </cell>
        </row>
        <row r="134">
          <cell r="I134">
            <v>39258</v>
          </cell>
        </row>
        <row r="135">
          <cell r="I135">
            <v>39253</v>
          </cell>
        </row>
        <row r="136">
          <cell r="I136">
            <v>39252</v>
          </cell>
        </row>
        <row r="137">
          <cell r="I137">
            <v>39258</v>
          </cell>
        </row>
        <row r="138">
          <cell r="I138">
            <v>39259</v>
          </cell>
        </row>
        <row r="139">
          <cell r="I139">
            <v>39252</v>
          </cell>
        </row>
        <row r="140">
          <cell r="I140">
            <v>39252</v>
          </cell>
        </row>
        <row r="141">
          <cell r="I141">
            <v>39253</v>
          </cell>
        </row>
        <row r="142">
          <cell r="I142">
            <v>39253</v>
          </cell>
        </row>
        <row r="143">
          <cell r="I143">
            <v>39253</v>
          </cell>
        </row>
        <row r="144">
          <cell r="I144">
            <v>39259</v>
          </cell>
        </row>
        <row r="145">
          <cell r="I145">
            <v>39259</v>
          </cell>
        </row>
        <row r="146">
          <cell r="I146">
            <v>39256</v>
          </cell>
        </row>
        <row r="147">
          <cell r="I147">
            <v>39253</v>
          </cell>
        </row>
        <row r="148">
          <cell r="I148">
            <v>39260</v>
          </cell>
        </row>
        <row r="149">
          <cell r="I149">
            <v>39259</v>
          </cell>
        </row>
        <row r="150">
          <cell r="I150">
            <v>39260</v>
          </cell>
        </row>
        <row r="151">
          <cell r="I151">
            <v>39260</v>
          </cell>
        </row>
        <row r="152">
          <cell r="I152">
            <v>39256</v>
          </cell>
        </row>
        <row r="153">
          <cell r="I153">
            <v>39247</v>
          </cell>
        </row>
        <row r="154">
          <cell r="I154">
            <v>39259</v>
          </cell>
        </row>
        <row r="155">
          <cell r="I155">
            <v>39253</v>
          </cell>
        </row>
        <row r="156">
          <cell r="I156">
            <v>39253</v>
          </cell>
        </row>
        <row r="157">
          <cell r="I157">
            <v>39253</v>
          </cell>
        </row>
        <row r="158">
          <cell r="I158">
            <v>39259</v>
          </cell>
        </row>
        <row r="159">
          <cell r="I159">
            <v>39248</v>
          </cell>
        </row>
        <row r="160">
          <cell r="I160">
            <v>39245</v>
          </cell>
        </row>
        <row r="161">
          <cell r="I161">
            <v>39258</v>
          </cell>
        </row>
        <row r="162">
          <cell r="I162">
            <v>39258</v>
          </cell>
        </row>
        <row r="163">
          <cell r="I163">
            <v>39259</v>
          </cell>
        </row>
        <row r="164">
          <cell r="I164">
            <v>39259</v>
          </cell>
        </row>
        <row r="165">
          <cell r="I165">
            <v>39259</v>
          </cell>
        </row>
        <row r="166">
          <cell r="I166">
            <v>39256</v>
          </cell>
        </row>
        <row r="167">
          <cell r="I167">
            <v>39246</v>
          </cell>
        </row>
        <row r="168">
          <cell r="I168">
            <v>39258</v>
          </cell>
        </row>
        <row r="169">
          <cell r="I169">
            <v>39258</v>
          </cell>
        </row>
        <row r="170">
          <cell r="I170">
            <v>39253</v>
          </cell>
        </row>
        <row r="171">
          <cell r="I171">
            <v>39253</v>
          </cell>
        </row>
        <row r="172">
          <cell r="I172">
            <v>39253</v>
          </cell>
        </row>
        <row r="173">
          <cell r="I173">
            <v>39260</v>
          </cell>
        </row>
        <row r="174">
          <cell r="I174">
            <v>39245</v>
          </cell>
        </row>
        <row r="175">
          <cell r="I175">
            <v>39245</v>
          </cell>
        </row>
        <row r="176">
          <cell r="I176">
            <v>39245</v>
          </cell>
        </row>
        <row r="177">
          <cell r="I177">
            <v>39245</v>
          </cell>
        </row>
        <row r="178">
          <cell r="I178">
            <v>39245</v>
          </cell>
        </row>
        <row r="179">
          <cell r="I179">
            <v>39245</v>
          </cell>
        </row>
        <row r="180">
          <cell r="I180">
            <v>39245</v>
          </cell>
        </row>
        <row r="181">
          <cell r="I181">
            <v>39245</v>
          </cell>
        </row>
        <row r="182">
          <cell r="I182">
            <v>39259</v>
          </cell>
        </row>
        <row r="183">
          <cell r="I183">
            <v>39253</v>
          </cell>
        </row>
        <row r="184">
          <cell r="I184">
            <v>39245</v>
          </cell>
        </row>
        <row r="185">
          <cell r="I185">
            <v>39245</v>
          </cell>
        </row>
        <row r="186">
          <cell r="I186">
            <v>39253</v>
          </cell>
        </row>
        <row r="187">
          <cell r="I187">
            <v>39253</v>
          </cell>
        </row>
        <row r="188">
          <cell r="I188">
            <v>39245</v>
          </cell>
        </row>
        <row r="189">
          <cell r="I189">
            <v>39256</v>
          </cell>
        </row>
        <row r="190">
          <cell r="I190">
            <v>39259</v>
          </cell>
        </row>
        <row r="191">
          <cell r="I191">
            <v>39253</v>
          </cell>
        </row>
        <row r="192">
          <cell r="I192">
            <v>39253</v>
          </cell>
        </row>
        <row r="193">
          <cell r="I193">
            <v>39253</v>
          </cell>
        </row>
        <row r="194">
          <cell r="I194">
            <v>39259</v>
          </cell>
        </row>
        <row r="195">
          <cell r="I195">
            <v>39253</v>
          </cell>
        </row>
        <row r="196">
          <cell r="I196">
            <v>39253</v>
          </cell>
        </row>
        <row r="197">
          <cell r="I197">
            <v>39253</v>
          </cell>
        </row>
        <row r="198">
          <cell r="I198">
            <v>39253</v>
          </cell>
        </row>
        <row r="199">
          <cell r="I199">
            <v>39259</v>
          </cell>
        </row>
        <row r="200">
          <cell r="I200">
            <v>39253</v>
          </cell>
        </row>
        <row r="201">
          <cell r="I201">
            <v>39248</v>
          </cell>
        </row>
        <row r="202">
          <cell r="I202">
            <v>39248</v>
          </cell>
        </row>
        <row r="203">
          <cell r="I203">
            <v>39253</v>
          </cell>
        </row>
        <row r="204">
          <cell r="I204">
            <v>39259</v>
          </cell>
        </row>
        <row r="205">
          <cell r="I205">
            <v>39253</v>
          </cell>
        </row>
        <row r="206">
          <cell r="I206">
            <v>39259</v>
          </cell>
        </row>
        <row r="207">
          <cell r="I207">
            <v>39253</v>
          </cell>
        </row>
        <row r="208">
          <cell r="I208">
            <v>39248</v>
          </cell>
        </row>
        <row r="209">
          <cell r="I209">
            <v>39245</v>
          </cell>
        </row>
        <row r="210">
          <cell r="I210">
            <v>39256</v>
          </cell>
        </row>
        <row r="211">
          <cell r="I211">
            <v>39248</v>
          </cell>
        </row>
        <row r="212">
          <cell r="I212">
            <v>39248</v>
          </cell>
        </row>
        <row r="213">
          <cell r="I213">
            <v>39259</v>
          </cell>
        </row>
        <row r="214">
          <cell r="I214">
            <v>39253</v>
          </cell>
        </row>
        <row r="215">
          <cell r="I215">
            <v>39253</v>
          </cell>
        </row>
        <row r="216">
          <cell r="I216">
            <v>39253</v>
          </cell>
        </row>
        <row r="217">
          <cell r="I217">
            <v>39253</v>
          </cell>
        </row>
        <row r="218">
          <cell r="I218">
            <v>39259</v>
          </cell>
        </row>
        <row r="219">
          <cell r="I219">
            <v>39259</v>
          </cell>
        </row>
        <row r="220">
          <cell r="I220">
            <v>39260</v>
          </cell>
        </row>
        <row r="221">
          <cell r="I221">
            <v>39253</v>
          </cell>
        </row>
        <row r="222">
          <cell r="I222">
            <v>39253</v>
          </cell>
        </row>
        <row r="223">
          <cell r="I223">
            <v>39259</v>
          </cell>
        </row>
        <row r="224">
          <cell r="I224">
            <v>39253</v>
          </cell>
        </row>
        <row r="225">
          <cell r="I225">
            <v>39253</v>
          </cell>
        </row>
        <row r="226">
          <cell r="I226">
            <v>39253</v>
          </cell>
        </row>
        <row r="227">
          <cell r="I227">
            <v>39253</v>
          </cell>
        </row>
        <row r="228">
          <cell r="I228">
            <v>39253</v>
          </cell>
        </row>
        <row r="229">
          <cell r="I229">
            <v>39253</v>
          </cell>
        </row>
        <row r="230">
          <cell r="I230">
            <v>39253</v>
          </cell>
        </row>
        <row r="231">
          <cell r="I231">
            <v>39253</v>
          </cell>
        </row>
        <row r="232">
          <cell r="I232">
            <v>39258</v>
          </cell>
        </row>
        <row r="233">
          <cell r="I233">
            <v>39253</v>
          </cell>
        </row>
        <row r="234">
          <cell r="I234">
            <v>39260</v>
          </cell>
        </row>
        <row r="235">
          <cell r="I235">
            <v>39260</v>
          </cell>
        </row>
        <row r="236">
          <cell r="I236">
            <v>39248</v>
          </cell>
        </row>
        <row r="237">
          <cell r="I237">
            <v>39256</v>
          </cell>
        </row>
        <row r="238">
          <cell r="I238">
            <v>39260</v>
          </cell>
        </row>
        <row r="239">
          <cell r="I239">
            <v>39258</v>
          </cell>
        </row>
        <row r="240">
          <cell r="I240">
            <v>39254</v>
          </cell>
        </row>
        <row r="241">
          <cell r="I241">
            <v>39255</v>
          </cell>
        </row>
        <row r="242">
          <cell r="I242">
            <v>39253</v>
          </cell>
        </row>
        <row r="243">
          <cell r="I243">
            <v>39253</v>
          </cell>
        </row>
        <row r="244">
          <cell r="I244">
            <v>39248</v>
          </cell>
        </row>
        <row r="245">
          <cell r="I245">
            <v>39251</v>
          </cell>
        </row>
        <row r="246">
          <cell r="I246">
            <v>39255</v>
          </cell>
        </row>
        <row r="247">
          <cell r="I247">
            <v>39252</v>
          </cell>
        </row>
        <row r="248">
          <cell r="I248">
            <v>39251</v>
          </cell>
        </row>
        <row r="249">
          <cell r="I249">
            <v>39254</v>
          </cell>
        </row>
        <row r="250">
          <cell r="I250">
            <v>39251</v>
          </cell>
        </row>
        <row r="251">
          <cell r="I251">
            <v>39258</v>
          </cell>
        </row>
        <row r="252">
          <cell r="I252">
            <v>39258</v>
          </cell>
        </row>
        <row r="253">
          <cell r="I253">
            <v>39258</v>
          </cell>
        </row>
        <row r="254">
          <cell r="I254">
            <v>39254</v>
          </cell>
        </row>
        <row r="255">
          <cell r="I255">
            <v>39251</v>
          </cell>
        </row>
        <row r="256">
          <cell r="I256">
            <v>39251</v>
          </cell>
        </row>
        <row r="257">
          <cell r="I257">
            <v>39254</v>
          </cell>
        </row>
        <row r="258">
          <cell r="I258">
            <v>39254</v>
          </cell>
        </row>
        <row r="259">
          <cell r="I259">
            <v>39252</v>
          </cell>
        </row>
        <row r="260">
          <cell r="I260">
            <v>39254</v>
          </cell>
        </row>
        <row r="261">
          <cell r="I261">
            <v>39251</v>
          </cell>
        </row>
        <row r="262">
          <cell r="I262">
            <v>39254</v>
          </cell>
        </row>
        <row r="263">
          <cell r="I263">
            <v>39255</v>
          </cell>
        </row>
        <row r="264">
          <cell r="I264">
            <v>39253</v>
          </cell>
        </row>
        <row r="265">
          <cell r="I265">
            <v>39259</v>
          </cell>
        </row>
        <row r="266">
          <cell r="I266">
            <v>39251</v>
          </cell>
        </row>
        <row r="267">
          <cell r="I267">
            <v>39255</v>
          </cell>
        </row>
        <row r="268">
          <cell r="I268">
            <v>39258</v>
          </cell>
        </row>
        <row r="269">
          <cell r="I269">
            <v>39258</v>
          </cell>
        </row>
        <row r="270">
          <cell r="I270">
            <v>39248</v>
          </cell>
        </row>
        <row r="271">
          <cell r="I271">
            <v>39258</v>
          </cell>
        </row>
        <row r="272">
          <cell r="I272">
            <v>39258</v>
          </cell>
        </row>
        <row r="273">
          <cell r="I273">
            <v>39255</v>
          </cell>
        </row>
        <row r="274">
          <cell r="I274">
            <v>39253</v>
          </cell>
        </row>
        <row r="275">
          <cell r="I275">
            <v>39253</v>
          </cell>
        </row>
        <row r="276">
          <cell r="I276">
            <v>39258</v>
          </cell>
        </row>
        <row r="277">
          <cell r="I277">
            <v>39258</v>
          </cell>
        </row>
        <row r="278">
          <cell r="I278">
            <v>39258</v>
          </cell>
        </row>
        <row r="279">
          <cell r="I279">
            <v>39258</v>
          </cell>
        </row>
        <row r="280">
          <cell r="I280">
            <v>39258</v>
          </cell>
        </row>
        <row r="281">
          <cell r="I281">
            <v>39258</v>
          </cell>
        </row>
        <row r="282">
          <cell r="I282">
            <v>39258</v>
          </cell>
        </row>
        <row r="283">
          <cell r="I283">
            <v>39258</v>
          </cell>
        </row>
        <row r="284">
          <cell r="I284">
            <v>39258</v>
          </cell>
        </row>
        <row r="285">
          <cell r="I285">
            <v>39258</v>
          </cell>
        </row>
        <row r="286">
          <cell r="I286">
            <v>39258</v>
          </cell>
        </row>
        <row r="287">
          <cell r="I287">
            <v>39260</v>
          </cell>
        </row>
        <row r="288">
          <cell r="I288">
            <v>39252</v>
          </cell>
        </row>
        <row r="289">
          <cell r="I289">
            <v>39252</v>
          </cell>
        </row>
        <row r="290">
          <cell r="I290">
            <v>39252</v>
          </cell>
        </row>
        <row r="291">
          <cell r="I291">
            <v>39255</v>
          </cell>
        </row>
        <row r="292">
          <cell r="I292">
            <v>39258</v>
          </cell>
        </row>
        <row r="293">
          <cell r="I293">
            <v>39258</v>
          </cell>
        </row>
        <row r="294">
          <cell r="I294">
            <v>39258</v>
          </cell>
        </row>
        <row r="295">
          <cell r="I295">
            <v>39258</v>
          </cell>
        </row>
        <row r="296">
          <cell r="I296">
            <v>39255</v>
          </cell>
        </row>
        <row r="297">
          <cell r="I297">
            <v>39258</v>
          </cell>
        </row>
        <row r="298">
          <cell r="I298">
            <v>39258</v>
          </cell>
        </row>
        <row r="299">
          <cell r="I299">
            <v>39253</v>
          </cell>
        </row>
        <row r="300">
          <cell r="I300">
            <v>39253</v>
          </cell>
        </row>
        <row r="301">
          <cell r="I301">
            <v>39255</v>
          </cell>
        </row>
        <row r="302">
          <cell r="I302">
            <v>39255</v>
          </cell>
        </row>
        <row r="303">
          <cell r="I303">
            <v>39255</v>
          </cell>
        </row>
        <row r="304">
          <cell r="I304">
            <v>39253</v>
          </cell>
        </row>
        <row r="305">
          <cell r="I305">
            <v>39254</v>
          </cell>
        </row>
        <row r="306">
          <cell r="I306">
            <v>39254</v>
          </cell>
        </row>
        <row r="307">
          <cell r="I307">
            <v>39259</v>
          </cell>
        </row>
        <row r="308">
          <cell r="I308">
            <v>39252</v>
          </cell>
        </row>
        <row r="309">
          <cell r="I309">
            <v>39259</v>
          </cell>
        </row>
        <row r="310">
          <cell r="I310">
            <v>39252</v>
          </cell>
        </row>
        <row r="311">
          <cell r="I311">
            <v>39251</v>
          </cell>
        </row>
        <row r="312">
          <cell r="I312">
            <v>39258</v>
          </cell>
        </row>
        <row r="313">
          <cell r="I313">
            <v>39251</v>
          </cell>
        </row>
        <row r="314">
          <cell r="I314">
            <v>39258</v>
          </cell>
        </row>
        <row r="315">
          <cell r="I315">
            <v>39251</v>
          </cell>
        </row>
        <row r="316">
          <cell r="I316">
            <v>39255</v>
          </cell>
        </row>
        <row r="317">
          <cell r="I317">
            <v>39248</v>
          </cell>
        </row>
        <row r="318">
          <cell r="I318">
            <v>39258</v>
          </cell>
        </row>
        <row r="319">
          <cell r="I319">
            <v>39260</v>
          </cell>
        </row>
        <row r="320">
          <cell r="I320">
            <v>39251</v>
          </cell>
        </row>
        <row r="321">
          <cell r="I321">
            <v>39251</v>
          </cell>
        </row>
        <row r="322">
          <cell r="I322">
            <v>39258</v>
          </cell>
        </row>
        <row r="323">
          <cell r="I323">
            <v>39255</v>
          </cell>
        </row>
        <row r="324">
          <cell r="I324">
            <v>39255</v>
          </cell>
        </row>
        <row r="325">
          <cell r="I325">
            <v>39247</v>
          </cell>
        </row>
        <row r="326">
          <cell r="I326">
            <v>39247</v>
          </cell>
        </row>
        <row r="327">
          <cell r="I327">
            <v>39259</v>
          </cell>
        </row>
        <row r="328">
          <cell r="I328">
            <v>39252</v>
          </cell>
        </row>
        <row r="329">
          <cell r="I329">
            <v>39252</v>
          </cell>
        </row>
        <row r="330">
          <cell r="I330">
            <v>39259</v>
          </cell>
        </row>
        <row r="331">
          <cell r="I331">
            <v>39259</v>
          </cell>
        </row>
        <row r="332">
          <cell r="I332">
            <v>39254</v>
          </cell>
        </row>
        <row r="333">
          <cell r="I333">
            <v>39254</v>
          </cell>
        </row>
        <row r="334">
          <cell r="I334">
            <v>39259</v>
          </cell>
        </row>
        <row r="335">
          <cell r="I335">
            <v>39258</v>
          </cell>
        </row>
        <row r="336">
          <cell r="I336">
            <v>39254</v>
          </cell>
        </row>
        <row r="337">
          <cell r="I337">
            <v>39253</v>
          </cell>
        </row>
        <row r="338">
          <cell r="I338">
            <v>39253</v>
          </cell>
        </row>
        <row r="339">
          <cell r="I339">
            <v>39253</v>
          </cell>
        </row>
        <row r="340">
          <cell r="I340">
            <v>39253</v>
          </cell>
        </row>
        <row r="341">
          <cell r="I341">
            <v>39253</v>
          </cell>
        </row>
        <row r="342">
          <cell r="I342">
            <v>39253</v>
          </cell>
        </row>
        <row r="343">
          <cell r="I343">
            <v>39253</v>
          </cell>
        </row>
        <row r="344">
          <cell r="I344">
            <v>39253</v>
          </cell>
        </row>
        <row r="345">
          <cell r="I345">
            <v>39253</v>
          </cell>
        </row>
        <row r="346">
          <cell r="I346">
            <v>39253</v>
          </cell>
        </row>
        <row r="347">
          <cell r="I347">
            <v>39253</v>
          </cell>
        </row>
        <row r="348">
          <cell r="I348">
            <v>39253</v>
          </cell>
        </row>
        <row r="349">
          <cell r="I349">
            <v>39253</v>
          </cell>
        </row>
        <row r="350">
          <cell r="I350">
            <v>39253</v>
          </cell>
        </row>
        <row r="351">
          <cell r="I351">
            <v>39259</v>
          </cell>
        </row>
        <row r="352">
          <cell r="I352">
            <v>39259</v>
          </cell>
        </row>
        <row r="353">
          <cell r="I353">
            <v>39260</v>
          </cell>
        </row>
        <row r="354">
          <cell r="I354">
            <v>39260</v>
          </cell>
        </row>
        <row r="355">
          <cell r="I355">
            <v>39258</v>
          </cell>
        </row>
        <row r="356">
          <cell r="I356">
            <v>39245</v>
          </cell>
        </row>
        <row r="357">
          <cell r="I357">
            <v>39253</v>
          </cell>
        </row>
        <row r="358">
          <cell r="I358">
            <v>39253</v>
          </cell>
        </row>
        <row r="359">
          <cell r="I359">
            <v>39256</v>
          </cell>
        </row>
        <row r="360">
          <cell r="I360">
            <v>39253</v>
          </cell>
        </row>
        <row r="361">
          <cell r="I361">
            <v>39260</v>
          </cell>
        </row>
        <row r="362">
          <cell r="I362">
            <v>39253</v>
          </cell>
        </row>
        <row r="363">
          <cell r="I363">
            <v>39253</v>
          </cell>
        </row>
        <row r="364">
          <cell r="I364">
            <v>39253</v>
          </cell>
        </row>
        <row r="365">
          <cell r="I365">
            <v>39256</v>
          </cell>
        </row>
        <row r="366">
          <cell r="I366">
            <v>39247</v>
          </cell>
        </row>
        <row r="367">
          <cell r="I367">
            <v>39248</v>
          </cell>
        </row>
        <row r="368">
          <cell r="I368">
            <v>39256</v>
          </cell>
        </row>
        <row r="369">
          <cell r="I369">
            <v>39246</v>
          </cell>
        </row>
        <row r="370">
          <cell r="I370">
            <v>39253</v>
          </cell>
        </row>
        <row r="371">
          <cell r="I371">
            <v>39253</v>
          </cell>
        </row>
        <row r="372">
          <cell r="I372">
            <v>39253</v>
          </cell>
        </row>
        <row r="373">
          <cell r="I373">
            <v>39253</v>
          </cell>
        </row>
        <row r="374">
          <cell r="I374">
            <v>39253</v>
          </cell>
        </row>
        <row r="375">
          <cell r="I375">
            <v>39253</v>
          </cell>
        </row>
        <row r="376">
          <cell r="I376">
            <v>39256</v>
          </cell>
        </row>
        <row r="377">
          <cell r="I377">
            <v>39245</v>
          </cell>
        </row>
        <row r="378">
          <cell r="I378">
            <v>39253</v>
          </cell>
        </row>
        <row r="379">
          <cell r="I379">
            <v>39253</v>
          </cell>
        </row>
        <row r="380">
          <cell r="I380">
            <v>39253</v>
          </cell>
        </row>
        <row r="381">
          <cell r="I381">
            <v>39253</v>
          </cell>
        </row>
        <row r="382">
          <cell r="I382">
            <v>39253</v>
          </cell>
        </row>
        <row r="383">
          <cell r="I383">
            <v>39253</v>
          </cell>
        </row>
        <row r="384">
          <cell r="I384">
            <v>39253</v>
          </cell>
        </row>
        <row r="385">
          <cell r="I385">
            <v>39253</v>
          </cell>
        </row>
        <row r="386">
          <cell r="I386">
            <v>39253</v>
          </cell>
        </row>
        <row r="387">
          <cell r="I387">
            <v>39253</v>
          </cell>
        </row>
        <row r="388">
          <cell r="I388">
            <v>39253</v>
          </cell>
        </row>
        <row r="389">
          <cell r="I389">
            <v>39247</v>
          </cell>
        </row>
        <row r="390">
          <cell r="I390">
            <v>39253</v>
          </cell>
        </row>
        <row r="391">
          <cell r="I391">
            <v>39253</v>
          </cell>
        </row>
        <row r="392">
          <cell r="I392">
            <v>39258</v>
          </cell>
        </row>
        <row r="393">
          <cell r="I393">
            <v>39253</v>
          </cell>
        </row>
        <row r="394">
          <cell r="I394">
            <v>39253</v>
          </cell>
        </row>
        <row r="395">
          <cell r="I395">
            <v>39260</v>
          </cell>
        </row>
        <row r="396">
          <cell r="I396">
            <v>39253</v>
          </cell>
        </row>
        <row r="397">
          <cell r="I397">
            <v>39253</v>
          </cell>
        </row>
        <row r="398">
          <cell r="I398">
            <v>39253</v>
          </cell>
        </row>
        <row r="399">
          <cell r="I399">
            <v>39256</v>
          </cell>
        </row>
        <row r="400">
          <cell r="I400">
            <v>39259</v>
          </cell>
        </row>
        <row r="401">
          <cell r="I401">
            <v>39247</v>
          </cell>
        </row>
        <row r="402">
          <cell r="I402">
            <v>39248</v>
          </cell>
        </row>
        <row r="403">
          <cell r="I403">
            <v>39259</v>
          </cell>
        </row>
        <row r="404">
          <cell r="I404">
            <v>39256</v>
          </cell>
        </row>
        <row r="405">
          <cell r="I405">
            <v>39247</v>
          </cell>
        </row>
        <row r="406">
          <cell r="I406">
            <v>39245</v>
          </cell>
        </row>
        <row r="407">
          <cell r="I407">
            <v>39253</v>
          </cell>
        </row>
        <row r="408">
          <cell r="I408">
            <v>39253</v>
          </cell>
        </row>
        <row r="409">
          <cell r="I409">
            <v>39253</v>
          </cell>
        </row>
        <row r="410">
          <cell r="I410">
            <v>39248</v>
          </cell>
        </row>
        <row r="411">
          <cell r="I411">
            <v>39253</v>
          </cell>
        </row>
        <row r="412">
          <cell r="I412">
            <v>39253</v>
          </cell>
        </row>
        <row r="413">
          <cell r="I413">
            <v>39258</v>
          </cell>
        </row>
        <row r="414">
          <cell r="I414">
            <v>39258</v>
          </cell>
        </row>
        <row r="415">
          <cell r="I415">
            <v>39253</v>
          </cell>
        </row>
        <row r="416">
          <cell r="I416">
            <v>39253</v>
          </cell>
        </row>
        <row r="417">
          <cell r="I417">
            <v>39253</v>
          </cell>
        </row>
        <row r="418">
          <cell r="I418">
            <v>39253</v>
          </cell>
        </row>
        <row r="419">
          <cell r="I419">
            <v>39253</v>
          </cell>
        </row>
        <row r="420">
          <cell r="I420">
            <v>39253</v>
          </cell>
        </row>
        <row r="421">
          <cell r="I421">
            <v>39253</v>
          </cell>
        </row>
        <row r="422">
          <cell r="I422">
            <v>39253</v>
          </cell>
        </row>
        <row r="423">
          <cell r="I423">
            <v>39259</v>
          </cell>
        </row>
        <row r="424">
          <cell r="I424">
            <v>39256</v>
          </cell>
        </row>
        <row r="425">
          <cell r="I425">
            <v>39253</v>
          </cell>
        </row>
        <row r="426">
          <cell r="I426">
            <v>39259</v>
          </cell>
        </row>
        <row r="427">
          <cell r="I427">
            <v>39253</v>
          </cell>
        </row>
        <row r="428">
          <cell r="I428">
            <v>39253</v>
          </cell>
        </row>
        <row r="429">
          <cell r="I429">
            <v>39247</v>
          </cell>
        </row>
        <row r="430">
          <cell r="I430">
            <v>39253</v>
          </cell>
        </row>
        <row r="431">
          <cell r="I431">
            <v>39258</v>
          </cell>
        </row>
        <row r="432">
          <cell r="I432">
            <v>39258</v>
          </cell>
        </row>
        <row r="433">
          <cell r="I433">
            <v>39253</v>
          </cell>
        </row>
        <row r="434">
          <cell r="I434">
            <v>39253</v>
          </cell>
        </row>
        <row r="435">
          <cell r="I435">
            <v>39253</v>
          </cell>
        </row>
        <row r="436">
          <cell r="I436">
            <v>39258</v>
          </cell>
        </row>
        <row r="437">
          <cell r="I437">
            <v>39259</v>
          </cell>
        </row>
        <row r="438">
          <cell r="I438">
            <v>39247</v>
          </cell>
        </row>
        <row r="439">
          <cell r="I439">
            <v>39253</v>
          </cell>
        </row>
        <row r="440">
          <cell r="I440">
            <v>39253</v>
          </cell>
        </row>
        <row r="441">
          <cell r="I441">
            <v>39259</v>
          </cell>
        </row>
        <row r="442">
          <cell r="I442">
            <v>39253</v>
          </cell>
        </row>
        <row r="443">
          <cell r="I443">
            <v>39247</v>
          </cell>
        </row>
        <row r="444">
          <cell r="I444">
            <v>39248</v>
          </cell>
        </row>
        <row r="445">
          <cell r="I445">
            <v>39256</v>
          </cell>
        </row>
        <row r="446">
          <cell r="I446">
            <v>39245</v>
          </cell>
        </row>
        <row r="447">
          <cell r="I447">
            <v>39256</v>
          </cell>
        </row>
        <row r="448">
          <cell r="I448">
            <v>39253</v>
          </cell>
        </row>
        <row r="449">
          <cell r="I449">
            <v>39253</v>
          </cell>
        </row>
        <row r="450">
          <cell r="I450">
            <v>39245</v>
          </cell>
        </row>
        <row r="451">
          <cell r="I451">
            <v>39248</v>
          </cell>
        </row>
        <row r="452">
          <cell r="I452">
            <v>39253</v>
          </cell>
        </row>
        <row r="453">
          <cell r="I453">
            <v>39258</v>
          </cell>
        </row>
        <row r="454">
          <cell r="I454">
            <v>39253</v>
          </cell>
        </row>
        <row r="455">
          <cell r="I455">
            <v>39253</v>
          </cell>
        </row>
        <row r="456">
          <cell r="I456">
            <v>39253</v>
          </cell>
        </row>
        <row r="457">
          <cell r="I457">
            <v>39253</v>
          </cell>
        </row>
        <row r="458">
          <cell r="I458">
            <v>39253</v>
          </cell>
        </row>
        <row r="459">
          <cell r="I459">
            <v>39253</v>
          </cell>
        </row>
        <row r="460">
          <cell r="I460">
            <v>39253</v>
          </cell>
        </row>
        <row r="461">
          <cell r="I461">
            <v>39253</v>
          </cell>
        </row>
        <row r="462">
          <cell r="I462">
            <v>39253</v>
          </cell>
        </row>
        <row r="463">
          <cell r="I463">
            <v>39259</v>
          </cell>
        </row>
        <row r="464">
          <cell r="I464">
            <v>39256</v>
          </cell>
        </row>
        <row r="465">
          <cell r="I465">
            <v>39259</v>
          </cell>
        </row>
        <row r="466">
          <cell r="I466">
            <v>39253</v>
          </cell>
        </row>
        <row r="467">
          <cell r="I467">
            <v>39247</v>
          </cell>
        </row>
        <row r="468">
          <cell r="I468">
            <v>39245</v>
          </cell>
        </row>
        <row r="469">
          <cell r="I469">
            <v>39245</v>
          </cell>
        </row>
        <row r="470">
          <cell r="I470">
            <v>39253</v>
          </cell>
        </row>
        <row r="471">
          <cell r="I471">
            <v>39253</v>
          </cell>
        </row>
        <row r="472">
          <cell r="I472">
            <v>39253</v>
          </cell>
        </row>
        <row r="473">
          <cell r="I473">
            <v>39260</v>
          </cell>
        </row>
        <row r="474">
          <cell r="I474">
            <v>39253</v>
          </cell>
        </row>
        <row r="475">
          <cell r="I475">
            <v>39253</v>
          </cell>
        </row>
        <row r="476">
          <cell r="I476">
            <v>39253</v>
          </cell>
        </row>
        <row r="477">
          <cell r="I477">
            <v>39246</v>
          </cell>
        </row>
        <row r="478">
          <cell r="I478">
            <v>39253</v>
          </cell>
        </row>
        <row r="479">
          <cell r="I479">
            <v>39253</v>
          </cell>
        </row>
        <row r="480">
          <cell r="I480">
            <v>39253</v>
          </cell>
        </row>
        <row r="481">
          <cell r="I481">
            <v>39253</v>
          </cell>
        </row>
        <row r="482">
          <cell r="I482">
            <v>39253</v>
          </cell>
        </row>
        <row r="483">
          <cell r="I483">
            <v>39253</v>
          </cell>
        </row>
        <row r="484">
          <cell r="I484">
            <v>39253</v>
          </cell>
        </row>
        <row r="485">
          <cell r="I485">
            <v>39253</v>
          </cell>
        </row>
        <row r="486">
          <cell r="I486">
            <v>39253</v>
          </cell>
        </row>
        <row r="487">
          <cell r="I487">
            <v>39253</v>
          </cell>
        </row>
        <row r="488">
          <cell r="I488">
            <v>39253</v>
          </cell>
        </row>
        <row r="489">
          <cell r="I489">
            <v>39253</v>
          </cell>
        </row>
        <row r="490">
          <cell r="I490">
            <v>39253</v>
          </cell>
        </row>
        <row r="491">
          <cell r="I491">
            <v>39253</v>
          </cell>
        </row>
        <row r="492">
          <cell r="I492">
            <v>39253</v>
          </cell>
        </row>
        <row r="493">
          <cell r="I493">
            <v>39253</v>
          </cell>
        </row>
        <row r="494">
          <cell r="I494">
            <v>39253</v>
          </cell>
        </row>
        <row r="495">
          <cell r="I495">
            <v>39253</v>
          </cell>
        </row>
        <row r="496">
          <cell r="I496">
            <v>39253</v>
          </cell>
        </row>
        <row r="497">
          <cell r="I497">
            <v>39247</v>
          </cell>
        </row>
        <row r="498">
          <cell r="I498">
            <v>39253</v>
          </cell>
        </row>
        <row r="499">
          <cell r="I499">
            <v>39258</v>
          </cell>
        </row>
        <row r="500">
          <cell r="I500">
            <v>39258</v>
          </cell>
        </row>
        <row r="501">
          <cell r="I501">
            <v>39253</v>
          </cell>
        </row>
        <row r="502">
          <cell r="I502">
            <v>39253</v>
          </cell>
        </row>
        <row r="503">
          <cell r="I503">
            <v>39253</v>
          </cell>
        </row>
        <row r="504">
          <cell r="I504">
            <v>39255</v>
          </cell>
        </row>
        <row r="505">
          <cell r="I505">
            <v>39255</v>
          </cell>
        </row>
        <row r="506">
          <cell r="I506">
            <v>39255</v>
          </cell>
        </row>
        <row r="507">
          <cell r="I507">
            <v>39255</v>
          </cell>
        </row>
        <row r="508">
          <cell r="I508">
            <v>39255</v>
          </cell>
        </row>
        <row r="509">
          <cell r="I509">
            <v>39253</v>
          </cell>
        </row>
        <row r="510">
          <cell r="I510">
            <v>39259</v>
          </cell>
        </row>
        <row r="511">
          <cell r="I511">
            <v>39256</v>
          </cell>
        </row>
        <row r="512">
          <cell r="I512">
            <v>39255</v>
          </cell>
        </row>
        <row r="513">
          <cell r="I513">
            <v>39253</v>
          </cell>
        </row>
        <row r="514">
          <cell r="I514">
            <v>39255</v>
          </cell>
        </row>
        <row r="515">
          <cell r="I515">
            <v>39258</v>
          </cell>
        </row>
        <row r="516">
          <cell r="I516">
            <v>39258</v>
          </cell>
        </row>
        <row r="517">
          <cell r="I517">
            <v>39259</v>
          </cell>
        </row>
        <row r="518">
          <cell r="I518">
            <v>39255</v>
          </cell>
        </row>
        <row r="519">
          <cell r="I519">
            <v>39260</v>
          </cell>
        </row>
        <row r="520">
          <cell r="I520">
            <v>39252</v>
          </cell>
        </row>
        <row r="521">
          <cell r="I521">
            <v>39261</v>
          </cell>
        </row>
        <row r="522">
          <cell r="I522">
            <v>39253</v>
          </cell>
        </row>
        <row r="523">
          <cell r="I523">
            <v>39253</v>
          </cell>
        </row>
        <row r="524">
          <cell r="I524">
            <v>39247</v>
          </cell>
        </row>
        <row r="525">
          <cell r="I525">
            <v>39253</v>
          </cell>
        </row>
        <row r="526">
          <cell r="I526">
            <v>39253</v>
          </cell>
        </row>
        <row r="527">
          <cell r="I527">
            <v>39253</v>
          </cell>
        </row>
        <row r="528">
          <cell r="I528">
            <v>39253</v>
          </cell>
        </row>
        <row r="529">
          <cell r="I529">
            <v>39253</v>
          </cell>
        </row>
        <row r="530">
          <cell r="I530">
            <v>39253</v>
          </cell>
        </row>
        <row r="531">
          <cell r="I531">
            <v>39258</v>
          </cell>
        </row>
        <row r="532">
          <cell r="I532">
            <v>39258</v>
          </cell>
        </row>
        <row r="533">
          <cell r="I533">
            <v>39259</v>
          </cell>
        </row>
        <row r="534">
          <cell r="I534">
            <v>39251</v>
          </cell>
        </row>
        <row r="535">
          <cell r="I535">
            <v>39251</v>
          </cell>
        </row>
        <row r="536">
          <cell r="I536">
            <v>39260</v>
          </cell>
        </row>
        <row r="537">
          <cell r="I537">
            <v>39252</v>
          </cell>
        </row>
        <row r="538">
          <cell r="I538">
            <v>39252</v>
          </cell>
        </row>
        <row r="539">
          <cell r="I539">
            <v>39252</v>
          </cell>
        </row>
        <row r="540">
          <cell r="I540">
            <v>39252</v>
          </cell>
        </row>
        <row r="541">
          <cell r="I541">
            <v>39252</v>
          </cell>
        </row>
        <row r="542">
          <cell r="I542">
            <v>39252</v>
          </cell>
        </row>
        <row r="543">
          <cell r="I543">
            <v>39252</v>
          </cell>
        </row>
        <row r="544">
          <cell r="I544">
            <v>39252</v>
          </cell>
        </row>
        <row r="545">
          <cell r="I545">
            <v>39255</v>
          </cell>
        </row>
        <row r="546">
          <cell r="I546">
            <v>39245</v>
          </cell>
        </row>
        <row r="547">
          <cell r="I547">
            <v>39251</v>
          </cell>
        </row>
        <row r="548">
          <cell r="I548">
            <v>39248</v>
          </cell>
        </row>
        <row r="549">
          <cell r="I549">
            <v>39248</v>
          </cell>
        </row>
        <row r="550">
          <cell r="I550">
            <v>39248</v>
          </cell>
        </row>
        <row r="551">
          <cell r="I551">
            <v>39253</v>
          </cell>
        </row>
        <row r="552">
          <cell r="I552">
            <v>39253</v>
          </cell>
        </row>
        <row r="553">
          <cell r="I553">
            <v>39259</v>
          </cell>
        </row>
        <row r="554">
          <cell r="I554">
            <v>39251</v>
          </cell>
        </row>
        <row r="555">
          <cell r="I555">
            <v>39252</v>
          </cell>
        </row>
        <row r="556">
          <cell r="I556">
            <v>39254</v>
          </cell>
        </row>
        <row r="557">
          <cell r="I557">
            <v>39259</v>
          </cell>
        </row>
        <row r="558">
          <cell r="I558">
            <v>39259</v>
          </cell>
        </row>
        <row r="559">
          <cell r="I559">
            <v>39256</v>
          </cell>
        </row>
        <row r="560">
          <cell r="I560">
            <v>39259</v>
          </cell>
        </row>
        <row r="561">
          <cell r="I561">
            <v>39259</v>
          </cell>
        </row>
        <row r="562">
          <cell r="I562">
            <v>39248</v>
          </cell>
        </row>
        <row r="563">
          <cell r="I563">
            <v>39253</v>
          </cell>
        </row>
        <row r="564">
          <cell r="I564">
            <v>39253</v>
          </cell>
        </row>
        <row r="565">
          <cell r="I565">
            <v>39253</v>
          </cell>
        </row>
        <row r="566">
          <cell r="I566">
            <v>39259</v>
          </cell>
        </row>
        <row r="567">
          <cell r="I567">
            <v>39259</v>
          </cell>
        </row>
        <row r="568">
          <cell r="I568">
            <v>39259</v>
          </cell>
        </row>
        <row r="569">
          <cell r="I569">
            <v>39253</v>
          </cell>
        </row>
        <row r="570">
          <cell r="I570">
            <v>39253</v>
          </cell>
        </row>
        <row r="571">
          <cell r="I571">
            <v>39253</v>
          </cell>
        </row>
        <row r="572">
          <cell r="I572">
            <v>39253</v>
          </cell>
        </row>
        <row r="573">
          <cell r="I573">
            <v>39255</v>
          </cell>
        </row>
        <row r="574">
          <cell r="I574">
            <v>39253</v>
          </cell>
        </row>
        <row r="575">
          <cell r="I575">
            <v>39253</v>
          </cell>
        </row>
        <row r="576">
          <cell r="I576">
            <v>39253</v>
          </cell>
        </row>
        <row r="577">
          <cell r="I577">
            <v>39253</v>
          </cell>
        </row>
        <row r="578">
          <cell r="I578">
            <v>39253</v>
          </cell>
        </row>
        <row r="579">
          <cell r="I579">
            <v>39253</v>
          </cell>
        </row>
        <row r="580">
          <cell r="I580">
            <v>39253</v>
          </cell>
        </row>
        <row r="581">
          <cell r="I581">
            <v>39253</v>
          </cell>
        </row>
        <row r="582">
          <cell r="I582">
            <v>39253</v>
          </cell>
        </row>
        <row r="583">
          <cell r="I583">
            <v>39253</v>
          </cell>
        </row>
        <row r="584">
          <cell r="I584">
            <v>39253</v>
          </cell>
        </row>
        <row r="585">
          <cell r="I585">
            <v>39253</v>
          </cell>
        </row>
        <row r="586">
          <cell r="I586">
            <v>39258</v>
          </cell>
        </row>
        <row r="587">
          <cell r="I587">
            <v>39258</v>
          </cell>
        </row>
        <row r="588">
          <cell r="I588">
            <v>39253</v>
          </cell>
        </row>
        <row r="589">
          <cell r="I589">
            <v>39253</v>
          </cell>
        </row>
        <row r="590">
          <cell r="I590">
            <v>39253</v>
          </cell>
        </row>
        <row r="591">
          <cell r="I591">
            <v>39258</v>
          </cell>
        </row>
        <row r="592">
          <cell r="I592">
            <v>39253</v>
          </cell>
        </row>
        <row r="593">
          <cell r="I593">
            <v>39253</v>
          </cell>
        </row>
        <row r="594">
          <cell r="I594">
            <v>39256</v>
          </cell>
        </row>
        <row r="595">
          <cell r="I595">
            <v>39259</v>
          </cell>
        </row>
        <row r="596">
          <cell r="I596">
            <v>39248</v>
          </cell>
        </row>
        <row r="597">
          <cell r="I597">
            <v>39248</v>
          </cell>
        </row>
        <row r="598">
          <cell r="I598">
            <v>39248</v>
          </cell>
        </row>
        <row r="599">
          <cell r="I599">
            <v>39248</v>
          </cell>
        </row>
        <row r="600">
          <cell r="I600">
            <v>39248</v>
          </cell>
        </row>
        <row r="601">
          <cell r="I601">
            <v>39256</v>
          </cell>
        </row>
        <row r="602">
          <cell r="I602">
            <v>39251</v>
          </cell>
        </row>
        <row r="603">
          <cell r="I603">
            <v>39248</v>
          </cell>
        </row>
        <row r="604">
          <cell r="I604">
            <v>39248</v>
          </cell>
        </row>
        <row r="605">
          <cell r="I605">
            <v>39256</v>
          </cell>
        </row>
        <row r="606">
          <cell r="I606">
            <v>39256</v>
          </cell>
        </row>
        <row r="607">
          <cell r="I607">
            <v>39256</v>
          </cell>
        </row>
        <row r="608">
          <cell r="I608">
            <v>39256</v>
          </cell>
        </row>
        <row r="609">
          <cell r="I609">
            <v>39256</v>
          </cell>
        </row>
        <row r="610">
          <cell r="I610">
            <v>39251</v>
          </cell>
        </row>
        <row r="611">
          <cell r="I611">
            <v>39251</v>
          </cell>
        </row>
        <row r="612">
          <cell r="I612">
            <v>39251</v>
          </cell>
        </row>
        <row r="613">
          <cell r="I613">
            <v>39251</v>
          </cell>
        </row>
        <row r="614">
          <cell r="I614">
            <v>39251</v>
          </cell>
        </row>
        <row r="615">
          <cell r="I615">
            <v>39258</v>
          </cell>
        </row>
        <row r="616">
          <cell r="I616">
            <v>39251</v>
          </cell>
        </row>
        <row r="617">
          <cell r="I617">
            <v>39259</v>
          </cell>
        </row>
        <row r="618">
          <cell r="I618">
            <v>39259</v>
          </cell>
        </row>
        <row r="619">
          <cell r="I619">
            <v>39259</v>
          </cell>
        </row>
        <row r="620">
          <cell r="I620">
            <v>39259</v>
          </cell>
        </row>
        <row r="621">
          <cell r="I621">
            <v>39259</v>
          </cell>
        </row>
        <row r="622">
          <cell r="I622">
            <v>39259</v>
          </cell>
        </row>
        <row r="623">
          <cell r="I623">
            <v>39259</v>
          </cell>
        </row>
        <row r="624">
          <cell r="I624">
            <v>39259</v>
          </cell>
        </row>
        <row r="625">
          <cell r="I625">
            <v>39259</v>
          </cell>
        </row>
        <row r="626">
          <cell r="I626">
            <v>39251</v>
          </cell>
        </row>
        <row r="627">
          <cell r="I627">
            <v>39259</v>
          </cell>
        </row>
        <row r="628">
          <cell r="I628">
            <v>39256</v>
          </cell>
        </row>
        <row r="629">
          <cell r="I629">
            <v>39251</v>
          </cell>
        </row>
        <row r="630">
          <cell r="I630">
            <v>39251</v>
          </cell>
        </row>
        <row r="631">
          <cell r="I631">
            <v>39259</v>
          </cell>
        </row>
        <row r="632">
          <cell r="I632">
            <v>39259</v>
          </cell>
        </row>
        <row r="633">
          <cell r="I633">
            <v>39256</v>
          </cell>
        </row>
        <row r="634">
          <cell r="I634">
            <v>39256</v>
          </cell>
        </row>
        <row r="635">
          <cell r="I635">
            <v>39251</v>
          </cell>
        </row>
        <row r="636">
          <cell r="I636">
            <v>39251</v>
          </cell>
        </row>
        <row r="637">
          <cell r="I637">
            <v>39251</v>
          </cell>
        </row>
        <row r="638">
          <cell r="I638">
            <v>39251</v>
          </cell>
        </row>
        <row r="639">
          <cell r="I639">
            <v>39251</v>
          </cell>
        </row>
        <row r="640">
          <cell r="I640">
            <v>39251</v>
          </cell>
        </row>
        <row r="641">
          <cell r="I641">
            <v>39256</v>
          </cell>
        </row>
        <row r="642">
          <cell r="I642">
            <v>39251</v>
          </cell>
        </row>
        <row r="643">
          <cell r="I643">
            <v>39259</v>
          </cell>
        </row>
        <row r="644">
          <cell r="I644">
            <v>39248</v>
          </cell>
        </row>
        <row r="645">
          <cell r="I645">
            <v>39259</v>
          </cell>
        </row>
        <row r="646">
          <cell r="I646">
            <v>39259</v>
          </cell>
        </row>
        <row r="647">
          <cell r="I647">
            <v>39256</v>
          </cell>
        </row>
        <row r="648">
          <cell r="I648">
            <v>39256</v>
          </cell>
        </row>
        <row r="649">
          <cell r="I649">
            <v>39256</v>
          </cell>
        </row>
        <row r="650">
          <cell r="I650">
            <v>39248</v>
          </cell>
        </row>
        <row r="651">
          <cell r="I651">
            <v>39253</v>
          </cell>
        </row>
        <row r="652">
          <cell r="I652">
            <v>39253</v>
          </cell>
        </row>
        <row r="653">
          <cell r="I653">
            <v>39259</v>
          </cell>
        </row>
        <row r="654">
          <cell r="I654">
            <v>39258</v>
          </cell>
        </row>
        <row r="655">
          <cell r="I655">
            <v>39258</v>
          </cell>
        </row>
        <row r="656">
          <cell r="I656">
            <v>39255</v>
          </cell>
        </row>
        <row r="657">
          <cell r="I657">
            <v>39260</v>
          </cell>
        </row>
      </sheetData>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Wk"/>
      <sheetName val="Sheet1"/>
      <sheetName val="AH Slide Detail"/>
      <sheetName val="Total BT"/>
      <sheetName val="Inputs"/>
      <sheetName val="MONTH"/>
      <sheetName val="QTD"/>
      <sheetName val="YTD"/>
      <sheetName val="Trend"/>
      <sheetName val="BT's"/>
      <sheetName val="PRODT"/>
      <sheetName val="WTW1"/>
      <sheetName val="WTW2"/>
      <sheetName val="WTW V"/>
      <sheetName val="Sum SG&amp;A"/>
      <sheetName val="Tot to SGA"/>
      <sheetName val="Orig SG&amp;A Corp"/>
      <sheetName val="Ref - Old WTW"/>
      <sheetName val="NEARunoff"/>
      <sheetName val="Sheet2"/>
      <sheetName val="IO"/>
      <sheetName val="Pre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FORM3-FF"/>
      <sheetName val="Sheet2"/>
      <sheetName val="FORM3 - MAIN-OLD"/>
      <sheetName val="FROM2"/>
      <sheetName val="Form2 - letter"/>
      <sheetName val="Form3 - letter"/>
      <sheetName val="CMA-REGISTER"/>
      <sheetName val="FORM-I"/>
      <sheetName val="Sheet10"/>
      <sheetName val="jan'0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Sheet1"/>
      <sheetName val="page 1 of 2"/>
      <sheetName val="page 2 of 2"/>
      <sheetName val="Explanation"/>
      <sheetName val="QMM-Graph"/>
      <sheetName val="More Exp."/>
      <sheetName val="Main Sheet"/>
      <sheetName val="PRM-NEW-format"/>
      <sheetName val="Consolidated"/>
      <sheetName val="vehicles"/>
      <sheetName val="Factor_sheet"/>
      <sheetName val="Orig SG&amp;A Corp"/>
      <sheetName val="packing"/>
      <sheetName val="june add-del- july 3 bkts4.6.01"/>
      <sheetName val="Summary"/>
      <sheetName val="detail'02"/>
      <sheetName val="Degreasing"/>
      <sheetName val="Post curing."/>
      <sheetName val="Primer"/>
      <sheetName val="Sandblasting"/>
      <sheetName val="Data"/>
      <sheetName val="BOM_40_20_40"/>
      <sheetName val="list"/>
      <sheetName val="Sales"/>
      <sheetName val="wip-Dec."/>
      <sheetName val="Alloc CORP Summary"/>
      <sheetName val="RFQI"/>
      <sheetName val="Budget Rates"/>
      <sheetName val="BS Schedule 1-4"/>
      <sheetName val="FINAL"/>
      <sheetName val="Other"/>
      <sheetName val="Introduction"/>
      <sheetName val="Intaccrual"/>
    </sheetNames>
    <sheetDataSet>
      <sheetData sheetId="0" refreshError="1">
        <row r="46">
          <cell r="J46" t="str">
            <v>Motherson Sumi Systems Ltd.</v>
          </cell>
        </row>
        <row r="47">
          <cell r="J47" t="str">
            <v>[ Elastomers Division ]</v>
          </cell>
        </row>
        <row r="48">
          <cell r="C48" t="str">
            <v>LOANS &amp; FINANCE COST</v>
          </cell>
          <cell r="J48" t="str">
            <v>[ Elastomers Division ]</v>
          </cell>
        </row>
        <row r="49">
          <cell r="C49" t="str">
            <v>LOANS &amp; FINANCE COST</v>
          </cell>
          <cell r="G49" t="str">
            <v>( Rs. In Lakhs )</v>
          </cell>
        </row>
        <row r="50">
          <cell r="D50" t="str">
            <v>Budget          01 - 02</v>
          </cell>
          <cell r="E50" t="str">
            <v>April - June' 01</v>
          </cell>
          <cell r="G50" t="str">
            <v>July - Sep 01</v>
          </cell>
        </row>
        <row r="51">
          <cell r="D51">
            <v>37346</v>
          </cell>
          <cell r="E51" t="str">
            <v>Budget</v>
          </cell>
          <cell r="F51" t="str">
            <v>Actual</v>
          </cell>
          <cell r="G51" t="str">
            <v>July - Sep 01</v>
          </cell>
          <cell r="H51" t="str">
            <v>Forecast</v>
          </cell>
        </row>
        <row r="52">
          <cell r="C52" t="str">
            <v>Term Loan</v>
          </cell>
          <cell r="D52">
            <v>37346</v>
          </cell>
          <cell r="E52" t="str">
            <v>Budget</v>
          </cell>
          <cell r="F52" t="str">
            <v>Actual</v>
          </cell>
          <cell r="G52" t="str">
            <v>Budget</v>
          </cell>
          <cell r="H52" t="str">
            <v>Forecast</v>
          </cell>
        </row>
        <row r="53">
          <cell r="C53" t="str">
            <v>W.C. &amp; Others</v>
          </cell>
          <cell r="D53">
            <v>249.30333163053751</v>
          </cell>
          <cell r="E53">
            <v>193.77705488882472</v>
          </cell>
          <cell r="F53">
            <v>274.86</v>
          </cell>
          <cell r="G53">
            <v>154.05600172243777</v>
          </cell>
          <cell r="H53">
            <v>200</v>
          </cell>
        </row>
        <row r="54">
          <cell r="C54" t="str">
            <v>Interest on term Loan</v>
          </cell>
          <cell r="D54">
            <v>41.392000000000003</v>
          </cell>
          <cell r="E54">
            <v>11.96</v>
          </cell>
          <cell r="F54">
            <v>11.07</v>
          </cell>
          <cell r="G54">
            <v>11.18</v>
          </cell>
          <cell r="H54">
            <v>11.18</v>
          </cell>
        </row>
        <row r="55">
          <cell r="C55" t="str">
            <v>Interest on W.C &amp; others</v>
          </cell>
          <cell r="D55">
            <v>22.500000000000004</v>
          </cell>
          <cell r="E55">
            <v>6.6850125</v>
          </cell>
          <cell r="F55">
            <v>5.8999999999999995</v>
          </cell>
          <cell r="G55">
            <v>6.25</v>
          </cell>
          <cell r="H55">
            <v>6.5</v>
          </cell>
        </row>
        <row r="56">
          <cell r="C56" t="str">
            <v>Total Interest</v>
          </cell>
          <cell r="D56">
            <v>63.89200000000001</v>
          </cell>
          <cell r="E56">
            <v>18.6450125</v>
          </cell>
          <cell r="F56">
            <v>16.97</v>
          </cell>
          <cell r="G56">
            <v>17.43</v>
          </cell>
          <cell r="H56">
            <v>17.68</v>
          </cell>
        </row>
        <row r="57">
          <cell r="C57" t="str">
            <v>Investment</v>
          </cell>
          <cell r="D57">
            <v>63.89200000000001</v>
          </cell>
          <cell r="E57">
            <v>18.6450125</v>
          </cell>
          <cell r="F57">
            <v>16.97</v>
          </cell>
          <cell r="G57">
            <v>17.43</v>
          </cell>
          <cell r="H57">
            <v>17.68</v>
          </cell>
        </row>
        <row r="58">
          <cell r="C58" t="str">
            <v>New fixed Assets</v>
          </cell>
          <cell r="D58">
            <v>158.91499999999999</v>
          </cell>
          <cell r="E58">
            <v>104.56</v>
          </cell>
          <cell r="F58">
            <v>33.140000000000228</v>
          </cell>
          <cell r="G58">
            <v>10.36</v>
          </cell>
          <cell r="H58">
            <v>113.27999999999977</v>
          </cell>
        </row>
        <row r="59">
          <cell r="C59" t="str">
            <v>New fixed Assets</v>
          </cell>
          <cell r="D59">
            <v>158.91499999999999</v>
          </cell>
          <cell r="E59">
            <v>104.56</v>
          </cell>
          <cell r="F59">
            <v>33.140000000000228</v>
          </cell>
          <cell r="G59">
            <v>10.36</v>
          </cell>
          <cell r="H59">
            <v>113.27999999999977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PURCHASE DETAILS"/>
      <sheetName val="Sheet2"/>
    </sheetNames>
    <sheetDataSet>
      <sheetData sheetId="0"/>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PRODN"/>
      <sheetName val="R&amp;D"/>
      <sheetName val="PERS"/>
      <sheetName val="CORP AF"/>
      <sheetName val="ADM"/>
      <sheetName val="DIST"/>
      <sheetName val="MEDTR"/>
      <sheetName val="INT"/>
      <sheetName val="SUMMARY-EXPS"/>
      <sheetName val="Sheet1"/>
      <sheetName val="summery"/>
      <sheetName val="CONS-P&amp;L "/>
      <sheetName val="P&amp;L"/>
      <sheetName val="BRAND"/>
      <sheetName val="PHARMA"/>
      <sheetName val="LS"/>
      <sheetName val="IRM"/>
      <sheetName val="HIGHQ"/>
      <sheetName val="JOINTECH"/>
      <sheetName val="CADNEY"/>
      <sheetName val="WHC"/>
      <sheetName val="GVO"/>
      <sheetName val="GEN"/>
      <sheetName val="VET"/>
      <sheetName val="ONCO"/>
      <sheetName val="BIOCARE"/>
      <sheetName val="TCL"/>
      <sheetName val="BIOTECH"/>
      <sheetName val="INTL"/>
      <sheetName val="INTLind"/>
      <sheetName val="CHEMICAL"/>
      <sheetName val="HER"/>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eader"/>
      <sheetName val="defaults"/>
      <sheetName val="P &amp; L"/>
      <sheetName val="Bal Sheet"/>
      <sheetName val="MenuData"/>
      <sheetName val="Sheet1"/>
      <sheetName val="Ketaki"/>
      <sheetName val="PF Payable"/>
      <sheetName val="Other"/>
      <sheetName val="Summary"/>
      <sheetName val="office equipment"/>
      <sheetName val="FORM-16"/>
      <sheetName val="Detals"/>
      <sheetName val="ZREV-Reim"/>
      <sheetName val="Tables"/>
      <sheetName val="cont-june"/>
      <sheetName val="Sheet2"/>
      <sheetName val="HEAD"/>
      <sheetName val="DLC lookups"/>
      <sheetName val="Param"/>
      <sheetName val="Input-Pack Level"/>
      <sheetName val="SR-Dom"/>
      <sheetName val="pack pnl-99"/>
      <sheetName val="P _ L"/>
      <sheetName val="Ireland-SACRdata"/>
      <sheetName val="Emp Reward"/>
      <sheetName val="X"/>
      <sheetName val="Pistons EU"/>
      <sheetName val="Assume"/>
      <sheetName val="TRIAL BALANCE"/>
      <sheetName val="Groupings-final"/>
      <sheetName val="Sched"/>
      <sheetName val="Trial"/>
      <sheetName val="FA_Final"/>
      <sheetName val="BSH-0002"/>
      <sheetName val="JUN-FG-DIR"/>
      <sheetName val="E.1.j_debotrs credit bal dec'11"/>
      <sheetName val="Fcst vs Budgets"/>
      <sheetName val="staff-welfare"/>
      <sheetName val="Annexure VI"/>
      <sheetName val="FX-13"/>
      <sheetName val="Amortization Table"/>
      <sheetName val="COAT&amp;WRAP-QIOT-#3"/>
      <sheetName val="PNT-QUOT-#3"/>
      <sheetName val="Billing data"/>
      <sheetName val="INFO"/>
      <sheetName val="FF-50"/>
      <sheetName val="FF-21(a)"/>
    </sheetNames>
    <sheetDataSet>
      <sheetData sheetId="0" refreshError="1">
        <row r="3">
          <cell r="A3" t="str">
            <v>AUSTRIA</v>
          </cell>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FORM-16"/>
      <sheetName val="mn"/>
      <sheetName val="BONUS RECO 2005"/>
      <sheetName val="Sensitivities"/>
      <sheetName val="INPUTS - new sites "/>
    </sheetNames>
    <sheetDataSet>
      <sheetData sheetId="0"/>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segment_topsheet_final final fi"/>
      <sheetName val="Seg result final"/>
      <sheetName val="CONTB"/>
      <sheetName val="SEGMENT LIAB. and assets"/>
      <sheetName val="segment_topsheet_final final"/>
      <sheetName val="segment_topsheet_final"/>
      <sheetName val="FBD"/>
      <sheetName val="OKHLA"/>
      <sheetName val="C35 NOIDA"/>
      <sheetName val="MPU"/>
      <sheetName val="TSP"/>
      <sheetName val="NEPZ"/>
      <sheetName val="CHENNAI"/>
      <sheetName val="F-5"/>
      <sheetName val="FA_Seg"/>
      <sheetName val="Seg result"/>
      <sheetName val="Seg_2002"/>
      <sheetName val="segment_topsheet"/>
      <sheetName val="SEG.DETAIL WORK"/>
      <sheetName val="BALANCE SHEET"/>
      <sheetName val="GROUPINGS"/>
      <sheetName val="cash flow"/>
      <sheetName val="Cashflow Working"/>
      <sheetName val="MANUAL FIGURES"/>
      <sheetName val="GROUPINGS II"/>
      <sheetName val="DEPRECIATION"/>
      <sheetName val="fbd Schedules"/>
      <sheetName val="fbd Bsheet"/>
      <sheetName val="fbd Dep"/>
      <sheetName val="okhla Schedules"/>
      <sheetName val="okhla Dep"/>
      <sheetName val="okhla P&amp;L"/>
      <sheetName val="okhla Bsheet"/>
      <sheetName val="tsp Schedules"/>
      <sheetName val="tsp Dep"/>
      <sheetName val="tsp P&amp;L"/>
      <sheetName val="tsp Bsheet"/>
      <sheetName val="mpu Schedules"/>
      <sheetName val="mpu Dep"/>
      <sheetName val="mpu P&amp;L"/>
      <sheetName val="mpu Bsheet"/>
      <sheetName val="c-35 Schedules"/>
      <sheetName val="c-35 Dep"/>
      <sheetName val="c-35 P&amp;L"/>
      <sheetName val="c-35 Bsheet"/>
      <sheetName val="nepz Schedules"/>
      <sheetName val="nepz Dep"/>
      <sheetName val="nepz P&amp;L"/>
      <sheetName val="nepz Bsheet"/>
      <sheetName val="chennai Schedules"/>
      <sheetName val="chennai Dep"/>
      <sheetName val="chennai P&amp;L"/>
      <sheetName val="chennai Bsheet"/>
      <sheetName val="F-5 Schedules"/>
      <sheetName val="F-5 Dep"/>
      <sheetName val="F-5 P&amp;L"/>
      <sheetName val="F-5 Bsheet"/>
      <sheetName val="variance"/>
      <sheetName val="Bal Sheet"/>
      <sheetName val="defaults"/>
      <sheetName val="hea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UNIT-I"/>
      <sheetName val="IRE "/>
      <sheetName val="UNIT-II"/>
      <sheetName val="PR_I_CONT"/>
      <sheetName val="PR_E_CON"/>
      <sheetName val="UNIT_II"/>
      <sheetName val="RECEIPT"/>
      <sheetName val="Outgoing"/>
      <sheetName val="Incoming"/>
      <sheetName val="INDORAMA Group June 02"/>
      <sheetName val="Q3 - GECF"/>
      <sheetName val="WIPSep01"/>
      <sheetName val="Exp"/>
      <sheetName val="BS"/>
      <sheetName val="Other notes"/>
      <sheetName val="Notes (2)"/>
      <sheetName val="segment_topsheet"/>
      <sheetName val="M B-QtyRecn"/>
      <sheetName val="Conso"/>
      <sheetName val="currenc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Fund_trfr_sheet"/>
      <sheetName val="VALIDATION_LIST"/>
      <sheetName val="vlookup_co_name_code"/>
      <sheetName val="Fax_Indemnity_done"/>
      <sheetName val="OTHER_THAN_HDFCBANK"/>
      <sheetName val="Sheet1"/>
      <sheetName val="Sheet4"/>
      <sheetName val="manoj"/>
    </sheetNames>
    <sheetDataSet>
      <sheetData sheetId="0" refreshError="1"/>
      <sheetData sheetId="1" refreshError="1">
        <row r="2">
          <cell r="A2" t="str">
            <v>0030340016502</v>
          </cell>
        </row>
        <row r="3">
          <cell r="A3" t="str">
            <v>0030340017066</v>
          </cell>
        </row>
        <row r="4">
          <cell r="A4" t="str">
            <v>0030340017358</v>
          </cell>
        </row>
        <row r="5">
          <cell r="A5" t="str">
            <v>0030340017368</v>
          </cell>
        </row>
        <row r="6">
          <cell r="A6" t="str">
            <v>0030340018750</v>
          </cell>
        </row>
        <row r="7">
          <cell r="A7" t="str">
            <v>0030340018767</v>
          </cell>
        </row>
        <row r="8">
          <cell r="A8" t="str">
            <v>0030340020239</v>
          </cell>
        </row>
        <row r="9">
          <cell r="A9" t="str">
            <v>0030340020620</v>
          </cell>
        </row>
        <row r="10">
          <cell r="A10" t="str">
            <v>0030340020637</v>
          </cell>
        </row>
        <row r="11">
          <cell r="A11" t="str">
            <v>0030340020784</v>
          </cell>
        </row>
        <row r="12">
          <cell r="A12" t="str">
            <v>0030340021147</v>
          </cell>
        </row>
        <row r="13">
          <cell r="A13" t="str">
            <v>0030340021370</v>
          </cell>
        </row>
        <row r="14">
          <cell r="A14" t="str">
            <v>0030340021380</v>
          </cell>
        </row>
        <row r="15">
          <cell r="A15" t="str">
            <v>0030340021397</v>
          </cell>
        </row>
        <row r="16">
          <cell r="A16" t="str">
            <v>0030340021405</v>
          </cell>
        </row>
        <row r="17">
          <cell r="A17" t="str">
            <v>0030340021415</v>
          </cell>
        </row>
        <row r="18">
          <cell r="A18" t="str">
            <v>0030340021761</v>
          </cell>
        </row>
        <row r="19">
          <cell r="A19" t="str">
            <v>0030340021898</v>
          </cell>
        </row>
        <row r="20">
          <cell r="A20" t="str">
            <v>0030340021906</v>
          </cell>
        </row>
        <row r="21">
          <cell r="A21" t="str">
            <v>0030340021916</v>
          </cell>
        </row>
        <row r="22">
          <cell r="A22" t="str">
            <v>0030340021933</v>
          </cell>
        </row>
        <row r="23">
          <cell r="A23" t="str">
            <v>0030340022200</v>
          </cell>
        </row>
        <row r="24">
          <cell r="A24" t="str">
            <v>0030340022364</v>
          </cell>
        </row>
        <row r="25">
          <cell r="A25" t="str">
            <v>0030340022450</v>
          </cell>
        </row>
        <row r="26">
          <cell r="A26" t="str">
            <v>0030340022632</v>
          </cell>
        </row>
        <row r="27">
          <cell r="A27" t="str">
            <v>0030340022642</v>
          </cell>
        </row>
        <row r="28">
          <cell r="A28" t="str">
            <v>0030340022659</v>
          </cell>
        </row>
        <row r="29">
          <cell r="A29" t="str">
            <v>0030340022762</v>
          </cell>
        </row>
        <row r="30">
          <cell r="A30" t="str">
            <v>0030340022865</v>
          </cell>
        </row>
        <row r="31">
          <cell r="A31" t="str">
            <v>0030340022875</v>
          </cell>
        </row>
        <row r="32">
          <cell r="A32" t="str">
            <v>0030340022951</v>
          </cell>
        </row>
        <row r="33">
          <cell r="A33" t="str">
            <v>0030340022961</v>
          </cell>
        </row>
        <row r="34">
          <cell r="A34" t="str">
            <v>0030340023012</v>
          </cell>
        </row>
        <row r="35">
          <cell r="A35" t="str">
            <v>0030340023029</v>
          </cell>
        </row>
        <row r="36">
          <cell r="A36" t="str">
            <v>0030340023039</v>
          </cell>
        </row>
        <row r="37">
          <cell r="A37" t="str">
            <v>0030340023046</v>
          </cell>
        </row>
        <row r="38">
          <cell r="A38" t="str">
            <v>0030340023056</v>
          </cell>
        </row>
        <row r="39">
          <cell r="A39" t="str">
            <v>0030340023090</v>
          </cell>
        </row>
        <row r="40">
          <cell r="A40" t="str">
            <v>0030340023108</v>
          </cell>
        </row>
        <row r="41">
          <cell r="A41" t="str">
            <v>0030340023125</v>
          </cell>
        </row>
        <row r="42">
          <cell r="A42" t="str">
            <v>0030340023176</v>
          </cell>
        </row>
        <row r="43">
          <cell r="A43" t="str">
            <v>0030340023186</v>
          </cell>
        </row>
        <row r="44">
          <cell r="A44" t="str">
            <v>0030340023193</v>
          </cell>
        </row>
        <row r="45">
          <cell r="A45" t="str">
            <v>0030340023201</v>
          </cell>
        </row>
        <row r="46">
          <cell r="A46" t="str">
            <v>0030340023211</v>
          </cell>
        </row>
        <row r="47">
          <cell r="A47" t="str">
            <v>0030340023228</v>
          </cell>
        </row>
        <row r="48">
          <cell r="A48" t="str">
            <v>0030340023255</v>
          </cell>
        </row>
        <row r="49">
          <cell r="A49" t="str">
            <v>0030340023299</v>
          </cell>
        </row>
        <row r="50">
          <cell r="A50" t="str">
            <v>0030340023307</v>
          </cell>
        </row>
        <row r="51">
          <cell r="A51" t="str">
            <v>0030340023410</v>
          </cell>
        </row>
        <row r="52">
          <cell r="A52" t="str">
            <v>0030340023444</v>
          </cell>
        </row>
        <row r="53">
          <cell r="A53" t="str">
            <v>0030340023454</v>
          </cell>
        </row>
        <row r="54">
          <cell r="A54" t="str">
            <v>0030340023461</v>
          </cell>
        </row>
        <row r="55">
          <cell r="A55" t="str">
            <v>0030340023471</v>
          </cell>
        </row>
        <row r="56">
          <cell r="A56" t="str">
            <v>0030340023488</v>
          </cell>
        </row>
        <row r="57">
          <cell r="A57" t="str">
            <v>0030340023495</v>
          </cell>
        </row>
        <row r="58">
          <cell r="A58" t="str">
            <v>0030340023506</v>
          </cell>
        </row>
        <row r="59">
          <cell r="A59" t="str">
            <v>0030340023513</v>
          </cell>
        </row>
        <row r="60">
          <cell r="A60" t="str">
            <v>0030340023564</v>
          </cell>
        </row>
        <row r="61">
          <cell r="A61" t="str">
            <v>0030340023574</v>
          </cell>
        </row>
        <row r="62">
          <cell r="A62" t="str">
            <v>0030340023650</v>
          </cell>
        </row>
        <row r="63">
          <cell r="A63" t="str">
            <v>0030340023660</v>
          </cell>
        </row>
        <row r="64">
          <cell r="A64" t="str">
            <v>0030340023677</v>
          </cell>
        </row>
        <row r="65">
          <cell r="A65" t="str">
            <v>0030340023687</v>
          </cell>
        </row>
        <row r="66">
          <cell r="A66" t="str">
            <v>0030340023694</v>
          </cell>
        </row>
        <row r="67">
          <cell r="A67" t="str">
            <v>0030340023702</v>
          </cell>
        </row>
        <row r="68">
          <cell r="A68" t="str">
            <v>0030340023712</v>
          </cell>
        </row>
        <row r="69">
          <cell r="A69" t="str">
            <v>0030340023729</v>
          </cell>
        </row>
        <row r="70">
          <cell r="A70" t="str">
            <v>0030340023739</v>
          </cell>
        </row>
        <row r="71">
          <cell r="A71" t="str">
            <v>0030340023746</v>
          </cell>
        </row>
        <row r="72">
          <cell r="A72" t="str">
            <v>0030340023756</v>
          </cell>
        </row>
        <row r="73">
          <cell r="A73" t="str">
            <v>0030340023763</v>
          </cell>
        </row>
        <row r="74">
          <cell r="A74" t="str">
            <v>0030340023773</v>
          </cell>
        </row>
        <row r="75">
          <cell r="A75" t="str">
            <v>0030340023780</v>
          </cell>
        </row>
        <row r="76">
          <cell r="A76" t="str">
            <v>0030340023790</v>
          </cell>
        </row>
        <row r="77">
          <cell r="A77" t="str">
            <v>0030340023808</v>
          </cell>
        </row>
        <row r="78">
          <cell r="A78" t="str">
            <v>0030340023815</v>
          </cell>
        </row>
        <row r="79">
          <cell r="A79" t="str">
            <v>0030340023825</v>
          </cell>
        </row>
        <row r="80">
          <cell r="A80" t="str">
            <v>0030340023832</v>
          </cell>
        </row>
        <row r="81">
          <cell r="A81" t="str">
            <v>0030340023842</v>
          </cell>
        </row>
        <row r="82">
          <cell r="A82" t="str">
            <v>0030340023859</v>
          </cell>
        </row>
        <row r="83">
          <cell r="A83" t="str">
            <v>0030340023869</v>
          </cell>
        </row>
        <row r="84">
          <cell r="A84" t="str">
            <v>0030340023893</v>
          </cell>
        </row>
        <row r="85">
          <cell r="A85" t="str">
            <v>0030340023901</v>
          </cell>
        </row>
        <row r="86">
          <cell r="A86" t="str">
            <v>0030340023911</v>
          </cell>
        </row>
        <row r="87">
          <cell r="A87" t="str">
            <v>0030340023955</v>
          </cell>
        </row>
        <row r="88">
          <cell r="A88" t="str">
            <v>0030340024023</v>
          </cell>
        </row>
        <row r="89">
          <cell r="A89" t="str">
            <v>0030340024030</v>
          </cell>
        </row>
        <row r="90">
          <cell r="A90" t="str">
            <v>0030340024040</v>
          </cell>
        </row>
        <row r="91">
          <cell r="A91" t="str">
            <v>0030340024067</v>
          </cell>
        </row>
        <row r="92">
          <cell r="A92" t="str">
            <v>0030340024074</v>
          </cell>
        </row>
        <row r="93">
          <cell r="A93" t="str">
            <v>0030340024126</v>
          </cell>
        </row>
        <row r="94">
          <cell r="A94" t="str">
            <v>0030340024136</v>
          </cell>
        </row>
        <row r="95">
          <cell r="A95" t="str">
            <v>0030340024143</v>
          </cell>
        </row>
        <row r="96">
          <cell r="A96" t="str">
            <v>0030340024153</v>
          </cell>
        </row>
        <row r="97">
          <cell r="A97" t="str">
            <v>0030340024170</v>
          </cell>
        </row>
        <row r="98">
          <cell r="A98" t="str">
            <v>0030340024187</v>
          </cell>
        </row>
        <row r="99">
          <cell r="A99" t="str">
            <v>0030340024197</v>
          </cell>
        </row>
        <row r="100">
          <cell r="A100" t="str">
            <v>0030340024205</v>
          </cell>
        </row>
        <row r="101">
          <cell r="A101" t="str">
            <v>0030340024212</v>
          </cell>
        </row>
        <row r="102">
          <cell r="A102" t="str">
            <v>0030340024222</v>
          </cell>
        </row>
        <row r="103">
          <cell r="A103" t="str">
            <v>0030340024239</v>
          </cell>
        </row>
        <row r="104">
          <cell r="A104" t="str">
            <v>0030340024249</v>
          </cell>
        </row>
        <row r="105">
          <cell r="A105" t="str">
            <v>0030340024256</v>
          </cell>
        </row>
        <row r="106">
          <cell r="A106" t="str">
            <v>0030340024266</v>
          </cell>
        </row>
        <row r="107">
          <cell r="A107" t="str">
            <v>0030340024273</v>
          </cell>
        </row>
        <row r="108">
          <cell r="A108" t="str">
            <v>0030340024499</v>
          </cell>
        </row>
        <row r="109">
          <cell r="A109" t="str">
            <v>0030340024507</v>
          </cell>
        </row>
        <row r="110">
          <cell r="A110" t="str">
            <v>0030340024514</v>
          </cell>
        </row>
        <row r="111">
          <cell r="A111" t="str">
            <v>0030340024524</v>
          </cell>
        </row>
        <row r="112">
          <cell r="A112" t="str">
            <v>0030340024541</v>
          </cell>
        </row>
        <row r="113">
          <cell r="A113" t="str">
            <v>0030340024610</v>
          </cell>
        </row>
        <row r="114">
          <cell r="A114" t="str">
            <v>0030340024870</v>
          </cell>
        </row>
        <row r="115">
          <cell r="A115" t="str">
            <v>0030340025216</v>
          </cell>
        </row>
        <row r="116">
          <cell r="A116" t="str">
            <v>0030340026062</v>
          </cell>
        </row>
        <row r="117">
          <cell r="A117" t="str">
            <v>0030340026079</v>
          </cell>
        </row>
        <row r="118">
          <cell r="A118" t="str">
            <v>0030340026086</v>
          </cell>
        </row>
        <row r="119">
          <cell r="A119" t="str">
            <v>0030340026096</v>
          </cell>
        </row>
        <row r="120">
          <cell r="A120" t="str">
            <v>0030340026104</v>
          </cell>
        </row>
        <row r="121">
          <cell r="A121" t="str">
            <v>0030340026114</v>
          </cell>
        </row>
        <row r="122">
          <cell r="A122" t="str">
            <v>0030340026165</v>
          </cell>
        </row>
        <row r="123">
          <cell r="A123" t="str">
            <v>0030340026172</v>
          </cell>
        </row>
        <row r="124">
          <cell r="A124" t="str">
            <v>0030340026182</v>
          </cell>
        </row>
        <row r="125">
          <cell r="A125" t="str">
            <v>0030340026199</v>
          </cell>
        </row>
        <row r="126">
          <cell r="A126" t="str">
            <v>0030340026200</v>
          </cell>
        </row>
        <row r="127">
          <cell r="A127" t="str">
            <v>0030340026570</v>
          </cell>
        </row>
        <row r="128">
          <cell r="A128" t="str">
            <v>0030340026735</v>
          </cell>
        </row>
        <row r="129">
          <cell r="A129" t="str">
            <v>0030340026865</v>
          </cell>
        </row>
        <row r="130">
          <cell r="A130" t="str">
            <v>0030340028177</v>
          </cell>
        </row>
        <row r="131">
          <cell r="A131" t="str">
            <v>0102340000043</v>
          </cell>
        </row>
        <row r="132">
          <cell r="A132" t="str">
            <v>0600340019726</v>
          </cell>
        </row>
        <row r="133">
          <cell r="A133" t="str">
            <v>0600340025352</v>
          </cell>
        </row>
        <row r="134">
          <cell r="A134" t="str">
            <v>0600340030766</v>
          </cell>
        </row>
        <row r="135">
          <cell r="A135" t="str">
            <v>0600340031578</v>
          </cell>
        </row>
        <row r="136">
          <cell r="A136" t="str">
            <v>0600340032871</v>
          </cell>
        </row>
        <row r="137">
          <cell r="A137" t="str">
            <v>0600340032881</v>
          </cell>
        </row>
        <row r="138">
          <cell r="A138" t="str">
            <v>0600340032994</v>
          </cell>
        </row>
        <row r="139">
          <cell r="A139" t="str">
            <v>0600340033001</v>
          </cell>
        </row>
        <row r="140">
          <cell r="A140" t="str">
            <v>0600340033018</v>
          </cell>
        </row>
        <row r="141">
          <cell r="A141" t="str">
            <v>0600340033028</v>
          </cell>
        </row>
        <row r="142">
          <cell r="A142" t="str">
            <v>0600340033035</v>
          </cell>
        </row>
        <row r="143">
          <cell r="A143" t="str">
            <v>0600340033045</v>
          </cell>
        </row>
        <row r="144">
          <cell r="A144" t="str">
            <v>0600340033052</v>
          </cell>
        </row>
        <row r="145">
          <cell r="A145" t="str">
            <v>0600340033062</v>
          </cell>
        </row>
        <row r="146">
          <cell r="A146" t="str">
            <v>0600340033079</v>
          </cell>
        </row>
        <row r="147">
          <cell r="A147" t="str">
            <v>0600340033089</v>
          </cell>
        </row>
        <row r="148">
          <cell r="A148" t="str">
            <v>0600340033096</v>
          </cell>
        </row>
        <row r="149">
          <cell r="A149" t="str">
            <v>0600340033104</v>
          </cell>
        </row>
        <row r="150">
          <cell r="A150" t="str">
            <v>0600340033114</v>
          </cell>
        </row>
        <row r="151">
          <cell r="A151" t="str">
            <v>0600340033121</v>
          </cell>
        </row>
        <row r="152">
          <cell r="A152" t="str">
            <v>0600340033131</v>
          </cell>
        </row>
        <row r="153">
          <cell r="A153" t="str">
            <v>0600340033148</v>
          </cell>
        </row>
        <row r="154">
          <cell r="A154" t="str">
            <v>0600340033158</v>
          </cell>
        </row>
        <row r="155">
          <cell r="A155" t="str">
            <v>0600340033165</v>
          </cell>
        </row>
        <row r="156">
          <cell r="A156" t="str">
            <v>0600340033175</v>
          </cell>
        </row>
        <row r="157">
          <cell r="A157" t="str">
            <v>0600340033182</v>
          </cell>
        </row>
        <row r="158">
          <cell r="A158" t="str">
            <v>0600340033580</v>
          </cell>
        </row>
        <row r="159">
          <cell r="A159" t="str">
            <v>0600340033649</v>
          </cell>
        </row>
        <row r="160">
          <cell r="A160" t="str">
            <v>0600340034365</v>
          </cell>
        </row>
        <row r="161">
          <cell r="A161" t="str">
            <v>0600340034375</v>
          </cell>
        </row>
        <row r="162">
          <cell r="A162" t="str">
            <v>0600340034382</v>
          </cell>
        </row>
        <row r="163">
          <cell r="A163" t="str">
            <v>0600340034495</v>
          </cell>
        </row>
        <row r="164">
          <cell r="A164" t="str">
            <v>0600340034503</v>
          </cell>
        </row>
        <row r="165">
          <cell r="A165" t="str">
            <v>0600340034513</v>
          </cell>
        </row>
        <row r="166">
          <cell r="A166" t="str">
            <v>0600340034520</v>
          </cell>
        </row>
        <row r="167">
          <cell r="A167" t="str">
            <v>0600340034530</v>
          </cell>
        </row>
        <row r="168">
          <cell r="A168" t="str">
            <v>0600340034547</v>
          </cell>
        </row>
        <row r="169">
          <cell r="A169" t="str">
            <v>0600340034557</v>
          </cell>
        </row>
        <row r="170">
          <cell r="A170" t="str">
            <v>0600340034564</v>
          </cell>
        </row>
        <row r="171">
          <cell r="A171" t="str">
            <v>0600340034574</v>
          </cell>
        </row>
        <row r="172">
          <cell r="A172" t="str">
            <v>0600340034581</v>
          </cell>
        </row>
        <row r="173">
          <cell r="A173" t="str">
            <v>0600340034893</v>
          </cell>
        </row>
        <row r="174">
          <cell r="A174" t="str">
            <v>0600340034962</v>
          </cell>
        </row>
        <row r="175">
          <cell r="A175" t="str">
            <v>0600340034972</v>
          </cell>
        </row>
        <row r="176">
          <cell r="A176" t="str">
            <v>0600340034989</v>
          </cell>
        </row>
        <row r="177">
          <cell r="A177" t="str">
            <v>0600340034999</v>
          </cell>
        </row>
        <row r="178">
          <cell r="A178" t="str">
            <v>0600340035006</v>
          </cell>
        </row>
        <row r="179">
          <cell r="A179" t="str">
            <v>0600340035013</v>
          </cell>
        </row>
        <row r="180">
          <cell r="A180" t="str">
            <v>0600340035023</v>
          </cell>
        </row>
        <row r="181">
          <cell r="A181" t="str">
            <v>0600340035030</v>
          </cell>
        </row>
        <row r="182">
          <cell r="A182" t="str">
            <v>0600340035040</v>
          </cell>
        </row>
        <row r="183">
          <cell r="A183" t="str">
            <v>0600340035057</v>
          </cell>
        </row>
        <row r="184">
          <cell r="A184" t="str">
            <v>0600340035067</v>
          </cell>
        </row>
        <row r="185">
          <cell r="A185" t="str">
            <v>0600340035074</v>
          </cell>
        </row>
        <row r="186">
          <cell r="A186" t="str">
            <v>0600340035084</v>
          </cell>
        </row>
        <row r="187">
          <cell r="A187" t="str">
            <v>0600340035091</v>
          </cell>
        </row>
        <row r="188">
          <cell r="A188" t="str">
            <v>0600340035212</v>
          </cell>
        </row>
        <row r="189">
          <cell r="A189" t="str">
            <v>0600340035239</v>
          </cell>
        </row>
        <row r="190">
          <cell r="A190" t="str">
            <v>0600340035246</v>
          </cell>
        </row>
        <row r="191">
          <cell r="A191" t="str">
            <v>0600340035256</v>
          </cell>
        </row>
        <row r="192">
          <cell r="A192" t="str">
            <v>0600340035263</v>
          </cell>
        </row>
        <row r="193">
          <cell r="A193" t="str">
            <v>0600340035273</v>
          </cell>
        </row>
        <row r="194">
          <cell r="A194" t="str">
            <v>0600340035280</v>
          </cell>
        </row>
        <row r="195">
          <cell r="A195" t="str">
            <v>0600340035290</v>
          </cell>
        </row>
        <row r="196">
          <cell r="A196" t="str">
            <v>0600340035393</v>
          </cell>
        </row>
        <row r="197">
          <cell r="A197" t="str">
            <v>0600340035401</v>
          </cell>
        </row>
        <row r="198">
          <cell r="A198" t="str">
            <v>0600340035411</v>
          </cell>
        </row>
        <row r="199">
          <cell r="A199" t="str">
            <v>0600340035428</v>
          </cell>
        </row>
        <row r="200">
          <cell r="A200" t="str">
            <v>0600340035438</v>
          </cell>
        </row>
        <row r="201">
          <cell r="A201" t="str">
            <v>0600340035531</v>
          </cell>
        </row>
        <row r="202">
          <cell r="A202" t="str">
            <v>0600340035568</v>
          </cell>
        </row>
        <row r="203">
          <cell r="A203" t="str">
            <v>0600340035575</v>
          </cell>
        </row>
        <row r="204">
          <cell r="A204" t="str">
            <v>0600340035585</v>
          </cell>
        </row>
        <row r="205">
          <cell r="A205" t="str">
            <v>0600340035592</v>
          </cell>
        </row>
        <row r="206">
          <cell r="A206" t="str">
            <v>0600340035627</v>
          </cell>
        </row>
        <row r="207">
          <cell r="A207" t="str">
            <v>0600340035637</v>
          </cell>
        </row>
        <row r="208">
          <cell r="A208" t="str">
            <v>0600340035644</v>
          </cell>
        </row>
        <row r="209">
          <cell r="A209" t="str">
            <v>0600340035654</v>
          </cell>
        </row>
        <row r="210">
          <cell r="A210" t="str">
            <v>0600340035688</v>
          </cell>
        </row>
        <row r="211">
          <cell r="A211" t="str">
            <v>0600340035698</v>
          </cell>
        </row>
        <row r="212">
          <cell r="A212" t="str">
            <v>0600340035706</v>
          </cell>
        </row>
        <row r="213">
          <cell r="A213" t="str">
            <v>0600340035713</v>
          </cell>
        </row>
        <row r="214">
          <cell r="A214" t="str">
            <v>0600340035730</v>
          </cell>
        </row>
        <row r="215">
          <cell r="A215" t="str">
            <v>0600340035740</v>
          </cell>
        </row>
        <row r="216">
          <cell r="A216" t="str">
            <v>0600340035757</v>
          </cell>
        </row>
        <row r="217">
          <cell r="A217" t="str">
            <v>0600340035767</v>
          </cell>
        </row>
        <row r="218">
          <cell r="A218" t="str">
            <v>0600340035774</v>
          </cell>
        </row>
        <row r="219">
          <cell r="A219" t="str">
            <v>0600340035784</v>
          </cell>
        </row>
        <row r="220">
          <cell r="A220" t="str">
            <v>0600340035791</v>
          </cell>
        </row>
        <row r="221">
          <cell r="A221" t="str">
            <v>0600340035809</v>
          </cell>
        </row>
        <row r="222">
          <cell r="A222" t="str">
            <v>0600340035843</v>
          </cell>
        </row>
        <row r="223">
          <cell r="A223" t="str">
            <v>0600340035853</v>
          </cell>
        </row>
        <row r="224">
          <cell r="A224" t="str">
            <v>0600340035860</v>
          </cell>
        </row>
        <row r="225">
          <cell r="A225" t="str">
            <v>0600340035870</v>
          </cell>
        </row>
        <row r="226">
          <cell r="A226" t="str">
            <v>0600340035887</v>
          </cell>
        </row>
        <row r="227">
          <cell r="A227" t="str">
            <v>0600340035897</v>
          </cell>
        </row>
        <row r="228">
          <cell r="A228" t="str">
            <v>0600340035905</v>
          </cell>
        </row>
        <row r="229">
          <cell r="A229" t="str">
            <v>0600340035912</v>
          </cell>
        </row>
        <row r="230">
          <cell r="A230" t="str">
            <v>0600340035949</v>
          </cell>
        </row>
        <row r="231">
          <cell r="A231" t="str">
            <v>0600340035983</v>
          </cell>
        </row>
        <row r="232">
          <cell r="A232" t="str">
            <v>0600340035990</v>
          </cell>
        </row>
        <row r="238">
          <cell r="A238" t="str">
            <v>0600350000885</v>
          </cell>
        </row>
        <row r="239">
          <cell r="A239" t="str">
            <v>0600350001722</v>
          </cell>
        </row>
        <row r="240">
          <cell r="A240" t="str">
            <v>0600350002050</v>
          </cell>
        </row>
        <row r="241">
          <cell r="A241" t="str">
            <v>0600350008477</v>
          </cell>
        </row>
        <row r="242">
          <cell r="A242" t="str">
            <v>0600350013370</v>
          </cell>
        </row>
        <row r="243">
          <cell r="A243" t="str">
            <v>0600350020182</v>
          </cell>
        </row>
        <row r="244">
          <cell r="A244" t="str">
            <v>0600350025564</v>
          </cell>
        </row>
        <row r="245">
          <cell r="A245" t="str">
            <v>0608510000061</v>
          </cell>
        </row>
        <row r="246">
          <cell r="A246" t="str">
            <v>5422000008892</v>
          </cell>
        </row>
        <row r="247">
          <cell r="A247" t="str">
            <v>5982300000050</v>
          </cell>
        </row>
        <row r="248">
          <cell r="A248" t="str">
            <v>5988510000024</v>
          </cell>
        </row>
        <row r="249">
          <cell r="A249" t="str">
            <v>317901011012015</v>
          </cell>
        </row>
        <row r="252">
          <cell r="A252" t="str">
            <v>MF-REDEMPTION</v>
          </cell>
        </row>
        <row r="253">
          <cell r="A253" t="str">
            <v>MF-INVESTMENT</v>
          </cell>
        </row>
        <row r="254">
          <cell r="A254" t="str">
            <v>ICD GIVEN</v>
          </cell>
        </row>
        <row r="255">
          <cell r="A255" t="str">
            <v>ICD RETURN</v>
          </cell>
        </row>
        <row r="256">
          <cell r="A256" t="str">
            <v>OTHER</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Tax computation"/>
      <sheetName val="Interest 234B and C"/>
      <sheetName val="Expediture Allocation"/>
      <sheetName val="Corp Expenses"/>
      <sheetName val="Form No. 3CD"/>
      <sheetName val="Clause 4"/>
      <sheetName val="Clause 14(b)"/>
      <sheetName val="Clause 18 - part 1"/>
      <sheetName val="Clause 18 - part 2"/>
      <sheetName val="Additions for TAR"/>
      <sheetName val="Clause 20(b)"/>
      <sheetName val="Clause 21(a)"/>
      <sheetName val="Clause 21(b)(ii)(A)"/>
      <sheetName val="Clause 21(d)(A)"/>
      <sheetName val="Clause 23"/>
      <sheetName val="Clause 26(A)"/>
      <sheetName val="Clause 26(B)"/>
      <sheetName val="Clause 27(b)"/>
      <sheetName val="Clause 31 working"/>
      <sheetName val="Clause 31(a)"/>
      <sheetName val="Clause 31(b)"/>
      <sheetName val="Clause 34(a)"/>
      <sheetName val="Clause 34(b)"/>
      <sheetName val="Clause 34(b) working"/>
      <sheetName val="Clause 34(c)"/>
      <sheetName val="Clause 35(b)"/>
      <sheetName val="Clause 40"/>
      <sheetName val="Working Clause 40"/>
      <sheetName val="Clause 4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4">
          <cell r="B4" t="str">
            <v>Statement: 18</v>
          </cell>
        </row>
      </sheetData>
      <sheetData sheetId="27"/>
      <sheetData sheetId="28"/>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POCM"/>
      <sheetName val="CAPTLISATION OF INTEREST"/>
      <sheetName val="Trial Balance"/>
      <sheetName val="Related Party"/>
      <sheetName val="UNIT-II"/>
    </sheetNames>
    <sheetDataSet>
      <sheetData sheetId="0"/>
      <sheetData sheetId="1"/>
      <sheetData sheetId="2"/>
      <sheetData sheetId="3"/>
      <sheetData sheetId="4"/>
      <sheetData sheetId="5"/>
      <sheetData sheetId="6"/>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BCLIST"/>
      <sheetName val="1"/>
      <sheetName val="3"/>
      <sheetName val="4"/>
      <sheetName val="5"/>
      <sheetName val="6"/>
      <sheetName val="8"/>
      <sheetName val="9"/>
      <sheetName val="10"/>
      <sheetName val="11"/>
      <sheetName val="12"/>
      <sheetName val="13"/>
      <sheetName val="14"/>
      <sheetName val="15"/>
      <sheetName val="17"/>
      <sheetName val="18"/>
      <sheetName val="20"/>
      <sheetName val="21"/>
      <sheetName val="22"/>
      <sheetName val="23"/>
      <sheetName val="24"/>
      <sheetName val="25"/>
      <sheetName val="26"/>
      <sheetName val="27"/>
      <sheetName val="28"/>
      <sheetName val="29"/>
      <sheetName val="30"/>
      <sheetName val="31"/>
      <sheetName val="List"/>
      <sheetName val="Top sheet"/>
      <sheetName val="FROM2"/>
      <sheetName val="Interest on Loan from Director"/>
      <sheetName val="0102-obdata"/>
      <sheetName val="Pivot"/>
      <sheetName val="TOTAL"/>
      <sheetName val="Sheet1"/>
      <sheetName val="Ob3-0102"/>
      <sheetName val="Expenses_2003 &amp; 2004"/>
      <sheetName val="Sales 2003 upto Oct"/>
      <sheetName val="OUTLOOK-2004-0."/>
      <sheetName val="FI320"/>
      <sheetName val="FI205"/>
      <sheetName val="Instructions"/>
      <sheetName val="HE Parameters"/>
      <sheetName val="Upload"/>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Analysis"/>
      <sheetName val="Grouping-New"/>
      <sheetName val="OPS"/>
      <sheetName val="Cost entries"/>
      <sheetName val="Dev-Copa"/>
      <sheetName val="olk-actuals"/>
      <sheetName val="FI300 working"/>
      <sheetName val="Core Meet"/>
      <sheetName val="SUMMARY"/>
      <sheetName val="CL STOCK"/>
      <sheetName val="VPC-PPC"/>
      <sheetName val="Freight"/>
      <sheetName val="B-SHEET"/>
      <sheetName val="P&amp;L"/>
      <sheetName val="NOTE_2 TO 21(B)"/>
      <sheetName val="GROUPINGS"/>
      <sheetName val="2"/>
      <sheetName val="Check list"/>
      <sheetName val="Controls"/>
      <sheetName val="CASH FLOW "/>
      <sheetName val="FI100-Dec-03"/>
      <sheetName val="Ledger Drill"/>
      <sheetName val="Top_sheet"/>
      <sheetName val="Interest_on_Loan_from_Director"/>
      <sheetName val="April-00"/>
      <sheetName val="Data"/>
      <sheetName val="FA s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SALES-VAL"/>
      <sheetName val="Sheet2"/>
      <sheetName val="FDC-Italy"/>
      <sheetName val="rev.format-Italy"/>
      <sheetName val="P&amp;L(for MD)-Italy"/>
      <sheetName val="P&amp;L(for MD)-Exp."/>
      <sheetName val="P&amp;L(for MD)-Dom."/>
      <sheetName val="P&amp;L(for MD)-Actual"/>
      <sheetName val="rev.format-Dom."/>
      <sheetName val="P &amp; L"/>
      <sheetName val="Cost of sales"/>
      <sheetName val="Fdc"/>
      <sheetName val="MATCOST-Free"/>
      <sheetName val="SALES-QTY"/>
      <sheetName val="Export"/>
      <sheetName val="ExportP&amp;L"/>
      <sheetName val="Input-Pack Level"/>
      <sheetName val="Input-Brand Level"/>
      <sheetName val="SAMPLE"/>
      <sheetName val="sec.Frt."/>
      <sheetName val="rev.format Ytd"/>
      <sheetName val="Sheet1"/>
      <sheetName val="Inter Co."/>
      <sheetName val="TB vs Mngt"/>
      <sheetName val="TB Current"/>
      <sheetName val="BS"/>
      <sheetName val="TB PM"/>
      <sheetName val="TB vs Mngt PM"/>
      <sheetName val="SALES_VAL"/>
      <sheetName val="Specific Provision for Jul"/>
      <sheetName val="WORKINGS"/>
      <sheetName val="FORM-16"/>
      <sheetName val="BRP&amp;L"/>
      <sheetName val="データシート"/>
      <sheetName val="FINAL"/>
      <sheetName val="V-13_NRV Testing-FG"/>
      <sheetName val="Instructions"/>
      <sheetName val="PRICE"/>
      <sheetName val="P&amp;l0301"/>
      <sheetName val="Tax Computation"/>
      <sheetName val="fa"/>
      <sheetName val="Model"/>
      <sheetName val="COVER"/>
      <sheetName val="STB4"/>
      <sheetName val="table1"/>
      <sheetName val="bco035RG"/>
      <sheetName val="Apr-Mar New"/>
      <sheetName val="Count Summary"/>
      <sheetName val="BAL01_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FORM7"/>
      <sheetName val="0-1"/>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Intaccrual"/>
      <sheetName val="Intcash"/>
      <sheetName val="Payment"/>
      <sheetName val="Allocation"/>
      <sheetName val="Intcash FC)"/>
      <sheetName val="Payment FC"/>
      <sheetName val="UNIT-II"/>
      <sheetName val="SBU"/>
      <sheetName val="tdint"/>
      <sheetName val="STK EXC_june 06"/>
      <sheetName val="Masters"/>
      <sheetName val="コスト"/>
      <sheetName val="SALES-VAL"/>
      <sheetName val="Mont. Ward"/>
      <sheetName val="Trial Balance"/>
      <sheetName val="Cash Flow Working"/>
      <sheetName val="P &amp; L"/>
      <sheetName val="Bal Sheet"/>
      <sheetName val="defaults"/>
      <sheetName val="header"/>
      <sheetName val="Total Budget"/>
      <sheetName val="IMPACT"/>
      <sheetName val="Traffi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XXXXXX"/>
      <sheetName val="SPUN_DTY"/>
      <sheetName val="SUMM_MTH"/>
      <sheetName val="SUMM_YR"/>
      <sheetName val="STV_FG"/>
      <sheetName val="STV_WIP"/>
      <sheetName val="NSR_E"/>
      <sheetName val="NSR_L"/>
      <sheetName val="POY_COST"/>
      <sheetName val="TOT_COST"/>
      <sheetName val="JOB_COST"/>
      <sheetName val="Intaccrual"/>
      <sheetName val="L.L Rates"/>
      <sheetName val="Exp"/>
      <sheetName val="LOM_MOD"/>
      <sheetName val="B.S."/>
      <sheetName val="tables"/>
      <sheetName val="Rates Tab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70% stake_revised"/>
      <sheetName val="Financials"/>
      <sheetName val="Data"/>
      <sheetName val="Sheet1"/>
      <sheetName val="NSR_E"/>
      <sheetName val="TOT_COST"/>
      <sheetName val="Variables"/>
      <sheetName val="Cash Flow Working"/>
      <sheetName val="Assum"/>
      <sheetName val="Trial Balance"/>
      <sheetName val="CostRcy"/>
      <sheetName val="EIL"/>
      <sheetName val="B"/>
      <sheetName val="C"/>
      <sheetName val="D"/>
      <sheetName val="E"/>
      <sheetName val="F"/>
      <sheetName val="Sheet3"/>
      <sheetName val="H"/>
      <sheetName val="Sl.No.3_SD"/>
      <sheetName val="Sl.No.5_SD"/>
      <sheetName val="2"/>
      <sheetName val="1"/>
      <sheetName val="Sl.No.9_WIP_Jobs"/>
      <sheetName val="Sl.No.10_Billing"/>
      <sheetName val="Sl.No.10_Service Tax"/>
      <sheetName val="SL.NO.10_TDS"/>
      <sheetName val="Sl.No.10_Retention"/>
      <sheetName val="SL.NO.11_HCE"/>
      <sheetName val="XI_23500_3006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Balance Sheet"/>
      <sheetName val="Ratio"/>
      <sheetName val="Consolidated"/>
      <sheetName val="BPO+SS"/>
      <sheetName val="BPO"/>
      <sheetName val="TBA_011709"/>
      <sheetName val="Comm_013128"/>
      <sheetName val="RFM_013963"/>
      <sheetName val="Payroll -BPO "/>
      <sheetName val="Working - BPO"/>
      <sheetName val="Head Count"/>
      <sheetName val="Capex"/>
      <sheetName val="Working HIS"/>
      <sheetName val="Assumption"/>
      <sheetName val="TDC + SS"/>
      <sheetName val="TDC"/>
      <sheetName val="Working TDC"/>
      <sheetName val="Payroll_TDC"/>
      <sheetName val="TBA_Dev_012344"/>
      <sheetName val="Client Del_012340"/>
      <sheetName val="Cyborg Tech_012805"/>
      <sheetName val="TOC Tech_012362"/>
      <sheetName val="IS_012337"/>
      <sheetName val="SS_Direct"/>
      <sheetName val="HR_TDC"/>
      <sheetName val="HR_BPO"/>
      <sheetName val="Finance_HIS"/>
      <sheetName val="Total SS_Budget"/>
      <sheetName val="Financials"/>
      <sheetName val="NSR_E"/>
      <sheetName val="TOT_COST"/>
      <sheetName val="Admin"/>
      <sheetName val="Assumptions"/>
      <sheetName val="Masters"/>
      <sheetName val="Employee Master"/>
      <sheetName val="BS Rec Control Sheet"/>
      <sheetName val="Gap Analysis "/>
    </sheetNames>
    <sheetDataSet>
      <sheetData sheetId="0">
        <row r="3">
          <cell r="M3">
            <v>1</v>
          </cell>
        </row>
      </sheetData>
      <sheetData sheetId="1">
        <row r="3">
          <cell r="M3">
            <v>1</v>
          </cell>
        </row>
      </sheetData>
      <sheetData sheetId="2">
        <row r="3">
          <cell r="M3">
            <v>1</v>
          </cell>
        </row>
      </sheetData>
      <sheetData sheetId="3">
        <row r="3">
          <cell r="M3">
            <v>1</v>
          </cell>
        </row>
      </sheetData>
      <sheetData sheetId="4">
        <row r="3">
          <cell r="M3">
            <v>1</v>
          </cell>
        </row>
      </sheetData>
      <sheetData sheetId="5">
        <row r="3">
          <cell r="M3">
            <v>1</v>
          </cell>
        </row>
      </sheetData>
      <sheetData sheetId="6">
        <row r="3">
          <cell r="M3">
            <v>1</v>
          </cell>
        </row>
      </sheetData>
      <sheetData sheetId="7">
        <row r="3">
          <cell r="M3">
            <v>1</v>
          </cell>
        </row>
      </sheetData>
      <sheetData sheetId="8">
        <row r="3">
          <cell r="M3">
            <v>1</v>
          </cell>
        </row>
      </sheetData>
      <sheetData sheetId="9">
        <row r="3">
          <cell r="M3">
            <v>1</v>
          </cell>
        </row>
      </sheetData>
      <sheetData sheetId="10">
        <row r="3">
          <cell r="M3">
            <v>1</v>
          </cell>
        </row>
      </sheetData>
      <sheetData sheetId="11">
        <row r="3">
          <cell r="M3">
            <v>1</v>
          </cell>
        </row>
      </sheetData>
      <sheetData sheetId="12">
        <row r="3">
          <cell r="M3">
            <v>1</v>
          </cell>
        </row>
      </sheetData>
      <sheetData sheetId="13" refreshError="1">
        <row r="3">
          <cell r="M3">
            <v>1</v>
          </cell>
        </row>
        <row r="4">
          <cell r="M4">
            <v>1.1000000000000001</v>
          </cell>
        </row>
        <row r="6">
          <cell r="M6">
            <v>3500</v>
          </cell>
        </row>
        <row r="7">
          <cell r="M7">
            <v>750</v>
          </cell>
        </row>
        <row r="8">
          <cell r="M8">
            <v>15</v>
          </cell>
        </row>
        <row r="9">
          <cell r="M9">
            <v>6500</v>
          </cell>
        </row>
        <row r="10">
          <cell r="M10">
            <v>60</v>
          </cell>
        </row>
        <row r="11">
          <cell r="M11">
            <v>25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A"/>
      <sheetName val="Sheet2"/>
      <sheetName val="Sheet1"/>
      <sheetName val="Sheet3"/>
      <sheetName val="Sheet4"/>
      <sheetName val="B"/>
      <sheetName val="expenses"/>
      <sheetName val="J"/>
      <sheetName val="Aladdin Macro1"/>
      <sheetName val="Assumption"/>
      <sheetName val="NSR_E"/>
      <sheetName val="TOT_COST"/>
      <sheetName val="Cont"/>
      <sheetName val="L.L Rates"/>
      <sheetName val="factor_sheet"/>
      <sheetName val="Actuals(Euro)"/>
      <sheetName val="ListAcc"/>
      <sheetName val="Item- Compact"/>
      <sheetName val="UNIT-II"/>
      <sheetName val="Variables"/>
    </sheetNames>
    <sheetDataSet>
      <sheetData sheetId="0" refreshError="1">
        <row r="38">
          <cell r="D38" t="str">
            <v>80/100 TEX SIM _B1</v>
          </cell>
          <cell r="E38" t="str">
            <v>80</v>
          </cell>
          <cell r="F38" t="str">
            <v>100</v>
          </cell>
          <cell r="G38" t="str">
            <v>TEX</v>
          </cell>
          <cell r="H38" t="str">
            <v>SIM</v>
          </cell>
          <cell r="I38" t="str">
            <v xml:space="preserve"> </v>
          </cell>
          <cell r="J38" t="str">
            <v xml:space="preserve"> </v>
          </cell>
          <cell r="K38" t="str">
            <v>B1</v>
          </cell>
          <cell r="L38">
            <v>0.5</v>
          </cell>
          <cell r="M38">
            <v>0</v>
          </cell>
          <cell r="N38">
            <v>0.49999999999999994</v>
          </cell>
          <cell r="O38">
            <v>600</v>
          </cell>
          <cell r="P38">
            <v>124</v>
          </cell>
          <cell r="Q38">
            <v>1.653</v>
          </cell>
          <cell r="R38">
            <v>0.97389999999999999</v>
          </cell>
          <cell r="S38">
            <v>0.97</v>
          </cell>
          <cell r="T38">
            <v>2.4799999999999999E-2</v>
          </cell>
          <cell r="U38">
            <v>1.5059100533375303</v>
          </cell>
          <cell r="V38">
            <v>6.4999999999999997E-3</v>
          </cell>
          <cell r="W38">
            <v>1.4961216379908364</v>
          </cell>
          <cell r="X38">
            <v>23.189885388857963</v>
          </cell>
          <cell r="Z38">
            <v>23.189885388857963</v>
          </cell>
          <cell r="AA38">
            <v>85.19</v>
          </cell>
          <cell r="AB38">
            <v>0.116865</v>
          </cell>
          <cell r="AC38">
            <v>85.073134999999994</v>
          </cell>
          <cell r="AD38">
            <v>1</v>
          </cell>
          <cell r="AE38">
            <v>0</v>
          </cell>
          <cell r="AF38">
            <v>0.425365675</v>
          </cell>
          <cell r="AH38">
            <v>0</v>
          </cell>
          <cell r="AI38">
            <v>0</v>
          </cell>
          <cell r="AJ38">
            <v>0</v>
          </cell>
          <cell r="AK38">
            <v>0</v>
          </cell>
          <cell r="AN38">
            <v>0</v>
          </cell>
          <cell r="AO38">
            <v>0</v>
          </cell>
          <cell r="AP38">
            <v>0</v>
          </cell>
          <cell r="AQ38">
            <v>0</v>
          </cell>
          <cell r="AR38">
            <v>0</v>
          </cell>
          <cell r="AS38" t="str">
            <v>140/100</v>
          </cell>
          <cell r="AT38">
            <v>1</v>
          </cell>
          <cell r="AU38">
            <v>0</v>
          </cell>
          <cell r="AV38">
            <v>64</v>
          </cell>
          <cell r="AW38">
            <v>1</v>
          </cell>
          <cell r="AX38">
            <v>64</v>
          </cell>
          <cell r="AY38">
            <v>0.98218435443183194</v>
          </cell>
          <cell r="AZ38">
            <v>57.781905571224669</v>
          </cell>
          <cell r="BA38">
            <v>57.781905571224669</v>
          </cell>
          <cell r="BB38">
            <v>2.81</v>
          </cell>
          <cell r="BC38">
            <v>0.89815</v>
          </cell>
          <cell r="BD38">
            <v>1.6362497618326133</v>
          </cell>
          <cell r="BE38">
            <v>0</v>
          </cell>
          <cell r="BF38">
            <v>1.6362497618326133</v>
          </cell>
          <cell r="BG38">
            <v>0</v>
          </cell>
          <cell r="BH38">
            <v>20.521463991942717</v>
          </cell>
          <cell r="BI38">
            <v>2.6843599679845442</v>
          </cell>
          <cell r="BJ38" t="b">
            <v>0</v>
          </cell>
          <cell r="BK38">
            <v>2.6843599679845442</v>
          </cell>
          <cell r="BL38">
            <v>1.5564436561356163</v>
          </cell>
          <cell r="BM38" t="b">
            <v>0</v>
          </cell>
          <cell r="BN38">
            <v>1.5564436561356163</v>
          </cell>
          <cell r="BO38">
            <v>3.32310827361942</v>
          </cell>
          <cell r="BP38">
            <v>0</v>
          </cell>
          <cell r="BQ38">
            <v>3.3307249751175427</v>
          </cell>
          <cell r="BR38">
            <v>1.7599267661585414</v>
          </cell>
          <cell r="BS38">
            <v>0</v>
          </cell>
          <cell r="BT38">
            <v>1.7914481923584642</v>
          </cell>
          <cell r="BU38">
            <v>2.7800374568032695</v>
          </cell>
          <cell r="BV38">
            <v>0</v>
          </cell>
          <cell r="BW38">
            <v>2.7945091896497027</v>
          </cell>
          <cell r="BX38">
            <v>0.15</v>
          </cell>
          <cell r="BY38">
            <v>0.8</v>
          </cell>
          <cell r="CA38">
            <v>2.8757149456219957</v>
          </cell>
          <cell r="CB38">
            <v>0</v>
          </cell>
          <cell r="CC38">
            <v>4.0544287974622497</v>
          </cell>
          <cell r="CD38">
            <v>0</v>
          </cell>
          <cell r="CE38">
            <v>4.7418729256193295</v>
          </cell>
          <cell r="CF38">
            <v>3.346016968125312</v>
          </cell>
          <cell r="CG38">
            <v>0</v>
          </cell>
          <cell r="CH38">
            <v>3.4779030840658827</v>
          </cell>
          <cell r="CI38">
            <v>0</v>
          </cell>
          <cell r="CJ38">
            <v>1.3958559574940175</v>
          </cell>
          <cell r="CK38">
            <v>3.5154006914412568</v>
          </cell>
          <cell r="CL38">
            <v>0</v>
          </cell>
          <cell r="CM38">
            <v>3.5154006914412568</v>
          </cell>
          <cell r="CN38">
            <v>0</v>
          </cell>
          <cell r="CO38">
            <v>-2.1195447339472393</v>
          </cell>
        </row>
        <row r="39">
          <cell r="D39" t="str">
            <v>150/100 TEX SIM Z _B1</v>
          </cell>
          <cell r="E39" t="str">
            <v>150</v>
          </cell>
          <cell r="F39" t="str">
            <v>100</v>
          </cell>
          <cell r="G39" t="str">
            <v>TEX</v>
          </cell>
          <cell r="H39" t="str">
            <v>SIM</v>
          </cell>
          <cell r="I39" t="str">
            <v>Z</v>
          </cell>
          <cell r="J39" t="str">
            <v xml:space="preserve"> </v>
          </cell>
          <cell r="K39" t="str">
            <v>B1</v>
          </cell>
          <cell r="L39">
            <v>1</v>
          </cell>
          <cell r="M39">
            <v>0.37363236306346437</v>
          </cell>
          <cell r="N39">
            <v>0.62636763693653563</v>
          </cell>
          <cell r="O39">
            <v>575</v>
          </cell>
          <cell r="P39">
            <v>252</v>
          </cell>
          <cell r="Q39">
            <v>1.64</v>
          </cell>
          <cell r="R39">
            <v>0.97389999999999999</v>
          </cell>
          <cell r="S39">
            <v>0.97</v>
          </cell>
          <cell r="T39">
            <v>2.4799999999999999E-2</v>
          </cell>
          <cell r="U39">
            <v>2.9561297223510787</v>
          </cell>
          <cell r="V39">
            <v>7.0000000000000001E-3</v>
          </cell>
          <cell r="W39">
            <v>2.9354368142946212</v>
          </cell>
          <cell r="X39">
            <v>90.998541243133261</v>
          </cell>
          <cell r="Y39">
            <v>34</v>
          </cell>
          <cell r="Z39">
            <v>56.998541243133261</v>
          </cell>
          <cell r="AA39">
            <v>71.526022304832708</v>
          </cell>
          <cell r="AB39">
            <v>0.116865</v>
          </cell>
          <cell r="AC39">
            <v>71.409157304832704</v>
          </cell>
          <cell r="AD39">
            <v>1</v>
          </cell>
          <cell r="AE39">
            <v>0</v>
          </cell>
          <cell r="AF39">
            <v>0.35704578652416352</v>
          </cell>
          <cell r="AG39">
            <v>1.55</v>
          </cell>
          <cell r="AH39">
            <v>90</v>
          </cell>
          <cell r="AI39">
            <v>43.86</v>
          </cell>
          <cell r="AJ39">
            <v>67.983000000000004</v>
          </cell>
          <cell r="AK39">
            <v>23.11422</v>
          </cell>
          <cell r="AN39">
            <v>0</v>
          </cell>
          <cell r="AO39">
            <v>4.7699999999999996</v>
          </cell>
          <cell r="AP39">
            <v>1.4705882352941178</v>
          </cell>
          <cell r="AQ39">
            <v>1.6762931506849317</v>
          </cell>
          <cell r="AR39">
            <v>0.1291677</v>
          </cell>
          <cell r="AS39" t="str">
            <v>265/100</v>
          </cell>
          <cell r="AT39">
            <v>1</v>
          </cell>
          <cell r="AU39">
            <v>9.4819500000000012</v>
          </cell>
          <cell r="AV39">
            <v>57</v>
          </cell>
          <cell r="AW39">
            <v>1</v>
          </cell>
          <cell r="AX39">
            <v>57</v>
          </cell>
          <cell r="AY39">
            <v>0.98267890848743711</v>
          </cell>
          <cell r="AZ39">
            <v>50.932247826903861</v>
          </cell>
          <cell r="BA39">
            <v>50.932247826903861</v>
          </cell>
          <cell r="BB39">
            <v>2.81</v>
          </cell>
          <cell r="BC39">
            <v>0.89815</v>
          </cell>
          <cell r="BD39">
            <v>0.83395720252400696</v>
          </cell>
          <cell r="BE39">
            <v>0</v>
          </cell>
          <cell r="BF39">
            <v>0.83395720252400696</v>
          </cell>
          <cell r="BG39">
            <v>13.944545884593085</v>
          </cell>
          <cell r="BH39">
            <v>14.57775648888067</v>
          </cell>
          <cell r="BI39">
            <v>1.3681538000412155</v>
          </cell>
          <cell r="BJ39" t="b">
            <v>0</v>
          </cell>
          <cell r="BK39">
            <v>1.3681538000412155</v>
          </cell>
          <cell r="BL39">
            <v>0.79328194731305379</v>
          </cell>
          <cell r="BM39" t="b">
            <v>0</v>
          </cell>
          <cell r="BN39">
            <v>0.79328194731305379</v>
          </cell>
          <cell r="BO39">
            <v>1.6937084693281308</v>
          </cell>
          <cell r="BP39">
            <v>0</v>
          </cell>
          <cell r="BQ39">
            <v>1.6975905191361751</v>
          </cell>
          <cell r="BR39">
            <v>0.89699240103103772</v>
          </cell>
          <cell r="BS39">
            <v>0</v>
          </cell>
          <cell r="BT39">
            <v>0.91305811485202093</v>
          </cell>
          <cell r="BU39">
            <v>1.4169183180145715</v>
          </cell>
          <cell r="BV39">
            <v>0</v>
          </cell>
          <cell r="BW39">
            <v>1.4242942126498559</v>
          </cell>
          <cell r="BX39">
            <v>0.15</v>
          </cell>
          <cell r="BY39">
            <v>0.8</v>
          </cell>
          <cell r="CA39">
            <v>1.4656828359879279</v>
          </cell>
          <cell r="CB39">
            <v>0</v>
          </cell>
          <cell r="CC39">
            <v>2.0664449747435851</v>
          </cell>
          <cell r="CD39">
            <v>6.1598081128771467</v>
          </cell>
          <cell r="CE39">
            <v>6.1430187171647344</v>
          </cell>
          <cell r="CF39">
            <v>1.7053844806738636</v>
          </cell>
          <cell r="CG39">
            <v>0</v>
          </cell>
          <cell r="CH39">
            <v>1.772603666196231</v>
          </cell>
          <cell r="CI39">
            <v>4.4544236322032829</v>
          </cell>
          <cell r="CJ39">
            <v>4.4376342364908705</v>
          </cell>
          <cell r="CK39">
            <v>1.7917152960204494</v>
          </cell>
          <cell r="CL39">
            <v>0</v>
          </cell>
          <cell r="CM39">
            <v>1.7917152960204494</v>
          </cell>
          <cell r="CN39">
            <v>2.6627083361828334</v>
          </cell>
          <cell r="CO39">
            <v>2.6459189404704211</v>
          </cell>
        </row>
        <row r="40">
          <cell r="D40" t="str">
            <v>150/48/2 ROTO IM _B1</v>
          </cell>
          <cell r="E40" t="str">
            <v>150</v>
          </cell>
          <cell r="F40" t="str">
            <v>48/2</v>
          </cell>
          <cell r="G40" t="str">
            <v>ROTO</v>
          </cell>
          <cell r="H40" t="str">
            <v>IM</v>
          </cell>
          <cell r="I40" t="str">
            <v xml:space="preserve"> </v>
          </cell>
          <cell r="J40" t="str">
            <v xml:space="preserve"> </v>
          </cell>
          <cell r="K40" t="str">
            <v>B1</v>
          </cell>
          <cell r="L40">
            <v>1</v>
          </cell>
          <cell r="M40">
            <v>0.76451714221066969</v>
          </cell>
          <cell r="N40">
            <v>0.23548285778933045</v>
          </cell>
          <cell r="O40">
            <v>700</v>
          </cell>
          <cell r="P40">
            <v>258</v>
          </cell>
          <cell r="Q40">
            <v>1.673</v>
          </cell>
          <cell r="R40">
            <v>0.97389999999999999</v>
          </cell>
          <cell r="S40">
            <v>0.97</v>
          </cell>
          <cell r="T40">
            <v>2.4799999999999999E-2</v>
          </cell>
          <cell r="U40">
            <v>3.6117755662430255</v>
          </cell>
          <cell r="V40">
            <v>7.0000000000000001E-3</v>
          </cell>
          <cell r="W40">
            <v>3.5864931372793243</v>
          </cell>
          <cell r="X40">
            <v>111.18128725565906</v>
          </cell>
          <cell r="Y40">
            <v>85</v>
          </cell>
          <cell r="Z40">
            <v>26.181287255659058</v>
          </cell>
          <cell r="AA40">
            <v>63.543011152416355</v>
          </cell>
          <cell r="AB40">
            <v>0.31474000000000008</v>
          </cell>
          <cell r="AC40">
            <v>63.228271152416355</v>
          </cell>
          <cell r="AD40">
            <v>1</v>
          </cell>
          <cell r="AE40">
            <v>0</v>
          </cell>
          <cell r="AF40">
            <v>0.3161413557620818</v>
          </cell>
          <cell r="AG40">
            <v>1.42</v>
          </cell>
          <cell r="AH40">
            <v>90</v>
          </cell>
          <cell r="AI40">
            <v>43.86</v>
          </cell>
          <cell r="AJ40">
            <v>62.281199999999998</v>
          </cell>
          <cell r="AK40">
            <v>52.939019999999999</v>
          </cell>
          <cell r="AN40">
            <v>0</v>
          </cell>
          <cell r="AO40">
            <v>4.7699999999999996</v>
          </cell>
          <cell r="AP40">
            <v>1.4705882352941178</v>
          </cell>
          <cell r="AQ40">
            <v>1.5357008219178085</v>
          </cell>
          <cell r="AR40">
            <v>0.11833428</v>
          </cell>
          <cell r="AS40" t="str">
            <v>265/48</v>
          </cell>
          <cell r="AT40">
            <v>2</v>
          </cell>
          <cell r="AU40">
            <v>0</v>
          </cell>
          <cell r="AV40">
            <v>40.5</v>
          </cell>
          <cell r="AW40">
            <v>1</v>
          </cell>
          <cell r="AX40">
            <v>54.5</v>
          </cell>
          <cell r="AY40">
            <v>0.98267890848743711</v>
          </cell>
          <cell r="AZ40">
            <v>37.66608256232346</v>
          </cell>
          <cell r="BA40">
            <v>48.475550555685274</v>
          </cell>
          <cell r="BB40">
            <v>2.81</v>
          </cell>
          <cell r="BC40">
            <v>0.89815</v>
          </cell>
          <cell r="BD40">
            <v>2.0477066985485779</v>
          </cell>
          <cell r="BE40">
            <v>0</v>
          </cell>
          <cell r="BF40">
            <v>2.0477066985485779</v>
          </cell>
          <cell r="BG40">
            <v>10.964637401916036</v>
          </cell>
          <cell r="BH40">
            <v>7.6807225424204182</v>
          </cell>
          <cell r="BI40">
            <v>1.1197927553556282</v>
          </cell>
          <cell r="BJ40" t="b">
            <v>0</v>
          </cell>
          <cell r="BK40">
            <v>1.1197927553556282</v>
          </cell>
          <cell r="BL40">
            <v>0.64927742592156135</v>
          </cell>
          <cell r="BM40" t="b">
            <v>0</v>
          </cell>
          <cell r="BN40">
            <v>0.64927742592156135</v>
          </cell>
          <cell r="BO40">
            <v>1.3862494652143467</v>
          </cell>
          <cell r="BP40">
            <v>0</v>
          </cell>
          <cell r="BQ40">
            <v>1.3894268062785213</v>
          </cell>
          <cell r="BR40">
            <v>0.73416131450524613</v>
          </cell>
          <cell r="BS40">
            <v>0</v>
          </cell>
          <cell r="BT40">
            <v>0.74731061829390777</v>
          </cell>
          <cell r="BU40">
            <v>1.1597050473386845</v>
          </cell>
          <cell r="BV40">
            <v>0</v>
          </cell>
          <cell r="BW40">
            <v>1.165741995360617</v>
          </cell>
          <cell r="BX40">
            <v>0.15</v>
          </cell>
          <cell r="BY40">
            <v>0.8</v>
          </cell>
          <cell r="CA40">
            <v>1.1996173393217417</v>
          </cell>
          <cell r="CB40">
            <v>0</v>
          </cell>
          <cell r="CC40">
            <v>1.6913230895453435</v>
          </cell>
          <cell r="CD40">
            <v>4.5658340542588274</v>
          </cell>
          <cell r="CE40">
            <v>0.63191919476320924</v>
          </cell>
          <cell r="CF40">
            <v>1.3958059294919796</v>
          </cell>
          <cell r="CG40">
            <v>0</v>
          </cell>
          <cell r="CH40">
            <v>1.4508228120724214</v>
          </cell>
          <cell r="CI40">
            <v>3.1700281247668478</v>
          </cell>
          <cell r="CJ40">
            <v>-0.76388673472877033</v>
          </cell>
          <cell r="CK40">
            <v>1.4664651065422052</v>
          </cell>
          <cell r="CL40">
            <v>0</v>
          </cell>
          <cell r="CM40">
            <v>1.4664651065422052</v>
          </cell>
          <cell r="CN40">
            <v>1.7035630182246426</v>
          </cell>
          <cell r="CO40">
            <v>-2.2303518412709753</v>
          </cell>
        </row>
        <row r="41">
          <cell r="D41" t="str">
            <v>150/48 TEX NIM Z _B1</v>
          </cell>
          <cell r="E41" t="str">
            <v>150</v>
          </cell>
          <cell r="F41" t="str">
            <v>48</v>
          </cell>
          <cell r="G41" t="str">
            <v>TEX</v>
          </cell>
          <cell r="H41" t="str">
            <v>NIM</v>
          </cell>
          <cell r="I41" t="str">
            <v>Z</v>
          </cell>
          <cell r="J41" t="str">
            <v xml:space="preserve"> </v>
          </cell>
          <cell r="K41" t="str">
            <v>B1</v>
          </cell>
          <cell r="L41">
            <v>1</v>
          </cell>
          <cell r="M41">
            <v>0.67301205609299186</v>
          </cell>
          <cell r="N41">
            <v>0.32698794390700814</v>
          </cell>
          <cell r="O41">
            <v>875</v>
          </cell>
          <cell r="P41">
            <v>251</v>
          </cell>
          <cell r="Q41">
            <v>1.7909999999999999</v>
          </cell>
          <cell r="R41">
            <v>0.97389999999999999</v>
          </cell>
          <cell r="S41">
            <v>0.97</v>
          </cell>
          <cell r="T41">
            <v>2.4799999999999999E-2</v>
          </cell>
          <cell r="U41">
            <v>4.102845274779015</v>
          </cell>
          <cell r="V41">
            <v>7.0000000000000001E-3</v>
          </cell>
          <cell r="W41">
            <v>4.0741253578555616</v>
          </cell>
          <cell r="X41">
            <v>126.29788609352241</v>
          </cell>
          <cell r="Y41">
            <v>85</v>
          </cell>
          <cell r="Z41">
            <v>41.297886093522408</v>
          </cell>
          <cell r="AA41">
            <v>61.326505576208177</v>
          </cell>
          <cell r="AB41">
            <v>0.116865</v>
          </cell>
          <cell r="AC41">
            <v>61.20964057620818</v>
          </cell>
          <cell r="AD41">
            <v>1</v>
          </cell>
          <cell r="AE41">
            <v>0</v>
          </cell>
          <cell r="AF41">
            <v>0.3060482028810409</v>
          </cell>
          <cell r="AG41">
            <v>1.3</v>
          </cell>
          <cell r="AH41">
            <v>90</v>
          </cell>
          <cell r="AI41">
            <v>43.86</v>
          </cell>
          <cell r="AJ41">
            <v>57.018000000000001</v>
          </cell>
          <cell r="AK41">
            <v>48.465299999999999</v>
          </cell>
          <cell r="AN41">
            <v>0</v>
          </cell>
          <cell r="AO41">
            <v>4.7699999999999996</v>
          </cell>
          <cell r="AP41">
            <v>1.4705882352941178</v>
          </cell>
          <cell r="AQ41">
            <v>1.4059232876712331</v>
          </cell>
          <cell r="AR41">
            <v>0.10833420000000001</v>
          </cell>
          <cell r="AS41" t="str">
            <v>265/48</v>
          </cell>
          <cell r="AT41">
            <v>2</v>
          </cell>
          <cell r="AU41">
            <v>0</v>
          </cell>
          <cell r="AV41">
            <v>40.5</v>
          </cell>
          <cell r="AW41">
            <v>1</v>
          </cell>
          <cell r="AX41">
            <v>54.5</v>
          </cell>
          <cell r="AY41">
            <v>0.98267890848743711</v>
          </cell>
          <cell r="AZ41">
            <v>37.66608256232346</v>
          </cell>
          <cell r="BA41">
            <v>48.475550555685274</v>
          </cell>
          <cell r="BB41">
            <v>2.81</v>
          </cell>
          <cell r="BC41">
            <v>0.89815</v>
          </cell>
          <cell r="BD41">
            <v>0</v>
          </cell>
          <cell r="BE41">
            <v>0</v>
          </cell>
          <cell r="BF41">
            <v>0</v>
          </cell>
          <cell r="BG41">
            <v>7.8889217147111905</v>
          </cell>
          <cell r="BH41">
            <v>7.7198918176418614</v>
          </cell>
          <cell r="BI41">
            <v>0.98576471745385297</v>
          </cell>
          <cell r="BJ41" t="b">
            <v>0</v>
          </cell>
          <cell r="BK41">
            <v>0.98576471745385297</v>
          </cell>
          <cell r="BL41">
            <v>0.57156538587309225</v>
          </cell>
          <cell r="BM41" t="b">
            <v>0</v>
          </cell>
          <cell r="BN41">
            <v>0.57156538587309225</v>
          </cell>
          <cell r="BO41">
            <v>1.2203292134744985</v>
          </cell>
          <cell r="BP41">
            <v>0</v>
          </cell>
          <cell r="BQ41">
            <v>1.2231262584646549</v>
          </cell>
          <cell r="BR41">
            <v>0.64628951857165262</v>
          </cell>
          <cell r="BS41">
            <v>0</v>
          </cell>
          <cell r="BT41">
            <v>0.65786498168476082</v>
          </cell>
          <cell r="BU41">
            <v>1.0208999056763544</v>
          </cell>
          <cell r="BV41">
            <v>0</v>
          </cell>
          <cell r="BW41">
            <v>1.0262142911576515</v>
          </cell>
          <cell r="BX41">
            <v>0.15</v>
          </cell>
          <cell r="BY41">
            <v>0.8</v>
          </cell>
          <cell r="CA41">
            <v>1.0560350938988563</v>
          </cell>
          <cell r="CB41">
            <v>0</v>
          </cell>
          <cell r="CC41">
            <v>1.4888885639908902</v>
          </cell>
          <cell r="CD41">
            <v>2.2380378797628828</v>
          </cell>
          <cell r="CE41">
            <v>1.4190079826935538</v>
          </cell>
          <cell r="CF41">
            <v>1.2287418641756609</v>
          </cell>
          <cell r="CG41">
            <v>0</v>
          </cell>
          <cell r="CH41">
            <v>1.2771737739667517</v>
          </cell>
          <cell r="CI41">
            <v>1.0092960155872219</v>
          </cell>
          <cell r="CJ41">
            <v>0.19026611851789288</v>
          </cell>
          <cell r="CK41">
            <v>1.2909438416105981</v>
          </cell>
          <cell r="CL41">
            <v>0</v>
          </cell>
          <cell r="CM41">
            <v>1.2909438416105981</v>
          </cell>
          <cell r="CN41">
            <v>-0.28164782602337612</v>
          </cell>
          <cell r="CO41">
            <v>-1.1006777230927052</v>
          </cell>
        </row>
        <row r="42">
          <cell r="D42" t="str">
            <v>150/48 TEX NIM S _B1</v>
          </cell>
          <cell r="E42" t="str">
            <v>150</v>
          </cell>
          <cell r="F42" t="str">
            <v>48</v>
          </cell>
          <cell r="G42" t="str">
            <v>TEX</v>
          </cell>
          <cell r="H42" t="str">
            <v>NIM</v>
          </cell>
          <cell r="I42" t="str">
            <v>S</v>
          </cell>
          <cell r="J42" t="str">
            <v xml:space="preserve"> </v>
          </cell>
          <cell r="K42" t="str">
            <v>B1</v>
          </cell>
          <cell r="L42">
            <v>0.5</v>
          </cell>
          <cell r="M42">
            <v>0</v>
          </cell>
          <cell r="N42">
            <v>0.5</v>
          </cell>
          <cell r="O42">
            <v>875</v>
          </cell>
          <cell r="P42">
            <v>251</v>
          </cell>
          <cell r="Q42">
            <v>1.7909999999999999</v>
          </cell>
          <cell r="R42">
            <v>0.97389999999999999</v>
          </cell>
          <cell r="S42">
            <v>0.97</v>
          </cell>
          <cell r="T42">
            <v>2.4799999999999999E-2</v>
          </cell>
          <cell r="U42">
            <v>4.102845274779015</v>
          </cell>
          <cell r="V42">
            <v>7.0000000000000001E-3</v>
          </cell>
          <cell r="W42">
            <v>4.0741253578555616</v>
          </cell>
          <cell r="X42">
            <v>63.148943046761204</v>
          </cell>
          <cell r="Z42">
            <v>63.148943046761204</v>
          </cell>
          <cell r="AA42">
            <v>56.65</v>
          </cell>
          <cell r="AB42">
            <v>0.116865</v>
          </cell>
          <cell r="AC42">
            <v>56.533135000000001</v>
          </cell>
          <cell r="AD42">
            <v>1</v>
          </cell>
          <cell r="AE42">
            <v>0</v>
          </cell>
          <cell r="AF42">
            <v>0.28266567500000001</v>
          </cell>
          <cell r="AI42">
            <v>0</v>
          </cell>
          <cell r="AJ42">
            <v>0</v>
          </cell>
          <cell r="AK42">
            <v>0</v>
          </cell>
          <cell r="AN42">
            <v>0</v>
          </cell>
          <cell r="AP42">
            <v>0</v>
          </cell>
          <cell r="AQ42">
            <v>0</v>
          </cell>
          <cell r="AR42">
            <v>0</v>
          </cell>
          <cell r="AS42" t="str">
            <v>265/48</v>
          </cell>
          <cell r="AT42">
            <v>1</v>
          </cell>
          <cell r="AU42">
            <v>0</v>
          </cell>
          <cell r="AV42">
            <v>54.5</v>
          </cell>
          <cell r="AW42">
            <v>2</v>
          </cell>
          <cell r="AX42">
            <v>40.5</v>
          </cell>
          <cell r="AY42">
            <v>0.98267890848743711</v>
          </cell>
          <cell r="AZ42">
            <v>48.475550555685274</v>
          </cell>
          <cell r="BA42">
            <v>37.66608256232346</v>
          </cell>
          <cell r="BB42">
            <v>2.81</v>
          </cell>
          <cell r="BC42">
            <v>0.89815</v>
          </cell>
          <cell r="BD42">
            <v>0</v>
          </cell>
          <cell r="BE42">
            <v>0</v>
          </cell>
          <cell r="BF42">
            <v>0</v>
          </cell>
          <cell r="BG42">
            <v>0</v>
          </cell>
          <cell r="BH42">
            <v>13.876236762676545</v>
          </cell>
          <cell r="BI42">
            <v>0.98576471745385297</v>
          </cell>
          <cell r="BJ42" t="b">
            <v>0</v>
          </cell>
          <cell r="BK42">
            <v>0.98576471745385297</v>
          </cell>
          <cell r="BL42">
            <v>0.57156538587309225</v>
          </cell>
          <cell r="BM42" t="b">
            <v>0</v>
          </cell>
          <cell r="BN42">
            <v>0.57156538587309225</v>
          </cell>
          <cell r="BO42">
            <v>1.2203292134744985</v>
          </cell>
          <cell r="BP42">
            <v>0</v>
          </cell>
          <cell r="BQ42">
            <v>1.2231262584646549</v>
          </cell>
          <cell r="BR42">
            <v>0.64628951857165262</v>
          </cell>
          <cell r="BS42">
            <v>0</v>
          </cell>
          <cell r="BT42">
            <v>0.65786498168476082</v>
          </cell>
          <cell r="BU42">
            <v>1.0208999056763544</v>
          </cell>
          <cell r="BV42">
            <v>0</v>
          </cell>
          <cell r="BW42">
            <v>1.0262142911576515</v>
          </cell>
          <cell r="BX42">
            <v>0.15</v>
          </cell>
          <cell r="BY42">
            <v>0.8</v>
          </cell>
          <cell r="CA42">
            <v>1.0560350938988563</v>
          </cell>
          <cell r="CB42">
            <v>0</v>
          </cell>
          <cell r="CC42">
            <v>1.4888885639908902</v>
          </cell>
          <cell r="CD42">
            <v>0</v>
          </cell>
          <cell r="CE42">
            <v>7.5753529277282396</v>
          </cell>
          <cell r="CF42">
            <v>1.2287418641756609</v>
          </cell>
          <cell r="CG42">
            <v>0</v>
          </cell>
          <cell r="CH42">
            <v>1.2771737739667517</v>
          </cell>
          <cell r="CI42">
            <v>0</v>
          </cell>
          <cell r="CJ42">
            <v>6.3466110635525785</v>
          </cell>
          <cell r="CK42">
            <v>1.2909438416105981</v>
          </cell>
          <cell r="CL42">
            <v>0</v>
          </cell>
          <cell r="CM42">
            <v>1.2909438416105981</v>
          </cell>
          <cell r="CN42">
            <v>0</v>
          </cell>
          <cell r="CO42">
            <v>5.0556672219419809</v>
          </cell>
        </row>
        <row r="43">
          <cell r="D43" t="str">
            <v>150/34 GFT NIM _B1</v>
          </cell>
          <cell r="E43" t="str">
            <v>150</v>
          </cell>
          <cell r="F43" t="str">
            <v>34</v>
          </cell>
          <cell r="G43" t="str">
            <v>GFT</v>
          </cell>
          <cell r="H43" t="str">
            <v>NIM</v>
          </cell>
          <cell r="I43" t="str">
            <v xml:space="preserve"> </v>
          </cell>
          <cell r="J43" t="str">
            <v xml:space="preserve"> </v>
          </cell>
          <cell r="K43" t="str">
            <v>B1</v>
          </cell>
          <cell r="L43">
            <v>1</v>
          </cell>
          <cell r="M43">
            <v>0</v>
          </cell>
          <cell r="N43">
            <v>1</v>
          </cell>
          <cell r="O43">
            <v>800</v>
          </cell>
          <cell r="P43">
            <v>235</v>
          </cell>
          <cell r="Q43">
            <v>1.7110000000000001</v>
          </cell>
          <cell r="R43">
            <v>0.97389999999999999</v>
          </cell>
          <cell r="S43">
            <v>0.97</v>
          </cell>
          <cell r="T43">
            <v>2.4799999999999999E-2</v>
          </cell>
          <cell r="U43">
            <v>3.6762648376993283</v>
          </cell>
          <cell r="V43">
            <v>7.0000000000000001E-3</v>
          </cell>
          <cell r="W43">
            <v>3.650530983835433</v>
          </cell>
          <cell r="X43">
            <v>113.16646049889842</v>
          </cell>
          <cell r="Z43">
            <v>113.16646049889842</v>
          </cell>
          <cell r="AA43">
            <v>61.326505576208177</v>
          </cell>
          <cell r="AB43">
            <v>0.116865</v>
          </cell>
          <cell r="AC43">
            <v>61.20964057620818</v>
          </cell>
          <cell r="AD43">
            <v>1</v>
          </cell>
          <cell r="AE43">
            <v>0</v>
          </cell>
          <cell r="AF43">
            <v>0.3060482028810409</v>
          </cell>
          <cell r="AG43">
            <v>0</v>
          </cell>
          <cell r="AI43">
            <v>0</v>
          </cell>
          <cell r="AJ43">
            <v>0</v>
          </cell>
          <cell r="AK43">
            <v>0</v>
          </cell>
          <cell r="AN43">
            <v>0</v>
          </cell>
          <cell r="AP43">
            <v>0</v>
          </cell>
          <cell r="AQ43">
            <v>0</v>
          </cell>
          <cell r="AR43">
            <v>0</v>
          </cell>
          <cell r="AS43" t="str">
            <v>235/34</v>
          </cell>
          <cell r="AT43">
            <v>1</v>
          </cell>
          <cell r="AU43">
            <v>0</v>
          </cell>
          <cell r="AV43">
            <v>55</v>
          </cell>
          <cell r="AW43">
            <v>1</v>
          </cell>
          <cell r="AX43">
            <v>55</v>
          </cell>
          <cell r="AY43">
            <v>0.98267890848743711</v>
          </cell>
          <cell r="AZ43">
            <v>48.966890009928989</v>
          </cell>
          <cell r="BA43">
            <v>48.966890009928989</v>
          </cell>
          <cell r="BB43">
            <v>2.81</v>
          </cell>
          <cell r="BC43">
            <v>0.89815</v>
          </cell>
          <cell r="BD43">
            <v>0</v>
          </cell>
          <cell r="BE43">
            <v>0</v>
          </cell>
          <cell r="BF43">
            <v>0</v>
          </cell>
          <cell r="BG43">
            <v>0</v>
          </cell>
          <cell r="BH43">
            <v>7.2285523633981468</v>
          </cell>
          <cell r="BI43">
            <v>1.1001492796641099</v>
          </cell>
          <cell r="BJ43" t="b">
            <v>0</v>
          </cell>
          <cell r="BK43">
            <v>1.1001492796641099</v>
          </cell>
          <cell r="BL43">
            <v>0.63788776004620806</v>
          </cell>
          <cell r="BM43" t="b">
            <v>0</v>
          </cell>
          <cell r="BN43">
            <v>0.63788776004620806</v>
          </cell>
          <cell r="BO43">
            <v>1.3619317889817741</v>
          </cell>
          <cell r="BP43">
            <v>0</v>
          </cell>
          <cell r="BQ43">
            <v>1.3650533929270408</v>
          </cell>
          <cell r="BR43">
            <v>0.72128261006090721</v>
          </cell>
          <cell r="BS43">
            <v>0</v>
          </cell>
          <cell r="BT43">
            <v>0.7342012479267026</v>
          </cell>
          <cell r="BU43">
            <v>1.1393614276842658</v>
          </cell>
          <cell r="BV43">
            <v>0</v>
          </cell>
          <cell r="BW43">
            <v>1.1452924751802724</v>
          </cell>
          <cell r="BX43">
            <v>0.15</v>
          </cell>
          <cell r="BY43">
            <v>0.8</v>
          </cell>
          <cell r="CA43">
            <v>1.1785735757044224</v>
          </cell>
          <cell r="CB43">
            <v>0</v>
          </cell>
          <cell r="CC43">
            <v>1.6616537924034482</v>
          </cell>
          <cell r="CD43">
            <v>0</v>
          </cell>
          <cell r="CE43">
            <v>0.28936592125645899</v>
          </cell>
          <cell r="CF43">
            <v>1.3713206131556142</v>
          </cell>
          <cell r="CG43">
            <v>0</v>
          </cell>
          <cell r="CH43">
            <v>1.4253723860848071</v>
          </cell>
          <cell r="CI43">
            <v>0</v>
          </cell>
          <cell r="CJ43">
            <v>-1.0819546918991552</v>
          </cell>
          <cell r="CK43">
            <v>1.4407402824307354</v>
          </cell>
          <cell r="CL43">
            <v>0</v>
          </cell>
          <cell r="CM43">
            <v>1.4407402824307354</v>
          </cell>
          <cell r="CN43">
            <v>0</v>
          </cell>
          <cell r="CO43">
            <v>-2.5226949743298905</v>
          </cell>
        </row>
        <row r="44">
          <cell r="D44" t="str">
            <v>300/68 ROTO IM _B1</v>
          </cell>
          <cell r="E44" t="str">
            <v>300</v>
          </cell>
          <cell r="F44" t="str">
            <v>68</v>
          </cell>
          <cell r="G44" t="str">
            <v>ROTO</v>
          </cell>
          <cell r="H44" t="str">
            <v>IM</v>
          </cell>
          <cell r="I44" t="str">
            <v xml:space="preserve"> </v>
          </cell>
          <cell r="J44" t="str">
            <v xml:space="preserve"> </v>
          </cell>
          <cell r="K44" t="str">
            <v>B1</v>
          </cell>
          <cell r="L44">
            <v>0.5</v>
          </cell>
          <cell r="M44">
            <v>0.24404752852307615</v>
          </cell>
          <cell r="N44">
            <v>0.25595247147692379</v>
          </cell>
          <cell r="O44">
            <v>450</v>
          </cell>
          <cell r="P44">
            <v>505</v>
          </cell>
          <cell r="Q44">
            <v>1.68</v>
          </cell>
          <cell r="R44">
            <v>0.97389999999999999</v>
          </cell>
          <cell r="S44">
            <v>0.97</v>
          </cell>
          <cell r="T44">
            <v>2.4799999999999999E-2</v>
          </cell>
          <cell r="U44">
            <v>4.5257812704287996</v>
          </cell>
          <cell r="V44">
            <v>7.0000000000000001E-3</v>
          </cell>
          <cell r="W44">
            <v>4.4941008015357982</v>
          </cell>
          <cell r="X44">
            <v>69.658562423804867</v>
          </cell>
          <cell r="Y44">
            <v>34</v>
          </cell>
          <cell r="Z44">
            <v>35.658562423804867</v>
          </cell>
          <cell r="AA44">
            <v>65.77</v>
          </cell>
          <cell r="AB44">
            <v>0.31474000000000008</v>
          </cell>
          <cell r="AC44">
            <v>65.455259999999996</v>
          </cell>
          <cell r="AD44">
            <v>1</v>
          </cell>
          <cell r="AE44">
            <v>0</v>
          </cell>
          <cell r="AF44">
            <v>0.32727629999999996</v>
          </cell>
          <cell r="AG44">
            <v>1.54</v>
          </cell>
          <cell r="AH44">
            <v>90</v>
          </cell>
          <cell r="AI44">
            <v>43.86</v>
          </cell>
          <cell r="AJ44">
            <v>67.544399999999996</v>
          </cell>
          <cell r="AK44">
            <v>22.965095999999999</v>
          </cell>
          <cell r="AM44">
            <v>0.02</v>
          </cell>
          <cell r="AN44">
            <v>1.3508879999999999</v>
          </cell>
          <cell r="AO44">
            <v>5.21</v>
          </cell>
          <cell r="AP44">
            <v>1.4705882352941178</v>
          </cell>
          <cell r="AQ44">
            <v>1.6654783561643836</v>
          </cell>
          <cell r="AR44">
            <v>0.12833435999999998</v>
          </cell>
          <cell r="AS44" t="str">
            <v>530/68</v>
          </cell>
          <cell r="AT44">
            <v>1</v>
          </cell>
          <cell r="AU44">
            <v>9.3501599999999989</v>
          </cell>
          <cell r="AV44">
            <v>54</v>
          </cell>
          <cell r="AW44">
            <v>1</v>
          </cell>
          <cell r="AX44">
            <v>54</v>
          </cell>
          <cell r="AY44">
            <v>0.98267890848743711</v>
          </cell>
          <cell r="AZ44">
            <v>47.984211101441552</v>
          </cell>
          <cell r="BA44">
            <v>47.984211101441552</v>
          </cell>
          <cell r="BB44">
            <v>2.81</v>
          </cell>
          <cell r="BC44">
            <v>0.89815</v>
          </cell>
          <cell r="BD44">
            <v>1.6341613919731472</v>
          </cell>
          <cell r="BE44">
            <v>0</v>
          </cell>
          <cell r="BF44">
            <v>1.6341613919731472</v>
          </cell>
          <cell r="BG44">
            <v>13.742748555126797</v>
          </cell>
          <cell r="BH44">
            <v>10.801461206585302</v>
          </cell>
          <cell r="BI44">
            <v>0.8936446265036172</v>
          </cell>
          <cell r="BJ44" t="b">
            <v>0</v>
          </cell>
          <cell r="BK44">
            <v>0.8936446265036172</v>
          </cell>
          <cell r="BL44">
            <v>0.51815238133116348</v>
          </cell>
          <cell r="BM44" t="b">
            <v>0</v>
          </cell>
          <cell r="BN44">
            <v>0.51815238133116348</v>
          </cell>
          <cell r="BO44">
            <v>1.1062889804005622</v>
          </cell>
          <cell r="BP44">
            <v>0</v>
          </cell>
          <cell r="BQ44">
            <v>1.1088246404635418</v>
          </cell>
          <cell r="BR44">
            <v>0.58589351516753219</v>
          </cell>
          <cell r="BS44">
            <v>0</v>
          </cell>
          <cell r="BT44">
            <v>0.59638724681278588</v>
          </cell>
          <cell r="BU44">
            <v>0.92549641791012138</v>
          </cell>
          <cell r="BV44">
            <v>0</v>
          </cell>
          <cell r="BW44">
            <v>0.93031417202978262</v>
          </cell>
          <cell r="BX44">
            <v>0.15</v>
          </cell>
          <cell r="BY44">
            <v>0.8</v>
          </cell>
          <cell r="CA44">
            <v>0.95734820931662579</v>
          </cell>
          <cell r="CB44">
            <v>0</v>
          </cell>
          <cell r="CC44">
            <v>1.3497513566014125</v>
          </cell>
          <cell r="CD44">
            <v>8.6059244244971751</v>
          </cell>
          <cell r="CE44">
            <v>5.0146370759556804</v>
          </cell>
          <cell r="CF44">
            <v>1.1139154656669081</v>
          </cell>
          <cell r="CG44">
            <v>0</v>
          </cell>
          <cell r="CH44">
            <v>1.157821394911269</v>
          </cell>
          <cell r="CI44">
            <v>7.492008958830267</v>
          </cell>
          <cell r="CJ44">
            <v>3.9007216102887723</v>
          </cell>
          <cell r="CK44">
            <v>1.1703046444520917</v>
          </cell>
          <cell r="CL44">
            <v>0</v>
          </cell>
          <cell r="CM44">
            <v>1.1703046444520917</v>
          </cell>
          <cell r="CN44">
            <v>6.3217043143781755</v>
          </cell>
          <cell r="CO44">
            <v>2.7304169658366808</v>
          </cell>
        </row>
        <row r="45">
          <cell r="D45" t="str">
            <v>150/34 TEX NIM _B1</v>
          </cell>
          <cell r="E45" t="str">
            <v>150</v>
          </cell>
          <cell r="F45" t="str">
            <v>34</v>
          </cell>
          <cell r="G45" t="str">
            <v>TEX</v>
          </cell>
          <cell r="H45" t="str">
            <v>NIM</v>
          </cell>
          <cell r="I45" t="str">
            <v xml:space="preserve"> </v>
          </cell>
          <cell r="J45" t="str">
            <v xml:space="preserve"> </v>
          </cell>
          <cell r="K45" t="str">
            <v>B1</v>
          </cell>
          <cell r="L45">
            <v>1.5</v>
          </cell>
          <cell r="M45">
            <v>0</v>
          </cell>
          <cell r="N45">
            <v>1.4999999999999998</v>
          </cell>
          <cell r="O45">
            <v>875</v>
          </cell>
          <cell r="P45">
            <v>251</v>
          </cell>
          <cell r="Q45">
            <v>1.748</v>
          </cell>
          <cell r="R45">
            <v>0.97389999999999999</v>
          </cell>
          <cell r="S45">
            <v>0.97</v>
          </cell>
          <cell r="T45">
            <v>2.4799999999999999E-2</v>
          </cell>
          <cell r="U45">
            <v>4.2037733908061874</v>
          </cell>
          <cell r="V45">
            <v>7.0000000000000001E-3</v>
          </cell>
          <cell r="W45">
            <v>4.1743469770705444</v>
          </cell>
          <cell r="X45">
            <v>194.10713443378029</v>
          </cell>
          <cell r="Z45">
            <v>194.10713443378029</v>
          </cell>
          <cell r="AA45">
            <v>61.326505576208177</v>
          </cell>
          <cell r="AB45">
            <v>0.116865</v>
          </cell>
          <cell r="AC45">
            <v>61.20964057620818</v>
          </cell>
          <cell r="AD45">
            <v>1</v>
          </cell>
          <cell r="AE45">
            <v>0</v>
          </cell>
          <cell r="AF45">
            <v>0.3060482028810409</v>
          </cell>
          <cell r="AG45">
            <v>0</v>
          </cell>
          <cell r="AH45">
            <v>0</v>
          </cell>
          <cell r="AI45">
            <v>0</v>
          </cell>
          <cell r="AJ45">
            <v>0</v>
          </cell>
          <cell r="AK45">
            <v>0</v>
          </cell>
          <cell r="AN45">
            <v>0</v>
          </cell>
          <cell r="AP45">
            <v>0</v>
          </cell>
          <cell r="AQ45">
            <v>0</v>
          </cell>
          <cell r="AR45">
            <v>0</v>
          </cell>
          <cell r="AS45" t="str">
            <v>265/34</v>
          </cell>
          <cell r="AT45">
            <v>1</v>
          </cell>
          <cell r="AU45">
            <v>0</v>
          </cell>
          <cell r="AV45">
            <v>54</v>
          </cell>
          <cell r="AW45">
            <v>1</v>
          </cell>
          <cell r="AX45">
            <v>54</v>
          </cell>
          <cell r="AY45">
            <v>0.98267890848743711</v>
          </cell>
          <cell r="AZ45">
            <v>47.984211101441552</v>
          </cell>
          <cell r="BA45">
            <v>47.984211101441552</v>
          </cell>
          <cell r="BB45">
            <v>2.81</v>
          </cell>
          <cell r="BC45">
            <v>0.89815</v>
          </cell>
          <cell r="BD45">
            <v>0</v>
          </cell>
          <cell r="BE45">
            <v>0</v>
          </cell>
          <cell r="BF45">
            <v>0</v>
          </cell>
          <cell r="BG45">
            <v>0</v>
          </cell>
          <cell r="BH45">
            <v>8.211231271885584</v>
          </cell>
          <cell r="BI45">
            <v>0.96209755784999151</v>
          </cell>
          <cell r="BJ45" t="b">
            <v>0</v>
          </cell>
          <cell r="BK45">
            <v>0.96209755784999151</v>
          </cell>
          <cell r="BL45">
            <v>0.55784271050037149</v>
          </cell>
          <cell r="BM45" t="b">
            <v>0</v>
          </cell>
          <cell r="BN45">
            <v>0.55784271050037149</v>
          </cell>
          <cell r="BO45">
            <v>1.1910304104709231</v>
          </cell>
          <cell r="BP45">
            <v>0</v>
          </cell>
          <cell r="BQ45">
            <v>1.1937603013937557</v>
          </cell>
          <cell r="BR45">
            <v>0.63077279646189199</v>
          </cell>
          <cell r="BS45">
            <v>0</v>
          </cell>
          <cell r="BT45">
            <v>0.64207034505022986</v>
          </cell>
          <cell r="BU45">
            <v>0.9963891876729577</v>
          </cell>
          <cell r="BV45">
            <v>0</v>
          </cell>
          <cell r="BW45">
            <v>1.0015759804263398</v>
          </cell>
          <cell r="BX45">
            <v>0.15</v>
          </cell>
          <cell r="BY45">
            <v>0.8</v>
          </cell>
          <cell r="CA45">
            <v>1.0306808174959243</v>
          </cell>
          <cell r="CB45">
            <v>0</v>
          </cell>
          <cell r="CC45">
            <v>1.4531419373847434</v>
          </cell>
          <cell r="CD45">
            <v>0</v>
          </cell>
          <cell r="CE45">
            <v>2.0424177914335226</v>
          </cell>
          <cell r="CF45">
            <v>1.1992410824003654</v>
          </cell>
          <cell r="CG45">
            <v>0</v>
          </cell>
          <cell r="CH45">
            <v>1.2465101936872596</v>
          </cell>
          <cell r="CI45">
            <v>0</v>
          </cell>
          <cell r="CJ45">
            <v>0.84317670903315722</v>
          </cell>
          <cell r="CK45">
            <v>1.2599496566919741</v>
          </cell>
          <cell r="CL45">
            <v>0</v>
          </cell>
          <cell r="CM45">
            <v>1.2599496566919741</v>
          </cell>
          <cell r="CN45">
            <v>0</v>
          </cell>
          <cell r="CO45">
            <v>-0.41677294765881689</v>
          </cell>
        </row>
        <row r="46">
          <cell r="D46" t="str">
            <v>300/68 TEX NIM _B1</v>
          </cell>
          <cell r="E46" t="str">
            <v>300</v>
          </cell>
          <cell r="F46" t="str">
            <v>68</v>
          </cell>
          <cell r="G46" t="str">
            <v>TEX</v>
          </cell>
          <cell r="H46" t="str">
            <v>NIM</v>
          </cell>
          <cell r="I46" t="str">
            <v xml:space="preserve"> </v>
          </cell>
          <cell r="J46" t="str">
            <v xml:space="preserve"> </v>
          </cell>
          <cell r="K46" t="str">
            <v>B1</v>
          </cell>
          <cell r="L46">
            <v>1</v>
          </cell>
          <cell r="M46">
            <v>0.32946416350615271</v>
          </cell>
          <cell r="N46">
            <v>0.67053583649384729</v>
          </cell>
          <cell r="O46">
            <v>500</v>
          </cell>
          <cell r="P46">
            <v>505</v>
          </cell>
          <cell r="Q46">
            <v>1.68</v>
          </cell>
          <cell r="R46">
            <v>0.97389999999999999</v>
          </cell>
          <cell r="S46">
            <v>0.97</v>
          </cell>
          <cell r="T46">
            <v>2.4799999999999999E-2</v>
          </cell>
          <cell r="U46">
            <v>5.0286458560320009</v>
          </cell>
          <cell r="V46">
            <v>7.0000000000000001E-3</v>
          </cell>
          <cell r="W46">
            <v>4.9934453350397767</v>
          </cell>
          <cell r="X46">
            <v>154.79680538623307</v>
          </cell>
          <cell r="Y46">
            <v>51</v>
          </cell>
          <cell r="Z46">
            <v>103.79680538623307</v>
          </cell>
          <cell r="AA46">
            <v>62.066505576208179</v>
          </cell>
          <cell r="AB46">
            <v>0.116865</v>
          </cell>
          <cell r="AC46">
            <v>61.949640576208182</v>
          </cell>
          <cell r="AD46">
            <v>1</v>
          </cell>
          <cell r="AE46">
            <v>0</v>
          </cell>
          <cell r="AF46">
            <v>0.30974820288104093</v>
          </cell>
          <cell r="AG46">
            <v>1.28</v>
          </cell>
          <cell r="AH46">
            <v>90</v>
          </cell>
          <cell r="AI46">
            <v>43.86</v>
          </cell>
          <cell r="AJ46">
            <v>56.140799999999999</v>
          </cell>
          <cell r="AK46">
            <v>28.631807999999999</v>
          </cell>
          <cell r="AN46">
            <v>0</v>
          </cell>
          <cell r="AO46">
            <v>4.34</v>
          </cell>
          <cell r="AP46">
            <v>1.4705882352941178</v>
          </cell>
          <cell r="AQ46">
            <v>1.3842936986301371</v>
          </cell>
          <cell r="AR46">
            <v>0.10666752</v>
          </cell>
          <cell r="AS46" t="str">
            <v>530/68</v>
          </cell>
          <cell r="AT46">
            <v>2</v>
          </cell>
          <cell r="AU46">
            <v>0</v>
          </cell>
          <cell r="AV46">
            <v>41.5</v>
          </cell>
          <cell r="AW46">
            <v>1</v>
          </cell>
          <cell r="AX46">
            <v>54</v>
          </cell>
          <cell r="AY46">
            <v>0.98267890848743711</v>
          </cell>
          <cell r="AZ46">
            <v>38.648761470810896</v>
          </cell>
          <cell r="BA46">
            <v>47.984211101441552</v>
          </cell>
          <cell r="BB46">
            <v>2.81</v>
          </cell>
          <cell r="BC46">
            <v>0.89815</v>
          </cell>
          <cell r="BD46">
            <v>0</v>
          </cell>
          <cell r="BE46">
            <v>0</v>
          </cell>
          <cell r="BF46">
            <v>0</v>
          </cell>
          <cell r="BG46">
            <v>6.4823390752648491</v>
          </cell>
          <cell r="BH46">
            <v>8.9475312718855911</v>
          </cell>
          <cell r="BI46">
            <v>0.8042801638532554</v>
          </cell>
          <cell r="BJ46" t="b">
            <v>0</v>
          </cell>
          <cell r="BK46">
            <v>0.8042801638532554</v>
          </cell>
          <cell r="BL46">
            <v>0.46633714319804703</v>
          </cell>
          <cell r="BM46" t="b">
            <v>0</v>
          </cell>
          <cell r="BN46">
            <v>0.46633714319804703</v>
          </cell>
          <cell r="BO46">
            <v>0.99566008236050574</v>
          </cell>
          <cell r="BP46">
            <v>0</v>
          </cell>
          <cell r="BQ46">
            <v>0.99794217641718741</v>
          </cell>
          <cell r="BR46">
            <v>0.52730416365077881</v>
          </cell>
          <cell r="BS46">
            <v>0</v>
          </cell>
          <cell r="BT46">
            <v>0.53674852213150714</v>
          </cell>
          <cell r="BU46">
            <v>0.83294677611910906</v>
          </cell>
          <cell r="BV46">
            <v>0</v>
          </cell>
          <cell r="BW46">
            <v>0.83728275482680414</v>
          </cell>
          <cell r="BX46">
            <v>0.15</v>
          </cell>
          <cell r="BY46">
            <v>0.8</v>
          </cell>
          <cell r="CA46">
            <v>0.86161338838496304</v>
          </cell>
          <cell r="CB46">
            <v>0</v>
          </cell>
          <cell r="CC46">
            <v>1.2147762209412709</v>
          </cell>
          <cell r="CD46">
            <v>1.8441973576981892</v>
          </cell>
          <cell r="CE46">
            <v>3.6593895543189316</v>
          </cell>
          <cell r="CF46">
            <v>1.0025239191002171</v>
          </cell>
          <cell r="CG46">
            <v>0</v>
          </cell>
          <cell r="CH46">
            <v>1.0420392554201419</v>
          </cell>
          <cell r="CI46">
            <v>0.84167343859797206</v>
          </cell>
          <cell r="CJ46">
            <v>2.6568656352187148</v>
          </cell>
          <cell r="CK46">
            <v>1.0532741800068823</v>
          </cell>
          <cell r="CL46">
            <v>0</v>
          </cell>
          <cell r="CM46">
            <v>1.0532741800068823</v>
          </cell>
          <cell r="CN46">
            <v>-0.21160074140891028</v>
          </cell>
          <cell r="CO46">
            <v>1.6035914552118324</v>
          </cell>
        </row>
        <row r="47">
          <cell r="D47" t="str">
            <v>150/34 TEX NIM _S1</v>
          </cell>
          <cell r="E47" t="str">
            <v>150</v>
          </cell>
          <cell r="F47" t="str">
            <v>34</v>
          </cell>
          <cell r="G47" t="str">
            <v>TEX</v>
          </cell>
          <cell r="H47" t="str">
            <v>NIM</v>
          </cell>
          <cell r="I47" t="str">
            <v xml:space="preserve"> </v>
          </cell>
          <cell r="J47" t="str">
            <v xml:space="preserve"> </v>
          </cell>
          <cell r="K47" t="str">
            <v>S1</v>
          </cell>
          <cell r="L47">
            <v>1.5</v>
          </cell>
          <cell r="M47">
            <v>0</v>
          </cell>
          <cell r="N47">
            <v>1.5</v>
          </cell>
          <cell r="O47">
            <v>800</v>
          </cell>
          <cell r="P47">
            <v>251</v>
          </cell>
          <cell r="Q47">
            <v>1.75</v>
          </cell>
          <cell r="R47">
            <v>0.97389999999999999</v>
          </cell>
          <cell r="S47">
            <v>0.97</v>
          </cell>
          <cell r="T47">
            <v>2.4799999999999999E-2</v>
          </cell>
          <cell r="U47">
            <v>3.8390574430715891</v>
          </cell>
          <cell r="V47">
            <v>7.0000000000000001E-3</v>
          </cell>
          <cell r="W47">
            <v>3.812184040970088</v>
          </cell>
          <cell r="X47">
            <v>177.2665579051091</v>
          </cell>
          <cell r="Z47">
            <v>177.2665579051091</v>
          </cell>
          <cell r="AA47">
            <v>61.326505576208177</v>
          </cell>
          <cell r="AB47">
            <v>0.116865</v>
          </cell>
          <cell r="AC47">
            <v>61.20964057620818</v>
          </cell>
          <cell r="AD47">
            <v>1</v>
          </cell>
          <cell r="AE47">
            <v>0</v>
          </cell>
          <cell r="AF47">
            <v>0.3060482028810409</v>
          </cell>
          <cell r="AI47">
            <v>0</v>
          </cell>
          <cell r="AJ47">
            <v>0</v>
          </cell>
          <cell r="AK47">
            <v>0</v>
          </cell>
          <cell r="AN47">
            <v>0</v>
          </cell>
          <cell r="AP47">
            <v>0</v>
          </cell>
          <cell r="AQ47">
            <v>0</v>
          </cell>
          <cell r="AR47">
            <v>0</v>
          </cell>
          <cell r="AS47" t="str">
            <v>265/34</v>
          </cell>
          <cell r="AT47">
            <v>1</v>
          </cell>
          <cell r="AU47">
            <v>0</v>
          </cell>
          <cell r="AV47">
            <v>54</v>
          </cell>
          <cell r="AW47">
            <v>1</v>
          </cell>
          <cell r="AX47">
            <v>54</v>
          </cell>
          <cell r="AY47">
            <v>0.98267890848743711</v>
          </cell>
          <cell r="AZ47">
            <v>47.984211101441552</v>
          </cell>
          <cell r="BA47">
            <v>47.984211101441552</v>
          </cell>
          <cell r="BB47">
            <v>2.81</v>
          </cell>
          <cell r="BC47">
            <v>0.89815</v>
          </cell>
          <cell r="BD47">
            <v>0</v>
          </cell>
          <cell r="BE47">
            <v>0</v>
          </cell>
          <cell r="BF47">
            <v>0</v>
          </cell>
          <cell r="BG47">
            <v>0</v>
          </cell>
          <cell r="BH47">
            <v>8.211231271885584</v>
          </cell>
          <cell r="BI47">
            <v>1.0534982018433925</v>
          </cell>
          <cell r="BJ47" t="b">
            <v>0</v>
          </cell>
          <cell r="BK47">
            <v>1.0534982018433925</v>
          </cell>
          <cell r="BL47">
            <v>0.61083856582787055</v>
          </cell>
          <cell r="BM47" t="b">
            <v>0</v>
          </cell>
          <cell r="BN47">
            <v>0.61083856582787055</v>
          </cell>
          <cell r="BO47">
            <v>1.3041800028844404</v>
          </cell>
          <cell r="BP47">
            <v>0</v>
          </cell>
          <cell r="BQ47">
            <v>1.3071692373492485</v>
          </cell>
          <cell r="BR47">
            <v>0.69069711426077829</v>
          </cell>
          <cell r="BS47">
            <v>0</v>
          </cell>
          <cell r="BT47">
            <v>0.70306794612282952</v>
          </cell>
          <cell r="BU47">
            <v>1.0910475855436335</v>
          </cell>
          <cell r="BV47">
            <v>0</v>
          </cell>
          <cell r="BW47">
            <v>1.0967271310267688</v>
          </cell>
          <cell r="BX47">
            <v>0.15</v>
          </cell>
          <cell r="BY47">
            <v>0.8</v>
          </cell>
          <cell r="CA47">
            <v>1.1285969692438751</v>
          </cell>
          <cell r="CB47">
            <v>0</v>
          </cell>
          <cell r="CC47">
            <v>1.5911924997285392</v>
          </cell>
          <cell r="CD47">
            <v>0</v>
          </cell>
          <cell r="CE47">
            <v>1.5323728322815928</v>
          </cell>
          <cell r="CF47">
            <v>1.3131707003901321</v>
          </cell>
          <cell r="CG47">
            <v>0</v>
          </cell>
          <cell r="CH47">
            <v>1.3649304448538448</v>
          </cell>
          <cell r="CI47">
            <v>0</v>
          </cell>
          <cell r="CJ47">
            <v>0.21920213189146076</v>
          </cell>
          <cell r="CK47">
            <v>1.3796466760652075</v>
          </cell>
          <cell r="CL47">
            <v>0</v>
          </cell>
          <cell r="CM47">
            <v>1.3796466760652075</v>
          </cell>
          <cell r="CN47">
            <v>0</v>
          </cell>
          <cell r="CO47">
            <v>-1.1604445441737468</v>
          </cell>
        </row>
        <row r="48">
          <cell r="D48" t="str">
            <v>150/34 TEX NIM CLQ_S1</v>
          </cell>
          <cell r="E48" t="str">
            <v>150</v>
          </cell>
          <cell r="F48" t="str">
            <v>34</v>
          </cell>
          <cell r="G48" t="str">
            <v>TEX</v>
          </cell>
          <cell r="H48" t="str">
            <v>NIM</v>
          </cell>
          <cell r="I48" t="str">
            <v xml:space="preserve"> </v>
          </cell>
          <cell r="J48" t="str">
            <v>CLQ</v>
          </cell>
          <cell r="K48" t="str">
            <v>S1</v>
          </cell>
          <cell r="L48">
            <v>0.5</v>
          </cell>
          <cell r="M48">
            <v>0</v>
          </cell>
          <cell r="N48">
            <v>0.49999999999999994</v>
          </cell>
          <cell r="O48">
            <v>800</v>
          </cell>
          <cell r="P48">
            <v>251</v>
          </cell>
          <cell r="Q48">
            <v>1.75</v>
          </cell>
          <cell r="R48">
            <v>0.97389999999999999</v>
          </cell>
          <cell r="S48">
            <v>0.97</v>
          </cell>
          <cell r="T48">
            <v>2.4799999999999999E-2</v>
          </cell>
          <cell r="U48">
            <v>3.8390574430715891</v>
          </cell>
          <cell r="V48">
            <v>7.0000000000000001E-3</v>
          </cell>
          <cell r="W48">
            <v>3.812184040970088</v>
          </cell>
          <cell r="X48">
            <v>59.088852635036361</v>
          </cell>
          <cell r="Z48">
            <v>59.088852635036361</v>
          </cell>
          <cell r="AA48">
            <v>59.09650557620818</v>
          </cell>
          <cell r="AB48">
            <v>0</v>
          </cell>
          <cell r="AC48">
            <v>59.09650557620818</v>
          </cell>
          <cell r="AD48">
            <v>1</v>
          </cell>
          <cell r="AE48">
            <v>0</v>
          </cell>
          <cell r="AF48">
            <v>0.2954825278810409</v>
          </cell>
          <cell r="AG48">
            <v>0</v>
          </cell>
          <cell r="AH48">
            <v>0</v>
          </cell>
          <cell r="AI48">
            <v>0</v>
          </cell>
          <cell r="AJ48">
            <v>0</v>
          </cell>
          <cell r="AK48">
            <v>0</v>
          </cell>
          <cell r="AM48">
            <v>0</v>
          </cell>
          <cell r="AN48">
            <v>0</v>
          </cell>
          <cell r="AP48">
            <v>0</v>
          </cell>
          <cell r="AQ48">
            <v>0</v>
          </cell>
          <cell r="AR48">
            <v>0</v>
          </cell>
          <cell r="AS48" t="str">
            <v>265/34</v>
          </cell>
          <cell r="AT48">
            <v>1</v>
          </cell>
          <cell r="AU48">
            <v>0</v>
          </cell>
          <cell r="AV48">
            <v>54</v>
          </cell>
          <cell r="AW48">
            <v>1</v>
          </cell>
          <cell r="AX48">
            <v>50</v>
          </cell>
          <cell r="AY48">
            <v>0.98267890848743711</v>
          </cell>
          <cell r="AZ48">
            <v>47.984211101441552</v>
          </cell>
          <cell r="BA48">
            <v>44.053495467491807</v>
          </cell>
          <cell r="BB48">
            <v>2.81</v>
          </cell>
          <cell r="BC48">
            <v>0.89815</v>
          </cell>
          <cell r="BD48">
            <v>0</v>
          </cell>
          <cell r="BE48">
            <v>0</v>
          </cell>
          <cell r="BF48">
            <v>0</v>
          </cell>
          <cell r="BG48">
            <v>0</v>
          </cell>
          <cell r="BH48">
            <v>10.039377580835332</v>
          </cell>
          <cell r="BI48">
            <v>1.0534982018433925</v>
          </cell>
          <cell r="BJ48" t="b">
            <v>0</v>
          </cell>
          <cell r="BK48">
            <v>1.0534982018433925</v>
          </cell>
          <cell r="BL48">
            <v>0.61083856582787055</v>
          </cell>
          <cell r="BM48" t="b">
            <v>0</v>
          </cell>
          <cell r="BN48">
            <v>0.61083856582787055</v>
          </cell>
          <cell r="BO48">
            <v>1.3041800028844404</v>
          </cell>
          <cell r="BP48">
            <v>0</v>
          </cell>
          <cell r="BQ48">
            <v>1.3071692373492485</v>
          </cell>
          <cell r="BR48">
            <v>0.69069711426077829</v>
          </cell>
          <cell r="BS48">
            <v>0</v>
          </cell>
          <cell r="BT48">
            <v>0.70306794612282952</v>
          </cell>
          <cell r="BU48">
            <v>1.0910475855436335</v>
          </cell>
          <cell r="BV48">
            <v>0</v>
          </cell>
          <cell r="BW48">
            <v>1.0967271310267688</v>
          </cell>
          <cell r="BX48">
            <v>0.15</v>
          </cell>
          <cell r="BY48">
            <v>0.8</v>
          </cell>
          <cell r="CA48">
            <v>1.1285969692438751</v>
          </cell>
          <cell r="CB48">
            <v>0</v>
          </cell>
          <cell r="CC48">
            <v>1.5911924997285392</v>
          </cell>
          <cell r="CD48">
            <v>0</v>
          </cell>
          <cell r="CE48">
            <v>3.3605191412313404</v>
          </cell>
          <cell r="CF48">
            <v>1.3131707003901321</v>
          </cell>
          <cell r="CG48">
            <v>0</v>
          </cell>
          <cell r="CH48">
            <v>1.3649304448538448</v>
          </cell>
          <cell r="CI48">
            <v>0</v>
          </cell>
          <cell r="CJ48">
            <v>2.0473484408412084</v>
          </cell>
          <cell r="CK48">
            <v>1.3796466760652075</v>
          </cell>
          <cell r="CL48">
            <v>0</v>
          </cell>
          <cell r="CM48">
            <v>1.3796466760652075</v>
          </cell>
          <cell r="CN48">
            <v>0</v>
          </cell>
          <cell r="CO48">
            <v>0.66770176477600085</v>
          </cell>
        </row>
        <row r="49">
          <cell r="D49" t="str">
            <v>75/34 TEX NIM _S1</v>
          </cell>
          <cell r="E49" t="str">
            <v>75</v>
          </cell>
          <cell r="F49" t="str">
            <v>34</v>
          </cell>
          <cell r="G49" t="str">
            <v>TEX</v>
          </cell>
          <cell r="H49" t="str">
            <v>NIM</v>
          </cell>
          <cell r="I49" t="str">
            <v xml:space="preserve"> </v>
          </cell>
          <cell r="J49" t="str">
            <v xml:space="preserve"> </v>
          </cell>
          <cell r="K49" t="str">
            <v>S1</v>
          </cell>
          <cell r="L49">
            <v>1</v>
          </cell>
          <cell r="M49">
            <v>0.79322783098456473</v>
          </cell>
          <cell r="N49">
            <v>0.20677216901543535</v>
          </cell>
          <cell r="O49">
            <v>900</v>
          </cell>
          <cell r="P49">
            <v>130</v>
          </cell>
          <cell r="Q49">
            <v>1.7709999999999999</v>
          </cell>
          <cell r="R49">
            <v>0.97389999999999999</v>
          </cell>
          <cell r="S49">
            <v>0.97</v>
          </cell>
          <cell r="T49">
            <v>2.4799999999999999E-2</v>
          </cell>
          <cell r="U49">
            <v>2.210376482407209</v>
          </cell>
          <cell r="V49">
            <v>6.4999999999999997E-3</v>
          </cell>
          <cell r="W49">
            <v>2.1960090352715622</v>
          </cell>
          <cell r="X49">
            <v>68.076280093418433</v>
          </cell>
          <cell r="Y49">
            <v>54</v>
          </cell>
          <cell r="Z49">
            <v>14.076280093418433</v>
          </cell>
          <cell r="AA49">
            <v>72.443011152416361</v>
          </cell>
          <cell r="AB49">
            <v>0.116865</v>
          </cell>
          <cell r="AC49">
            <v>72.326146152416356</v>
          </cell>
          <cell r="AD49">
            <v>1</v>
          </cell>
          <cell r="AE49">
            <v>0</v>
          </cell>
          <cell r="AF49">
            <v>0.3616307307620818</v>
          </cell>
          <cell r="AG49">
            <v>1.70278</v>
          </cell>
          <cell r="AH49">
            <v>90</v>
          </cell>
          <cell r="AI49">
            <v>43.86</v>
          </cell>
          <cell r="AJ49">
            <v>74.683930799999999</v>
          </cell>
          <cell r="AK49">
            <v>40.329322632</v>
          </cell>
          <cell r="AM49">
            <v>0.02</v>
          </cell>
          <cell r="AN49">
            <v>1.493678616</v>
          </cell>
          <cell r="AO49">
            <v>5.21</v>
          </cell>
          <cell r="AP49">
            <v>1.4705882352941178</v>
          </cell>
          <cell r="AQ49">
            <v>1.8415215813698631</v>
          </cell>
          <cell r="AR49">
            <v>0.14189946851999999</v>
          </cell>
          <cell r="AS49" t="str">
            <v>140/34</v>
          </cell>
          <cell r="AT49">
            <v>1</v>
          </cell>
          <cell r="AU49">
            <v>10.42108962</v>
          </cell>
          <cell r="AV49">
            <v>61</v>
          </cell>
          <cell r="AW49">
            <v>1</v>
          </cell>
          <cell r="AX49">
            <v>61</v>
          </cell>
          <cell r="AY49">
            <v>0.98218435443183194</v>
          </cell>
          <cell r="AZ49">
            <v>54.835352507929173</v>
          </cell>
          <cell r="BA49">
            <v>54.835352507929173</v>
          </cell>
          <cell r="BB49">
            <v>2.81</v>
          </cell>
          <cell r="BC49">
            <v>0.89815</v>
          </cell>
          <cell r="BD49">
            <v>0</v>
          </cell>
          <cell r="BE49">
            <v>0</v>
          </cell>
          <cell r="BF49">
            <v>0</v>
          </cell>
          <cell r="BG49">
            <v>16.403830010886853</v>
          </cell>
          <cell r="BH49">
            <v>12.421012913725097</v>
          </cell>
          <cell r="BI49">
            <v>1.8288308325477467</v>
          </cell>
          <cell r="BJ49" t="b">
            <v>0</v>
          </cell>
          <cell r="BK49">
            <v>1.8288308325477467</v>
          </cell>
          <cell r="BL49">
            <v>1.0603913712814492</v>
          </cell>
          <cell r="BM49" t="b">
            <v>0</v>
          </cell>
          <cell r="BN49">
            <v>1.0603913712814492</v>
          </cell>
          <cell r="BO49">
            <v>2.2640044342684451</v>
          </cell>
          <cell r="BP49">
            <v>0</v>
          </cell>
          <cell r="BQ49">
            <v>2.2691936259969072</v>
          </cell>
          <cell r="BR49">
            <v>1.1990226241502797</v>
          </cell>
          <cell r="BS49">
            <v>0</v>
          </cell>
          <cell r="BT49">
            <v>1.2204978945342213</v>
          </cell>
          <cell r="BU49">
            <v>1.8940150640291165</v>
          </cell>
          <cell r="BV49">
            <v>0</v>
          </cell>
          <cell r="BW49">
            <v>1.9038745283131944</v>
          </cell>
          <cell r="BX49">
            <v>0.15</v>
          </cell>
          <cell r="BY49">
            <v>0.8</v>
          </cell>
          <cell r="CA49">
            <v>1.9591992955104873</v>
          </cell>
          <cell r="CB49">
            <v>0</v>
          </cell>
          <cell r="CC49">
            <v>2.7622466739196803</v>
          </cell>
          <cell r="CD49">
            <v>6.0483663890993302</v>
          </cell>
          <cell r="CE49">
            <v>1.415549291937573</v>
          </cell>
          <cell r="CF49">
            <v>2.2796119263132799</v>
          </cell>
          <cell r="CG49">
            <v>0</v>
          </cell>
          <cell r="CH49">
            <v>2.3694647769345689</v>
          </cell>
          <cell r="CI49">
            <v>3.7687544627860503</v>
          </cell>
          <cell r="CJ49">
            <v>-0.86406263437570696</v>
          </cell>
          <cell r="CK49">
            <v>2.3950115669823813</v>
          </cell>
          <cell r="CL49">
            <v>0</v>
          </cell>
          <cell r="CM49">
            <v>2.3950115669823813</v>
          </cell>
          <cell r="CN49">
            <v>1.373742895803669</v>
          </cell>
          <cell r="CO49">
            <v>-3.2590742013580885</v>
          </cell>
        </row>
        <row r="50">
          <cell r="D50" t="str">
            <v>75/34 ROTO IM _S1</v>
          </cell>
          <cell r="E50" t="str">
            <v>75</v>
          </cell>
          <cell r="F50" t="str">
            <v>34</v>
          </cell>
          <cell r="G50" t="str">
            <v>ROTO</v>
          </cell>
          <cell r="H50" t="str">
            <v>IM</v>
          </cell>
          <cell r="I50" t="str">
            <v xml:space="preserve"> </v>
          </cell>
          <cell r="J50" t="str">
            <v xml:space="preserve"> </v>
          </cell>
          <cell r="K50" t="str">
            <v>S1</v>
          </cell>
          <cell r="L50">
            <v>1</v>
          </cell>
          <cell r="M50">
            <v>0.83491273580647174</v>
          </cell>
          <cell r="N50">
            <v>0.16508726419352832</v>
          </cell>
          <cell r="O50">
            <v>850</v>
          </cell>
          <cell r="P50">
            <v>118</v>
          </cell>
          <cell r="Q50">
            <v>1.6919999999999999</v>
          </cell>
          <cell r="R50">
            <v>0.97389999999999999</v>
          </cell>
          <cell r="S50">
            <v>0.97</v>
          </cell>
          <cell r="T50">
            <v>2.4799999999999999E-2</v>
          </cell>
          <cell r="U50">
            <v>1.9833507509416848</v>
          </cell>
          <cell r="V50">
            <v>6.4999999999999997E-3</v>
          </cell>
          <cell r="W50">
            <v>1.970458971060564</v>
          </cell>
          <cell r="X50">
            <v>61.084228102877482</v>
          </cell>
          <cell r="Y50">
            <v>51</v>
          </cell>
          <cell r="Z50">
            <v>10.084228102877482</v>
          </cell>
          <cell r="AA50">
            <v>76.159516728624538</v>
          </cell>
          <cell r="AB50">
            <v>0.31474000000000008</v>
          </cell>
          <cell r="AC50">
            <v>75.844776728624538</v>
          </cell>
          <cell r="AD50">
            <v>1</v>
          </cell>
          <cell r="AE50">
            <v>0</v>
          </cell>
          <cell r="AF50">
            <v>0.37922388364312271</v>
          </cell>
          <cell r="AG50">
            <v>1.816667</v>
          </cell>
          <cell r="AH50">
            <v>90</v>
          </cell>
          <cell r="AI50">
            <v>43.86</v>
          </cell>
          <cell r="AJ50">
            <v>79.679014620000004</v>
          </cell>
          <cell r="AK50">
            <v>40.636297456199998</v>
          </cell>
          <cell r="AM50">
            <v>1.32E-2</v>
          </cell>
          <cell r="AN50">
            <v>1.051762992984</v>
          </cell>
          <cell r="AO50">
            <v>5.5</v>
          </cell>
          <cell r="AP50">
            <v>1.4705882352941178</v>
          </cell>
          <cell r="AQ50">
            <v>1.9646880317260274</v>
          </cell>
          <cell r="AR50">
            <v>0.15139012777800001</v>
          </cell>
          <cell r="AS50" t="str">
            <v>126/34</v>
          </cell>
          <cell r="AT50">
            <v>1</v>
          </cell>
          <cell r="AU50">
            <v>11.126852193</v>
          </cell>
          <cell r="AV50">
            <v>62</v>
          </cell>
          <cell r="AW50">
            <v>1</v>
          </cell>
          <cell r="AX50">
            <v>62</v>
          </cell>
          <cell r="AY50">
            <v>0.98218435443183194</v>
          </cell>
          <cell r="AZ50">
            <v>55.81753686236101</v>
          </cell>
          <cell r="BA50">
            <v>55.81753686236101</v>
          </cell>
          <cell r="BB50">
            <v>2.81</v>
          </cell>
          <cell r="BC50">
            <v>0.89815</v>
          </cell>
          <cell r="BD50">
            <v>3.7270941082079747</v>
          </cell>
          <cell r="BE50">
            <v>0</v>
          </cell>
          <cell r="BF50">
            <v>3.7270941082079747</v>
          </cell>
          <cell r="BG50">
            <v>17.41465645464887</v>
          </cell>
          <cell r="BH50">
            <v>11.212771874412432</v>
          </cell>
          <cell r="BI50">
            <v>2.0381693256452107</v>
          </cell>
          <cell r="BJ50" t="b">
            <v>0</v>
          </cell>
          <cell r="BK50">
            <v>2.0381693256452107</v>
          </cell>
          <cell r="BL50">
            <v>1.1817698650201895</v>
          </cell>
          <cell r="BM50" t="b">
            <v>0</v>
          </cell>
          <cell r="BN50">
            <v>1.1817698650201895</v>
          </cell>
          <cell r="BO50">
            <v>2.5231554001210283</v>
          </cell>
          <cell r="BP50">
            <v>0</v>
          </cell>
          <cell r="BQ50">
            <v>2.5289385765732257</v>
          </cell>
          <cell r="BR50">
            <v>1.3362696482392795</v>
          </cell>
          <cell r="BS50">
            <v>0</v>
          </cell>
          <cell r="BT50">
            <v>1.3602031015568348</v>
          </cell>
          <cell r="BU50">
            <v>2.1108149190793517</v>
          </cell>
          <cell r="BV50">
            <v>0</v>
          </cell>
          <cell r="BW50">
            <v>2.1218029543385271</v>
          </cell>
          <cell r="BX50">
            <v>0.15</v>
          </cell>
          <cell r="BY50">
            <v>0.8</v>
          </cell>
          <cell r="CA50">
            <v>2.1834605125134932</v>
          </cell>
          <cell r="CB50">
            <v>0</v>
          </cell>
          <cell r="CC50">
            <v>3.0784293114774002</v>
          </cell>
          <cell r="CD50">
            <v>5.8910167840303167</v>
          </cell>
          <cell r="CE50">
            <v>-0.96086779620612117</v>
          </cell>
          <cell r="CF50">
            <v>2.5405494154503296</v>
          </cell>
          <cell r="CG50">
            <v>0</v>
          </cell>
          <cell r="CH50">
            <v>2.6406873400187632</v>
          </cell>
          <cell r="CI50">
            <v>3.3504673685799871</v>
          </cell>
          <cell r="CJ50">
            <v>-3.5014172116564506</v>
          </cell>
          <cell r="CK50">
            <v>2.6691583625526585</v>
          </cell>
          <cell r="CL50">
            <v>0</v>
          </cell>
          <cell r="CM50">
            <v>2.6691583625526585</v>
          </cell>
          <cell r="CN50">
            <v>0.68130900602732858</v>
          </cell>
          <cell r="CO50">
            <v>-6.1705755742091091</v>
          </cell>
        </row>
        <row r="51">
          <cell r="D51" t="str">
            <v>80/34 TEX NIM _S1</v>
          </cell>
          <cell r="E51" t="str">
            <v>80</v>
          </cell>
          <cell r="F51" t="str">
            <v>34</v>
          </cell>
          <cell r="G51" t="str">
            <v>TEX</v>
          </cell>
          <cell r="H51" t="str">
            <v>NIM</v>
          </cell>
          <cell r="I51" t="str">
            <v xml:space="preserve"> </v>
          </cell>
          <cell r="J51" t="str">
            <v xml:space="preserve"> </v>
          </cell>
          <cell r="K51" t="str">
            <v>S1</v>
          </cell>
          <cell r="L51">
            <v>0.5</v>
          </cell>
          <cell r="M51">
            <v>0</v>
          </cell>
          <cell r="N51">
            <v>0.49999999999999994</v>
          </cell>
          <cell r="O51">
            <v>900</v>
          </cell>
          <cell r="P51">
            <v>134</v>
          </cell>
          <cell r="Q51">
            <v>1.7450000000000001</v>
          </cell>
          <cell r="R51">
            <v>0.97389999999999999</v>
          </cell>
          <cell r="S51">
            <v>0.97</v>
          </cell>
          <cell r="T51">
            <v>2.4799999999999999E-2</v>
          </cell>
          <cell r="U51">
            <v>2.3123353958385913</v>
          </cell>
          <cell r="V51">
            <v>6.4999999999999997E-3</v>
          </cell>
          <cell r="W51">
            <v>2.2973052157656406</v>
          </cell>
          <cell r="X51">
            <v>35.608230844367426</v>
          </cell>
          <cell r="Z51">
            <v>35.608230844367426</v>
          </cell>
          <cell r="AA51">
            <v>71.703011152416352</v>
          </cell>
          <cell r="AB51">
            <v>0.116865</v>
          </cell>
          <cell r="AC51">
            <v>71.586146152416347</v>
          </cell>
          <cell r="AD51">
            <v>1</v>
          </cell>
          <cell r="AE51">
            <v>0</v>
          </cell>
          <cell r="AF51">
            <v>0.35793073076208176</v>
          </cell>
          <cell r="AG51">
            <v>0</v>
          </cell>
          <cell r="AH51">
            <v>0</v>
          </cell>
          <cell r="AI51">
            <v>0</v>
          </cell>
          <cell r="AJ51">
            <v>0</v>
          </cell>
          <cell r="AK51">
            <v>0</v>
          </cell>
          <cell r="AM51">
            <v>0</v>
          </cell>
          <cell r="AN51">
            <v>0</v>
          </cell>
          <cell r="AP51">
            <v>0</v>
          </cell>
          <cell r="AQ51">
            <v>0</v>
          </cell>
          <cell r="AR51">
            <v>0</v>
          </cell>
          <cell r="AS51" t="str">
            <v>140/34</v>
          </cell>
          <cell r="AT51">
            <v>1</v>
          </cell>
          <cell r="AU51">
            <v>0</v>
          </cell>
          <cell r="AV51">
            <v>61</v>
          </cell>
          <cell r="AW51">
            <v>1</v>
          </cell>
          <cell r="AX51">
            <v>61</v>
          </cell>
          <cell r="AY51">
            <v>0.98218435443183194</v>
          </cell>
          <cell r="AZ51">
            <v>54.835352507929173</v>
          </cell>
          <cell r="BA51">
            <v>54.835352507929173</v>
          </cell>
          <cell r="BB51">
            <v>2.81</v>
          </cell>
          <cell r="BC51">
            <v>0.89815</v>
          </cell>
          <cell r="BD51">
            <v>0</v>
          </cell>
          <cell r="BE51">
            <v>0</v>
          </cell>
          <cell r="BF51">
            <v>0</v>
          </cell>
          <cell r="BG51">
            <v>0</v>
          </cell>
          <cell r="BH51">
            <v>11.684712913725097</v>
          </cell>
          <cell r="BI51">
            <v>1.7481913176780817</v>
          </cell>
          <cell r="BJ51" t="b">
            <v>0</v>
          </cell>
          <cell r="BK51">
            <v>1.7481913176780817</v>
          </cell>
          <cell r="BL51">
            <v>1.0136350260633453</v>
          </cell>
          <cell r="BM51" t="b">
            <v>0</v>
          </cell>
          <cell r="BN51">
            <v>1.0136350260633453</v>
          </cell>
          <cell r="BO51">
            <v>2.1641766011014805</v>
          </cell>
          <cell r="BP51">
            <v>0</v>
          </cell>
          <cell r="BQ51">
            <v>2.1691369833107119</v>
          </cell>
          <cell r="BR51">
            <v>1.1461535446222766</v>
          </cell>
          <cell r="BS51">
            <v>0</v>
          </cell>
          <cell r="BT51">
            <v>1.1666818956112497</v>
          </cell>
          <cell r="BU51">
            <v>1.8105013495832738</v>
          </cell>
          <cell r="BV51">
            <v>0</v>
          </cell>
          <cell r="BW51">
            <v>1.819926075780814</v>
          </cell>
          <cell r="BX51">
            <v>0.15</v>
          </cell>
          <cell r="BY51">
            <v>0.8</v>
          </cell>
          <cell r="CA51">
            <v>1.8728113814884666</v>
          </cell>
          <cell r="CB51">
            <v>0</v>
          </cell>
          <cell r="CC51">
            <v>2.6404496067601548</v>
          </cell>
          <cell r="CD51">
            <v>0</v>
          </cell>
          <cell r="CE51">
            <v>1.129243693188172</v>
          </cell>
          <cell r="CF51">
            <v>2.1790959045153997</v>
          </cell>
          <cell r="CG51">
            <v>0</v>
          </cell>
          <cell r="CH51">
            <v>2.2649868303075542</v>
          </cell>
          <cell r="CI51">
            <v>0</v>
          </cell>
          <cell r="CJ51">
            <v>-1.0498522113272277</v>
          </cell>
          <cell r="CK51">
            <v>2.2894071734914636</v>
          </cell>
          <cell r="CL51">
            <v>0</v>
          </cell>
          <cell r="CM51">
            <v>2.2894071734914636</v>
          </cell>
          <cell r="CN51">
            <v>0</v>
          </cell>
          <cell r="CO51">
            <v>-3.3392593848186913</v>
          </cell>
        </row>
        <row r="52">
          <cell r="D52" t="str">
            <v>80/34 TEX NIM CLQ_S1</v>
          </cell>
          <cell r="E52" t="str">
            <v>80</v>
          </cell>
          <cell r="F52" t="str">
            <v>34</v>
          </cell>
          <cell r="G52" t="str">
            <v>TEX</v>
          </cell>
          <cell r="H52" t="str">
            <v>NIM</v>
          </cell>
          <cell r="I52" t="str">
            <v xml:space="preserve"> </v>
          </cell>
          <cell r="J52" t="str">
            <v>CLQ</v>
          </cell>
          <cell r="K52" t="str">
            <v>S1</v>
          </cell>
          <cell r="L52">
            <v>0.5</v>
          </cell>
          <cell r="M52">
            <v>0</v>
          </cell>
          <cell r="N52">
            <v>0.49999999999999994</v>
          </cell>
          <cell r="O52">
            <v>900</v>
          </cell>
          <cell r="P52">
            <v>134</v>
          </cell>
          <cell r="Q52">
            <v>1.7450000000000001</v>
          </cell>
          <cell r="R52">
            <v>0.97389999999999999</v>
          </cell>
          <cell r="S52">
            <v>0.97</v>
          </cell>
          <cell r="T52">
            <v>2.4799999999999999E-2</v>
          </cell>
          <cell r="U52">
            <v>2.3123353958385913</v>
          </cell>
          <cell r="V52">
            <v>6.4999999999999997E-3</v>
          </cell>
          <cell r="W52">
            <v>2.2973052157656406</v>
          </cell>
          <cell r="X52">
            <v>35.608230844367426</v>
          </cell>
          <cell r="Z52">
            <v>35.608230844367426</v>
          </cell>
          <cell r="AA52">
            <v>69.473011152416348</v>
          </cell>
          <cell r="AB52">
            <v>0</v>
          </cell>
          <cell r="AC52">
            <v>69.473011152416348</v>
          </cell>
          <cell r="AD52">
            <v>1</v>
          </cell>
          <cell r="AE52">
            <v>0</v>
          </cell>
          <cell r="AF52">
            <v>0.34736505576208176</v>
          </cell>
          <cell r="AG52">
            <v>0</v>
          </cell>
          <cell r="AH52">
            <v>0</v>
          </cell>
          <cell r="AI52">
            <v>0</v>
          </cell>
          <cell r="AJ52">
            <v>0</v>
          </cell>
          <cell r="AK52">
            <v>0</v>
          </cell>
          <cell r="AM52">
            <v>0</v>
          </cell>
          <cell r="AN52">
            <v>0</v>
          </cell>
          <cell r="AP52">
            <v>0</v>
          </cell>
          <cell r="AQ52">
            <v>0</v>
          </cell>
          <cell r="AR52">
            <v>0</v>
          </cell>
          <cell r="AS52" t="str">
            <v>140/34</v>
          </cell>
          <cell r="AT52">
            <v>1</v>
          </cell>
          <cell r="AU52">
            <v>0</v>
          </cell>
          <cell r="AV52">
            <v>61</v>
          </cell>
          <cell r="AW52">
            <v>1</v>
          </cell>
          <cell r="AX52">
            <v>57</v>
          </cell>
          <cell r="AY52">
            <v>0.98218435443183194</v>
          </cell>
          <cell r="AZ52">
            <v>54.835352507929173</v>
          </cell>
          <cell r="BA52">
            <v>50.906615090201846</v>
          </cell>
          <cell r="BB52">
            <v>2.81</v>
          </cell>
          <cell r="BC52">
            <v>0.89815</v>
          </cell>
          <cell r="BD52">
            <v>0</v>
          </cell>
          <cell r="BE52">
            <v>0</v>
          </cell>
          <cell r="BF52">
            <v>0</v>
          </cell>
          <cell r="BG52">
            <v>0</v>
          </cell>
          <cell r="BH52">
            <v>13.510881006452419</v>
          </cell>
          <cell r="BI52">
            <v>1.7481913176780817</v>
          </cell>
          <cell r="BJ52" t="b">
            <v>0</v>
          </cell>
          <cell r="BK52">
            <v>1.7481913176780817</v>
          </cell>
          <cell r="BL52">
            <v>1.0136350260633453</v>
          </cell>
          <cell r="BM52" t="b">
            <v>0</v>
          </cell>
          <cell r="BN52">
            <v>1.0136350260633453</v>
          </cell>
          <cell r="BO52">
            <v>2.1641766011014805</v>
          </cell>
          <cell r="BP52">
            <v>0</v>
          </cell>
          <cell r="BQ52">
            <v>2.1691369833107119</v>
          </cell>
          <cell r="BR52">
            <v>1.1461535446222766</v>
          </cell>
          <cell r="BS52">
            <v>0</v>
          </cell>
          <cell r="BT52">
            <v>1.1666818956112497</v>
          </cell>
          <cell r="BU52">
            <v>1.8105013495832738</v>
          </cell>
          <cell r="BV52">
            <v>0</v>
          </cell>
          <cell r="BW52">
            <v>1.819926075780814</v>
          </cell>
          <cell r="BX52">
            <v>0.15</v>
          </cell>
          <cell r="BY52">
            <v>0.8</v>
          </cell>
          <cell r="CA52">
            <v>1.8728113814884666</v>
          </cell>
          <cell r="CB52">
            <v>0</v>
          </cell>
          <cell r="CC52">
            <v>2.6404496067601548</v>
          </cell>
          <cell r="CD52">
            <v>0</v>
          </cell>
          <cell r="CE52">
            <v>2.9554117859154938</v>
          </cell>
          <cell r="CF52">
            <v>2.1790959045153997</v>
          </cell>
          <cell r="CG52">
            <v>0</v>
          </cell>
          <cell r="CH52">
            <v>2.2649868303075542</v>
          </cell>
          <cell r="CI52">
            <v>0</v>
          </cell>
          <cell r="CJ52">
            <v>0.77631588140009411</v>
          </cell>
          <cell r="CK52">
            <v>2.2894071734914636</v>
          </cell>
          <cell r="CL52">
            <v>0</v>
          </cell>
          <cell r="CM52">
            <v>2.2894071734914636</v>
          </cell>
          <cell r="CN52">
            <v>0</v>
          </cell>
          <cell r="CO52">
            <v>-1.5130912920913695</v>
          </cell>
        </row>
        <row r="53">
          <cell r="D53" t="str">
            <v>100/34 TEX NIM _S1</v>
          </cell>
          <cell r="E53" t="str">
            <v>100</v>
          </cell>
          <cell r="F53" t="str">
            <v>34</v>
          </cell>
          <cell r="G53" t="str">
            <v>TEX</v>
          </cell>
          <cell r="H53" t="str">
            <v>NIM</v>
          </cell>
          <cell r="I53" t="str">
            <v xml:space="preserve"> </v>
          </cell>
          <cell r="J53" t="str">
            <v xml:space="preserve"> </v>
          </cell>
          <cell r="K53" t="str">
            <v>S1</v>
          </cell>
          <cell r="L53">
            <v>2</v>
          </cell>
          <cell r="M53">
            <v>0.43470947063054477</v>
          </cell>
          <cell r="N53">
            <v>1.565290529369455</v>
          </cell>
          <cell r="O53">
            <v>850</v>
          </cell>
          <cell r="P53">
            <v>172</v>
          </cell>
          <cell r="Q53">
            <v>1.77</v>
          </cell>
          <cell r="R53">
            <v>0.97389999999999999</v>
          </cell>
          <cell r="S53">
            <v>0.97</v>
          </cell>
          <cell r="T53">
            <v>2.4799999999999999E-2</v>
          </cell>
          <cell r="U53">
            <v>2.7635864643400025</v>
          </cell>
          <cell r="V53">
            <v>6.4999999999999997E-3</v>
          </cell>
          <cell r="W53">
            <v>2.7456231523217927</v>
          </cell>
          <cell r="X53">
            <v>170.22863544395113</v>
          </cell>
          <cell r="Y53">
            <v>37</v>
          </cell>
          <cell r="Z53">
            <v>133.22863544395113</v>
          </cell>
          <cell r="AA53">
            <v>68.733011152416353</v>
          </cell>
          <cell r="AB53">
            <v>0.116865</v>
          </cell>
          <cell r="AC53">
            <v>68.616146152416349</v>
          </cell>
          <cell r="AD53">
            <v>1</v>
          </cell>
          <cell r="AE53">
            <v>0</v>
          </cell>
          <cell r="AF53">
            <v>0.34308073076208173</v>
          </cell>
          <cell r="AG53">
            <v>1.5581100000000001</v>
          </cell>
          <cell r="AH53">
            <v>90</v>
          </cell>
          <cell r="AI53">
            <v>43.86</v>
          </cell>
          <cell r="AJ53">
            <v>68.3387046</v>
          </cell>
          <cell r="AK53">
            <v>25.285320702</v>
          </cell>
          <cell r="AM53">
            <v>2.5999999999999999E-3</v>
          </cell>
          <cell r="AN53">
            <v>0.17768063196</v>
          </cell>
          <cell r="AO53">
            <v>2.38</v>
          </cell>
          <cell r="AP53">
            <v>1.4705882352941178</v>
          </cell>
          <cell r="AQ53">
            <v>1.6850639490410957</v>
          </cell>
          <cell r="AR53">
            <v>0.12984353873999999</v>
          </cell>
          <cell r="AS53" t="str">
            <v>150/34</v>
          </cell>
          <cell r="AT53">
            <v>1</v>
          </cell>
          <cell r="AU53">
            <v>9.8938056900000007</v>
          </cell>
          <cell r="AV53">
            <v>59</v>
          </cell>
          <cell r="AW53">
            <v>1</v>
          </cell>
          <cell r="AX53">
            <v>59</v>
          </cell>
          <cell r="AY53">
            <v>0.98218435443183194</v>
          </cell>
          <cell r="AZ53">
            <v>52.870983799065513</v>
          </cell>
          <cell r="BA53">
            <v>52.870983799065513</v>
          </cell>
          <cell r="BB53">
            <v>2.81</v>
          </cell>
          <cell r="BC53">
            <v>0.89815</v>
          </cell>
          <cell r="BD53">
            <v>0</v>
          </cell>
          <cell r="BE53">
            <v>0</v>
          </cell>
          <cell r="BF53">
            <v>0</v>
          </cell>
          <cell r="BG53">
            <v>15.810200135899271</v>
          </cell>
          <cell r="BH53">
            <v>10.693931622588753</v>
          </cell>
          <cell r="BI53">
            <v>1.4627386241487255</v>
          </cell>
          <cell r="BJ53" t="b">
            <v>0</v>
          </cell>
          <cell r="BK53">
            <v>1.4627386241487255</v>
          </cell>
          <cell r="BL53">
            <v>0.84812405165249871</v>
          </cell>
          <cell r="BM53" t="b">
            <v>0</v>
          </cell>
          <cell r="BN53">
            <v>0.84812405165249871</v>
          </cell>
          <cell r="BO53">
            <v>1.810799923268452</v>
          </cell>
          <cell r="BP53">
            <v>0</v>
          </cell>
          <cell r="BQ53">
            <v>1.8149503515279977</v>
          </cell>
          <cell r="BR53">
            <v>0.95900433892481696</v>
          </cell>
          <cell r="BS53">
            <v>0</v>
          </cell>
          <cell r="BT53">
            <v>0.97618072664508937</v>
          </cell>
          <cell r="BU53">
            <v>1.514874388362861</v>
          </cell>
          <cell r="BV53">
            <v>0</v>
          </cell>
          <cell r="BW53">
            <v>1.5227602020559978</v>
          </cell>
          <cell r="BX53">
            <v>0.15</v>
          </cell>
          <cell r="BY53">
            <v>0.8</v>
          </cell>
          <cell r="CA53">
            <v>1.5670101525769975</v>
          </cell>
          <cell r="CB53">
            <v>0</v>
          </cell>
          <cell r="CC53">
            <v>2.2093048889272695</v>
          </cell>
          <cell r="CD53">
            <v>7.4976486569649179</v>
          </cell>
          <cell r="CE53">
            <v>1.7313801436544005</v>
          </cell>
          <cell r="CF53">
            <v>1.8232831344183154</v>
          </cell>
          <cell r="CG53">
            <v>0</v>
          </cell>
          <cell r="CH53">
            <v>1.895149396050906</v>
          </cell>
          <cell r="CI53">
            <v>5.6743655225466023</v>
          </cell>
          <cell r="CJ53">
            <v>-9.1902990763914838E-2</v>
          </cell>
          <cell r="CK53">
            <v>1.915582273636361</v>
          </cell>
          <cell r="CL53">
            <v>0</v>
          </cell>
          <cell r="CM53">
            <v>1.915582273636361</v>
          </cell>
          <cell r="CN53">
            <v>3.7587832489102411</v>
          </cell>
          <cell r="CO53">
            <v>-2.0074852644002759</v>
          </cell>
        </row>
        <row r="54">
          <cell r="D54" t="str">
            <v>150/100 TEX SIM _S1</v>
          </cell>
          <cell r="E54" t="str">
            <v>150</v>
          </cell>
          <cell r="F54" t="str">
            <v>100</v>
          </cell>
          <cell r="G54" t="str">
            <v>TEX</v>
          </cell>
          <cell r="H54" t="str">
            <v>SIM</v>
          </cell>
          <cell r="I54" t="str">
            <v xml:space="preserve"> </v>
          </cell>
          <cell r="J54" t="str">
            <v xml:space="preserve"> </v>
          </cell>
          <cell r="K54" t="str">
            <v>S1</v>
          </cell>
          <cell r="L54">
            <v>1</v>
          </cell>
          <cell r="M54">
            <v>3.4529134687146017E-2</v>
          </cell>
          <cell r="N54">
            <v>0.96547086531285387</v>
          </cell>
          <cell r="O54">
            <v>550</v>
          </cell>
          <cell r="P54">
            <v>252</v>
          </cell>
          <cell r="Q54">
            <v>1.643</v>
          </cell>
          <cell r="R54">
            <v>0.97389999999999999</v>
          </cell>
          <cell r="S54">
            <v>0.97</v>
          </cell>
          <cell r="T54">
            <v>2.4799999999999999E-2</v>
          </cell>
          <cell r="U54">
            <v>2.8224393443178415</v>
          </cell>
          <cell r="V54">
            <v>7.0000000000000001E-3</v>
          </cell>
          <cell r="W54">
            <v>2.8026822689076165</v>
          </cell>
          <cell r="X54">
            <v>86.883150336136111</v>
          </cell>
          <cell r="Y54">
            <v>3</v>
          </cell>
          <cell r="Z54">
            <v>83.883150336136111</v>
          </cell>
          <cell r="AA54">
            <v>71.526022304832708</v>
          </cell>
          <cell r="AB54">
            <v>0.116865</v>
          </cell>
          <cell r="AC54">
            <v>71.409157304832704</v>
          </cell>
          <cell r="AD54">
            <v>1</v>
          </cell>
          <cell r="AE54">
            <v>0</v>
          </cell>
          <cell r="AF54">
            <v>0.35704578652416352</v>
          </cell>
          <cell r="AG54">
            <v>1.65</v>
          </cell>
          <cell r="AH54">
            <v>60</v>
          </cell>
          <cell r="AI54">
            <v>43.71</v>
          </cell>
          <cell r="AJ54">
            <v>72.121499999999997</v>
          </cell>
          <cell r="AK54">
            <v>2.1636449999999998</v>
          </cell>
          <cell r="AM54">
            <v>0.03</v>
          </cell>
          <cell r="AN54">
            <v>2.1636449999999998</v>
          </cell>
          <cell r="AO54">
            <v>4.7699999999999996</v>
          </cell>
          <cell r="AP54">
            <v>1.4705882352941178</v>
          </cell>
          <cell r="AQ54">
            <v>1.1855589041095891</v>
          </cell>
          <cell r="AR54">
            <v>0.13703084999999998</v>
          </cell>
          <cell r="AS54" t="str">
            <v>265/100</v>
          </cell>
          <cell r="AT54">
            <v>1</v>
          </cell>
          <cell r="AU54">
            <v>10.102725</v>
          </cell>
          <cell r="AV54">
            <v>57</v>
          </cell>
          <cell r="AW54">
            <v>1</v>
          </cell>
          <cell r="AX54">
            <v>57</v>
          </cell>
          <cell r="AY54">
            <v>0.98267890848743711</v>
          </cell>
          <cell r="AZ54">
            <v>50.932247826903861</v>
          </cell>
          <cell r="BA54">
            <v>50.932247826903861</v>
          </cell>
          <cell r="BB54">
            <v>2.81</v>
          </cell>
          <cell r="BC54">
            <v>0.89815</v>
          </cell>
          <cell r="BD54">
            <v>0.87345922190076775</v>
          </cell>
          <cell r="BE54">
            <v>0</v>
          </cell>
          <cell r="BF54">
            <v>0.87345922190076775</v>
          </cell>
          <cell r="BG54">
            <v>16.983544961791662</v>
          </cell>
          <cell r="BH54">
            <v>14.538254469503908</v>
          </cell>
          <cell r="BI54">
            <v>1.4329590895165603</v>
          </cell>
          <cell r="BJ54" t="b">
            <v>0</v>
          </cell>
          <cell r="BK54">
            <v>1.4329590895165603</v>
          </cell>
          <cell r="BL54">
            <v>0.83085730340945108</v>
          </cell>
          <cell r="BM54" t="b">
            <v>0</v>
          </cell>
          <cell r="BN54">
            <v>0.83085730340945108</v>
          </cell>
          <cell r="BO54">
            <v>1.7739342945521268</v>
          </cell>
          <cell r="BP54">
            <v>0</v>
          </cell>
          <cell r="BQ54">
            <v>1.778000225267099</v>
          </cell>
          <cell r="BR54">
            <v>0.93948020627943152</v>
          </cell>
          <cell r="BS54">
            <v>0</v>
          </cell>
          <cell r="BT54">
            <v>0.95630690416139186</v>
          </cell>
          <cell r="BU54">
            <v>1.4840334345746298</v>
          </cell>
          <cell r="BV54">
            <v>0</v>
          </cell>
          <cell r="BW54">
            <v>1.4917587029330766</v>
          </cell>
          <cell r="BX54">
            <v>0.15</v>
          </cell>
          <cell r="BY54">
            <v>0.8</v>
          </cell>
          <cell r="CA54">
            <v>1.5351077796327002</v>
          </cell>
          <cell r="CB54">
            <v>0</v>
          </cell>
          <cell r="CC54">
            <v>2.16432619596966</v>
          </cell>
          <cell r="CD54">
            <v>8.8371728538267629</v>
          </cell>
          <cell r="CE54">
            <v>5.7418823615390089</v>
          </cell>
          <cell r="CF54">
            <v>1.7861633630871576</v>
          </cell>
          <cell r="CG54">
            <v>0</v>
          </cell>
          <cell r="CH54">
            <v>1.8565665172364016</v>
          </cell>
          <cell r="CI54">
            <v>7.051009490739605</v>
          </cell>
          <cell r="CJ54">
            <v>3.955718998451851</v>
          </cell>
          <cell r="CK54">
            <v>1.8765834069101099</v>
          </cell>
          <cell r="CL54">
            <v>0</v>
          </cell>
          <cell r="CM54">
            <v>1.8765834069101099</v>
          </cell>
          <cell r="CN54">
            <v>5.1744260838294949</v>
          </cell>
          <cell r="CO54">
            <v>2.0791355915417409</v>
          </cell>
        </row>
        <row r="56">
          <cell r="D56" t="str">
            <v>75/34 TEX SIM _B2</v>
          </cell>
          <cell r="E56" t="str">
            <v>75</v>
          </cell>
          <cell r="F56" t="str">
            <v>34</v>
          </cell>
          <cell r="G56" t="str">
            <v>TEX</v>
          </cell>
          <cell r="H56" t="str">
            <v>SIM</v>
          </cell>
          <cell r="I56" t="str">
            <v xml:space="preserve"> </v>
          </cell>
          <cell r="J56" t="str">
            <v xml:space="preserve"> </v>
          </cell>
          <cell r="K56" t="str">
            <v>B2</v>
          </cell>
          <cell r="L56">
            <v>1</v>
          </cell>
          <cell r="M56">
            <v>0.63531283022945939</v>
          </cell>
          <cell r="N56">
            <v>0.36468716977054066</v>
          </cell>
          <cell r="O56">
            <v>950</v>
          </cell>
          <cell r="P56">
            <v>131</v>
          </cell>
          <cell r="Q56">
            <v>1.7749999999999999</v>
          </cell>
          <cell r="R56">
            <v>0.97389999999999999</v>
          </cell>
          <cell r="S56">
            <v>0.97</v>
          </cell>
          <cell r="T56">
            <v>2.4799999999999999E-2</v>
          </cell>
          <cell r="U56">
            <v>2.6064715251137973</v>
          </cell>
          <cell r="V56">
            <v>6.4999999999999997E-3</v>
          </cell>
          <cell r="W56">
            <v>2.5895294602005579</v>
          </cell>
          <cell r="X56">
            <v>80.275413266217299</v>
          </cell>
          <cell r="Y56">
            <v>51</v>
          </cell>
          <cell r="Z56">
            <v>29.275413266217299</v>
          </cell>
          <cell r="AA56">
            <v>72.443011152416361</v>
          </cell>
          <cell r="AB56">
            <v>0.116865</v>
          </cell>
          <cell r="AC56">
            <v>72.326146152416356</v>
          </cell>
          <cell r="AD56">
            <v>1</v>
          </cell>
          <cell r="AE56">
            <v>0</v>
          </cell>
          <cell r="AF56">
            <v>0.3616307307620818</v>
          </cell>
          <cell r="AG56">
            <v>1.75</v>
          </cell>
          <cell r="AH56">
            <v>90</v>
          </cell>
          <cell r="AI56">
            <v>43.86</v>
          </cell>
          <cell r="AJ56">
            <v>76.754999999999995</v>
          </cell>
          <cell r="AK56">
            <v>39.145049999999998</v>
          </cell>
          <cell r="AN56">
            <v>0</v>
          </cell>
          <cell r="AO56">
            <v>4.7699999999999996</v>
          </cell>
          <cell r="AP56">
            <v>1.4705882352941178</v>
          </cell>
          <cell r="AQ56">
            <v>1.8925890410958901</v>
          </cell>
          <cell r="AR56">
            <v>0.14583449999999998</v>
          </cell>
          <cell r="AS56" t="str">
            <v>140/34</v>
          </cell>
          <cell r="AT56">
            <v>1</v>
          </cell>
          <cell r="AU56">
            <v>10.797749999999999</v>
          </cell>
          <cell r="AV56">
            <v>61</v>
          </cell>
          <cell r="AW56">
            <v>1</v>
          </cell>
          <cell r="AX56">
            <v>61</v>
          </cell>
          <cell r="AY56">
            <v>0.98218435443183194</v>
          </cell>
          <cell r="AZ56">
            <v>54.835352507929173</v>
          </cell>
          <cell r="BA56">
            <v>54.835352507929173</v>
          </cell>
          <cell r="BB56">
            <v>2.81</v>
          </cell>
          <cell r="BC56">
            <v>0.89815</v>
          </cell>
          <cell r="BD56">
            <v>0</v>
          </cell>
          <cell r="BE56">
            <v>1.0495118813104305</v>
          </cell>
          <cell r="BF56">
            <v>1.0495118813104305</v>
          </cell>
          <cell r="BG56">
            <v>19.680723834370379</v>
          </cell>
          <cell r="BH56">
            <v>11.371501032414667</v>
          </cell>
          <cell r="BI56" t="b">
            <v>0</v>
          </cell>
          <cell r="BJ56">
            <v>1.8721263232531966</v>
          </cell>
          <cell r="BK56">
            <v>1.8721263232531966</v>
          </cell>
          <cell r="BL56" t="b">
            <v>0</v>
          </cell>
          <cell r="BM56">
            <v>1.1033444110427588</v>
          </cell>
          <cell r="BN56">
            <v>1.1033444110427588</v>
          </cell>
          <cell r="BO56">
            <v>0</v>
          </cell>
          <cell r="BP56">
            <v>1.9344118948443207</v>
          </cell>
          <cell r="BQ56">
            <v>1.9243533553327103</v>
          </cell>
          <cell r="BR56">
            <v>0</v>
          </cell>
          <cell r="BS56">
            <v>1.076650594646563</v>
          </cell>
          <cell r="BT56">
            <v>1.0350237157446691</v>
          </cell>
          <cell r="BU56">
            <v>0</v>
          </cell>
          <cell r="BV56">
            <v>1.6336615634471814</v>
          </cell>
          <cell r="BW56">
            <v>1.6145503383751223</v>
          </cell>
          <cell r="BX56">
            <v>0.15</v>
          </cell>
          <cell r="BY56">
            <v>0.8</v>
          </cell>
          <cell r="CA56">
            <v>0</v>
          </cell>
          <cell r="CB56">
            <v>3.8990767816043288</v>
          </cell>
          <cell r="CC56">
            <v>2.3424791054922527</v>
          </cell>
          <cell r="CD56">
            <v>8.0114522655320304</v>
          </cell>
          <cell r="CE56">
            <v>-0.9477705364236817</v>
          </cell>
          <cell r="CF56">
            <v>0</v>
          </cell>
          <cell r="CG56">
            <v>2.1835541812088142</v>
          </cell>
          <cell r="CH56">
            <v>2.0093867008962438</v>
          </cell>
          <cell r="CI56">
            <v>5.8278980843232162</v>
          </cell>
          <cell r="CJ56">
            <v>-3.1313247176324959</v>
          </cell>
          <cell r="CK56">
            <v>0</v>
          </cell>
          <cell r="CL56">
            <v>2.0310512475366349</v>
          </cell>
          <cell r="CM56">
            <v>2.0310512475366349</v>
          </cell>
          <cell r="CN56">
            <v>3.7968468367865813</v>
          </cell>
          <cell r="CO56">
            <v>-5.1623759651691312</v>
          </cell>
        </row>
        <row r="57">
          <cell r="D57" t="str">
            <v>80/34 TEX NIM _B2</v>
          </cell>
          <cell r="E57" t="str">
            <v>80</v>
          </cell>
          <cell r="F57" t="str">
            <v>34</v>
          </cell>
          <cell r="G57" t="str">
            <v>TEX</v>
          </cell>
          <cell r="H57" t="str">
            <v>NIM</v>
          </cell>
          <cell r="I57" t="str">
            <v xml:space="preserve"> </v>
          </cell>
          <cell r="J57" t="str">
            <v xml:space="preserve"> </v>
          </cell>
          <cell r="K57" t="str">
            <v>B2</v>
          </cell>
          <cell r="L57">
            <v>1</v>
          </cell>
          <cell r="M57">
            <v>0</v>
          </cell>
          <cell r="N57">
            <v>0.99999999999999989</v>
          </cell>
          <cell r="O57">
            <v>1000</v>
          </cell>
          <cell r="P57">
            <v>134</v>
          </cell>
          <cell r="Q57">
            <v>1.82</v>
          </cell>
          <cell r="R57">
            <v>0.97389999999999999</v>
          </cell>
          <cell r="S57">
            <v>0.97</v>
          </cell>
          <cell r="T57">
            <v>2.4799999999999999E-2</v>
          </cell>
          <cell r="U57">
            <v>2.7370948756873843</v>
          </cell>
          <cell r="V57">
            <v>6.4999999999999997E-3</v>
          </cell>
          <cell r="W57">
            <v>2.7193037589954163</v>
          </cell>
          <cell r="X57">
            <v>84.298416528857899</v>
          </cell>
          <cell r="Z57">
            <v>84.298416528857899</v>
          </cell>
          <cell r="AA57">
            <v>71.703011152416352</v>
          </cell>
          <cell r="AB57">
            <v>0.116865</v>
          </cell>
          <cell r="AC57">
            <v>71.586146152416347</v>
          </cell>
          <cell r="AD57">
            <v>1</v>
          </cell>
          <cell r="AE57">
            <v>0</v>
          </cell>
          <cell r="AF57">
            <v>0.35793073076208176</v>
          </cell>
          <cell r="AI57">
            <v>0</v>
          </cell>
          <cell r="AJ57">
            <v>0</v>
          </cell>
          <cell r="AK57">
            <v>0</v>
          </cell>
          <cell r="AN57">
            <v>0</v>
          </cell>
          <cell r="AP57">
            <v>0</v>
          </cell>
          <cell r="AQ57">
            <v>0</v>
          </cell>
          <cell r="AR57">
            <v>0</v>
          </cell>
          <cell r="AS57" t="str">
            <v>140/34</v>
          </cell>
          <cell r="AT57">
            <v>1</v>
          </cell>
          <cell r="AU57">
            <v>0</v>
          </cell>
          <cell r="AV57">
            <v>61</v>
          </cell>
          <cell r="AW57">
            <v>1</v>
          </cell>
          <cell r="AX57">
            <v>61</v>
          </cell>
          <cell r="AY57">
            <v>0.98218435443183194</v>
          </cell>
          <cell r="AZ57">
            <v>54.835352507929173</v>
          </cell>
          <cell r="BA57">
            <v>54.835352507929173</v>
          </cell>
          <cell r="BB57">
            <v>2.81</v>
          </cell>
          <cell r="BC57">
            <v>0.89815</v>
          </cell>
          <cell r="BD57">
            <v>0</v>
          </cell>
          <cell r="BE57">
            <v>0</v>
          </cell>
          <cell r="BF57">
            <v>0</v>
          </cell>
          <cell r="BG57">
            <v>0</v>
          </cell>
          <cell r="BH57">
            <v>11.684712913725097</v>
          </cell>
          <cell r="BI57" t="b">
            <v>0</v>
          </cell>
          <cell r="BJ57">
            <v>1.7827821740194481</v>
          </cell>
          <cell r="BK57">
            <v>1.7827821740194481</v>
          </cell>
          <cell r="BL57" t="b">
            <v>0</v>
          </cell>
          <cell r="BM57">
            <v>1.0506891139658348</v>
          </cell>
          <cell r="BN57">
            <v>1.0506891139658348</v>
          </cell>
          <cell r="BO57">
            <v>0</v>
          </cell>
          <cell r="BP57">
            <v>1.8420952691626813</v>
          </cell>
          <cell r="BQ57">
            <v>1.8325167569035254</v>
          </cell>
          <cell r="BR57">
            <v>0</v>
          </cell>
          <cell r="BS57">
            <v>1.0252692160473065</v>
          </cell>
          <cell r="BT57">
            <v>0.98562891146710851</v>
          </cell>
          <cell r="BU57">
            <v>0</v>
          </cell>
          <cell r="BV57">
            <v>1.5556977526139293</v>
          </cell>
          <cell r="BW57">
            <v>1.5374985793215334</v>
          </cell>
          <cell r="BX57">
            <v>0.15</v>
          </cell>
          <cell r="BY57">
            <v>0.8</v>
          </cell>
          <cell r="CA57">
            <v>0</v>
          </cell>
          <cell r="CB57">
            <v>3.7129997559663601</v>
          </cell>
          <cell r="CC57">
            <v>2.2306881434302697</v>
          </cell>
          <cell r="CD57">
            <v>0</v>
          </cell>
          <cell r="CE57">
            <v>-8.4820368050463113E-2</v>
          </cell>
          <cell r="CF57">
            <v>0</v>
          </cell>
          <cell r="CG57">
            <v>2.0793476497356114</v>
          </cell>
          <cell r="CH57">
            <v>1.9134920259251555</v>
          </cell>
          <cell r="CI57">
            <v>0</v>
          </cell>
          <cell r="CJ57">
            <v>-2.1641680177860745</v>
          </cell>
          <cell r="CK57">
            <v>0</v>
          </cell>
          <cell r="CL57">
            <v>1.9341226677141063</v>
          </cell>
          <cell r="CM57">
            <v>1.9341226677141063</v>
          </cell>
          <cell r="CN57">
            <v>0</v>
          </cell>
          <cell r="CO57">
            <v>-4.0982906855001806</v>
          </cell>
        </row>
        <row r="58">
          <cell r="D58" t="str">
            <v>80/34 ROTO IM _B2</v>
          </cell>
          <cell r="E58" t="str">
            <v>80</v>
          </cell>
          <cell r="F58" t="str">
            <v>34</v>
          </cell>
          <cell r="G58" t="str">
            <v>ROTO</v>
          </cell>
          <cell r="H58" t="str">
            <v>IM</v>
          </cell>
          <cell r="I58" t="str">
            <v xml:space="preserve"> </v>
          </cell>
          <cell r="J58" t="str">
            <v xml:space="preserve"> </v>
          </cell>
          <cell r="K58" t="str">
            <v>B2</v>
          </cell>
          <cell r="L58">
            <v>1</v>
          </cell>
          <cell r="M58">
            <v>0</v>
          </cell>
          <cell r="N58">
            <v>1</v>
          </cell>
          <cell r="O58">
            <v>900</v>
          </cell>
          <cell r="P58">
            <v>134</v>
          </cell>
          <cell r="Q58">
            <v>1.8</v>
          </cell>
          <cell r="R58">
            <v>0.97389999999999999</v>
          </cell>
          <cell r="S58">
            <v>0.97</v>
          </cell>
          <cell r="T58">
            <v>2.4799999999999999E-2</v>
          </cell>
          <cell r="U58">
            <v>2.4907563368755201</v>
          </cell>
          <cell r="V58">
            <v>6.4999999999999997E-3</v>
          </cell>
          <cell r="W58">
            <v>2.4745664206858295</v>
          </cell>
          <cell r="X58">
            <v>76.711559041260713</v>
          </cell>
          <cell r="Z58">
            <v>76.711559041260713</v>
          </cell>
          <cell r="AA58">
            <v>74.669516728624544</v>
          </cell>
          <cell r="AB58">
            <v>0.31474000000000008</v>
          </cell>
          <cell r="AC58">
            <v>74.354776728624543</v>
          </cell>
          <cell r="AD58">
            <v>1</v>
          </cell>
          <cell r="AE58">
            <v>0</v>
          </cell>
          <cell r="AF58">
            <v>0.37177388364312275</v>
          </cell>
          <cell r="AG58">
            <v>0</v>
          </cell>
          <cell r="AH58">
            <v>0</v>
          </cell>
          <cell r="AI58">
            <v>0</v>
          </cell>
          <cell r="AJ58">
            <v>0</v>
          </cell>
          <cell r="AK58">
            <v>0</v>
          </cell>
          <cell r="AN58">
            <v>0</v>
          </cell>
          <cell r="AP58">
            <v>0</v>
          </cell>
          <cell r="AQ58">
            <v>0</v>
          </cell>
          <cell r="AR58">
            <v>0</v>
          </cell>
          <cell r="AS58" t="str">
            <v>140/34</v>
          </cell>
          <cell r="AT58">
            <v>1</v>
          </cell>
          <cell r="AU58">
            <v>0</v>
          </cell>
          <cell r="AV58">
            <v>61</v>
          </cell>
          <cell r="AW58">
            <v>1</v>
          </cell>
          <cell r="AX58">
            <v>61</v>
          </cell>
          <cell r="AY58">
            <v>0.98218435443183194</v>
          </cell>
          <cell r="AZ58">
            <v>54.835352507929173</v>
          </cell>
          <cell r="BA58">
            <v>54.835352507929173</v>
          </cell>
          <cell r="BB58">
            <v>2.81</v>
          </cell>
          <cell r="BC58">
            <v>0.89815</v>
          </cell>
          <cell r="BD58">
            <v>0</v>
          </cell>
          <cell r="BE58">
            <v>3.2948098455938539</v>
          </cell>
          <cell r="BF58">
            <v>3.2948098455938539</v>
          </cell>
          <cell r="BG58">
            <v>0</v>
          </cell>
          <cell r="BH58">
            <v>11.144690491458388</v>
          </cell>
          <cell r="BI58" t="b">
            <v>0</v>
          </cell>
          <cell r="BJ58">
            <v>1.959101290131261</v>
          </cell>
          <cell r="BK58">
            <v>1.959101290131261</v>
          </cell>
          <cell r="BL58" t="b">
            <v>0</v>
          </cell>
          <cell r="BM58">
            <v>1.1546034219404773</v>
          </cell>
          <cell r="BN58">
            <v>1.1546034219404773</v>
          </cell>
          <cell r="BO58">
            <v>0</v>
          </cell>
          <cell r="BP58">
            <v>2.0242805155633854</v>
          </cell>
          <cell r="BQ58">
            <v>2.0137546779159612</v>
          </cell>
          <cell r="BR58">
            <v>0</v>
          </cell>
          <cell r="BS58">
            <v>1.1266694681838527</v>
          </cell>
          <cell r="BT58">
            <v>1.0831086939198993</v>
          </cell>
          <cell r="BU58">
            <v>0</v>
          </cell>
          <cell r="BV58">
            <v>1.7095579699054162</v>
          </cell>
          <cell r="BW58">
            <v>1.6895588783753113</v>
          </cell>
          <cell r="BX58">
            <v>0.15</v>
          </cell>
          <cell r="BY58">
            <v>0.8</v>
          </cell>
          <cell r="CA58">
            <v>0</v>
          </cell>
          <cell r="CB58">
            <v>4.0802195120509444</v>
          </cell>
          <cell r="CC58">
            <v>2.4513056521211749</v>
          </cell>
          <cell r="CD58">
            <v>0</v>
          </cell>
          <cell r="CE58">
            <v>-1.7097416863169492</v>
          </cell>
          <cell r="CF58">
            <v>0</v>
          </cell>
          <cell r="CG58">
            <v>2.2849974172918794</v>
          </cell>
          <cell r="CH58">
            <v>2.1027384900276429</v>
          </cell>
          <cell r="CI58">
            <v>0</v>
          </cell>
          <cell r="CJ58">
            <v>-3.9947391036088287</v>
          </cell>
          <cell r="CK58">
            <v>0</v>
          </cell>
          <cell r="CL58">
            <v>2.1254095249605558</v>
          </cell>
          <cell r="CM58">
            <v>2.1254095249605558</v>
          </cell>
          <cell r="CN58">
            <v>0</v>
          </cell>
          <cell r="CO58">
            <v>-6.1201486285693845</v>
          </cell>
        </row>
        <row r="59">
          <cell r="D59" t="str">
            <v>100/34 ROTO IM _B2</v>
          </cell>
          <cell r="E59" t="str">
            <v>100</v>
          </cell>
          <cell r="F59" t="str">
            <v>34</v>
          </cell>
          <cell r="G59" t="str">
            <v>ROTO</v>
          </cell>
          <cell r="H59" t="str">
            <v>IM</v>
          </cell>
          <cell r="I59" t="str">
            <v xml:space="preserve"> </v>
          </cell>
          <cell r="J59" t="str">
            <v xml:space="preserve"> </v>
          </cell>
          <cell r="K59" t="str">
            <v>B2</v>
          </cell>
          <cell r="L59">
            <v>0.5</v>
          </cell>
          <cell r="M59">
            <v>0</v>
          </cell>
          <cell r="N59">
            <v>0.5</v>
          </cell>
          <cell r="O59">
            <v>950</v>
          </cell>
          <cell r="P59">
            <v>172</v>
          </cell>
          <cell r="Q59">
            <v>1.77</v>
          </cell>
          <cell r="R59">
            <v>0.97389999999999999</v>
          </cell>
          <cell r="S59">
            <v>0.97</v>
          </cell>
          <cell r="T59">
            <v>2.4799999999999999E-2</v>
          </cell>
          <cell r="U59">
            <v>3.431904759637912</v>
          </cell>
          <cell r="V59">
            <v>6.4999999999999997E-3</v>
          </cell>
          <cell r="W59">
            <v>3.4095973787002656</v>
          </cell>
          <cell r="X59">
            <v>52.848759369854115</v>
          </cell>
          <cell r="Z59">
            <v>52.848759369854115</v>
          </cell>
          <cell r="AA59">
            <v>71.699516728624545</v>
          </cell>
          <cell r="AB59">
            <v>0.31474000000000008</v>
          </cell>
          <cell r="AC59">
            <v>71.384776728624544</v>
          </cell>
          <cell r="AD59">
            <v>1</v>
          </cell>
          <cell r="AE59">
            <v>0</v>
          </cell>
          <cell r="AF59">
            <v>0.35692388364312272</v>
          </cell>
          <cell r="AG59">
            <v>0</v>
          </cell>
          <cell r="AH59">
            <v>0</v>
          </cell>
          <cell r="AI59">
            <v>0</v>
          </cell>
          <cell r="AJ59">
            <v>0</v>
          </cell>
          <cell r="AK59">
            <v>0</v>
          </cell>
          <cell r="AN59">
            <v>0</v>
          </cell>
          <cell r="AP59">
            <v>0</v>
          </cell>
          <cell r="AQ59">
            <v>0</v>
          </cell>
          <cell r="AR59">
            <v>0</v>
          </cell>
          <cell r="AS59" t="str">
            <v>150/34</v>
          </cell>
          <cell r="AT59">
            <v>1</v>
          </cell>
          <cell r="AU59">
            <v>0</v>
          </cell>
          <cell r="AV59">
            <v>59</v>
          </cell>
          <cell r="AW59">
            <v>1</v>
          </cell>
          <cell r="AX59">
            <v>59</v>
          </cell>
          <cell r="AY59">
            <v>0.98218435443183194</v>
          </cell>
          <cell r="AZ59">
            <v>52.870983799065513</v>
          </cell>
          <cell r="BA59">
            <v>52.870983799065513</v>
          </cell>
          <cell r="BB59">
            <v>2.81</v>
          </cell>
          <cell r="BC59">
            <v>0.89815</v>
          </cell>
          <cell r="BD59">
            <v>0</v>
          </cell>
          <cell r="BE59">
            <v>2.3912576474233487</v>
          </cell>
          <cell r="BF59">
            <v>2.3912576474233487</v>
          </cell>
          <cell r="BG59">
            <v>0</v>
          </cell>
          <cell r="BH59">
            <v>11.057461398492563</v>
          </cell>
          <cell r="BI59" t="b">
            <v>0</v>
          </cell>
          <cell r="BJ59">
            <v>1.4218471358425109</v>
          </cell>
          <cell r="BK59">
            <v>1.4218471358425109</v>
          </cell>
          <cell r="BL59" t="b">
            <v>0</v>
          </cell>
          <cell r="BM59">
            <v>0.83797074545851435</v>
          </cell>
          <cell r="BN59">
            <v>0.83797074545851435</v>
          </cell>
          <cell r="BO59">
            <v>0</v>
          </cell>
          <cell r="BP59">
            <v>1.469151935989363</v>
          </cell>
          <cell r="BQ59">
            <v>1.4615126514935979</v>
          </cell>
          <cell r="BR59">
            <v>0</v>
          </cell>
          <cell r="BS59">
            <v>0.81769725968129203</v>
          </cell>
          <cell r="BT59">
            <v>0.78608237461420361</v>
          </cell>
          <cell r="BU59">
            <v>0</v>
          </cell>
          <cell r="BV59">
            <v>1.2407373295659936</v>
          </cell>
          <cell r="BW59">
            <v>1.2262226890240402</v>
          </cell>
          <cell r="BX59">
            <v>0.15</v>
          </cell>
          <cell r="BY59">
            <v>0.8</v>
          </cell>
          <cell r="CA59">
            <v>0</v>
          </cell>
          <cell r="CB59">
            <v>2.9612804891929101</v>
          </cell>
          <cell r="CC59">
            <v>1.7790718316098539</v>
          </cell>
          <cell r="CD59">
            <v>0</v>
          </cell>
          <cell r="CE59">
            <v>1.5087765027619802</v>
          </cell>
          <cell r="CF59">
            <v>0</v>
          </cell>
          <cell r="CG59">
            <v>1.658371136576769</v>
          </cell>
          <cell r="CH59">
            <v>1.5260939873462558</v>
          </cell>
          <cell r="CI59">
            <v>0</v>
          </cell>
          <cell r="CJ59">
            <v>-0.14959463381478888</v>
          </cell>
          <cell r="CK59">
            <v>0</v>
          </cell>
          <cell r="CL59">
            <v>1.5425478308755958</v>
          </cell>
          <cell r="CM59">
            <v>1.5425478308755958</v>
          </cell>
          <cell r="CN59">
            <v>0</v>
          </cell>
          <cell r="CO59">
            <v>-1.6921424646903847</v>
          </cell>
        </row>
        <row r="60">
          <cell r="D60" t="str">
            <v>150/48 ROTO IM _B2</v>
          </cell>
          <cell r="E60" t="str">
            <v>150</v>
          </cell>
          <cell r="F60" t="str">
            <v>48</v>
          </cell>
          <cell r="G60" t="str">
            <v>ROTO</v>
          </cell>
          <cell r="H60" t="str">
            <v>IM</v>
          </cell>
          <cell r="I60" t="str">
            <v xml:space="preserve"> </v>
          </cell>
          <cell r="J60" t="str">
            <v xml:space="preserve"> </v>
          </cell>
          <cell r="K60" t="str">
            <v>B2</v>
          </cell>
          <cell r="L60">
            <v>1</v>
          </cell>
          <cell r="M60">
            <v>0.37395819290026128</v>
          </cell>
          <cell r="N60">
            <v>0.62604180709973867</v>
          </cell>
          <cell r="O60">
            <v>825</v>
          </cell>
          <cell r="P60">
            <v>256</v>
          </cell>
          <cell r="Q60">
            <v>1.7549999999999999</v>
          </cell>
          <cell r="R60">
            <v>0.97389999999999999</v>
          </cell>
          <cell r="S60">
            <v>0.97</v>
          </cell>
          <cell r="T60">
            <v>2.4799999999999999E-2</v>
          </cell>
          <cell r="U60">
            <v>4.4737656873590161</v>
          </cell>
          <cell r="V60">
            <v>7.0000000000000001E-3</v>
          </cell>
          <cell r="W60">
            <v>4.4424493275475028</v>
          </cell>
          <cell r="X60">
            <v>137.71592915397258</v>
          </cell>
          <cell r="Y60">
            <v>51.5</v>
          </cell>
          <cell r="Z60">
            <v>86.215929153972581</v>
          </cell>
          <cell r="AA60">
            <v>63.543011152416355</v>
          </cell>
          <cell r="AB60">
            <v>0.31474000000000008</v>
          </cell>
          <cell r="AC60">
            <v>63.228271152416355</v>
          </cell>
          <cell r="AD60">
            <v>1</v>
          </cell>
          <cell r="AE60">
            <v>0</v>
          </cell>
          <cell r="AF60">
            <v>0.3161413557620818</v>
          </cell>
          <cell r="AG60">
            <v>1.4956799999999999</v>
          </cell>
          <cell r="AH60">
            <v>90</v>
          </cell>
          <cell r="AI60">
            <v>43.86</v>
          </cell>
          <cell r="AJ60">
            <v>65.600524799999988</v>
          </cell>
          <cell r="AK60">
            <v>33.784270271999993</v>
          </cell>
          <cell r="AM60">
            <v>1.37E-2</v>
          </cell>
          <cell r="AN60">
            <v>0.89872718975999988</v>
          </cell>
          <cell r="AO60">
            <v>5.0599999999999996</v>
          </cell>
          <cell r="AP60">
            <v>1.4705882352941178</v>
          </cell>
          <cell r="AQ60">
            <v>1.6175471868493148</v>
          </cell>
          <cell r="AR60">
            <v>0.12464099711999997</v>
          </cell>
          <cell r="AS60" t="str">
            <v>265/48</v>
          </cell>
          <cell r="AT60">
            <v>1</v>
          </cell>
          <cell r="AU60">
            <v>9.0810787199999972</v>
          </cell>
          <cell r="AV60">
            <v>54.5</v>
          </cell>
          <cell r="AW60">
            <v>1</v>
          </cell>
          <cell r="AX60">
            <v>54.5</v>
          </cell>
          <cell r="AY60">
            <v>0.98267890848743711</v>
          </cell>
          <cell r="AZ60">
            <v>48.475550555685274</v>
          </cell>
          <cell r="BA60">
            <v>48.475550555685274</v>
          </cell>
          <cell r="BB60">
            <v>2.81</v>
          </cell>
          <cell r="BC60">
            <v>0.89815</v>
          </cell>
          <cell r="BD60">
            <v>0</v>
          </cell>
          <cell r="BE60">
            <v>1.8352996748648747</v>
          </cell>
          <cell r="BF60">
            <v>1.8352996748648747</v>
          </cell>
          <cell r="BG60">
            <v>11.491099680426402</v>
          </cell>
          <cell r="BH60">
            <v>7.8931295661041219</v>
          </cell>
          <cell r="BI60" t="b">
            <v>0</v>
          </cell>
          <cell r="BJ60">
            <v>1.0912732841361301</v>
          </cell>
          <cell r="BK60">
            <v>1.0912732841361301</v>
          </cell>
          <cell r="BL60" t="b">
            <v>0</v>
          </cell>
          <cell r="BM60">
            <v>0.64314585186730122</v>
          </cell>
          <cell r="BN60">
            <v>0.64314585186730122</v>
          </cell>
          <cell r="BO60">
            <v>0</v>
          </cell>
          <cell r="BP60">
            <v>1.1275799048060586</v>
          </cell>
          <cell r="BQ60">
            <v>1.1217167238283061</v>
          </cell>
          <cell r="BR60">
            <v>0</v>
          </cell>
          <cell r="BS60">
            <v>0.62758587158018897</v>
          </cell>
          <cell r="BT60">
            <v>0.60332132261072124</v>
          </cell>
          <cell r="BU60">
            <v>0</v>
          </cell>
          <cell r="BV60">
            <v>0.95227079357126188</v>
          </cell>
          <cell r="BW60">
            <v>0.94113074971353228</v>
          </cell>
          <cell r="BX60">
            <v>0.15</v>
          </cell>
          <cell r="BY60">
            <v>0.8</v>
          </cell>
          <cell r="CA60">
            <v>0</v>
          </cell>
          <cell r="CB60">
            <v>2.2727944539375105</v>
          </cell>
          <cell r="CC60">
            <v>1.3654446469342594</v>
          </cell>
          <cell r="CD60">
            <v>4.6264495205279506</v>
          </cell>
          <cell r="CE60">
            <v>0.37847940620567</v>
          </cell>
          <cell r="CF60">
            <v>0</v>
          </cell>
          <cell r="CG60">
            <v>1.2728063874857714</v>
          </cell>
          <cell r="CH60">
            <v>1.1712831537863817</v>
          </cell>
          <cell r="CI60">
            <v>3.353643133042179</v>
          </cell>
          <cell r="CJ60">
            <v>-0.89432698128010135</v>
          </cell>
          <cell r="CK60">
            <v>0</v>
          </cell>
          <cell r="CL60">
            <v>1.1839115435846179</v>
          </cell>
          <cell r="CM60">
            <v>1.1839115435846179</v>
          </cell>
          <cell r="CN60">
            <v>2.1697315894575611</v>
          </cell>
          <cell r="CO60">
            <v>-2.0782385248647195</v>
          </cell>
        </row>
        <row r="61">
          <cell r="D61" t="str">
            <v>150/34 TEX NIM S _B2</v>
          </cell>
          <cell r="E61" t="str">
            <v>150</v>
          </cell>
          <cell r="F61" t="str">
            <v>34</v>
          </cell>
          <cell r="G61" t="str">
            <v>TEX</v>
          </cell>
          <cell r="H61" t="str">
            <v>NIM</v>
          </cell>
          <cell r="I61" t="str">
            <v>S</v>
          </cell>
          <cell r="J61" t="str">
            <v xml:space="preserve"> </v>
          </cell>
          <cell r="K61" t="str">
            <v>B2</v>
          </cell>
          <cell r="L61">
            <v>1.5</v>
          </cell>
          <cell r="M61">
            <v>0.2345734482945222</v>
          </cell>
          <cell r="N61">
            <v>1.2654265517054779</v>
          </cell>
          <cell r="O61">
            <v>875</v>
          </cell>
          <cell r="P61">
            <v>251</v>
          </cell>
          <cell r="Q61">
            <v>1.734</v>
          </cell>
          <cell r="R61">
            <v>0.97389999999999999</v>
          </cell>
          <cell r="S61">
            <v>0.97</v>
          </cell>
          <cell r="T61">
            <v>2.4799999999999999E-2</v>
          </cell>
          <cell r="U61">
            <v>4.7085709900866428</v>
          </cell>
          <cell r="V61">
            <v>7.0000000000000001E-3</v>
          </cell>
          <cell r="W61">
            <v>4.6756109931560363</v>
          </cell>
          <cell r="X61">
            <v>217.41591118175569</v>
          </cell>
          <cell r="Y61">
            <v>34</v>
          </cell>
          <cell r="Z61">
            <v>183.41591118175569</v>
          </cell>
          <cell r="AA61">
            <v>61.326505576208177</v>
          </cell>
          <cell r="AB61">
            <v>0.116865</v>
          </cell>
          <cell r="AC61">
            <v>61.20964057620818</v>
          </cell>
          <cell r="AD61">
            <v>1</v>
          </cell>
          <cell r="AE61">
            <v>0</v>
          </cell>
          <cell r="AF61">
            <v>0.3060482028810409</v>
          </cell>
          <cell r="AG61">
            <v>1.44</v>
          </cell>
          <cell r="AH61">
            <v>90</v>
          </cell>
          <cell r="AI61">
            <v>43.86</v>
          </cell>
          <cell r="AJ61">
            <v>63.1584</v>
          </cell>
          <cell r="AK61">
            <v>21.473856000000001</v>
          </cell>
          <cell r="AM61">
            <v>0.02</v>
          </cell>
          <cell r="AN61">
            <v>1.2631680000000001</v>
          </cell>
          <cell r="AO61">
            <v>5.21</v>
          </cell>
          <cell r="AP61">
            <v>1.4705882352941178</v>
          </cell>
          <cell r="AQ61">
            <v>1.5573304109589043</v>
          </cell>
          <cell r="AR61">
            <v>0.12000096</v>
          </cell>
          <cell r="AS61" t="str">
            <v>265/34</v>
          </cell>
          <cell r="AT61">
            <v>2</v>
          </cell>
          <cell r="AU61">
            <v>0</v>
          </cell>
          <cell r="AV61">
            <v>40</v>
          </cell>
          <cell r="AW61">
            <v>1</v>
          </cell>
          <cell r="AX61">
            <v>54</v>
          </cell>
          <cell r="AY61">
            <v>0.98267890848743711</v>
          </cell>
          <cell r="AZ61">
            <v>37.174743108079745</v>
          </cell>
          <cell r="BA61">
            <v>47.984211101441552</v>
          </cell>
          <cell r="BB61">
            <v>2.81</v>
          </cell>
          <cell r="BC61">
            <v>0.89815</v>
          </cell>
          <cell r="BD61">
            <v>0</v>
          </cell>
          <cell r="BE61">
            <v>0</v>
          </cell>
          <cell r="BF61">
            <v>0</v>
          </cell>
          <cell r="BG61">
            <v>12.654419285667235</v>
          </cell>
          <cell r="BH61">
            <v>8.211231271885584</v>
          </cell>
          <cell r="BI61" t="b">
            <v>0</v>
          </cell>
          <cell r="BJ61">
            <v>1.0368540655707452</v>
          </cell>
          <cell r="BK61">
            <v>1.0368540655707452</v>
          </cell>
          <cell r="BL61" t="b">
            <v>0</v>
          </cell>
          <cell r="BM61">
            <v>0.61107368883446977</v>
          </cell>
          <cell r="BN61">
            <v>0.61107368883446977</v>
          </cell>
          <cell r="BO61">
            <v>0</v>
          </cell>
          <cell r="BP61">
            <v>1.0713501609081753</v>
          </cell>
          <cell r="BQ61">
            <v>1.0657793629033727</v>
          </cell>
          <cell r="BR61">
            <v>0</v>
          </cell>
          <cell r="BS61">
            <v>0.59628964797557116</v>
          </cell>
          <cell r="BT61">
            <v>0.57323511469415844</v>
          </cell>
          <cell r="BU61">
            <v>0</v>
          </cell>
          <cell r="BV61">
            <v>0.90478330056458567</v>
          </cell>
          <cell r="BW61">
            <v>0.8941987843554613</v>
          </cell>
          <cell r="BX61">
            <v>0.15</v>
          </cell>
          <cell r="BY61">
            <v>0.8</v>
          </cell>
          <cell r="CA61">
            <v>0</v>
          </cell>
          <cell r="CB61">
            <v>2.1594555681231014</v>
          </cell>
          <cell r="CC61">
            <v>1.2973531507337708</v>
          </cell>
          <cell r="CD61">
            <v>6.1246128536905875</v>
          </cell>
          <cell r="CE61">
            <v>1.0314248399089352</v>
          </cell>
          <cell r="CF61">
            <v>0</v>
          </cell>
          <cell r="CG61">
            <v>1.2093345422578938</v>
          </cell>
          <cell r="CH61">
            <v>1.1128740321901243</v>
          </cell>
          <cell r="CI61">
            <v>4.9152783114326937</v>
          </cell>
          <cell r="CJ61">
            <v>-0.17790970234895864</v>
          </cell>
          <cell r="CK61">
            <v>0</v>
          </cell>
          <cell r="CL61">
            <v>1.1248726740466217</v>
          </cell>
          <cell r="CM61">
            <v>1.1248726740466217</v>
          </cell>
          <cell r="CN61">
            <v>3.7904056373860717</v>
          </cell>
          <cell r="CO61">
            <v>-1.3027823763955804</v>
          </cell>
        </row>
        <row r="62">
          <cell r="D62" t="str">
            <v>150/34 TEX NIM Z _B2</v>
          </cell>
          <cell r="E62" t="str">
            <v>150</v>
          </cell>
          <cell r="F62" t="str">
            <v>34</v>
          </cell>
          <cell r="G62" t="str">
            <v>TEX</v>
          </cell>
          <cell r="H62" t="str">
            <v>NIM</v>
          </cell>
          <cell r="I62" t="str">
            <v>Z</v>
          </cell>
          <cell r="J62" t="str">
            <v xml:space="preserve"> </v>
          </cell>
          <cell r="K62" t="str">
            <v>B2</v>
          </cell>
          <cell r="L62">
            <v>1</v>
          </cell>
          <cell r="M62">
            <v>0.2345734482945222</v>
          </cell>
          <cell r="N62">
            <v>0.7654265517054778</v>
          </cell>
          <cell r="O62">
            <v>875</v>
          </cell>
          <cell r="P62">
            <v>251</v>
          </cell>
          <cell r="Q62">
            <v>1.734</v>
          </cell>
          <cell r="R62">
            <v>0.97389999999999999</v>
          </cell>
          <cell r="S62">
            <v>0.97</v>
          </cell>
          <cell r="T62">
            <v>2.4799999999999999E-2</v>
          </cell>
          <cell r="U62">
            <v>4.7085709900866428</v>
          </cell>
          <cell r="V62">
            <v>7.0000000000000001E-3</v>
          </cell>
          <cell r="W62">
            <v>4.6756109931560363</v>
          </cell>
          <cell r="X62">
            <v>144.94394078783714</v>
          </cell>
          <cell r="Y62">
            <v>34</v>
          </cell>
          <cell r="Z62">
            <v>110.94394078783714</v>
          </cell>
          <cell r="AA62">
            <v>61.326505576208177</v>
          </cell>
          <cell r="AB62">
            <v>0.116865</v>
          </cell>
          <cell r="AC62">
            <v>61.20964057620818</v>
          </cell>
          <cell r="AD62">
            <v>1</v>
          </cell>
          <cell r="AE62">
            <v>0</v>
          </cell>
          <cell r="AF62">
            <v>0.3060482028810409</v>
          </cell>
          <cell r="AG62">
            <v>1.35</v>
          </cell>
          <cell r="AH62">
            <v>90</v>
          </cell>
          <cell r="AI62">
            <v>43.86</v>
          </cell>
          <cell r="AJ62">
            <v>59.211000000000006</v>
          </cell>
          <cell r="AK62">
            <v>20.131740000000001</v>
          </cell>
          <cell r="AN62">
            <v>0</v>
          </cell>
          <cell r="AO62">
            <v>5.64</v>
          </cell>
          <cell r="AP62">
            <v>1.4705882352941178</v>
          </cell>
          <cell r="AQ62">
            <v>1.459997260273973</v>
          </cell>
          <cell r="AR62">
            <v>0.11250090000000001</v>
          </cell>
          <cell r="AS62" t="str">
            <v>265/34</v>
          </cell>
          <cell r="AT62">
            <v>2</v>
          </cell>
          <cell r="AU62">
            <v>0</v>
          </cell>
          <cell r="AV62">
            <v>40</v>
          </cell>
          <cell r="AW62">
            <v>1</v>
          </cell>
          <cell r="AX62">
            <v>54</v>
          </cell>
          <cell r="AY62">
            <v>0.98267890848743711</v>
          </cell>
          <cell r="AZ62">
            <v>37.174743108079745</v>
          </cell>
          <cell r="BA62">
            <v>47.984211101441552</v>
          </cell>
          <cell r="BB62">
            <v>2.81</v>
          </cell>
          <cell r="BC62">
            <v>0.89815</v>
          </cell>
          <cell r="BD62">
            <v>0</v>
          </cell>
          <cell r="BE62">
            <v>0</v>
          </cell>
          <cell r="BF62">
            <v>0</v>
          </cell>
          <cell r="BG62">
            <v>9.6450204963521706</v>
          </cell>
          <cell r="BH62">
            <v>8.211231271885584</v>
          </cell>
          <cell r="BI62" t="b">
            <v>0</v>
          </cell>
          <cell r="BJ62">
            <v>1.0368540655707452</v>
          </cell>
          <cell r="BK62">
            <v>1.0368540655707452</v>
          </cell>
          <cell r="BL62" t="b">
            <v>0</v>
          </cell>
          <cell r="BM62">
            <v>0.61107368883446977</v>
          </cell>
          <cell r="BN62">
            <v>0.61107368883446977</v>
          </cell>
          <cell r="BO62">
            <v>0</v>
          </cell>
          <cell r="BP62">
            <v>1.0713501609081753</v>
          </cell>
          <cell r="BQ62">
            <v>1.0713501609081753</v>
          </cell>
          <cell r="BR62">
            <v>0</v>
          </cell>
          <cell r="BS62">
            <v>0.59628964797557116</v>
          </cell>
          <cell r="BT62">
            <v>0.59628964797557116</v>
          </cell>
          <cell r="BU62">
            <v>0</v>
          </cell>
          <cell r="BV62">
            <v>0.90478330056458567</v>
          </cell>
          <cell r="BW62">
            <v>0.90478330056458567</v>
          </cell>
          <cell r="BX62">
            <v>0.15</v>
          </cell>
          <cell r="BY62">
            <v>0.8</v>
          </cell>
          <cell r="CA62">
            <v>0</v>
          </cell>
          <cell r="CB62">
            <v>2.1594555681231014</v>
          </cell>
          <cell r="CC62">
            <v>2.1594555681231014</v>
          </cell>
          <cell r="CD62">
            <v>3.1152140643755213</v>
          </cell>
          <cell r="CE62">
            <v>1.0314248399089352</v>
          </cell>
          <cell r="CF62">
            <v>0</v>
          </cell>
          <cell r="CG62">
            <v>1.2093345422578938</v>
          </cell>
          <cell r="CH62">
            <v>1.2093345422578938</v>
          </cell>
          <cell r="CI62">
            <v>1.9058795221176275</v>
          </cell>
          <cell r="CJ62">
            <v>-0.17790970234895864</v>
          </cell>
          <cell r="CK62">
            <v>0</v>
          </cell>
          <cell r="CL62">
            <v>1.1248726740466217</v>
          </cell>
          <cell r="CM62">
            <v>1.1248726740466217</v>
          </cell>
          <cell r="CN62">
            <v>0.78100684807100573</v>
          </cell>
          <cell r="CO62">
            <v>-1.3027823763955804</v>
          </cell>
        </row>
        <row r="63">
          <cell r="AS63">
            <v>0</v>
          </cell>
          <cell r="AV63">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 val="Main Sheet"/>
      <sheetName val="Intaccrual"/>
      <sheetName val="A"/>
      <sheetName val="Cash Flow Working"/>
      <sheetName val="Financials"/>
      <sheetName val="Sheet2 (2)"/>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Request "/>
      <sheetName val="Assumptions"/>
      <sheetName val="Sheet1"/>
      <sheetName val="GEFA (2)"/>
      <sheetName val="Railcar (2)"/>
      <sheetName val="DEM_R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ﾃﾞﾌ加工ﾗｲﾝ一覧 (2)"/>
      <sheetName val="デフライン別部品リスト"/>
      <sheetName val="移設ﾚｲｱｳﾄ費"/>
      <sheetName val="竜･高機械"/>
      <sheetName val="ゲージ"/>
      <sheetName val="刃具"/>
      <sheetName val="Sheet3"/>
      <sheetName val="竜_高機械"/>
      <sheetName val="原紙"/>
      <sheetName val="cost"/>
      <sheetName val="ﾃﾞﾌ加工ﾗｲﾝ一覧_(2)"/>
      <sheetName val="Inhouse  cost charge"/>
      <sheetName val="表紙"/>
      <sheetName val="Int_SAM_SRB gewichtet"/>
      <sheetName val="予算表"/>
      <sheetName val="CRITERIA1"/>
      <sheetName val="派生　ＨＩ"/>
      <sheetName val="Mechanical"/>
      <sheetName val="List"/>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POWER DETAIL (2)"/>
      <sheetName val="newai"/>
      <sheetName val="01-02 COST-CENTER"/>
      <sheetName val="POWER-DEPT"/>
      <sheetName val="POWER-SUMMARY"/>
      <sheetName val="Sheet1"/>
      <sheetName val="POWfeb"/>
      <sheetName val="PBCLIST"/>
      <sheetName val="MWISEP&amp;L"/>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AGTATOR"/>
      <sheetName val="Tax Computation"/>
    </sheetNames>
    <definedNames>
      <definedName name="Module1.UNITOK"/>
    </definedNames>
    <sheetDataSet>
      <sheetData sheetId="0" refreshError="1"/>
      <sheetData sheetId="1"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JV"/>
      <sheetName val="Ramco Data TB dump"/>
      <sheetName val="Ramco TB dump"/>
      <sheetName val="Trial-Balance"/>
      <sheetName val="Assumptions"/>
      <sheetName val="B S "/>
      <sheetName val="Sch 1-3"/>
      <sheetName val="Sch-4-15"/>
      <sheetName val="Detail"/>
      <sheetName val="Sheet1"/>
      <sheetName val="Commercial TB"/>
    </sheetNames>
    <sheetDataSet>
      <sheetData sheetId="0" refreshError="1"/>
      <sheetData sheetId="1" refreshError="1"/>
      <sheetData sheetId="2" refreshError="1"/>
      <sheetData sheetId="3" refreshError="1"/>
      <sheetData sheetId="4" refreshError="1">
        <row r="4">
          <cell r="B4" t="str">
            <v>March</v>
          </cell>
        </row>
        <row r="5">
          <cell r="B5">
            <v>2009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Assumptions"/>
      <sheetName val="Variables_x"/>
      <sheetName val="August TB"/>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PURCHASE DETAILS"/>
      <sheetName val="Sheet2"/>
    </sheetNames>
    <sheetDataSet>
      <sheetData sheetId="0" refreshError="1"/>
      <sheetData sheetId="1">
        <row r="1">
          <cell r="A1" t="str">
            <v>Andaman and Nicobar Islands</v>
          </cell>
        </row>
        <row r="2">
          <cell r="A2" t="str">
            <v>Andhra Pradesh</v>
          </cell>
        </row>
        <row r="3">
          <cell r="A3" t="str">
            <v>Arunachal Pradesh</v>
          </cell>
        </row>
        <row r="4">
          <cell r="A4" t="str">
            <v>Assam</v>
          </cell>
        </row>
        <row r="5">
          <cell r="A5" t="str">
            <v>Bihar</v>
          </cell>
        </row>
        <row r="6">
          <cell r="A6" t="str">
            <v>Chandigarh</v>
          </cell>
        </row>
        <row r="7">
          <cell r="A7" t="str">
            <v>Chattisgarh</v>
          </cell>
        </row>
        <row r="8">
          <cell r="A8" t="str">
            <v>Daman And  Diu</v>
          </cell>
        </row>
        <row r="9">
          <cell r="A9" t="str">
            <v>Delhi</v>
          </cell>
        </row>
        <row r="10">
          <cell r="A10" t="str">
            <v>Dadra and Nagar Haveli</v>
          </cell>
        </row>
        <row r="11">
          <cell r="A11" t="str">
            <v>Goa</v>
          </cell>
        </row>
        <row r="12">
          <cell r="A12" t="str">
            <v>Gujarat</v>
          </cell>
        </row>
        <row r="13">
          <cell r="A13" t="str">
            <v>Himachal Pradesh</v>
          </cell>
        </row>
        <row r="14">
          <cell r="A14" t="str">
            <v>Haryana</v>
          </cell>
        </row>
        <row r="15">
          <cell r="A15" t="str">
            <v>Jammu And Kashmir</v>
          </cell>
        </row>
        <row r="16">
          <cell r="A16" t="str">
            <v>Jharkand</v>
          </cell>
        </row>
        <row r="17">
          <cell r="A17" t="str">
            <v>Karnataka</v>
          </cell>
        </row>
        <row r="18">
          <cell r="A18" t="str">
            <v>Kerala</v>
          </cell>
        </row>
        <row r="19">
          <cell r="A19" t="str">
            <v>Lakshadweep</v>
          </cell>
        </row>
        <row r="20">
          <cell r="A20" t="str">
            <v>Meghalaya</v>
          </cell>
        </row>
        <row r="21">
          <cell r="A21" t="str">
            <v>Maharastra</v>
          </cell>
        </row>
        <row r="22">
          <cell r="A22" t="str">
            <v>Manipur</v>
          </cell>
        </row>
        <row r="23">
          <cell r="A23" t="str">
            <v>Madhya Pradesh</v>
          </cell>
        </row>
        <row r="24">
          <cell r="A24" t="str">
            <v>Mizoram</v>
          </cell>
        </row>
        <row r="25">
          <cell r="A25" t="str">
            <v>Nagaland</v>
          </cell>
        </row>
        <row r="26">
          <cell r="A26" t="str">
            <v>Orissa</v>
          </cell>
        </row>
        <row r="27">
          <cell r="A27" t="str">
            <v>Punjab</v>
          </cell>
        </row>
        <row r="28">
          <cell r="A28" t="str">
            <v>Pondichery</v>
          </cell>
        </row>
        <row r="29">
          <cell r="A29" t="str">
            <v>Rajasthan</v>
          </cell>
        </row>
        <row r="30">
          <cell r="A30" t="str">
            <v>Sikkim</v>
          </cell>
        </row>
        <row r="31">
          <cell r="A31" t="str">
            <v>Tamil Nadu</v>
          </cell>
        </row>
        <row r="32">
          <cell r="A32" t="str">
            <v>Tripura</v>
          </cell>
        </row>
        <row r="33">
          <cell r="A33" t="str">
            <v>Uttaranchal</v>
          </cell>
        </row>
        <row r="34">
          <cell r="A34" t="str">
            <v>Uttar Pradesh</v>
          </cell>
        </row>
        <row r="35">
          <cell r="A35" t="str">
            <v>West Bengal</v>
          </cell>
        </row>
      </sheetData>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Checklist"/>
      <sheetName val="MSMED ACT 2006"/>
      <sheetName val="Related Party Info"/>
      <sheetName val="EWIP PROJECT WISE"/>
      <sheetName val="DWIP"/>
      <sheetName val="FACILITIES"/>
      <sheetName val="Blanket Code"/>
      <sheetName val="AUD. REM."/>
      <sheetName val="VRS"/>
      <sheetName val="Gratuity"/>
      <sheetName val="Gratuity (2)"/>
      <sheetName val="project overheads-Q-Q"/>
      <sheetName val="Comfort letter"/>
      <sheetName val="NELP Liability"/>
      <sheetName val="LD"/>
      <sheetName val="MWP"/>
      <sheetName val="Capital Commitment"/>
      <sheetName val="PRIOR PERIOD DETAILS"/>
      <sheetName val="Misc Receipts"/>
      <sheetName val="Details of sec. 217(2A)"/>
      <sheetName val="Circular Compliance report "/>
      <sheetName val="Variation Statement-Y-Y "/>
      <sheetName val="Variation Statement-Q-Q"/>
      <sheetName val="STATEWISE INVESTMENT"/>
      <sheetName val="Carrying Value"/>
      <sheetName val="DRE"/>
      <sheetName val="Cont Liability"/>
      <sheetName val="Cont Asset "/>
      <sheetName val="CARO"/>
      <sheetName val="Capital Contracts"/>
      <sheetName val="Bank Guarantee"/>
      <sheetName val="Letter of Credit"/>
      <sheetName val="PV Format"/>
      <sheetName val="Exploratory"/>
      <sheetName val="Development"/>
      <sheetName val="MIT"/>
      <sheetName val="CAP_FROM_HQR"/>
      <sheetName val="ASSETS SOLD-DISCARDED"/>
      <sheetName val="FTA"/>
      <sheetName val="EXP_SC_ST"/>
      <sheetName val="DONATION_CONT"/>
      <sheetName val="Exp In out"/>
      <sheetName val="provisions (2)"/>
      <sheetName val="prov recon"/>
      <sheetName val="Separated_EMP"/>
      <sheetName val="Intt income"/>
      <sheetName val="intt Exp"/>
      <sheetName val="Loan- interest details"/>
      <sheetName val="T-1-Dry wells"/>
      <sheetName val="T-2-DRE"/>
      <sheetName val="T-3-Books, Mobile, Tax on NMP"/>
      <sheetName val="T-4-Assets Sales Value"/>
      <sheetName val="T-5-PriorPeriod"/>
      <sheetName val="T-6-Donation"/>
      <sheetName val="T-7-Contribution"/>
      <sheetName val="T-8-Prov Recon"/>
      <sheetName val="T-9-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Contribution Target"/>
      <sheetName val="Profit Plan-0809"/>
      <sheetName val="VAP-0809"/>
      <sheetName val="Cost Sheet-0809"/>
      <sheetName val="RM Cost"/>
      <sheetName val="Utiliities"/>
      <sheetName val="Distribution Cost"/>
      <sheetName val="HCFC-NSR"/>
      <sheetName val="VAP-NSR"/>
      <sheetName val="CFC-Cost"/>
      <sheetName val="IMPACT SUMMARY I"/>
      <sheetName val="IMPACT DETAILS"/>
      <sheetName val="CMA"/>
      <sheetName val="Sheet1"/>
    </sheetNames>
    <sheetDataSet>
      <sheetData sheetId="0" refreshError="1"/>
      <sheetData sheetId="1" refreshError="1"/>
      <sheetData sheetId="2" refreshError="1"/>
      <sheetData sheetId="3">
        <row r="11">
          <cell r="G11">
            <v>2.2250000000000001</v>
          </cell>
        </row>
        <row r="14">
          <cell r="G14">
            <v>0.503</v>
          </cell>
        </row>
        <row r="15">
          <cell r="G15">
            <v>1.474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Tax cal"/>
      <sheetName val="YTD"/>
      <sheetName val="List_Information"/>
      <sheetName val="#REF"/>
      <sheetName val="summ"/>
      <sheetName val="Assumptions"/>
      <sheetName val="Proj5Y PSF now"/>
      <sheetName val="Licenc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ow r="237">
          <cell r="C237">
            <v>1000000</v>
          </cell>
        </row>
      </sheetData>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Index"/>
      <sheetName val="Monthwise Salary"/>
      <sheetName val="Monthwise Rent"/>
      <sheetName val="Monthwise Electricity"/>
      <sheetName val="Monthwise Professional"/>
      <sheetName val="Monthwise Travelling"/>
      <sheetName val="Monthly Telephone Expn."/>
      <sheetName val="Monthy Internet Bandwidth Cost"/>
      <sheetName val="Monthly Mobile Expn."/>
      <sheetName val="Monthwise Office Maint."/>
      <sheetName val="Monthly Postage &amp; Courier"/>
      <sheetName val="Monthly Advertisement"/>
      <sheetName val="Monthly Pritning Stationary"/>
      <sheetName val="Car Details"/>
      <sheetName val="Monthly Interest"/>
      <sheetName val="Security Deposit detail"/>
      <sheetName val="Share Warrants"/>
      <sheetName val="Share Capital"/>
      <sheetName val="Monthwise Commission"/>
      <sheetName val="Misc Exp."/>
      <sheetName val="Misc Income"/>
      <sheetName val="TAX"/>
      <sheetName val="Dividend"/>
      <sheetName val="Subsidiaries n Associates"/>
      <sheetName val="ESI_PF"/>
      <sheetName val="Foreign Source of Funds"/>
      <sheetName val="Demerger Entries"/>
      <sheetName val="Fund flow"/>
      <sheetName val="Expenditure In Foreign 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Consol T B-Usd 2906"/>
      <sheetName val="Comparison"/>
      <sheetName val="Balance Sht"/>
      <sheetName val="JVS"/>
      <sheetName val="SBU"/>
      <sheetName val="Other assumptions"/>
      <sheetName val="FDR-Jan-99 "/>
      <sheetName val="entitlements"/>
      <sheetName val="Local to Hyperion Walk Sept 200"/>
      <sheetName val="List"/>
      <sheetName val="Sheet2"/>
      <sheetName val="gl"/>
      <sheetName val="US P&amp;L"/>
      <sheetName val="SALES-VAL"/>
      <sheetName val="Intaccrual"/>
      <sheetName val="final"/>
      <sheetName val="Tables"/>
      <sheetName val="pay Registe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Space summary"/>
      <sheetName val="Amb Care"/>
      <sheetName val="Diagnostics"/>
      <sheetName val="OTs"/>
      <sheetName val="ICUs"/>
      <sheetName val="IntCareArea"/>
      <sheetName val="Amb Care_Charitable"/>
      <sheetName val="admn block"/>
      <sheetName val="PRJCOST PHASING"/>
      <sheetName val="LAND SITE"/>
      <sheetName val="BUILDING"/>
      <sheetName val="ENGINEERING"/>
      <sheetName val="Medical Equipment"/>
      <sheetName val="INTERIOR"/>
      <sheetName val="INFOTECH"/>
      <sheetName val="MC_Amt"/>
      <sheetName val="Cash Flow Working"/>
      <sheetName val="Balance Sht"/>
      <sheetName val="Assumptions"/>
      <sheetName val="Other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inity "/>
      <sheetName val="Related party new-format"/>
      <sheetName val="working of related party"/>
      <sheetName val="dep 8.2006"/>
      <sheetName val="corporate green"/>
      <sheetName val="Building 8"/>
      <sheetName val="IBM"/>
      <sheetName val="dAKSH"/>
      <sheetName val="Interest 30.11.06"/>
      <sheetName val="PROVISIONS"/>
      <sheetName val="ACCENTURE"/>
      <sheetName val="cwip 11.2006"/>
      <sheetName val="cash flow"/>
      <sheetName val="Balance sheet DCCDL Nov 06"/>
      <sheetName val="Star Tower-Silokhera"/>
      <sheetName val="Galleria-mayur vihar"/>
    </sheetNames>
    <sheetDataSet>
      <sheetData sheetId="0">
        <row r="1">
          <cell r="BN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-2415821.5490323287</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-2415821.5490323287</v>
          </cell>
        </row>
        <row r="28">
          <cell r="BN28" t="str">
            <v>APPLICATIONS OF FUNDS</v>
          </cell>
        </row>
        <row r="30">
          <cell r="BN30" t="str">
            <v>FIXED ASSETS :</v>
          </cell>
          <cell r="BO30" t="str">
            <v/>
          </cell>
          <cell r="BP30">
            <v>3887584.8499999996</v>
          </cell>
        </row>
        <row r="31">
          <cell r="BN31" t="str">
            <v>Less : Depreciation</v>
          </cell>
          <cell r="BP31">
            <v>893173.61798664392</v>
          </cell>
        </row>
        <row r="33">
          <cell r="BN33" t="str">
            <v>Net Block</v>
          </cell>
          <cell r="BP33">
            <v>2994411.2320133559</v>
          </cell>
        </row>
        <row r="35">
          <cell r="BN35" t="str">
            <v>CAPITAL WIP</v>
          </cell>
          <cell r="BO35" t="str">
            <v/>
          </cell>
          <cell r="BP35">
            <v>119041240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-348593.34</v>
          </cell>
        </row>
        <row r="42">
          <cell r="BN42" t="str">
            <v xml:space="preserve">   Other Current assets</v>
          </cell>
          <cell r="BO42" t="str">
            <v>10</v>
          </cell>
          <cell r="BP42">
            <v>0</v>
          </cell>
        </row>
        <row r="43">
          <cell r="BN43" t="str">
            <v xml:space="preserve">   Loan &amp; advances</v>
          </cell>
          <cell r="BO43" t="str">
            <v>11</v>
          </cell>
          <cell r="BP43">
            <v>199075071</v>
          </cell>
        </row>
        <row r="44">
          <cell r="BN44" t="str">
            <v xml:space="preserve">   Inter Unit transfer</v>
          </cell>
          <cell r="BO44" t="str">
            <v>11</v>
          </cell>
          <cell r="BP44">
            <v>2740880978.377295</v>
          </cell>
        </row>
        <row r="45">
          <cell r="BN45" t="str">
            <v>Corporate Div</v>
          </cell>
          <cell r="BP45">
            <v>-2962743968.377295</v>
          </cell>
        </row>
        <row r="46">
          <cell r="BN46" t="str">
            <v/>
          </cell>
          <cell r="BP46">
            <v>0</v>
          </cell>
        </row>
        <row r="47">
          <cell r="BP47">
            <v>-23136512.340000153</v>
          </cell>
        </row>
        <row r="48">
          <cell r="BN48" t="str">
            <v/>
          </cell>
        </row>
        <row r="49">
          <cell r="BN49" t="str">
            <v>Less :</v>
          </cell>
        </row>
        <row r="50">
          <cell r="BN50" t="str">
            <v>Current Liabilities and Provisions</v>
          </cell>
        </row>
        <row r="51">
          <cell r="BN51" t="str">
            <v xml:space="preserve">   Liabilities</v>
          </cell>
          <cell r="BO51" t="str">
            <v>12</v>
          </cell>
          <cell r="BP51">
            <v>101314960.44</v>
          </cell>
        </row>
        <row r="52">
          <cell r="BN52" t="str">
            <v xml:space="preserve">   Provisions</v>
          </cell>
          <cell r="BO52" t="str">
            <v>13</v>
          </cell>
          <cell r="BP52">
            <v>0</v>
          </cell>
        </row>
        <row r="54">
          <cell r="BP54">
            <v>101314960.44</v>
          </cell>
        </row>
        <row r="56">
          <cell r="BN56" t="str">
            <v>Net Current Assets</v>
          </cell>
          <cell r="BP56">
            <v>-124451472.78000015</v>
          </cell>
        </row>
        <row r="58">
          <cell r="BP58">
            <v>-2415821.5479867905</v>
          </cell>
        </row>
        <row r="60">
          <cell r="BN60" t="str">
            <v>Notes to Accounts</v>
          </cell>
          <cell r="BO60" t="str">
            <v>21</v>
          </cell>
          <cell r="BP60">
            <v>-1.0455381125211716E-3</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19700</v>
          </cell>
        </row>
        <row r="83">
          <cell r="BN83" t="str">
            <v>Increase in Stocks</v>
          </cell>
          <cell r="BO83" t="str">
            <v>15</v>
          </cell>
          <cell r="BP83">
            <v>0</v>
          </cell>
        </row>
        <row r="85">
          <cell r="BP85">
            <v>19700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1935540.8499999999</v>
          </cell>
        </row>
        <row r="92">
          <cell r="BN92" t="str">
            <v xml:space="preserve">   Depreciation</v>
          </cell>
          <cell r="BP92">
            <v>499980.69903232891</v>
          </cell>
        </row>
        <row r="93">
          <cell r="BN93" t="str">
            <v xml:space="preserve">   Loss on sale of fire</v>
          </cell>
          <cell r="BP93">
            <v>0</v>
          </cell>
        </row>
        <row r="96">
          <cell r="BP96">
            <v>2435521.5490323287</v>
          </cell>
        </row>
        <row r="98">
          <cell r="BN98" t="str">
            <v>Profit before Tax</v>
          </cell>
          <cell r="BP98">
            <v>-2415821.5490323287</v>
          </cell>
        </row>
        <row r="99">
          <cell r="BN99" t="str">
            <v>Provision for Tax</v>
          </cell>
        </row>
        <row r="102">
          <cell r="BN102" t="str">
            <v>Profit after Tax</v>
          </cell>
          <cell r="BP102">
            <v>-2415821.5490323287</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-2415821.5490323287</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-2415821.5490323287</v>
          </cell>
        </row>
      </sheetData>
      <sheetData sheetId="14" refreshError="1"/>
      <sheetData sheetId="15"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55"/>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PF"/>
      <sheetName val=" PF"/>
      <sheetName val="SAF-320005001.0002"/>
      <sheetName val="SAF"/>
      <sheetName val="HLWF-320005001.0003"/>
      <sheetName val="307099001.0249"/>
      <sheetName val="307099001.0250"/>
      <sheetName val="307099001.0251"/>
      <sheetName val="P.Tax-309007001.0054"/>
      <sheetName val="P.Tax"/>
      <sheetName val="452530001"/>
      <sheetName val="999999004&amp;999999034"/>
      <sheetName val="999999018"/>
      <sheetName val="999999032"/>
      <sheetName val="999999033"/>
      <sheetName val="Invesment-019500001 &amp; 01950004"/>
      <sheetName val="317200004.0202-FMO"/>
      <sheetName val="Balance Sht"/>
      <sheetName val="Performance Report"/>
      <sheetName val="walk_data"/>
      <sheetName val="Agency BS"/>
      <sheetName val="Data"/>
      <sheetName val="Control"/>
      <sheetName val="Supplemental Info"/>
      <sheetName val="Reconciliation"/>
      <sheetName val="admn block"/>
      <sheetName val="Results"/>
      <sheetName val="PLGroupings"/>
    </sheetNames>
    <sheetDataSet>
      <sheetData sheetId="0" refreshError="1">
        <row r="3">
          <cell r="A3" t="str">
            <v>Balance Currency Code:INR</v>
          </cell>
        </row>
        <row r="5">
          <cell r="A5" t="str">
            <v>CDR.SA</v>
          </cell>
          <cell r="B5" t="str">
            <v>CDR</v>
          </cell>
          <cell r="C5" t="str">
            <v>Account Desc</v>
          </cell>
          <cell r="D5" t="str">
            <v>SA</v>
          </cell>
          <cell r="E5" t="str">
            <v>Sub Account Desc</v>
          </cell>
          <cell r="F5" t="str">
            <v>Begining Balance Net</v>
          </cell>
          <cell r="G5" t="str">
            <v>Period Activity Net</v>
          </cell>
          <cell r="H5" t="str">
            <v>Ending Activity Net</v>
          </cell>
          <cell r="I5" t="str">
            <v>Responsibility</v>
          </cell>
        </row>
        <row r="6">
          <cell r="A6" t="str">
            <v>010100001.1287</v>
          </cell>
          <cell r="B6" t="str">
            <v>010100001</v>
          </cell>
          <cell r="C6" t="str">
            <v>Cash in Banks</v>
          </cell>
          <cell r="D6" t="str">
            <v>1287</v>
          </cell>
          <cell r="E6" t="str">
            <v>S.C.B. PREET VIHAR (53205010312</v>
          </cell>
          <cell r="F6">
            <v>1564500</v>
          </cell>
          <cell r="G6">
            <v>-1564500</v>
          </cell>
          <cell r="H6">
            <v>0</v>
          </cell>
          <cell r="I6" t="str">
            <v>Vivek</v>
          </cell>
        </row>
        <row r="7">
          <cell r="A7" t="str">
            <v>010100001.2001</v>
          </cell>
          <cell r="B7" t="str">
            <v>010100001</v>
          </cell>
          <cell r="C7" t="str">
            <v>Cash in Banks</v>
          </cell>
          <cell r="D7" t="str">
            <v>2001</v>
          </cell>
          <cell r="E7" t="str">
            <v>CITIBANK(7152-167)-DELHI-Current A/c</v>
          </cell>
          <cell r="F7">
            <v>-2003330.96</v>
          </cell>
          <cell r="G7">
            <v>-148628.9</v>
          </cell>
          <cell r="H7">
            <v>-2151959.86</v>
          </cell>
          <cell r="I7" t="str">
            <v>Pankaj</v>
          </cell>
        </row>
        <row r="8">
          <cell r="A8" t="str">
            <v>010100001.2004</v>
          </cell>
          <cell r="B8" t="str">
            <v>010100001</v>
          </cell>
          <cell r="C8" t="str">
            <v>Cash in Banks</v>
          </cell>
          <cell r="D8" t="str">
            <v>2004</v>
          </cell>
          <cell r="E8" t="str">
            <v>SBBJ , NEW DELHI -INGRES</v>
          </cell>
          <cell r="F8">
            <v>10498.52</v>
          </cell>
          <cell r="G8">
            <v>0</v>
          </cell>
          <cell r="H8">
            <v>10498.52</v>
          </cell>
          <cell r="I8" t="str">
            <v>Vivek</v>
          </cell>
        </row>
        <row r="9">
          <cell r="A9" t="str">
            <v>010100001.2007</v>
          </cell>
          <cell r="B9" t="str">
            <v>010100001</v>
          </cell>
          <cell r="C9" t="str">
            <v>Cash in Banks</v>
          </cell>
          <cell r="D9" t="str">
            <v>2007</v>
          </cell>
          <cell r="E9" t="str">
            <v>FEDERAL BANK -INGRES</v>
          </cell>
          <cell r="F9">
            <v>10121.67</v>
          </cell>
          <cell r="G9">
            <v>-10100.67</v>
          </cell>
          <cell r="H9">
            <v>21</v>
          </cell>
          <cell r="I9" t="str">
            <v>Vivek</v>
          </cell>
        </row>
        <row r="10">
          <cell r="A10" t="str">
            <v>010100001.2010</v>
          </cell>
          <cell r="B10" t="str">
            <v>010100001</v>
          </cell>
          <cell r="C10" t="str">
            <v>Cash in Banks</v>
          </cell>
          <cell r="D10" t="str">
            <v>2010</v>
          </cell>
          <cell r="E10" t="str">
            <v>SBOP-LUDHIANA-CC A/C -INGRES</v>
          </cell>
          <cell r="F10">
            <v>10522.41</v>
          </cell>
          <cell r="G10">
            <v>0</v>
          </cell>
          <cell r="H10">
            <v>10522.41</v>
          </cell>
          <cell r="I10" t="str">
            <v>Vivek</v>
          </cell>
        </row>
        <row r="11">
          <cell r="A11" t="str">
            <v>010100001.2012</v>
          </cell>
          <cell r="B11" t="str">
            <v>010100001</v>
          </cell>
          <cell r="C11" t="str">
            <v>Cash in Banks</v>
          </cell>
          <cell r="D11" t="str">
            <v>2012</v>
          </cell>
          <cell r="E11" t="str">
            <v>CITIBANK -7152-027CC A/C -INGRES</v>
          </cell>
          <cell r="F11">
            <v>-40904944.030000001</v>
          </cell>
          <cell r="G11">
            <v>23272651.140000001</v>
          </cell>
          <cell r="H11">
            <v>-17632292.890000001</v>
          </cell>
          <cell r="I11" t="str">
            <v>Vivek</v>
          </cell>
        </row>
        <row r="12">
          <cell r="A12" t="str">
            <v>010100001.2013</v>
          </cell>
          <cell r="B12" t="str">
            <v>010100001</v>
          </cell>
          <cell r="C12" t="str">
            <v>Cash in Banks</v>
          </cell>
          <cell r="D12" t="str">
            <v>2013</v>
          </cell>
          <cell r="E12" t="str">
            <v>ANZ GRINDLAYS-301800 CC A/C -INGRES</v>
          </cell>
          <cell r="F12">
            <v>2634929.7200000002</v>
          </cell>
          <cell r="G12">
            <v>-453005.77</v>
          </cell>
          <cell r="H12">
            <v>2181923.9500000002</v>
          </cell>
          <cell r="I12" t="str">
            <v>Vivek</v>
          </cell>
        </row>
        <row r="13">
          <cell r="A13" t="str">
            <v>010100001.2016</v>
          </cell>
          <cell r="B13" t="str">
            <v>010100001</v>
          </cell>
          <cell r="C13" t="str">
            <v>Cash in Banks</v>
          </cell>
          <cell r="D13" t="str">
            <v>2016</v>
          </cell>
          <cell r="E13" t="str">
            <v>CITIBANK -INGRES</v>
          </cell>
          <cell r="F13">
            <v>0.01</v>
          </cell>
          <cell r="G13">
            <v>0</v>
          </cell>
          <cell r="H13">
            <v>0.01</v>
          </cell>
          <cell r="I13" t="str">
            <v>Vivek</v>
          </cell>
        </row>
        <row r="14">
          <cell r="A14" t="str">
            <v>010100001.2019</v>
          </cell>
          <cell r="B14" t="str">
            <v>010100001</v>
          </cell>
          <cell r="C14" t="str">
            <v>Cash in Banks</v>
          </cell>
          <cell r="D14" t="str">
            <v>2019</v>
          </cell>
          <cell r="E14" t="str">
            <v>CITIBANK MUMBAI CC A/C -INGRES</v>
          </cell>
          <cell r="F14">
            <v>-21035860.859999999</v>
          </cell>
          <cell r="G14">
            <v>16710116.439999999</v>
          </cell>
          <cell r="H14">
            <v>-4325744.42</v>
          </cell>
          <cell r="I14" t="str">
            <v>Vivek</v>
          </cell>
        </row>
        <row r="15">
          <cell r="A15" t="str">
            <v>010100001.2020</v>
          </cell>
          <cell r="B15" t="str">
            <v>010100001</v>
          </cell>
          <cell r="C15" t="str">
            <v>Cash in Banks</v>
          </cell>
          <cell r="D15" t="str">
            <v>2020</v>
          </cell>
          <cell r="E15" t="str">
            <v>CITIBANK - CAL CC A/C -INGRES</v>
          </cell>
          <cell r="F15">
            <v>-210483.01</v>
          </cell>
          <cell r="G15">
            <v>137824</v>
          </cell>
          <cell r="H15">
            <v>-72659.009999999995</v>
          </cell>
          <cell r="I15" t="str">
            <v>Vivek</v>
          </cell>
        </row>
        <row r="16">
          <cell r="A16" t="str">
            <v>010100001.2021</v>
          </cell>
          <cell r="B16" t="str">
            <v>010100001</v>
          </cell>
          <cell r="C16" t="str">
            <v>Cash in Banks</v>
          </cell>
          <cell r="D16" t="str">
            <v>2021</v>
          </cell>
          <cell r="E16" t="str">
            <v>ABN AMRO -CC A/C-6244750 -INGRES</v>
          </cell>
          <cell r="F16">
            <v>-139939.07</v>
          </cell>
          <cell r="G16">
            <v>149843.13</v>
          </cell>
          <cell r="H16">
            <v>9904.06</v>
          </cell>
          <cell r="I16" t="str">
            <v>Vivek</v>
          </cell>
        </row>
        <row r="17">
          <cell r="A17" t="str">
            <v>010100001.2022</v>
          </cell>
          <cell r="B17" t="str">
            <v>010100001</v>
          </cell>
          <cell r="C17" t="str">
            <v>Cash in Banks</v>
          </cell>
          <cell r="D17" t="str">
            <v>2022</v>
          </cell>
          <cell r="E17" t="str">
            <v>CITIBANK CHENNAI -PRODC/A -INGRES</v>
          </cell>
          <cell r="F17">
            <v>-5101564.8</v>
          </cell>
          <cell r="G17">
            <v>193040</v>
          </cell>
          <cell r="H17">
            <v>-4908524.8</v>
          </cell>
          <cell r="I17" t="str">
            <v>Vivek</v>
          </cell>
        </row>
        <row r="18">
          <cell r="A18" t="str">
            <v>010100001.2024</v>
          </cell>
          <cell r="B18" t="str">
            <v>010100001</v>
          </cell>
          <cell r="C18" t="str">
            <v>Cash in Banks</v>
          </cell>
          <cell r="D18" t="str">
            <v>2024</v>
          </cell>
          <cell r="E18" t="str">
            <v>BNP -10922-0310 CC A/C -INGRES</v>
          </cell>
          <cell r="F18">
            <v>24864.48</v>
          </cell>
          <cell r="G18">
            <v>0.24</v>
          </cell>
          <cell r="H18">
            <v>24864.720000000001</v>
          </cell>
          <cell r="I18" t="str">
            <v>Vivek</v>
          </cell>
        </row>
        <row r="19">
          <cell r="A19" t="str">
            <v>010100001.2025</v>
          </cell>
          <cell r="B19" t="str">
            <v>010100001</v>
          </cell>
          <cell r="C19" t="str">
            <v>Cash in Banks</v>
          </cell>
          <cell r="D19" t="str">
            <v>2025</v>
          </cell>
          <cell r="E19" t="str">
            <v>CASH ON HAND -INGRES</v>
          </cell>
          <cell r="F19">
            <v>797452.32</v>
          </cell>
          <cell r="G19">
            <v>1903270</v>
          </cell>
          <cell r="H19">
            <v>2700722.32</v>
          </cell>
          <cell r="I19" t="str">
            <v>Vivek</v>
          </cell>
        </row>
        <row r="20">
          <cell r="A20" t="str">
            <v>010100001.2026</v>
          </cell>
          <cell r="B20" t="str">
            <v>010100001</v>
          </cell>
          <cell r="C20" t="str">
            <v>Cash in Banks</v>
          </cell>
          <cell r="D20" t="str">
            <v>2026</v>
          </cell>
          <cell r="E20" t="str">
            <v>CASH IN HAND - KANPUR -INGRES</v>
          </cell>
          <cell r="F20">
            <v>93200</v>
          </cell>
          <cell r="G20">
            <v>-93201</v>
          </cell>
          <cell r="H20">
            <v>-1</v>
          </cell>
          <cell r="I20" t="str">
            <v>Vivek</v>
          </cell>
        </row>
        <row r="21">
          <cell r="A21" t="str">
            <v>010100001.2027</v>
          </cell>
          <cell r="B21" t="str">
            <v>010100001</v>
          </cell>
          <cell r="C21" t="str">
            <v>Cash in Banks</v>
          </cell>
          <cell r="D21" t="str">
            <v>2027</v>
          </cell>
          <cell r="E21" t="str">
            <v>CASH IN HAND-JAIPUR -INGRES</v>
          </cell>
          <cell r="F21">
            <v>38344</v>
          </cell>
          <cell r="G21">
            <v>-37616</v>
          </cell>
          <cell r="H21">
            <v>728</v>
          </cell>
          <cell r="I21" t="str">
            <v>Vivek</v>
          </cell>
        </row>
        <row r="22">
          <cell r="A22" t="str">
            <v>010100001.2030</v>
          </cell>
          <cell r="B22" t="str">
            <v>010100001</v>
          </cell>
          <cell r="C22" t="str">
            <v>Cash in Banks</v>
          </cell>
          <cell r="D22" t="str">
            <v>2030</v>
          </cell>
          <cell r="E22" t="str">
            <v>CASH IN HAND - CHANDIGARH -INGRES</v>
          </cell>
          <cell r="F22">
            <v>-1000</v>
          </cell>
          <cell r="G22">
            <v>-1</v>
          </cell>
          <cell r="H22">
            <v>-1001</v>
          </cell>
          <cell r="I22" t="str">
            <v>Vivek</v>
          </cell>
        </row>
        <row r="23">
          <cell r="A23" t="str">
            <v>010100001.2033</v>
          </cell>
          <cell r="B23" t="str">
            <v>010100001</v>
          </cell>
          <cell r="C23" t="str">
            <v>Cash in Banks</v>
          </cell>
          <cell r="D23" t="str">
            <v>2033</v>
          </cell>
          <cell r="E23" t="str">
            <v>CASH ON HAND - SURAT -INGRES</v>
          </cell>
          <cell r="F23">
            <v>-2</v>
          </cell>
          <cell r="G23">
            <v>2</v>
          </cell>
          <cell r="H23">
            <v>0</v>
          </cell>
          <cell r="I23" t="str">
            <v>Vivek</v>
          </cell>
        </row>
        <row r="24">
          <cell r="A24" t="str">
            <v>010100001.2034</v>
          </cell>
          <cell r="B24" t="str">
            <v>010100001</v>
          </cell>
          <cell r="C24" t="str">
            <v>Cash in Banks</v>
          </cell>
          <cell r="D24" t="str">
            <v>2034</v>
          </cell>
          <cell r="E24" t="str">
            <v>CASH IN HAND - MADRAS -INGRES</v>
          </cell>
          <cell r="F24">
            <v>-3</v>
          </cell>
          <cell r="G24">
            <v>3</v>
          </cell>
          <cell r="H24">
            <v>0</v>
          </cell>
          <cell r="I24" t="str">
            <v>Vivek</v>
          </cell>
        </row>
        <row r="25">
          <cell r="A25" t="str">
            <v>010100001.2035</v>
          </cell>
          <cell r="B25" t="str">
            <v>010100001</v>
          </cell>
          <cell r="C25" t="str">
            <v>Cash in Banks</v>
          </cell>
          <cell r="D25" t="str">
            <v>2035</v>
          </cell>
          <cell r="E25" t="str">
            <v>CASH IN HAND - JODHPUR -INGRES</v>
          </cell>
          <cell r="F25">
            <v>-27738</v>
          </cell>
          <cell r="G25">
            <v>37065</v>
          </cell>
          <cell r="H25">
            <v>9327</v>
          </cell>
          <cell r="I25" t="str">
            <v>Vivek</v>
          </cell>
        </row>
        <row r="26">
          <cell r="A26" t="str">
            <v>010100001.2037</v>
          </cell>
          <cell r="B26" t="str">
            <v>010100001</v>
          </cell>
          <cell r="C26" t="str">
            <v>Cash in Banks</v>
          </cell>
          <cell r="D26" t="str">
            <v>2037</v>
          </cell>
          <cell r="E26" t="str">
            <v>CASH IN HAND - PUNE -INGRES</v>
          </cell>
          <cell r="F26">
            <v>0</v>
          </cell>
          <cell r="G26">
            <v>-0.94</v>
          </cell>
          <cell r="H26">
            <v>-0.94</v>
          </cell>
          <cell r="I26" t="str">
            <v>Vivek</v>
          </cell>
        </row>
        <row r="27">
          <cell r="A27" t="str">
            <v>010100001.2040</v>
          </cell>
          <cell r="B27" t="str">
            <v>010100001</v>
          </cell>
          <cell r="C27" t="str">
            <v>Cash in Banks</v>
          </cell>
          <cell r="D27" t="str">
            <v>2040</v>
          </cell>
          <cell r="E27" t="str">
            <v>CASH IN HAND ROHTAK -HARYANA-INGRES</v>
          </cell>
          <cell r="F27">
            <v>977844</v>
          </cell>
          <cell r="G27">
            <v>-977844</v>
          </cell>
          <cell r="H27">
            <v>0</v>
          </cell>
          <cell r="I27" t="str">
            <v>Vivek</v>
          </cell>
        </row>
        <row r="28">
          <cell r="A28" t="str">
            <v>010100001.2041</v>
          </cell>
          <cell r="B28" t="str">
            <v>010100001</v>
          </cell>
          <cell r="C28" t="str">
            <v>Cash in Banks</v>
          </cell>
          <cell r="D28" t="str">
            <v>2041</v>
          </cell>
          <cell r="E28" t="str">
            <v>BANK OF PUNJAB-NORTH -INGRES</v>
          </cell>
          <cell r="F28">
            <v>1912049.61</v>
          </cell>
          <cell r="G28">
            <v>96614</v>
          </cell>
          <cell r="H28">
            <v>2008663.61</v>
          </cell>
          <cell r="I28" t="str">
            <v>Vivek</v>
          </cell>
        </row>
        <row r="29">
          <cell r="A29" t="str">
            <v>010100001.2049</v>
          </cell>
          <cell r="B29" t="str">
            <v>010100001</v>
          </cell>
          <cell r="C29" t="str">
            <v>Cash in Banks</v>
          </cell>
          <cell r="D29" t="str">
            <v>2049</v>
          </cell>
          <cell r="E29" t="str">
            <v>ANZ GRINDLAYS - AMRITSAR A/C -INGRES</v>
          </cell>
          <cell r="F29">
            <v>306986</v>
          </cell>
          <cell r="G29">
            <v>-224460.03</v>
          </cell>
          <cell r="H29">
            <v>82525.97</v>
          </cell>
          <cell r="I29" t="str">
            <v>Vivek</v>
          </cell>
        </row>
        <row r="30">
          <cell r="A30" t="str">
            <v>010100001.2050</v>
          </cell>
          <cell r="B30" t="str">
            <v>010100001</v>
          </cell>
          <cell r="C30" t="str">
            <v>Cash in Banks</v>
          </cell>
          <cell r="D30" t="str">
            <v>2050</v>
          </cell>
          <cell r="E30" t="str">
            <v>ANZ GRINDLAYS - KANPUR A/C -INGRES</v>
          </cell>
          <cell r="F30">
            <v>1683890</v>
          </cell>
          <cell r="G30">
            <v>227940</v>
          </cell>
          <cell r="H30">
            <v>1911830</v>
          </cell>
          <cell r="I30" t="str">
            <v>Vivek</v>
          </cell>
        </row>
        <row r="31">
          <cell r="A31" t="str">
            <v>010100001.2052</v>
          </cell>
          <cell r="B31" t="str">
            <v>010100001</v>
          </cell>
          <cell r="C31" t="str">
            <v>Cash in Banks</v>
          </cell>
          <cell r="D31" t="str">
            <v>2052</v>
          </cell>
          <cell r="E31" t="str">
            <v>SBBJ - INDORE CURR. A/C -INGRES</v>
          </cell>
          <cell r="F31">
            <v>9393.58</v>
          </cell>
          <cell r="G31">
            <v>-21143.58</v>
          </cell>
          <cell r="H31">
            <v>-11750</v>
          </cell>
          <cell r="I31" t="str">
            <v>Vivek</v>
          </cell>
        </row>
        <row r="32">
          <cell r="A32" t="str">
            <v>010100001.2055</v>
          </cell>
          <cell r="B32" t="str">
            <v>010100001</v>
          </cell>
          <cell r="C32" t="str">
            <v>Cash in Banks</v>
          </cell>
          <cell r="D32" t="str">
            <v>2055</v>
          </cell>
          <cell r="E32" t="str">
            <v>SBBJ-JODHPUR C-A/C -INGRES</v>
          </cell>
          <cell r="F32">
            <v>86690.8</v>
          </cell>
          <cell r="G32">
            <v>0</v>
          </cell>
          <cell r="H32">
            <v>86690.8</v>
          </cell>
          <cell r="I32" t="str">
            <v>Vivek</v>
          </cell>
        </row>
        <row r="33">
          <cell r="A33" t="str">
            <v>010100001.2058</v>
          </cell>
          <cell r="B33" t="str">
            <v>010100001</v>
          </cell>
          <cell r="C33" t="str">
            <v>Cash in Banks</v>
          </cell>
          <cell r="D33" t="str">
            <v>2058</v>
          </cell>
          <cell r="E33" t="str">
            <v>CITI BANK-CPPF-ACCT. -INGRES</v>
          </cell>
          <cell r="F33">
            <v>9093507</v>
          </cell>
          <cell r="G33">
            <v>-7942490.6699999999</v>
          </cell>
          <cell r="H33">
            <v>1151016.33</v>
          </cell>
          <cell r="I33" t="str">
            <v>Vivek</v>
          </cell>
        </row>
        <row r="34">
          <cell r="A34" t="str">
            <v>010100001.2059</v>
          </cell>
          <cell r="B34" t="str">
            <v>010100001</v>
          </cell>
          <cell r="C34" t="str">
            <v>Cash in Banks</v>
          </cell>
          <cell r="D34" t="str">
            <v>2059</v>
          </cell>
          <cell r="E34" t="str">
            <v>CITI CPPF WEST 7152086 -INGRES</v>
          </cell>
          <cell r="F34">
            <v>7965794</v>
          </cell>
          <cell r="G34">
            <v>-6307666.5599999996</v>
          </cell>
          <cell r="H34">
            <v>1658127.44</v>
          </cell>
          <cell r="I34" t="str">
            <v>Vivek</v>
          </cell>
        </row>
        <row r="35">
          <cell r="A35" t="str">
            <v>010100001.2060</v>
          </cell>
          <cell r="B35" t="str">
            <v>010100001</v>
          </cell>
          <cell r="C35" t="str">
            <v>Cash in Banks</v>
          </cell>
          <cell r="D35" t="str">
            <v>2060</v>
          </cell>
          <cell r="E35" t="str">
            <v>CITI CPPF EAST 7152078 -INGRES</v>
          </cell>
          <cell r="F35">
            <v>462322</v>
          </cell>
          <cell r="G35">
            <v>-417577</v>
          </cell>
          <cell r="H35">
            <v>44745</v>
          </cell>
          <cell r="I35" t="str">
            <v>Vivek</v>
          </cell>
        </row>
        <row r="36">
          <cell r="A36" t="str">
            <v>010100001.2061</v>
          </cell>
          <cell r="B36" t="str">
            <v>010100001</v>
          </cell>
          <cell r="C36" t="str">
            <v>Cash in Banks</v>
          </cell>
          <cell r="D36" t="str">
            <v>2061</v>
          </cell>
          <cell r="E36" t="str">
            <v>CITI CPPF SOUTH 7152094 -INGRES</v>
          </cell>
          <cell r="F36">
            <v>2523624</v>
          </cell>
          <cell r="G36">
            <v>-2381754</v>
          </cell>
          <cell r="H36">
            <v>141870</v>
          </cell>
          <cell r="I36" t="str">
            <v>Vivek</v>
          </cell>
        </row>
        <row r="37">
          <cell r="A37" t="str">
            <v>010100001.2062</v>
          </cell>
          <cell r="B37" t="str">
            <v>010100001</v>
          </cell>
          <cell r="C37" t="str">
            <v>Cash in Banks</v>
          </cell>
          <cell r="D37" t="str">
            <v>2062</v>
          </cell>
          <cell r="E37" t="str">
            <v>SBOP, DELHI NO LIEN A/C -INGRES</v>
          </cell>
          <cell r="F37">
            <v>3582.73</v>
          </cell>
          <cell r="G37">
            <v>0</v>
          </cell>
          <cell r="H37">
            <v>3582.73</v>
          </cell>
          <cell r="I37" t="str">
            <v>Vivek</v>
          </cell>
        </row>
        <row r="38">
          <cell r="A38" t="str">
            <v>010100001.2065</v>
          </cell>
          <cell r="B38" t="str">
            <v>010100001</v>
          </cell>
          <cell r="C38" t="str">
            <v>Cash in Banks</v>
          </cell>
          <cell r="D38" t="str">
            <v>2065</v>
          </cell>
          <cell r="E38" t="str">
            <v>CITIBANK -7152-159 A/C -INGRES</v>
          </cell>
          <cell r="F38">
            <v>-14999999.539999999</v>
          </cell>
          <cell r="G38">
            <v>0</v>
          </cell>
          <cell r="H38">
            <v>-14999999.539999999</v>
          </cell>
          <cell r="I38" t="str">
            <v>Vivek</v>
          </cell>
        </row>
        <row r="39">
          <cell r="A39" t="str">
            <v>010100001.2066</v>
          </cell>
          <cell r="B39" t="str">
            <v>010100001</v>
          </cell>
          <cell r="C39" t="str">
            <v>Cash in Banks</v>
          </cell>
          <cell r="D39" t="str">
            <v>2066</v>
          </cell>
          <cell r="E39" t="str">
            <v>CITI CPPF NORTH OBC 7152108 -INGRES</v>
          </cell>
          <cell r="F39">
            <v>149539.63</v>
          </cell>
          <cell r="G39">
            <v>-43546.5</v>
          </cell>
          <cell r="H39">
            <v>105993.13</v>
          </cell>
          <cell r="I39" t="str">
            <v>Vivek</v>
          </cell>
        </row>
        <row r="40">
          <cell r="A40" t="str">
            <v>010100001.2067</v>
          </cell>
          <cell r="B40" t="str">
            <v>010100001</v>
          </cell>
          <cell r="C40" t="str">
            <v>Cash in Banks</v>
          </cell>
          <cell r="D40" t="str">
            <v>2067</v>
          </cell>
          <cell r="E40" t="str">
            <v>CITI CPPF OBC-E -INGRES</v>
          </cell>
          <cell r="F40">
            <v>22912.31</v>
          </cell>
          <cell r="G40">
            <v>-22547</v>
          </cell>
          <cell r="H40">
            <v>365.31</v>
          </cell>
          <cell r="I40" t="str">
            <v>Vivek</v>
          </cell>
        </row>
        <row r="41">
          <cell r="A41" t="str">
            <v>010100001.2068</v>
          </cell>
          <cell r="B41" t="str">
            <v>010100001</v>
          </cell>
          <cell r="C41" t="str">
            <v>Cash in Banks</v>
          </cell>
          <cell r="D41" t="str">
            <v>2068</v>
          </cell>
          <cell r="E41" t="str">
            <v>CITI CPPF OBC-S -INGRES</v>
          </cell>
          <cell r="F41">
            <v>727713.78</v>
          </cell>
          <cell r="G41">
            <v>302633.74</v>
          </cell>
          <cell r="H41">
            <v>1030347.52</v>
          </cell>
          <cell r="I41" t="str">
            <v>Vivek</v>
          </cell>
        </row>
        <row r="42">
          <cell r="A42" t="str">
            <v>010100001.2070</v>
          </cell>
          <cell r="B42" t="str">
            <v>010100001</v>
          </cell>
          <cell r="C42" t="str">
            <v>Cash in Banks</v>
          </cell>
          <cell r="D42" t="str">
            <v>2070</v>
          </cell>
          <cell r="E42" t="str">
            <v>SBOP MAIN-DEL-OUTS -INGRES</v>
          </cell>
          <cell r="F42">
            <v>6172.32</v>
          </cell>
          <cell r="G42">
            <v>0</v>
          </cell>
          <cell r="H42">
            <v>6172.32</v>
          </cell>
          <cell r="I42" t="str">
            <v>Vivek</v>
          </cell>
        </row>
        <row r="43">
          <cell r="A43" t="str">
            <v>010100001.2071</v>
          </cell>
          <cell r="B43" t="str">
            <v>010100001</v>
          </cell>
          <cell r="C43" t="str">
            <v>Cash in Banks</v>
          </cell>
          <cell r="D43" t="str">
            <v>2071</v>
          </cell>
          <cell r="E43" t="str">
            <v>SBOP JULLUNDHUR CURR. A/C -INGRES</v>
          </cell>
          <cell r="F43">
            <v>9619.17</v>
          </cell>
          <cell r="G43">
            <v>0</v>
          </cell>
          <cell r="H43">
            <v>9619.17</v>
          </cell>
          <cell r="I43" t="str">
            <v>Vivek</v>
          </cell>
        </row>
        <row r="44">
          <cell r="A44" t="str">
            <v>010100001.2073</v>
          </cell>
          <cell r="B44" t="str">
            <v>010100001</v>
          </cell>
          <cell r="C44" t="str">
            <v>Cash in Banks</v>
          </cell>
          <cell r="D44" t="str">
            <v>2073</v>
          </cell>
          <cell r="E44" t="str">
            <v>SBI - MUZAFFARNAGAR BRANCH -INGRES</v>
          </cell>
          <cell r="F44">
            <v>729549</v>
          </cell>
          <cell r="G44">
            <v>295420</v>
          </cell>
          <cell r="H44">
            <v>1024969</v>
          </cell>
          <cell r="I44" t="str">
            <v>Vivek</v>
          </cell>
        </row>
        <row r="45">
          <cell r="A45" t="str">
            <v>010100001.2074</v>
          </cell>
          <cell r="B45" t="str">
            <v>010100001</v>
          </cell>
          <cell r="C45" t="str">
            <v>Cash in Banks</v>
          </cell>
          <cell r="D45" t="str">
            <v>2074</v>
          </cell>
          <cell r="E45" t="str">
            <v>VYSYA BANK LTD - SURAT CMS AC -INGRES</v>
          </cell>
          <cell r="F45">
            <v>16193239</v>
          </cell>
          <cell r="G45">
            <v>2514517</v>
          </cell>
          <cell r="H45">
            <v>18707756</v>
          </cell>
          <cell r="I45" t="str">
            <v>Vivek</v>
          </cell>
        </row>
        <row r="46">
          <cell r="A46" t="str">
            <v>010100001.2075</v>
          </cell>
          <cell r="B46" t="str">
            <v>010100001</v>
          </cell>
          <cell r="C46" t="str">
            <v>Cash in Banks</v>
          </cell>
          <cell r="D46" t="str">
            <v>2075</v>
          </cell>
          <cell r="E46" t="str">
            <v>CASH AT BANK - FIXED DEPOSITS -INGRES</v>
          </cell>
          <cell r="F46">
            <v>126500</v>
          </cell>
          <cell r="G46">
            <v>0</v>
          </cell>
          <cell r="H46">
            <v>126500</v>
          </cell>
          <cell r="I46" t="str">
            <v>Vivek</v>
          </cell>
        </row>
        <row r="47">
          <cell r="A47" t="str">
            <v>010100001.2079</v>
          </cell>
          <cell r="B47" t="str">
            <v>010100001</v>
          </cell>
          <cell r="C47" t="str">
            <v>Cash in Banks</v>
          </cell>
          <cell r="D47" t="str">
            <v>2079</v>
          </cell>
          <cell r="E47" t="str">
            <v>DEUTSCHE BANK, WEST -INGRES</v>
          </cell>
          <cell r="F47">
            <v>4441236.99</v>
          </cell>
          <cell r="G47">
            <v>644180</v>
          </cell>
          <cell r="H47">
            <v>5085416.99</v>
          </cell>
          <cell r="I47" t="str">
            <v>Vivek</v>
          </cell>
        </row>
        <row r="48">
          <cell r="A48" t="str">
            <v>010100001.2081</v>
          </cell>
          <cell r="B48" t="str">
            <v>010100001</v>
          </cell>
          <cell r="C48" t="str">
            <v>Cash in Banks</v>
          </cell>
          <cell r="D48" t="str">
            <v>2081</v>
          </cell>
          <cell r="E48" t="str">
            <v>Bank of Rajasthan(1400301-111201)</v>
          </cell>
          <cell r="F48">
            <v>661646</v>
          </cell>
          <cell r="G48">
            <v>-1260911.5</v>
          </cell>
          <cell r="H48">
            <v>-599265.5</v>
          </cell>
          <cell r="I48" t="str">
            <v>Vivek</v>
          </cell>
        </row>
        <row r="49">
          <cell r="A49" t="str">
            <v>010100001.2082</v>
          </cell>
          <cell r="B49" t="str">
            <v>010100001</v>
          </cell>
          <cell r="C49" t="str">
            <v>Cash in Banks</v>
          </cell>
          <cell r="D49" t="str">
            <v>2082</v>
          </cell>
          <cell r="E49" t="str">
            <v>Corporation Bank(Ingres)</v>
          </cell>
          <cell r="F49">
            <v>4236372.9800000004</v>
          </cell>
          <cell r="G49">
            <v>823393.2</v>
          </cell>
          <cell r="H49">
            <v>5059766.18</v>
          </cell>
          <cell r="I49" t="str">
            <v>Vivek</v>
          </cell>
        </row>
        <row r="50">
          <cell r="A50" t="str">
            <v>010100001.2083</v>
          </cell>
          <cell r="B50" t="str">
            <v>010100001</v>
          </cell>
          <cell r="C50" t="str">
            <v>Cash in Banks</v>
          </cell>
          <cell r="D50" t="str">
            <v>2083</v>
          </cell>
          <cell r="E50" t="str">
            <v>FD for ABS -- 10</v>
          </cell>
          <cell r="F50">
            <v>15600000</v>
          </cell>
          <cell r="G50">
            <v>0</v>
          </cell>
          <cell r="H50">
            <v>15600000</v>
          </cell>
          <cell r="I50" t="str">
            <v>Vivek</v>
          </cell>
        </row>
        <row r="51">
          <cell r="A51" t="str">
            <v>010100001.2084</v>
          </cell>
          <cell r="B51" t="str">
            <v>010100001</v>
          </cell>
          <cell r="C51" t="str">
            <v>Cash in Banks</v>
          </cell>
          <cell r="D51" t="str">
            <v>2084</v>
          </cell>
          <cell r="E51" t="str">
            <v>S.C.B. LUDHIANA(70305005295)</v>
          </cell>
          <cell r="F51">
            <v>704687</v>
          </cell>
          <cell r="G51">
            <v>498910</v>
          </cell>
          <cell r="H51">
            <v>1203597</v>
          </cell>
          <cell r="I51" t="str">
            <v>Vivek</v>
          </cell>
        </row>
        <row r="52">
          <cell r="A52" t="str">
            <v>010100001.2085</v>
          </cell>
          <cell r="B52" t="str">
            <v>010100001</v>
          </cell>
          <cell r="C52" t="str">
            <v>Cash in Banks</v>
          </cell>
          <cell r="D52" t="str">
            <v>2085</v>
          </cell>
          <cell r="E52" t="str">
            <v>S.C.B. CHANDIGARH(70005001332)</v>
          </cell>
          <cell r="F52">
            <v>159160</v>
          </cell>
          <cell r="G52">
            <v>199590</v>
          </cell>
          <cell r="H52">
            <v>358750</v>
          </cell>
          <cell r="I52" t="str">
            <v>Vivek</v>
          </cell>
        </row>
        <row r="53">
          <cell r="A53" t="str">
            <v>010100001.2086</v>
          </cell>
          <cell r="B53" t="str">
            <v>010100001</v>
          </cell>
          <cell r="C53" t="str">
            <v>Cash in Banks</v>
          </cell>
          <cell r="D53" t="str">
            <v>2086</v>
          </cell>
          <cell r="E53" t="str">
            <v>S.C.B.JALLANDHAR(71505001631)</v>
          </cell>
          <cell r="F53">
            <v>0</v>
          </cell>
          <cell r="G53">
            <v>481985</v>
          </cell>
          <cell r="H53">
            <v>481985</v>
          </cell>
          <cell r="I53" t="str">
            <v>Vivek</v>
          </cell>
        </row>
        <row r="54">
          <cell r="A54" t="str">
            <v>019240001.0000</v>
          </cell>
          <cell r="B54" t="str">
            <v>019240001</v>
          </cell>
          <cell r="C54" t="str">
            <v>Jan 1. Secuities of a foreign government and its agencies</v>
          </cell>
          <cell r="D54" t="str">
            <v>0000</v>
          </cell>
          <cell r="E54" t="str">
            <v>None</v>
          </cell>
          <cell r="F54">
            <v>20221318.210000001</v>
          </cell>
          <cell r="G54">
            <v>0</v>
          </cell>
          <cell r="H54">
            <v>20221318.210000001</v>
          </cell>
          <cell r="I54" t="str">
            <v>Vivek</v>
          </cell>
        </row>
        <row r="55">
          <cell r="A55" t="str">
            <v>019240002.0002</v>
          </cell>
          <cell r="B55" t="str">
            <v>019240002</v>
          </cell>
          <cell r="C55" t="str">
            <v>Securities of a foreign government and its agencies- YTD Purchases at Cost</v>
          </cell>
          <cell r="D55" t="str">
            <v>0002</v>
          </cell>
          <cell r="E55" t="str">
            <v>Quoted</v>
          </cell>
          <cell r="F55">
            <v>12010000</v>
          </cell>
          <cell r="G55">
            <v>0</v>
          </cell>
          <cell r="H55">
            <v>12010000</v>
          </cell>
          <cell r="I55" t="str">
            <v>Vivek</v>
          </cell>
        </row>
        <row r="56">
          <cell r="A56" t="str">
            <v>019240002.0004</v>
          </cell>
          <cell r="B56" t="str">
            <v>019240002</v>
          </cell>
          <cell r="C56" t="str">
            <v>Securities of a foreign government and its agencies- YTD Purchases at Cost</v>
          </cell>
          <cell r="D56" t="str">
            <v>0004</v>
          </cell>
          <cell r="E56" t="str">
            <v>Investement for ABS-10</v>
          </cell>
          <cell r="F56">
            <v>20025192</v>
          </cell>
          <cell r="G56">
            <v>0</v>
          </cell>
          <cell r="H56">
            <v>20025192</v>
          </cell>
          <cell r="I56" t="str">
            <v>Mishraji</v>
          </cell>
        </row>
        <row r="57">
          <cell r="A57" t="str">
            <v>019240003.0001</v>
          </cell>
          <cell r="B57" t="str">
            <v>019240003</v>
          </cell>
          <cell r="C57" t="str">
            <v>Securities of a foreign government and its agencies- YTD Purchases at Cost YTD Amortization of Premium / Discount</v>
          </cell>
          <cell r="D57" t="str">
            <v>0001</v>
          </cell>
          <cell r="E57" t="str">
            <v>Quoted</v>
          </cell>
          <cell r="F57">
            <v>-247023.04</v>
          </cell>
          <cell r="G57">
            <v>-49404.76</v>
          </cell>
          <cell r="H57">
            <v>-296427.8</v>
          </cell>
          <cell r="I57" t="str">
            <v>Vivek</v>
          </cell>
        </row>
        <row r="58">
          <cell r="A58" t="str">
            <v>019240004.0000</v>
          </cell>
          <cell r="B58" t="str">
            <v>019240004</v>
          </cell>
          <cell r="C58" t="str">
            <v>Securities of a foreign government and its agencies- YTD Sales Amortized Cost</v>
          </cell>
          <cell r="D58" t="str">
            <v>0000</v>
          </cell>
          <cell r="E58" t="str">
            <v>None</v>
          </cell>
          <cell r="F58">
            <v>-20221318.890000001</v>
          </cell>
          <cell r="G58">
            <v>0.79</v>
          </cell>
          <cell r="H58">
            <v>-20221318.100000001</v>
          </cell>
          <cell r="I58" t="str">
            <v>Vivek</v>
          </cell>
        </row>
        <row r="59">
          <cell r="A59" t="str">
            <v>019240004.0004</v>
          </cell>
          <cell r="B59" t="str">
            <v>019240004</v>
          </cell>
          <cell r="C59" t="str">
            <v>Securities of a foreign government and its agencies- YTD Sales Amortized Cost</v>
          </cell>
          <cell r="D59" t="str">
            <v>0004</v>
          </cell>
          <cell r="E59" t="str">
            <v>Investment for ABS-10</v>
          </cell>
          <cell r="F59">
            <v>4699016</v>
          </cell>
          <cell r="G59">
            <v>-2378436</v>
          </cell>
          <cell r="H59">
            <v>2320580</v>
          </cell>
          <cell r="I59" t="str">
            <v>Mishraji</v>
          </cell>
        </row>
        <row r="60">
          <cell r="A60" t="str">
            <v>019500001.0001</v>
          </cell>
          <cell r="B60" t="str">
            <v>019500001</v>
          </cell>
          <cell r="C60" t="str">
            <v>Amortized Cost at Jan 1</v>
          </cell>
          <cell r="D60" t="str">
            <v>0001</v>
          </cell>
          <cell r="E60" t="str">
            <v>Investment in Associated Cos.</v>
          </cell>
          <cell r="F60">
            <v>50700000</v>
          </cell>
          <cell r="G60">
            <v>0</v>
          </cell>
          <cell r="H60">
            <v>50700000</v>
          </cell>
          <cell r="I60" t="str">
            <v>Pankaj</v>
          </cell>
        </row>
        <row r="61">
          <cell r="A61" t="str">
            <v>019500004.0001</v>
          </cell>
          <cell r="B61" t="str">
            <v>019500004</v>
          </cell>
          <cell r="C61" t="str">
            <v>YTD Sales at Amortized Cost</v>
          </cell>
          <cell r="D61" t="str">
            <v>0001</v>
          </cell>
          <cell r="E61" t="str">
            <v>Quoted</v>
          </cell>
          <cell r="F61">
            <v>-50700000</v>
          </cell>
          <cell r="G61">
            <v>0</v>
          </cell>
          <cell r="H61">
            <v>-50700000</v>
          </cell>
          <cell r="I61" t="str">
            <v>Pankaj</v>
          </cell>
        </row>
        <row r="62">
          <cell r="A62" t="str">
            <v>030001001.0001</v>
          </cell>
          <cell r="B62" t="str">
            <v>030001001</v>
          </cell>
          <cell r="C62" t="str">
            <v>January 1 Balance</v>
          </cell>
          <cell r="D62" t="str">
            <v>0001</v>
          </cell>
          <cell r="E62" t="str">
            <v>Financing Loans</v>
          </cell>
          <cell r="F62">
            <v>2185785399</v>
          </cell>
          <cell r="G62">
            <v>0</v>
          </cell>
          <cell r="H62">
            <v>2185785399</v>
          </cell>
          <cell r="I62" t="str">
            <v>Mishraji</v>
          </cell>
        </row>
        <row r="63">
          <cell r="A63" t="str">
            <v>030001001.0002</v>
          </cell>
          <cell r="B63" t="str">
            <v>030001001</v>
          </cell>
          <cell r="C63" t="str">
            <v>January 1 Balance</v>
          </cell>
          <cell r="D63" t="str">
            <v>0002</v>
          </cell>
          <cell r="E63" t="str">
            <v>Financing Loans Debtors</v>
          </cell>
          <cell r="F63">
            <v>28731078.890000001</v>
          </cell>
          <cell r="G63">
            <v>0</v>
          </cell>
          <cell r="H63">
            <v>28731078.890000001</v>
          </cell>
          <cell r="I63" t="str">
            <v>Mishraji</v>
          </cell>
        </row>
        <row r="64">
          <cell r="A64" t="str">
            <v>030001001.0007</v>
          </cell>
          <cell r="B64" t="str">
            <v>030001001</v>
          </cell>
          <cell r="C64" t="str">
            <v>January 1 Balance</v>
          </cell>
          <cell r="D64" t="str">
            <v>0007</v>
          </cell>
          <cell r="E64" t="str">
            <v>CNG TRUCK BOOKING -INGRES</v>
          </cell>
          <cell r="F64">
            <v>3812500</v>
          </cell>
          <cell r="G64">
            <v>0</v>
          </cell>
          <cell r="H64">
            <v>3812500</v>
          </cell>
          <cell r="I64" t="str">
            <v>Mishraji</v>
          </cell>
        </row>
        <row r="65">
          <cell r="A65" t="str">
            <v>030001001.0008</v>
          </cell>
          <cell r="B65" t="str">
            <v>030001001</v>
          </cell>
          <cell r="C65" t="str">
            <v>January 1 Balance</v>
          </cell>
          <cell r="D65" t="str">
            <v>0008</v>
          </cell>
          <cell r="E65" t="str">
            <v>GURANTEE INST. RECEIVABLE -INGRES</v>
          </cell>
          <cell r="F65">
            <v>71874.44</v>
          </cell>
          <cell r="G65">
            <v>0</v>
          </cell>
          <cell r="H65">
            <v>71874.44</v>
          </cell>
          <cell r="I65" t="str">
            <v>Mishraji</v>
          </cell>
        </row>
        <row r="66">
          <cell r="A66" t="str">
            <v>030001002.0001</v>
          </cell>
          <cell r="B66" t="str">
            <v>030001002</v>
          </cell>
          <cell r="C66" t="str">
            <v>Current Year Collections - Liquidations</v>
          </cell>
          <cell r="D66" t="str">
            <v>0001</v>
          </cell>
          <cell r="E66" t="str">
            <v>Financing Loans</v>
          </cell>
          <cell r="F66">
            <v>2742156987.29</v>
          </cell>
          <cell r="G66">
            <v>281224392</v>
          </cell>
          <cell r="H66">
            <v>3023381379.29</v>
          </cell>
          <cell r="I66" t="str">
            <v>Mishraji</v>
          </cell>
        </row>
        <row r="67">
          <cell r="A67" t="str">
            <v>030001002.0002</v>
          </cell>
          <cell r="B67" t="str">
            <v>030001002</v>
          </cell>
          <cell r="C67" t="str">
            <v>Current Year Collections - Liquidations</v>
          </cell>
          <cell r="D67" t="str">
            <v>0002</v>
          </cell>
          <cell r="E67" t="str">
            <v>Financing Loans Debtors</v>
          </cell>
          <cell r="F67">
            <v>135510532.13</v>
          </cell>
          <cell r="G67">
            <v>30827261.859999999</v>
          </cell>
          <cell r="H67">
            <v>166337793.99000001</v>
          </cell>
          <cell r="I67" t="str">
            <v>Mishraji</v>
          </cell>
        </row>
        <row r="68">
          <cell r="A68" t="str">
            <v>030001002.0007</v>
          </cell>
          <cell r="B68" t="str">
            <v>030001002</v>
          </cell>
          <cell r="C68" t="str">
            <v>Current Year Collections - Liquidations</v>
          </cell>
          <cell r="D68" t="str">
            <v>0007</v>
          </cell>
          <cell r="E68" t="str">
            <v>CNG TRUCK BOOKING -INGRES</v>
          </cell>
          <cell r="F68">
            <v>-2012500</v>
          </cell>
          <cell r="G68">
            <v>0</v>
          </cell>
          <cell r="H68">
            <v>-2012500</v>
          </cell>
          <cell r="I68" t="str">
            <v>Mishraji</v>
          </cell>
        </row>
        <row r="69">
          <cell r="A69" t="str">
            <v>030001002.0008</v>
          </cell>
          <cell r="B69" t="str">
            <v>030001002</v>
          </cell>
          <cell r="C69" t="str">
            <v>Current Year Collections - Liquidations</v>
          </cell>
          <cell r="D69" t="str">
            <v>0008</v>
          </cell>
          <cell r="E69" t="str">
            <v>GURANTEE INST. RECEIVABLE -INGRES</v>
          </cell>
          <cell r="F69">
            <v>1302591</v>
          </cell>
          <cell r="G69">
            <v>750</v>
          </cell>
          <cell r="H69">
            <v>1303341</v>
          </cell>
          <cell r="I69" t="str">
            <v>Mishraji</v>
          </cell>
        </row>
        <row r="70">
          <cell r="A70" t="str">
            <v>047001001.0014</v>
          </cell>
          <cell r="B70" t="str">
            <v>047001001</v>
          </cell>
          <cell r="C70" t="str">
            <v>January 1 Balance</v>
          </cell>
          <cell r="D70" t="str">
            <v>0014</v>
          </cell>
          <cell r="E70" t="str">
            <v>LEASED PLANT AND MACHINE</v>
          </cell>
          <cell r="F70">
            <v>601497209.87</v>
          </cell>
          <cell r="G70">
            <v>0</v>
          </cell>
          <cell r="H70">
            <v>601497209.87</v>
          </cell>
          <cell r="I70" t="str">
            <v>Mishraji</v>
          </cell>
        </row>
        <row r="71">
          <cell r="A71" t="str">
            <v>047001001.0015</v>
          </cell>
          <cell r="B71" t="str">
            <v>047001001</v>
          </cell>
          <cell r="C71" t="str">
            <v>January 1 Balance</v>
          </cell>
          <cell r="D71" t="str">
            <v>0015</v>
          </cell>
          <cell r="E71" t="str">
            <v>LEASED AIR CONDITIONERS</v>
          </cell>
          <cell r="F71">
            <v>10413874.199999999</v>
          </cell>
          <cell r="G71">
            <v>0</v>
          </cell>
          <cell r="H71">
            <v>10413874.199999999</v>
          </cell>
          <cell r="I71" t="str">
            <v>Mishraji</v>
          </cell>
        </row>
        <row r="72">
          <cell r="A72" t="str">
            <v>047001001.0016</v>
          </cell>
          <cell r="B72" t="str">
            <v>047001001</v>
          </cell>
          <cell r="C72" t="str">
            <v>January 1 Balance</v>
          </cell>
          <cell r="D72" t="str">
            <v>0016</v>
          </cell>
          <cell r="E72" t="str">
            <v>LEASED GEN SETS -INGRES</v>
          </cell>
          <cell r="F72">
            <v>1358389</v>
          </cell>
          <cell r="G72">
            <v>0</v>
          </cell>
          <cell r="H72">
            <v>1358389</v>
          </cell>
          <cell r="I72" t="str">
            <v>Mishraji</v>
          </cell>
        </row>
        <row r="73">
          <cell r="A73" t="str">
            <v>047001001.0017</v>
          </cell>
          <cell r="B73" t="str">
            <v>047001001</v>
          </cell>
          <cell r="C73" t="str">
            <v>January 1 Balance</v>
          </cell>
          <cell r="D73" t="str">
            <v>0017</v>
          </cell>
          <cell r="E73" t="str">
            <v>LEASED - HEAVY EQUIPMENT</v>
          </cell>
          <cell r="F73">
            <v>5339300</v>
          </cell>
          <cell r="G73">
            <v>0</v>
          </cell>
          <cell r="H73">
            <v>5339300</v>
          </cell>
          <cell r="I73" t="str">
            <v>Mishraji</v>
          </cell>
        </row>
        <row r="74">
          <cell r="A74" t="str">
            <v>047001001.0018</v>
          </cell>
          <cell r="B74" t="str">
            <v>047001001</v>
          </cell>
          <cell r="C74" t="str">
            <v>January 1 Balance</v>
          </cell>
          <cell r="D74" t="str">
            <v>0018</v>
          </cell>
          <cell r="E74" t="str">
            <v>LEASED P&amp;M 40 EASED P&amp;M &lt;RS.5000/- -I</v>
          </cell>
          <cell r="F74">
            <v>986400</v>
          </cell>
          <cell r="G74">
            <v>0</v>
          </cell>
          <cell r="H74">
            <v>986400</v>
          </cell>
          <cell r="I74" t="str">
            <v>Mishraji</v>
          </cell>
        </row>
        <row r="75">
          <cell r="A75" t="str">
            <v>047001001.0019</v>
          </cell>
          <cell r="B75" t="str">
            <v>047001001</v>
          </cell>
          <cell r="C75" t="str">
            <v>January 1 Balance</v>
          </cell>
          <cell r="D75" t="str">
            <v>0019</v>
          </cell>
          <cell r="E75" t="str">
            <v>LEASED P&amp;M &lt;RS.5000/- -I</v>
          </cell>
          <cell r="F75">
            <v>74832909</v>
          </cell>
          <cell r="G75">
            <v>0</v>
          </cell>
          <cell r="H75">
            <v>74832909</v>
          </cell>
          <cell r="I75" t="str">
            <v>Mishraji</v>
          </cell>
        </row>
        <row r="76">
          <cell r="A76" t="str">
            <v>047001001.0020</v>
          </cell>
          <cell r="B76" t="str">
            <v>047001001</v>
          </cell>
          <cell r="C76" t="str">
            <v>January 1 Balance</v>
          </cell>
          <cell r="D76" t="str">
            <v>0020</v>
          </cell>
          <cell r="E76" t="str">
            <v>LEASED PLANT &amp; MACHINERY</v>
          </cell>
          <cell r="F76">
            <v>346143782</v>
          </cell>
          <cell r="G76">
            <v>0</v>
          </cell>
          <cell r="H76">
            <v>346143782</v>
          </cell>
          <cell r="I76" t="str">
            <v>Mishraji</v>
          </cell>
        </row>
        <row r="77">
          <cell r="A77" t="str">
            <v>047001001.0021</v>
          </cell>
          <cell r="B77" t="str">
            <v>047001001</v>
          </cell>
          <cell r="C77" t="str">
            <v>January 1 Balance</v>
          </cell>
          <cell r="D77" t="str">
            <v>0021</v>
          </cell>
          <cell r="E77" t="str">
            <v>LEASED COMPUTER -INGRES</v>
          </cell>
          <cell r="F77">
            <v>55474285.030000001</v>
          </cell>
          <cell r="G77">
            <v>0</v>
          </cell>
          <cell r="H77">
            <v>55474285.030000001</v>
          </cell>
          <cell r="I77" t="str">
            <v>Mishraji</v>
          </cell>
        </row>
        <row r="78">
          <cell r="A78" t="str">
            <v>047001001.0022</v>
          </cell>
          <cell r="B78" t="str">
            <v>047001001</v>
          </cell>
          <cell r="C78" t="str">
            <v>January 1 Balance</v>
          </cell>
          <cell r="D78" t="str">
            <v>0022</v>
          </cell>
          <cell r="E78" t="str">
            <v>LEASED OFFICE EQUIPMENTS</v>
          </cell>
          <cell r="F78">
            <v>20484769.399999999</v>
          </cell>
          <cell r="G78">
            <v>0</v>
          </cell>
          <cell r="H78">
            <v>20484769.399999999</v>
          </cell>
          <cell r="I78" t="str">
            <v>Mishraji</v>
          </cell>
        </row>
        <row r="79">
          <cell r="A79" t="str">
            <v>047001001.0023</v>
          </cell>
          <cell r="B79" t="str">
            <v>047001001</v>
          </cell>
          <cell r="C79" t="str">
            <v>January 1 Balance</v>
          </cell>
          <cell r="D79" t="str">
            <v>0023</v>
          </cell>
          <cell r="E79" t="str">
            <v>LEASED ASSETS -O.E. -ING</v>
          </cell>
          <cell r="F79">
            <v>522082</v>
          </cell>
          <cell r="G79">
            <v>0</v>
          </cell>
          <cell r="H79">
            <v>522082</v>
          </cell>
          <cell r="I79" t="str">
            <v>Mishraji</v>
          </cell>
        </row>
        <row r="80">
          <cell r="A80" t="str">
            <v>047001001.0024</v>
          </cell>
          <cell r="B80" t="str">
            <v>047001001</v>
          </cell>
          <cell r="C80" t="str">
            <v>January 1 Balance</v>
          </cell>
          <cell r="D80" t="str">
            <v>0024</v>
          </cell>
          <cell r="E80" t="str">
            <v>LEASED VEHICLES-TANKERS</v>
          </cell>
          <cell r="F80">
            <v>15711797</v>
          </cell>
          <cell r="G80">
            <v>0</v>
          </cell>
          <cell r="H80">
            <v>15711797</v>
          </cell>
          <cell r="I80" t="str">
            <v>Mishraji</v>
          </cell>
        </row>
        <row r="81">
          <cell r="A81" t="str">
            <v>047001001.0025</v>
          </cell>
          <cell r="B81" t="str">
            <v>047001001</v>
          </cell>
          <cell r="C81" t="str">
            <v>January 1 Balance</v>
          </cell>
          <cell r="D81" t="str">
            <v>0025</v>
          </cell>
          <cell r="E81" t="str">
            <v>LEASED VEHICLES -HCV -I</v>
          </cell>
          <cell r="F81">
            <v>160766757</v>
          </cell>
          <cell r="G81">
            <v>0</v>
          </cell>
          <cell r="H81">
            <v>160766757</v>
          </cell>
          <cell r="I81" t="str">
            <v>Mishraji</v>
          </cell>
        </row>
        <row r="82">
          <cell r="A82" t="str">
            <v>047001001.0026</v>
          </cell>
          <cell r="B82" t="str">
            <v>047001001</v>
          </cell>
          <cell r="C82" t="str">
            <v>January 1 Balance</v>
          </cell>
          <cell r="D82" t="str">
            <v>0026</v>
          </cell>
          <cell r="E82" t="str">
            <v>LEASED VEHICLES -LCV -I</v>
          </cell>
          <cell r="F82">
            <v>65973946</v>
          </cell>
          <cell r="G82">
            <v>0</v>
          </cell>
          <cell r="H82">
            <v>65973946</v>
          </cell>
          <cell r="I82" t="str">
            <v>Mishraji</v>
          </cell>
        </row>
        <row r="83">
          <cell r="A83" t="str">
            <v>047001001.0027</v>
          </cell>
          <cell r="B83" t="str">
            <v>047001001</v>
          </cell>
          <cell r="C83" t="str">
            <v>January 1 Balance</v>
          </cell>
          <cell r="D83" t="str">
            <v>0027</v>
          </cell>
          <cell r="E83" t="str">
            <v>LEASED VEHICLES -CAR -I</v>
          </cell>
          <cell r="F83">
            <v>46058646.259999998</v>
          </cell>
          <cell r="G83">
            <v>0</v>
          </cell>
          <cell r="H83">
            <v>46058646.259999998</v>
          </cell>
          <cell r="I83" t="str">
            <v>Mishraji</v>
          </cell>
        </row>
        <row r="84">
          <cell r="A84" t="str">
            <v>047001001.0028</v>
          </cell>
          <cell r="B84" t="str">
            <v>047001001</v>
          </cell>
          <cell r="C84" t="str">
            <v>January 1 Balance</v>
          </cell>
          <cell r="D84" t="str">
            <v>0028</v>
          </cell>
          <cell r="E84" t="str">
            <v>LEASED SCOOTERS &amp; MOTOR</v>
          </cell>
          <cell r="F84">
            <v>2367721</v>
          </cell>
          <cell r="G84">
            <v>0</v>
          </cell>
          <cell r="H84">
            <v>2367721</v>
          </cell>
          <cell r="I84" t="str">
            <v>Mishraji</v>
          </cell>
        </row>
        <row r="85">
          <cell r="A85" t="str">
            <v>047001001.0029</v>
          </cell>
          <cell r="B85" t="str">
            <v>047001001</v>
          </cell>
          <cell r="C85" t="str">
            <v>January 1 Balance</v>
          </cell>
          <cell r="D85" t="str">
            <v>0029</v>
          </cell>
          <cell r="E85" t="str">
            <v>LEASED FURNITURE AND FIX</v>
          </cell>
          <cell r="F85">
            <v>22617056.199999999</v>
          </cell>
          <cell r="G85">
            <v>0</v>
          </cell>
          <cell r="H85">
            <v>22617056.199999999</v>
          </cell>
          <cell r="I85" t="str">
            <v>Mishraji</v>
          </cell>
        </row>
        <row r="86">
          <cell r="A86" t="str">
            <v>047001001.0030</v>
          </cell>
          <cell r="B86" t="str">
            <v>047001001</v>
          </cell>
          <cell r="C86" t="str">
            <v>January 1 Balance</v>
          </cell>
          <cell r="D86" t="str">
            <v>0030</v>
          </cell>
          <cell r="E86" t="str">
            <v>LEASED-AEROPLANES -INGRE</v>
          </cell>
          <cell r="F86">
            <v>62751274</v>
          </cell>
          <cell r="G86">
            <v>0</v>
          </cell>
          <cell r="H86">
            <v>62751274</v>
          </cell>
          <cell r="I86" t="str">
            <v>Mishraji</v>
          </cell>
        </row>
        <row r="87">
          <cell r="A87" t="str">
            <v>047001001.0033</v>
          </cell>
          <cell r="B87" t="str">
            <v>047001001</v>
          </cell>
          <cell r="C87" t="str">
            <v>January 1 Balance</v>
          </cell>
          <cell r="D87" t="str">
            <v>0033</v>
          </cell>
          <cell r="E87" t="str">
            <v>ACC.DEP.LEASED P &amp; M -IN</v>
          </cell>
          <cell r="F87">
            <v>-155537052.66999999</v>
          </cell>
          <cell r="G87">
            <v>0</v>
          </cell>
          <cell r="H87">
            <v>-155537052.66999999</v>
          </cell>
          <cell r="I87" t="str">
            <v>Mishraji</v>
          </cell>
        </row>
        <row r="88">
          <cell r="A88" t="str">
            <v>047001001.0034</v>
          </cell>
          <cell r="B88" t="str">
            <v>047001001</v>
          </cell>
          <cell r="C88" t="str">
            <v>January 1 Balance</v>
          </cell>
          <cell r="D88" t="str">
            <v>0034</v>
          </cell>
          <cell r="E88" t="str">
            <v>ACC.DEP. LEASED ACS -ING</v>
          </cell>
          <cell r="F88">
            <v>-2685718.28</v>
          </cell>
          <cell r="G88">
            <v>0</v>
          </cell>
          <cell r="H88">
            <v>-2685718.28</v>
          </cell>
          <cell r="I88" t="str">
            <v>Mishraji</v>
          </cell>
        </row>
        <row r="89">
          <cell r="A89" t="str">
            <v>047001001.0035</v>
          </cell>
          <cell r="B89" t="str">
            <v>047001001</v>
          </cell>
          <cell r="C89" t="str">
            <v>January 1 Balance</v>
          </cell>
          <cell r="D89" t="str">
            <v>0035</v>
          </cell>
          <cell r="E89" t="str">
            <v>ACC.DEP. LEASED GENSETS</v>
          </cell>
          <cell r="F89">
            <v>0.13</v>
          </cell>
          <cell r="G89">
            <v>0</v>
          </cell>
          <cell r="H89">
            <v>0.13</v>
          </cell>
          <cell r="I89" t="str">
            <v>Mishraji</v>
          </cell>
        </row>
        <row r="90">
          <cell r="A90" t="str">
            <v>047001001.0036</v>
          </cell>
          <cell r="B90" t="str">
            <v>047001001</v>
          </cell>
          <cell r="C90" t="str">
            <v>January 1 Balance</v>
          </cell>
          <cell r="D90" t="str">
            <v>0036</v>
          </cell>
          <cell r="E90" t="str">
            <v>ACC.DEPRECIATION-HEAVY E</v>
          </cell>
          <cell r="F90">
            <v>-2819411.36</v>
          </cell>
          <cell r="G90">
            <v>0</v>
          </cell>
          <cell r="H90">
            <v>-2819411.36</v>
          </cell>
          <cell r="I90" t="str">
            <v>Mishraji</v>
          </cell>
        </row>
        <row r="91">
          <cell r="A91" t="str">
            <v>047001001.0037</v>
          </cell>
          <cell r="B91" t="str">
            <v>047001001</v>
          </cell>
          <cell r="C91" t="str">
            <v>January 1 Balance</v>
          </cell>
          <cell r="D91" t="str">
            <v>0037</v>
          </cell>
          <cell r="E91" t="str">
            <v>ACC.DEP LEASED P&amp;M 40IT</v>
          </cell>
          <cell r="F91">
            <v>-787650.11</v>
          </cell>
          <cell r="G91">
            <v>0</v>
          </cell>
          <cell r="H91">
            <v>-787650.11</v>
          </cell>
          <cell r="I91" t="str">
            <v>Mishraji</v>
          </cell>
        </row>
        <row r="92">
          <cell r="A92" t="str">
            <v>047001001.0038</v>
          </cell>
          <cell r="B92" t="str">
            <v>047001001</v>
          </cell>
          <cell r="C92" t="str">
            <v>January 1 Balance</v>
          </cell>
          <cell r="D92" t="str">
            <v>0038</v>
          </cell>
          <cell r="E92" t="str">
            <v>ACC.DEP LEASED P&amp;M&lt;5000/</v>
          </cell>
          <cell r="F92">
            <v>-58715750.82</v>
          </cell>
          <cell r="G92">
            <v>0</v>
          </cell>
          <cell r="H92">
            <v>-58715750.82</v>
          </cell>
          <cell r="I92" t="str">
            <v>Mishraji</v>
          </cell>
        </row>
        <row r="93">
          <cell r="A93" t="str">
            <v>047001001.0039</v>
          </cell>
          <cell r="B93" t="str">
            <v>047001001</v>
          </cell>
          <cell r="C93" t="str">
            <v>January 1 Balance</v>
          </cell>
          <cell r="D93" t="str">
            <v>0039</v>
          </cell>
          <cell r="E93" t="str">
            <v>ACC. DEP. - LEASED P&amp;M -</v>
          </cell>
          <cell r="F93">
            <v>-116366223.78</v>
          </cell>
          <cell r="G93">
            <v>0</v>
          </cell>
          <cell r="H93">
            <v>-116366223.78</v>
          </cell>
          <cell r="I93" t="str">
            <v>Mishraji</v>
          </cell>
        </row>
        <row r="94">
          <cell r="A94" t="str">
            <v>047001001.0040</v>
          </cell>
          <cell r="B94" t="str">
            <v>047001001</v>
          </cell>
          <cell r="C94" t="str">
            <v>January 1 Balance</v>
          </cell>
          <cell r="D94" t="str">
            <v>0040</v>
          </cell>
          <cell r="E94" t="str">
            <v>ACC. DEP. LEASED COMPUTE</v>
          </cell>
          <cell r="F94">
            <v>-40444014.729999997</v>
          </cell>
          <cell r="G94">
            <v>0</v>
          </cell>
          <cell r="H94">
            <v>-40444014.729999997</v>
          </cell>
          <cell r="I94" t="str">
            <v>Mishraji</v>
          </cell>
        </row>
        <row r="95">
          <cell r="A95" t="str">
            <v>047001001.0041</v>
          </cell>
          <cell r="B95" t="str">
            <v>047001001</v>
          </cell>
          <cell r="C95" t="str">
            <v>January 1 Balance</v>
          </cell>
          <cell r="D95" t="str">
            <v>0041</v>
          </cell>
          <cell r="E95" t="str">
            <v>ACC.DEP. LEASED O.E. -IN</v>
          </cell>
          <cell r="F95">
            <v>-2832730.31</v>
          </cell>
          <cell r="G95">
            <v>0</v>
          </cell>
          <cell r="H95">
            <v>-2832730.31</v>
          </cell>
          <cell r="I95" t="str">
            <v>Mishraji</v>
          </cell>
        </row>
        <row r="96">
          <cell r="A96" t="str">
            <v>047001001.0042</v>
          </cell>
          <cell r="B96" t="str">
            <v>047001001</v>
          </cell>
          <cell r="C96" t="str">
            <v>January 1 Balance</v>
          </cell>
          <cell r="D96" t="str">
            <v>0042</v>
          </cell>
          <cell r="E96" t="str">
            <v>ACC.DEP.LEASED HCVS -ING</v>
          </cell>
          <cell r="F96">
            <v>0.01</v>
          </cell>
          <cell r="G96">
            <v>0</v>
          </cell>
          <cell r="H96">
            <v>0.01</v>
          </cell>
          <cell r="I96" t="str">
            <v>Mishraji</v>
          </cell>
        </row>
        <row r="97">
          <cell r="A97" t="str">
            <v>047001001.0045</v>
          </cell>
          <cell r="B97" t="str">
            <v>047001001</v>
          </cell>
          <cell r="C97" t="str">
            <v>January 1 Balance</v>
          </cell>
          <cell r="D97" t="str">
            <v>0045</v>
          </cell>
          <cell r="E97" t="str">
            <v>ACC.DEPRECIATION-TANKERS</v>
          </cell>
          <cell r="F97">
            <v>-12033117.08</v>
          </cell>
          <cell r="G97">
            <v>0</v>
          </cell>
          <cell r="H97">
            <v>-12033117.08</v>
          </cell>
          <cell r="I97" t="str">
            <v>Mishraji</v>
          </cell>
        </row>
        <row r="98">
          <cell r="A98" t="str">
            <v>047001001.0046</v>
          </cell>
          <cell r="B98" t="str">
            <v>047001001</v>
          </cell>
          <cell r="C98" t="str">
            <v>January 1 Balance</v>
          </cell>
          <cell r="D98" t="str">
            <v>0046</v>
          </cell>
          <cell r="E98" t="str">
            <v>ACC.DEP.LEASED HCVS -ING</v>
          </cell>
          <cell r="F98">
            <v>-83746002.680000007</v>
          </cell>
          <cell r="G98">
            <v>0</v>
          </cell>
          <cell r="H98">
            <v>-83746002.680000007</v>
          </cell>
          <cell r="I98" t="str">
            <v>Mishraji</v>
          </cell>
        </row>
        <row r="99">
          <cell r="A99" t="str">
            <v>047001001.0047</v>
          </cell>
          <cell r="B99" t="str">
            <v>047001001</v>
          </cell>
          <cell r="C99" t="str">
            <v>January 1 Balance</v>
          </cell>
          <cell r="D99" t="str">
            <v>0047</v>
          </cell>
          <cell r="E99" t="str">
            <v>ACC. DEP. LEASED CAR-LUX</v>
          </cell>
          <cell r="F99">
            <v>-38679519.869999997</v>
          </cell>
          <cell r="G99">
            <v>0</v>
          </cell>
          <cell r="H99">
            <v>-38679519.869999997</v>
          </cell>
          <cell r="I99" t="str">
            <v>Mishraji</v>
          </cell>
        </row>
        <row r="100">
          <cell r="A100" t="str">
            <v>047001001.0048</v>
          </cell>
          <cell r="B100" t="str">
            <v>047001001</v>
          </cell>
          <cell r="C100" t="str">
            <v>January 1 Balance</v>
          </cell>
          <cell r="D100" t="str">
            <v>0048</v>
          </cell>
          <cell r="E100" t="str">
            <v>ACC.DEP. LEASED CARS -IN</v>
          </cell>
          <cell r="F100">
            <v>-10045258.99</v>
          </cell>
          <cell r="G100">
            <v>0</v>
          </cell>
          <cell r="H100">
            <v>-10045258.99</v>
          </cell>
          <cell r="I100" t="str">
            <v>Mishraji</v>
          </cell>
        </row>
        <row r="101">
          <cell r="A101" t="str">
            <v>047001001.0049</v>
          </cell>
          <cell r="B101" t="str">
            <v>047001001</v>
          </cell>
          <cell r="C101" t="str">
            <v>January 1 Balance</v>
          </cell>
          <cell r="D101" t="str">
            <v>0049</v>
          </cell>
          <cell r="E101" t="str">
            <v>ACC.DEP. LEASED S &amp; M -I</v>
          </cell>
          <cell r="F101">
            <v>-137544.16</v>
          </cell>
          <cell r="G101">
            <v>0</v>
          </cell>
          <cell r="H101">
            <v>-137544.16</v>
          </cell>
          <cell r="I101" t="str">
            <v>Mishraji</v>
          </cell>
        </row>
        <row r="102">
          <cell r="A102" t="str">
            <v>047001001.0050</v>
          </cell>
          <cell r="B102" t="str">
            <v>047001001</v>
          </cell>
          <cell r="C102" t="str">
            <v>January 1 Balance</v>
          </cell>
          <cell r="D102" t="str">
            <v>0050</v>
          </cell>
          <cell r="E102" t="str">
            <v>ACC. DEP. LEASED F &amp; F -</v>
          </cell>
          <cell r="F102">
            <v>-5244207.63</v>
          </cell>
          <cell r="G102">
            <v>0</v>
          </cell>
          <cell r="H102">
            <v>-5244207.63</v>
          </cell>
          <cell r="I102" t="str">
            <v>Mishraji</v>
          </cell>
        </row>
        <row r="103">
          <cell r="A103" t="str">
            <v>047001001.0051</v>
          </cell>
          <cell r="B103" t="str">
            <v>047001001</v>
          </cell>
          <cell r="C103" t="str">
            <v>January 1 Balance</v>
          </cell>
          <cell r="D103" t="str">
            <v>0051</v>
          </cell>
          <cell r="E103" t="str">
            <v>ACC. DEP. LEASED AEROPLA</v>
          </cell>
          <cell r="F103">
            <v>-49096854.960000001</v>
          </cell>
          <cell r="G103">
            <v>0</v>
          </cell>
          <cell r="H103">
            <v>-49096854.960000001</v>
          </cell>
          <cell r="I103" t="str">
            <v>Mishraji</v>
          </cell>
        </row>
        <row r="104">
          <cell r="A104" t="str">
            <v>047001001.0053</v>
          </cell>
          <cell r="B104" t="str">
            <v>047001001</v>
          </cell>
          <cell r="C104" t="str">
            <v>January 1 Balance</v>
          </cell>
          <cell r="D104" t="str">
            <v>0053</v>
          </cell>
          <cell r="E104" t="str">
            <v>LEASED ADJ. AC'S -INGRES</v>
          </cell>
          <cell r="F104">
            <v>0.01</v>
          </cell>
          <cell r="G104">
            <v>0</v>
          </cell>
          <cell r="H104">
            <v>0.01</v>
          </cell>
          <cell r="I104" t="str">
            <v>Mishraji</v>
          </cell>
        </row>
        <row r="105">
          <cell r="A105" t="str">
            <v>047001001.0054</v>
          </cell>
          <cell r="B105" t="str">
            <v>047001001</v>
          </cell>
          <cell r="C105" t="str">
            <v>January 1 Balance</v>
          </cell>
          <cell r="D105" t="str">
            <v>0054</v>
          </cell>
          <cell r="E105" t="str">
            <v>LEASED ADJ. P &amp; M 100</v>
          </cell>
          <cell r="F105">
            <v>0.01</v>
          </cell>
          <cell r="G105">
            <v>0</v>
          </cell>
          <cell r="H105">
            <v>0.01</v>
          </cell>
          <cell r="I105" t="str">
            <v>Mishraji</v>
          </cell>
        </row>
        <row r="106">
          <cell r="A106" t="str">
            <v>047001001.0055</v>
          </cell>
          <cell r="B106" t="str">
            <v>047001001</v>
          </cell>
          <cell r="C106" t="str">
            <v>January 1 Balance</v>
          </cell>
          <cell r="D106" t="str">
            <v>0055</v>
          </cell>
          <cell r="E106" t="str">
            <v>LEASED ADJ. P &amp; M -INGRE</v>
          </cell>
          <cell r="F106">
            <v>-309735891.64999998</v>
          </cell>
          <cell r="G106">
            <v>0</v>
          </cell>
          <cell r="H106">
            <v>-309735891.64999998</v>
          </cell>
          <cell r="I106" t="str">
            <v>Mishraji</v>
          </cell>
        </row>
        <row r="107">
          <cell r="A107" t="str">
            <v>047001001.0056</v>
          </cell>
          <cell r="B107" t="str">
            <v>047001001</v>
          </cell>
          <cell r="C107" t="str">
            <v>January 1 Balance</v>
          </cell>
          <cell r="D107" t="str">
            <v>0056</v>
          </cell>
          <cell r="E107" t="str">
            <v>ACC.DEP. LEASED O.E. -IN</v>
          </cell>
          <cell r="F107">
            <v>-6239282.5300000003</v>
          </cell>
          <cell r="G107">
            <v>0</v>
          </cell>
          <cell r="H107">
            <v>-6239282.5300000003</v>
          </cell>
          <cell r="I107" t="str">
            <v>Mishraji</v>
          </cell>
        </row>
        <row r="108">
          <cell r="A108" t="str">
            <v>047001001.0057</v>
          </cell>
          <cell r="B108" t="str">
            <v>047001001</v>
          </cell>
          <cell r="C108" t="str">
            <v>January 1 Balance</v>
          </cell>
          <cell r="D108" t="str">
            <v>0057</v>
          </cell>
          <cell r="E108" t="str">
            <v>LEASED ADJ. HEAVY EQUIP.</v>
          </cell>
          <cell r="F108">
            <v>-2699801.43</v>
          </cell>
          <cell r="G108">
            <v>0</v>
          </cell>
          <cell r="H108">
            <v>-2699801.43</v>
          </cell>
          <cell r="I108" t="str">
            <v>Mishraji</v>
          </cell>
        </row>
        <row r="109">
          <cell r="A109" t="str">
            <v>047001001.0058</v>
          </cell>
          <cell r="B109" t="str">
            <v>047001001</v>
          </cell>
          <cell r="C109" t="str">
            <v>January 1 Balance</v>
          </cell>
          <cell r="D109" t="str">
            <v>0058</v>
          </cell>
          <cell r="E109" t="str">
            <v>LEASED ADJ. P&amp; M 40Perct. -IN</v>
          </cell>
          <cell r="F109">
            <v>-198741.31</v>
          </cell>
          <cell r="G109">
            <v>0</v>
          </cell>
          <cell r="H109">
            <v>-198741.31</v>
          </cell>
          <cell r="I109" t="str">
            <v>Mishraji</v>
          </cell>
        </row>
        <row r="110">
          <cell r="A110" t="str">
            <v>047001001.0059</v>
          </cell>
          <cell r="B110" t="str">
            <v>047001001</v>
          </cell>
          <cell r="C110" t="str">
            <v>January 1 Balance</v>
          </cell>
          <cell r="D110" t="str">
            <v>0059</v>
          </cell>
          <cell r="E110" t="str">
            <v>LEASED ADJ . P&amp; M&lt;5000 -</v>
          </cell>
          <cell r="F110">
            <v>-2313889.31</v>
          </cell>
          <cell r="G110">
            <v>0</v>
          </cell>
          <cell r="H110">
            <v>-2313889.31</v>
          </cell>
          <cell r="I110" t="str">
            <v>Mishraji</v>
          </cell>
        </row>
        <row r="111">
          <cell r="A111" t="str">
            <v>047001001.0060</v>
          </cell>
          <cell r="B111" t="str">
            <v>047001001</v>
          </cell>
          <cell r="C111" t="str">
            <v>January 1 Balance</v>
          </cell>
          <cell r="D111" t="str">
            <v>0060</v>
          </cell>
          <cell r="E111" t="str">
            <v>LEASED ADJ. P &amp; M 100Perct. I</v>
          </cell>
          <cell r="F111">
            <v>-218104241.38999999</v>
          </cell>
          <cell r="G111">
            <v>0</v>
          </cell>
          <cell r="H111">
            <v>-218104241.38999999</v>
          </cell>
          <cell r="I111" t="str">
            <v>Mishraji</v>
          </cell>
        </row>
        <row r="112">
          <cell r="A112" t="str">
            <v>047001001.0062</v>
          </cell>
          <cell r="B112" t="str">
            <v>047001001</v>
          </cell>
          <cell r="C112" t="str">
            <v>January 1 Balance</v>
          </cell>
          <cell r="D112" t="str">
            <v>0062</v>
          </cell>
          <cell r="E112" t="str">
            <v>LEASED ADJ. COMPUTERS -I</v>
          </cell>
          <cell r="F112">
            <v>-11906063.07</v>
          </cell>
          <cell r="G112">
            <v>0</v>
          </cell>
          <cell r="H112">
            <v>-11906063.07</v>
          </cell>
          <cell r="I112" t="str">
            <v>Mishraji</v>
          </cell>
        </row>
        <row r="113">
          <cell r="A113" t="str">
            <v>047001001.0063</v>
          </cell>
          <cell r="B113" t="str">
            <v>047001001</v>
          </cell>
          <cell r="C113" t="str">
            <v>January 1 Balance</v>
          </cell>
          <cell r="D113" t="str">
            <v>0063</v>
          </cell>
          <cell r="E113" t="str">
            <v>LEASED ADJ. O.E. -INGRES</v>
          </cell>
          <cell r="F113">
            <v>-11301100.75</v>
          </cell>
          <cell r="G113">
            <v>0</v>
          </cell>
          <cell r="H113">
            <v>-11301100.75</v>
          </cell>
          <cell r="I113" t="str">
            <v>Mishraji</v>
          </cell>
        </row>
        <row r="114">
          <cell r="A114" t="str">
            <v>047001001.0064</v>
          </cell>
          <cell r="B114" t="str">
            <v>047001001</v>
          </cell>
          <cell r="C114" t="str">
            <v>January 1 Balance</v>
          </cell>
          <cell r="D114" t="str">
            <v>0064</v>
          </cell>
          <cell r="E114" t="str">
            <v>LEASED ADJ. HCV'S -INGRE</v>
          </cell>
          <cell r="F114">
            <v>0.01</v>
          </cell>
          <cell r="G114">
            <v>0</v>
          </cell>
          <cell r="H114">
            <v>0.01</v>
          </cell>
          <cell r="I114" t="str">
            <v>Mishraji</v>
          </cell>
        </row>
        <row r="115">
          <cell r="A115" t="str">
            <v>047001001.0065</v>
          </cell>
          <cell r="B115" t="str">
            <v>047001001</v>
          </cell>
          <cell r="C115" t="str">
            <v>January 1 Balance</v>
          </cell>
          <cell r="D115" t="str">
            <v>0065</v>
          </cell>
          <cell r="E115" t="str">
            <v>LEASED ADJ. CARS -INGRES</v>
          </cell>
          <cell r="F115">
            <v>-0.02</v>
          </cell>
          <cell r="G115">
            <v>0</v>
          </cell>
          <cell r="H115">
            <v>-0.02</v>
          </cell>
          <cell r="I115" t="str">
            <v>Mishraji</v>
          </cell>
        </row>
        <row r="116">
          <cell r="A116" t="str">
            <v>047001001.0066</v>
          </cell>
          <cell r="B116" t="str">
            <v>047001001</v>
          </cell>
          <cell r="C116" t="str">
            <v>January 1 Balance</v>
          </cell>
          <cell r="D116" t="str">
            <v>0066</v>
          </cell>
          <cell r="E116" t="str">
            <v>LEASED ADJ.TANKERS -INGR</v>
          </cell>
          <cell r="F116">
            <v>-442303.53</v>
          </cell>
          <cell r="G116">
            <v>0</v>
          </cell>
          <cell r="H116">
            <v>-442303.53</v>
          </cell>
          <cell r="I116" t="str">
            <v>Mishraji</v>
          </cell>
        </row>
        <row r="117">
          <cell r="A117" t="str">
            <v>047001001.0067</v>
          </cell>
          <cell r="B117" t="str">
            <v>047001001</v>
          </cell>
          <cell r="C117" t="str">
            <v>January 1 Balance</v>
          </cell>
          <cell r="D117" t="str">
            <v>0067</v>
          </cell>
          <cell r="E117" t="str">
            <v>LEASED ADJ. HCV'S -INGRE</v>
          </cell>
          <cell r="F117">
            <v>-33196584.890000001</v>
          </cell>
          <cell r="G117">
            <v>0</v>
          </cell>
          <cell r="H117">
            <v>-33196584.890000001</v>
          </cell>
          <cell r="I117" t="str">
            <v>Mishraji</v>
          </cell>
        </row>
        <row r="118">
          <cell r="A118" t="str">
            <v>047001001.0068</v>
          </cell>
          <cell r="B118" t="str">
            <v>047001001</v>
          </cell>
          <cell r="C118" t="str">
            <v>January 1 Balance</v>
          </cell>
          <cell r="D118" t="str">
            <v>0068</v>
          </cell>
          <cell r="E118" t="str">
            <v>LEASED ADJ. CARS -INGRES</v>
          </cell>
          <cell r="F118">
            <v>-33157518</v>
          </cell>
          <cell r="G118">
            <v>0</v>
          </cell>
          <cell r="H118">
            <v>-33157518</v>
          </cell>
          <cell r="I118" t="str">
            <v>Mishraji</v>
          </cell>
        </row>
        <row r="119">
          <cell r="A119" t="str">
            <v>047001001.0069</v>
          </cell>
          <cell r="B119" t="str">
            <v>047001001</v>
          </cell>
          <cell r="C119" t="str">
            <v>January 1 Balance</v>
          </cell>
          <cell r="D119" t="str">
            <v>0069</v>
          </cell>
          <cell r="E119" t="str">
            <v>LEASED ADJ. S &amp; M -INGRE</v>
          </cell>
          <cell r="F119">
            <v>-1115676.94</v>
          </cell>
          <cell r="G119">
            <v>0</v>
          </cell>
          <cell r="H119">
            <v>-1115676.94</v>
          </cell>
          <cell r="I119" t="str">
            <v>Mishraji</v>
          </cell>
        </row>
        <row r="120">
          <cell r="A120" t="str">
            <v>047001001.0070</v>
          </cell>
          <cell r="B120" t="str">
            <v>047001001</v>
          </cell>
          <cell r="C120" t="str">
            <v>January 1 Balance</v>
          </cell>
          <cell r="D120" t="str">
            <v>0070</v>
          </cell>
          <cell r="E120" t="str">
            <v>LEASED ADJ. F &amp; F -INGRE</v>
          </cell>
          <cell r="F120">
            <v>-8183077.1900000004</v>
          </cell>
          <cell r="G120">
            <v>0</v>
          </cell>
          <cell r="H120">
            <v>-8183077.1900000004</v>
          </cell>
          <cell r="I120" t="str">
            <v>Mishraji</v>
          </cell>
        </row>
        <row r="121">
          <cell r="A121" t="str">
            <v>047001001.0071</v>
          </cell>
          <cell r="B121" t="str">
            <v>047001001</v>
          </cell>
          <cell r="C121" t="str">
            <v>January 1 Balance</v>
          </cell>
          <cell r="D121" t="str">
            <v>0071</v>
          </cell>
          <cell r="E121" t="str">
            <v>LEASED ADJ. CAR -LUX -I</v>
          </cell>
          <cell r="F121">
            <v>-6915233.7800000003</v>
          </cell>
          <cell r="G121">
            <v>0</v>
          </cell>
          <cell r="H121">
            <v>-6915233.7800000003</v>
          </cell>
          <cell r="I121" t="str">
            <v>Mishraji</v>
          </cell>
        </row>
        <row r="122">
          <cell r="A122" t="str">
            <v>047001001.0072</v>
          </cell>
          <cell r="B122" t="str">
            <v>047001001</v>
          </cell>
          <cell r="C122" t="str">
            <v>January 1 Balance</v>
          </cell>
          <cell r="D122" t="str">
            <v>0072</v>
          </cell>
          <cell r="E122" t="str">
            <v>LEASED ADJ. AEROPLANES -</v>
          </cell>
          <cell r="F122">
            <v>-12226411.93</v>
          </cell>
          <cell r="G122">
            <v>0</v>
          </cell>
          <cell r="H122">
            <v>-12226411.93</v>
          </cell>
          <cell r="I122" t="str">
            <v>Mishraji</v>
          </cell>
        </row>
        <row r="123">
          <cell r="A123" t="str">
            <v>047001001.0073</v>
          </cell>
          <cell r="B123" t="str">
            <v>047001001</v>
          </cell>
          <cell r="C123" t="str">
            <v>January 1 Balance</v>
          </cell>
          <cell r="D123" t="str">
            <v>0073</v>
          </cell>
          <cell r="E123" t="str">
            <v>STOCK ON HIRE -INGRES</v>
          </cell>
          <cell r="F123">
            <v>525168029.04000002</v>
          </cell>
          <cell r="G123">
            <v>0</v>
          </cell>
          <cell r="H123">
            <v>525168029.04000002</v>
          </cell>
          <cell r="I123" t="str">
            <v>Mishraji</v>
          </cell>
        </row>
        <row r="124">
          <cell r="A124" t="str">
            <v>047001001.0074</v>
          </cell>
          <cell r="B124" t="str">
            <v>047001001</v>
          </cell>
          <cell r="C124" t="str">
            <v>January 1 Balance</v>
          </cell>
          <cell r="D124" t="str">
            <v>0074</v>
          </cell>
          <cell r="E124" t="str">
            <v>H.P. INSTALMENTS RECEIVA</v>
          </cell>
          <cell r="F124">
            <v>200949423.44999999</v>
          </cell>
          <cell r="G124">
            <v>0</v>
          </cell>
          <cell r="H124">
            <v>200949423.44999999</v>
          </cell>
          <cell r="I124" t="str">
            <v>Mishraji</v>
          </cell>
        </row>
        <row r="125">
          <cell r="A125" t="str">
            <v>047001001.0075</v>
          </cell>
          <cell r="B125" t="str">
            <v>047001001</v>
          </cell>
          <cell r="C125" t="str">
            <v>January 1 Balance</v>
          </cell>
          <cell r="D125" t="str">
            <v>0075</v>
          </cell>
          <cell r="E125" t="str">
            <v>UNALLOCATED RECEIPTS -IN</v>
          </cell>
          <cell r="F125">
            <v>-2340634.7400000002</v>
          </cell>
          <cell r="G125">
            <v>0</v>
          </cell>
          <cell r="H125">
            <v>-2340634.7400000002</v>
          </cell>
          <cell r="I125" t="str">
            <v>Mishraji</v>
          </cell>
        </row>
        <row r="126">
          <cell r="A126" t="str">
            <v>047001001.0076</v>
          </cell>
          <cell r="B126" t="str">
            <v>047001001</v>
          </cell>
          <cell r="C126" t="str">
            <v>January 1 Balance</v>
          </cell>
          <cell r="D126" t="str">
            <v>0076</v>
          </cell>
          <cell r="E126" t="str">
            <v>PARTY EXPENSES A/C -INGR</v>
          </cell>
          <cell r="F126">
            <v>3471359.6</v>
          </cell>
          <cell r="G126">
            <v>0</v>
          </cell>
          <cell r="H126">
            <v>3471359.6</v>
          </cell>
          <cell r="I126" t="str">
            <v>Mishraji</v>
          </cell>
        </row>
        <row r="127">
          <cell r="A127" t="str">
            <v>047001001.0077</v>
          </cell>
          <cell r="B127" t="str">
            <v>047001001</v>
          </cell>
          <cell r="C127" t="str">
            <v>January 1 Balance</v>
          </cell>
          <cell r="D127" t="str">
            <v>0077</v>
          </cell>
          <cell r="E127" t="str">
            <v>INSURANCE CONTROL A/C -I</v>
          </cell>
          <cell r="F127">
            <v>1798838.09</v>
          </cell>
          <cell r="G127">
            <v>0</v>
          </cell>
          <cell r="H127">
            <v>1798838.09</v>
          </cell>
          <cell r="I127" t="str">
            <v>Mishraji</v>
          </cell>
        </row>
        <row r="128">
          <cell r="A128" t="str">
            <v>047001001.0078</v>
          </cell>
          <cell r="B128" t="str">
            <v>047001001</v>
          </cell>
          <cell r="C128" t="str">
            <v>January 1 Balance</v>
          </cell>
          <cell r="D128" t="str">
            <v>0078</v>
          </cell>
          <cell r="E128" t="str">
            <v>REPOSSESSED STOCK -INGRE</v>
          </cell>
          <cell r="F128">
            <v>7696229.7599999998</v>
          </cell>
          <cell r="G128">
            <v>0</v>
          </cell>
          <cell r="H128">
            <v>7696229.7599999998</v>
          </cell>
          <cell r="I128" t="str">
            <v>Vivek</v>
          </cell>
        </row>
        <row r="129">
          <cell r="A129" t="str">
            <v>047001001.0079</v>
          </cell>
          <cell r="B129" t="str">
            <v>047001001</v>
          </cell>
          <cell r="C129" t="str">
            <v>January 1 Balance</v>
          </cell>
          <cell r="D129" t="str">
            <v>0079</v>
          </cell>
          <cell r="E129" t="str">
            <v>BILLS RECEIVABLE -INGRES</v>
          </cell>
          <cell r="F129">
            <v>123101723.23</v>
          </cell>
          <cell r="G129">
            <v>0</v>
          </cell>
          <cell r="H129">
            <v>123101723.23</v>
          </cell>
          <cell r="I129" t="str">
            <v>Mishraji</v>
          </cell>
        </row>
        <row r="130">
          <cell r="A130" t="str">
            <v>047001001.0080</v>
          </cell>
          <cell r="B130" t="str">
            <v>047001001</v>
          </cell>
          <cell r="C130" t="str">
            <v>January 1 Balance</v>
          </cell>
          <cell r="D130" t="str">
            <v>0080</v>
          </cell>
          <cell r="E130" t="str">
            <v>BR PURCHASED DELHI -INGR</v>
          </cell>
          <cell r="F130">
            <v>-123101722.89</v>
          </cell>
          <cell r="G130">
            <v>0</v>
          </cell>
          <cell r="H130">
            <v>-123101722.89</v>
          </cell>
          <cell r="I130" t="str">
            <v>Mishraji</v>
          </cell>
        </row>
        <row r="131">
          <cell r="A131" t="str">
            <v>047001001.0081</v>
          </cell>
          <cell r="B131" t="str">
            <v>047001001</v>
          </cell>
          <cell r="C131" t="str">
            <v>January 1 Balance</v>
          </cell>
          <cell r="D131" t="str">
            <v>0081</v>
          </cell>
          <cell r="E131" t="str">
            <v>LEASE RENTALS RECEIVABLE</v>
          </cell>
          <cell r="F131">
            <v>163498114.53999999</v>
          </cell>
          <cell r="G131">
            <v>0</v>
          </cell>
          <cell r="H131">
            <v>163498114.53999999</v>
          </cell>
          <cell r="I131" t="str">
            <v>Mishraji</v>
          </cell>
        </row>
        <row r="132">
          <cell r="A132" t="str">
            <v>047001001.0082</v>
          </cell>
          <cell r="B132" t="str">
            <v>047001001</v>
          </cell>
          <cell r="C132" t="str">
            <v>January 1 Balance</v>
          </cell>
          <cell r="D132" t="str">
            <v>0082</v>
          </cell>
          <cell r="E132" t="str">
            <v>SUB-LEASE RENTALS RECEIV</v>
          </cell>
          <cell r="F132">
            <v>-602759</v>
          </cell>
          <cell r="G132">
            <v>0</v>
          </cell>
          <cell r="H132">
            <v>-602759</v>
          </cell>
          <cell r="I132" t="str">
            <v>Mishraji</v>
          </cell>
        </row>
        <row r="133">
          <cell r="A133" t="str">
            <v>047001001.0083</v>
          </cell>
          <cell r="B133" t="str">
            <v>047001001</v>
          </cell>
          <cell r="C133" t="str">
            <v>January 1 Balance</v>
          </cell>
          <cell r="D133" t="str">
            <v>0083</v>
          </cell>
          <cell r="E133" t="str">
            <v>LEASE SECURITY DEPOSITS</v>
          </cell>
          <cell r="F133">
            <v>-250578689</v>
          </cell>
          <cell r="G133">
            <v>0</v>
          </cell>
          <cell r="H133">
            <v>-250578689</v>
          </cell>
          <cell r="I133" t="str">
            <v>Mishraji</v>
          </cell>
        </row>
        <row r="134">
          <cell r="A134" t="str">
            <v>047001001.0084</v>
          </cell>
          <cell r="B134" t="str">
            <v>047001001</v>
          </cell>
          <cell r="C134" t="str">
            <v>January 1 Balance</v>
          </cell>
          <cell r="D134" t="str">
            <v>0084</v>
          </cell>
          <cell r="E134" t="str">
            <v>LEASED ADJ. LCV'S</v>
          </cell>
          <cell r="F134">
            <v>0.01</v>
          </cell>
          <cell r="G134">
            <v>0</v>
          </cell>
          <cell r="H134">
            <v>0.01</v>
          </cell>
          <cell r="I134" t="str">
            <v>Mishraji</v>
          </cell>
        </row>
        <row r="135">
          <cell r="A135" t="str">
            <v>047001001.0085</v>
          </cell>
          <cell r="B135" t="str">
            <v>047001001</v>
          </cell>
          <cell r="C135" t="str">
            <v>January 1 Balance</v>
          </cell>
          <cell r="D135" t="str">
            <v>0085</v>
          </cell>
          <cell r="E135" t="str">
            <v>SOH - L A/C</v>
          </cell>
          <cell r="F135">
            <v>25451731</v>
          </cell>
          <cell r="G135">
            <v>0</v>
          </cell>
          <cell r="H135">
            <v>25451731</v>
          </cell>
          <cell r="I135" t="str">
            <v>Mishraji</v>
          </cell>
        </row>
        <row r="136">
          <cell r="A136" t="str">
            <v>047001001.0086</v>
          </cell>
          <cell r="B136" t="str">
            <v>047001001</v>
          </cell>
          <cell r="C136" t="str">
            <v>January 1 Balance</v>
          </cell>
          <cell r="D136" t="str">
            <v>0086</v>
          </cell>
          <cell r="E136" t="str">
            <v>PARTY RECEIVABLE -L A/C</v>
          </cell>
          <cell r="F136">
            <v>2449016</v>
          </cell>
          <cell r="G136">
            <v>0</v>
          </cell>
          <cell r="H136">
            <v>2449016</v>
          </cell>
          <cell r="I136" t="str">
            <v>Mishraji</v>
          </cell>
        </row>
        <row r="137">
          <cell r="A137" t="str">
            <v>047001002.0014</v>
          </cell>
          <cell r="B137" t="str">
            <v>047001002</v>
          </cell>
          <cell r="C137" t="str">
            <v>Current Year Collections -Liquidations</v>
          </cell>
          <cell r="D137" t="str">
            <v>0014</v>
          </cell>
          <cell r="E137" t="str">
            <v>LEASED PLANT AND MACHINE</v>
          </cell>
          <cell r="F137">
            <v>-35415771.890000001</v>
          </cell>
          <cell r="G137">
            <v>0</v>
          </cell>
          <cell r="H137">
            <v>-35415771.890000001</v>
          </cell>
          <cell r="I137" t="str">
            <v>Mishraji</v>
          </cell>
        </row>
        <row r="138">
          <cell r="A138" t="str">
            <v>047001002.0015</v>
          </cell>
          <cell r="B138" t="str">
            <v>047001002</v>
          </cell>
          <cell r="C138" t="str">
            <v>Current Year Collections -Liquidations</v>
          </cell>
          <cell r="D138" t="str">
            <v>0015</v>
          </cell>
          <cell r="E138" t="str">
            <v>LEASED AIR CONDITIONERS</v>
          </cell>
          <cell r="F138">
            <v>-143204.6</v>
          </cell>
          <cell r="G138">
            <v>0</v>
          </cell>
          <cell r="H138">
            <v>-143204.6</v>
          </cell>
          <cell r="I138" t="str">
            <v>Mishraji</v>
          </cell>
        </row>
        <row r="139">
          <cell r="A139" t="str">
            <v>047001002.0016</v>
          </cell>
          <cell r="B139" t="str">
            <v>047001002</v>
          </cell>
          <cell r="C139" t="str">
            <v>Current Year Collections -Liquidations</v>
          </cell>
          <cell r="D139" t="str">
            <v>0016</v>
          </cell>
          <cell r="E139" t="str">
            <v>LEASED GEN SETS -INGRES</v>
          </cell>
          <cell r="F139">
            <v>-10650</v>
          </cell>
          <cell r="G139">
            <v>0</v>
          </cell>
          <cell r="H139">
            <v>-10650</v>
          </cell>
          <cell r="I139" t="str">
            <v>Mishraji</v>
          </cell>
        </row>
        <row r="140">
          <cell r="A140" t="str">
            <v>047001002.0020</v>
          </cell>
          <cell r="B140" t="str">
            <v>047001002</v>
          </cell>
          <cell r="C140" t="str">
            <v>Current Year Collections -Liquidations</v>
          </cell>
          <cell r="D140" t="str">
            <v>0020</v>
          </cell>
          <cell r="E140" t="str">
            <v>LEASED PLANT &amp; MACHINERY</v>
          </cell>
          <cell r="F140">
            <v>-109064762</v>
          </cell>
          <cell r="G140">
            <v>0</v>
          </cell>
          <cell r="H140">
            <v>-109064762</v>
          </cell>
          <cell r="I140" t="str">
            <v>Mishraji</v>
          </cell>
        </row>
        <row r="141">
          <cell r="A141" t="str">
            <v>047001002.0021</v>
          </cell>
          <cell r="B141" t="str">
            <v>047001002</v>
          </cell>
          <cell r="C141" t="str">
            <v>Current Year Collections -Liquidations</v>
          </cell>
          <cell r="D141" t="str">
            <v>0021</v>
          </cell>
          <cell r="E141" t="str">
            <v>LEASED COMPUTER -INGRES</v>
          </cell>
          <cell r="F141">
            <v>1400777.2</v>
          </cell>
          <cell r="G141">
            <v>0</v>
          </cell>
          <cell r="H141">
            <v>1400777.2</v>
          </cell>
          <cell r="I141" t="str">
            <v>Mishraji</v>
          </cell>
        </row>
        <row r="142">
          <cell r="A142" t="str">
            <v>047001002.0022</v>
          </cell>
          <cell r="B142" t="str">
            <v>047001002</v>
          </cell>
          <cell r="C142" t="str">
            <v>Current Year Collections -Liquidations</v>
          </cell>
          <cell r="D142" t="str">
            <v>0022</v>
          </cell>
          <cell r="E142" t="str">
            <v>LEASED OFFICE EQUIPMENTS</v>
          </cell>
          <cell r="F142">
            <v>-2476659.4</v>
          </cell>
          <cell r="G142">
            <v>0</v>
          </cell>
          <cell r="H142">
            <v>-2476659.4</v>
          </cell>
          <cell r="I142" t="str">
            <v>Mishraji</v>
          </cell>
        </row>
        <row r="143">
          <cell r="A143" t="str">
            <v>047001002.0025</v>
          </cell>
          <cell r="B143" t="str">
            <v>047001002</v>
          </cell>
          <cell r="C143" t="str">
            <v>Current Year Collections -Liquidations</v>
          </cell>
          <cell r="D143" t="str">
            <v>0025</v>
          </cell>
          <cell r="E143" t="str">
            <v>LEASED VEHICLES -HCV -I</v>
          </cell>
          <cell r="F143">
            <v>-10643203</v>
          </cell>
          <cell r="G143">
            <v>0</v>
          </cell>
          <cell r="H143">
            <v>-10643203</v>
          </cell>
          <cell r="I143" t="str">
            <v>Mishraji</v>
          </cell>
        </row>
        <row r="144">
          <cell r="A144" t="str">
            <v>047001002.0026</v>
          </cell>
          <cell r="B144" t="str">
            <v>047001002</v>
          </cell>
          <cell r="C144" t="str">
            <v>Current Year Collections -Liquidations</v>
          </cell>
          <cell r="D144" t="str">
            <v>0026</v>
          </cell>
          <cell r="E144" t="str">
            <v>LEASED VEHICLES -LCV -I</v>
          </cell>
          <cell r="F144">
            <v>-7637039</v>
          </cell>
          <cell r="G144">
            <v>0</v>
          </cell>
          <cell r="H144">
            <v>-7637039</v>
          </cell>
          <cell r="I144" t="str">
            <v>Mishraji</v>
          </cell>
        </row>
        <row r="145">
          <cell r="A145" t="str">
            <v>047001002.0027</v>
          </cell>
          <cell r="B145" t="str">
            <v>047001002</v>
          </cell>
          <cell r="C145" t="str">
            <v>Current Year Collections -Liquidations</v>
          </cell>
          <cell r="D145" t="str">
            <v>0027</v>
          </cell>
          <cell r="E145" t="str">
            <v>LEASED VEHICLES -CAR -I</v>
          </cell>
          <cell r="F145">
            <v>-14897854.609999999</v>
          </cell>
          <cell r="G145">
            <v>0</v>
          </cell>
          <cell r="H145">
            <v>-14897854.609999999</v>
          </cell>
          <cell r="I145" t="str">
            <v>Mishraji</v>
          </cell>
        </row>
        <row r="146">
          <cell r="A146" t="str">
            <v>047001002.0028</v>
          </cell>
          <cell r="B146" t="str">
            <v>047001002</v>
          </cell>
          <cell r="C146" t="str">
            <v>Current Year Collections -Liquidations</v>
          </cell>
          <cell r="D146" t="str">
            <v>0028</v>
          </cell>
          <cell r="E146" t="str">
            <v>LEASED SCOOTERS &amp; MOTOR</v>
          </cell>
          <cell r="F146">
            <v>-507042</v>
          </cell>
          <cell r="G146">
            <v>0</v>
          </cell>
          <cell r="H146">
            <v>-507042</v>
          </cell>
          <cell r="I146" t="str">
            <v>Mishraji</v>
          </cell>
        </row>
        <row r="147">
          <cell r="A147" t="str">
            <v>047001002.0029</v>
          </cell>
          <cell r="B147" t="str">
            <v>047001002</v>
          </cell>
          <cell r="C147" t="str">
            <v>Current Year Collections -Liquidations</v>
          </cell>
          <cell r="D147" t="str">
            <v>0029</v>
          </cell>
          <cell r="E147" t="str">
            <v>LEASED FURNITURE AND FIX</v>
          </cell>
          <cell r="F147">
            <v>19246574.690000001</v>
          </cell>
          <cell r="G147">
            <v>0</v>
          </cell>
          <cell r="H147">
            <v>19246574.690000001</v>
          </cell>
          <cell r="I147" t="str">
            <v>Mishraji</v>
          </cell>
        </row>
        <row r="148">
          <cell r="A148" t="str">
            <v>047001002.0030</v>
          </cell>
          <cell r="B148" t="str">
            <v>047001002</v>
          </cell>
          <cell r="C148" t="str">
            <v>Current Year Collections -Liquidations</v>
          </cell>
          <cell r="D148" t="str">
            <v>0030</v>
          </cell>
          <cell r="E148" t="str">
            <v>LEASED-AEROPLANES -INGRE</v>
          </cell>
          <cell r="F148">
            <v>-62751274</v>
          </cell>
          <cell r="G148">
            <v>0</v>
          </cell>
          <cell r="H148">
            <v>-62751274</v>
          </cell>
          <cell r="I148" t="str">
            <v>Mishraji</v>
          </cell>
        </row>
        <row r="149">
          <cell r="A149" t="str">
            <v>047001002.0033</v>
          </cell>
          <cell r="B149" t="str">
            <v>047001002</v>
          </cell>
          <cell r="C149" t="str">
            <v>Current Year Collections -Liquidations</v>
          </cell>
          <cell r="D149" t="str">
            <v>0033</v>
          </cell>
          <cell r="E149" t="str">
            <v>ACC.DEP.LEASED P &amp; M -IN</v>
          </cell>
          <cell r="F149">
            <v>-15942623.4</v>
          </cell>
          <cell r="G149">
            <v>-1017654.73</v>
          </cell>
          <cell r="H149">
            <v>-16960278.129999999</v>
          </cell>
          <cell r="I149" t="str">
            <v>Mishraji</v>
          </cell>
        </row>
        <row r="150">
          <cell r="A150" t="str">
            <v>047001002.0034</v>
          </cell>
          <cell r="B150" t="str">
            <v>047001002</v>
          </cell>
          <cell r="C150" t="str">
            <v>Current Year Collections -Liquidations</v>
          </cell>
          <cell r="D150" t="str">
            <v>0034</v>
          </cell>
          <cell r="E150" t="str">
            <v>ACC.DEP. LEASED ACS -ING</v>
          </cell>
          <cell r="F150">
            <v>-116871.03999999999</v>
          </cell>
          <cell r="G150">
            <v>0</v>
          </cell>
          <cell r="H150">
            <v>-116871.03999999999</v>
          </cell>
          <cell r="I150" t="str">
            <v>Mishraji</v>
          </cell>
        </row>
        <row r="151">
          <cell r="A151" t="str">
            <v>047001002.0035</v>
          </cell>
          <cell r="B151" t="str">
            <v>047001002</v>
          </cell>
          <cell r="C151" t="str">
            <v>Current Year Collections -Liquidations</v>
          </cell>
          <cell r="D151" t="str">
            <v>0035</v>
          </cell>
          <cell r="E151" t="str">
            <v>ACC.DEP. LEASED GENSETS</v>
          </cell>
          <cell r="F151">
            <v>-0.13</v>
          </cell>
          <cell r="G151">
            <v>0</v>
          </cell>
          <cell r="H151">
            <v>-0.13</v>
          </cell>
          <cell r="I151" t="str">
            <v>Mishraji</v>
          </cell>
        </row>
        <row r="152">
          <cell r="A152" t="str">
            <v>047001002.0036</v>
          </cell>
          <cell r="B152" t="str">
            <v>047001002</v>
          </cell>
          <cell r="C152" t="str">
            <v>Current Year Collections -Liquidations</v>
          </cell>
          <cell r="D152" t="str">
            <v>0036</v>
          </cell>
          <cell r="E152" t="str">
            <v>ACC.DEPRECIATION-HEAVY E</v>
          </cell>
          <cell r="F152">
            <v>-67131.360000000001</v>
          </cell>
          <cell r="G152">
            <v>0</v>
          </cell>
          <cell r="H152">
            <v>-67131.360000000001</v>
          </cell>
          <cell r="I152" t="str">
            <v>Mishraji</v>
          </cell>
        </row>
        <row r="153">
          <cell r="A153" t="str">
            <v>047001002.0037</v>
          </cell>
          <cell r="B153" t="str">
            <v>047001002</v>
          </cell>
          <cell r="C153" t="str">
            <v>Current Year Collections -Liquidations</v>
          </cell>
          <cell r="D153" t="str">
            <v>0037</v>
          </cell>
          <cell r="E153" t="str">
            <v>ACC.DEP LEASED P&amp;M 40Perct.IT</v>
          </cell>
          <cell r="F153">
            <v>0.79</v>
          </cell>
          <cell r="G153">
            <v>0</v>
          </cell>
          <cell r="H153">
            <v>0.79</v>
          </cell>
          <cell r="I153" t="str">
            <v>Mishraji</v>
          </cell>
        </row>
        <row r="154">
          <cell r="A154" t="str">
            <v>047001002.0038</v>
          </cell>
          <cell r="B154" t="str">
            <v>047001002</v>
          </cell>
          <cell r="C154" t="str">
            <v>Current Year Collections -Liquidations</v>
          </cell>
          <cell r="D154" t="str">
            <v>0038</v>
          </cell>
          <cell r="E154" t="str">
            <v>ACC.DEP LEASED P&amp;M&lt;5000/</v>
          </cell>
          <cell r="F154">
            <v>-496154.8</v>
          </cell>
          <cell r="G154">
            <v>0</v>
          </cell>
          <cell r="H154">
            <v>-496154.8</v>
          </cell>
          <cell r="I154" t="str">
            <v>Mishraji</v>
          </cell>
        </row>
        <row r="155">
          <cell r="A155" t="str">
            <v>047001002.0039</v>
          </cell>
          <cell r="B155" t="str">
            <v>047001002</v>
          </cell>
          <cell r="C155" t="str">
            <v>Current Year Collections -Liquidations</v>
          </cell>
          <cell r="D155" t="str">
            <v>0039</v>
          </cell>
          <cell r="E155" t="str">
            <v>ACC. DEP. - LEASED P&amp;M -</v>
          </cell>
          <cell r="F155">
            <v>-39203239.590000004</v>
          </cell>
          <cell r="G155">
            <v>-141198.63</v>
          </cell>
          <cell r="H155">
            <v>-39344438.219999999</v>
          </cell>
          <cell r="I155" t="str">
            <v>Mishraji</v>
          </cell>
        </row>
        <row r="156">
          <cell r="A156" t="str">
            <v>047001002.0040</v>
          </cell>
          <cell r="B156" t="str">
            <v>047001002</v>
          </cell>
          <cell r="C156" t="str">
            <v>Current Year Collections -Liquidations</v>
          </cell>
          <cell r="D156" t="str">
            <v>0040</v>
          </cell>
          <cell r="E156" t="str">
            <v>ACC. DEP. LEASED COMPUTE</v>
          </cell>
          <cell r="F156">
            <v>6810605.3600000003</v>
          </cell>
          <cell r="G156">
            <v>0</v>
          </cell>
          <cell r="H156">
            <v>6810605.3600000003</v>
          </cell>
          <cell r="I156" t="str">
            <v>Mishraji</v>
          </cell>
        </row>
        <row r="157">
          <cell r="A157" t="str">
            <v>047001002.0041</v>
          </cell>
          <cell r="B157" t="str">
            <v>047001002</v>
          </cell>
          <cell r="C157" t="str">
            <v>Current Year Collections -Liquidations</v>
          </cell>
          <cell r="D157" t="str">
            <v>0041</v>
          </cell>
          <cell r="E157" t="str">
            <v>ACC.DEP. LEASED O.E. -IN</v>
          </cell>
          <cell r="F157">
            <v>1219246.32</v>
          </cell>
          <cell r="G157">
            <v>0</v>
          </cell>
          <cell r="H157">
            <v>1219246.32</v>
          </cell>
          <cell r="I157" t="str">
            <v>Mishraji</v>
          </cell>
        </row>
        <row r="158">
          <cell r="A158" t="str">
            <v>047001002.0045</v>
          </cell>
          <cell r="B158" t="str">
            <v>047001002</v>
          </cell>
          <cell r="C158" t="str">
            <v>Current Year Collections -Liquidations</v>
          </cell>
          <cell r="D158" t="str">
            <v>0045</v>
          </cell>
          <cell r="E158" t="str">
            <v>ACC.DEPRECIATION-TANKERS</v>
          </cell>
          <cell r="F158">
            <v>6871.65</v>
          </cell>
          <cell r="G158">
            <v>0</v>
          </cell>
          <cell r="H158">
            <v>6871.65</v>
          </cell>
          <cell r="I158" t="str">
            <v>Mishraji</v>
          </cell>
        </row>
        <row r="159">
          <cell r="A159" t="str">
            <v>047001002.0046</v>
          </cell>
          <cell r="B159" t="str">
            <v>047001002</v>
          </cell>
          <cell r="C159" t="str">
            <v>Current Year Collections -Liquidations</v>
          </cell>
          <cell r="D159" t="str">
            <v>0046</v>
          </cell>
          <cell r="E159" t="str">
            <v>ACC.DEP.LEASED HCVS -ING</v>
          </cell>
          <cell r="F159">
            <v>12151706.539999999</v>
          </cell>
          <cell r="G159">
            <v>0</v>
          </cell>
          <cell r="H159">
            <v>12151706.539999999</v>
          </cell>
          <cell r="I159" t="str">
            <v>Mishraji</v>
          </cell>
        </row>
        <row r="160">
          <cell r="A160" t="str">
            <v>047001002.0047</v>
          </cell>
          <cell r="B160" t="str">
            <v>047001002</v>
          </cell>
          <cell r="C160" t="str">
            <v>Current Year Collections -Liquidations</v>
          </cell>
          <cell r="D160" t="str">
            <v>0047</v>
          </cell>
          <cell r="E160" t="str">
            <v>ACC. DEP. LEASED CAR-LUX</v>
          </cell>
          <cell r="F160">
            <v>12713986.550000001</v>
          </cell>
          <cell r="G160">
            <v>0</v>
          </cell>
          <cell r="H160">
            <v>12713986.550000001</v>
          </cell>
          <cell r="I160" t="str">
            <v>Mishraji</v>
          </cell>
        </row>
        <row r="161">
          <cell r="A161" t="str">
            <v>047001002.0048</v>
          </cell>
          <cell r="B161" t="str">
            <v>047001002</v>
          </cell>
          <cell r="C161" t="str">
            <v>Current Year Collections -Liquidations</v>
          </cell>
          <cell r="D161" t="str">
            <v>0048</v>
          </cell>
          <cell r="E161" t="str">
            <v>ACC.DEP. LEASED CARS -IN</v>
          </cell>
          <cell r="F161">
            <v>2604466.1</v>
          </cell>
          <cell r="G161">
            <v>0</v>
          </cell>
          <cell r="H161">
            <v>2604466.1</v>
          </cell>
          <cell r="I161" t="str">
            <v>Mishraji</v>
          </cell>
        </row>
        <row r="162">
          <cell r="A162" t="str">
            <v>047001002.0049</v>
          </cell>
          <cell r="B162" t="str">
            <v>047001002</v>
          </cell>
          <cell r="C162" t="str">
            <v>Current Year Collections -Liquidations</v>
          </cell>
          <cell r="D162" t="str">
            <v>0049</v>
          </cell>
          <cell r="E162" t="str">
            <v>ACC.DEP. LEASED S &amp; M -I</v>
          </cell>
          <cell r="F162">
            <v>-163648.91</v>
          </cell>
          <cell r="G162">
            <v>0</v>
          </cell>
          <cell r="H162">
            <v>-163648.91</v>
          </cell>
          <cell r="I162" t="str">
            <v>Mishraji</v>
          </cell>
        </row>
        <row r="163">
          <cell r="A163" t="str">
            <v>047001002.0050</v>
          </cell>
          <cell r="B163" t="str">
            <v>047001002</v>
          </cell>
          <cell r="C163" t="str">
            <v>Current Year Collections -Liquidations</v>
          </cell>
          <cell r="D163" t="str">
            <v>0050</v>
          </cell>
          <cell r="E163" t="str">
            <v>ACC. DEP. LEASED F &amp; F -</v>
          </cell>
          <cell r="F163">
            <v>-5125803.68</v>
          </cell>
          <cell r="G163">
            <v>-307962.37</v>
          </cell>
          <cell r="H163">
            <v>-5433766.0499999998</v>
          </cell>
          <cell r="I163" t="str">
            <v>Mishraji</v>
          </cell>
        </row>
        <row r="164">
          <cell r="A164" t="str">
            <v>047001002.0051</v>
          </cell>
          <cell r="B164" t="str">
            <v>047001002</v>
          </cell>
          <cell r="C164" t="str">
            <v>Current Year Collections -Liquidations</v>
          </cell>
          <cell r="D164" t="str">
            <v>0051</v>
          </cell>
          <cell r="E164" t="str">
            <v>ACC. DEP. LEASED AEROPLA</v>
          </cell>
          <cell r="F164">
            <v>49096854.960000001</v>
          </cell>
          <cell r="G164">
            <v>0</v>
          </cell>
          <cell r="H164">
            <v>49096854.960000001</v>
          </cell>
          <cell r="I164" t="str">
            <v>Mishraji</v>
          </cell>
        </row>
        <row r="165">
          <cell r="A165" t="str">
            <v>047001002.0053</v>
          </cell>
          <cell r="B165" t="str">
            <v>047001002</v>
          </cell>
          <cell r="C165" t="str">
            <v>Current Year Collections -Liquidations</v>
          </cell>
          <cell r="D165" t="str">
            <v>0053</v>
          </cell>
          <cell r="E165" t="str">
            <v>LEASED ADJ. AC'S -INGRES</v>
          </cell>
          <cell r="F165">
            <v>-0.02</v>
          </cell>
          <cell r="G165">
            <v>0</v>
          </cell>
          <cell r="H165">
            <v>-0.02</v>
          </cell>
          <cell r="I165" t="str">
            <v>Mishraji</v>
          </cell>
        </row>
        <row r="166">
          <cell r="A166" t="str">
            <v>047001002.0054</v>
          </cell>
          <cell r="B166" t="str">
            <v>047001002</v>
          </cell>
          <cell r="C166" t="str">
            <v>Current Year Collections -Liquidations</v>
          </cell>
          <cell r="D166" t="str">
            <v>0054</v>
          </cell>
          <cell r="E166" t="str">
            <v>LEASED ADJ. P &amp; M 100Perct. I</v>
          </cell>
          <cell r="F166">
            <v>-0.02</v>
          </cell>
          <cell r="G166">
            <v>0</v>
          </cell>
          <cell r="H166">
            <v>-0.02</v>
          </cell>
          <cell r="I166" t="str">
            <v>Mishraji</v>
          </cell>
        </row>
        <row r="167">
          <cell r="A167" t="str">
            <v>047001002.0055</v>
          </cell>
          <cell r="B167" t="str">
            <v>047001002</v>
          </cell>
          <cell r="C167" t="str">
            <v>Current Year Collections -Liquidations</v>
          </cell>
          <cell r="D167" t="str">
            <v>0055</v>
          </cell>
          <cell r="E167" t="str">
            <v>LEASED ADJ. P &amp; M -INGRE</v>
          </cell>
          <cell r="F167">
            <v>40261394.479999997</v>
          </cell>
          <cell r="G167">
            <v>786829.68</v>
          </cell>
          <cell r="H167">
            <v>41048224.159999996</v>
          </cell>
          <cell r="I167" t="str">
            <v>Mishraji</v>
          </cell>
        </row>
        <row r="168">
          <cell r="A168" t="str">
            <v>047001002.0056</v>
          </cell>
          <cell r="B168" t="str">
            <v>047001002</v>
          </cell>
          <cell r="C168" t="str">
            <v>Current Year Collections -Liquidations</v>
          </cell>
          <cell r="D168" t="str">
            <v>0056</v>
          </cell>
          <cell r="E168" t="str">
            <v>LEASED ADJ. AC'S -INGRES</v>
          </cell>
          <cell r="F168">
            <v>-851610.09</v>
          </cell>
          <cell r="G168">
            <v>0</v>
          </cell>
          <cell r="H168">
            <v>-851610.09</v>
          </cell>
          <cell r="I168" t="str">
            <v>Mishraji</v>
          </cell>
        </row>
        <row r="169">
          <cell r="A169" t="str">
            <v>047001002.0057</v>
          </cell>
          <cell r="B169" t="str">
            <v>047001002</v>
          </cell>
          <cell r="C169" t="str">
            <v>Current Year Collections -Liquidations</v>
          </cell>
          <cell r="D169" t="str">
            <v>0057</v>
          </cell>
          <cell r="E169" t="str">
            <v>LEASED ADJ. HEAVY EQUIP.</v>
          </cell>
          <cell r="F169">
            <v>67133.460000000006</v>
          </cell>
          <cell r="G169">
            <v>0</v>
          </cell>
          <cell r="H169">
            <v>67133.460000000006</v>
          </cell>
          <cell r="I169" t="str">
            <v>Mishraji</v>
          </cell>
        </row>
        <row r="170">
          <cell r="A170" t="str">
            <v>047001002.0058</v>
          </cell>
          <cell r="B170" t="str">
            <v>047001002</v>
          </cell>
          <cell r="C170" t="str">
            <v>Current Year Collections -Liquidations</v>
          </cell>
          <cell r="D170" t="str">
            <v>0058</v>
          </cell>
          <cell r="E170" t="str">
            <v>LEASED ADJ. P&amp; M 40Perct. -IN</v>
          </cell>
          <cell r="F170">
            <v>-9.3699999999999992</v>
          </cell>
          <cell r="G170">
            <v>0</v>
          </cell>
          <cell r="H170">
            <v>-9.3699999999999992</v>
          </cell>
          <cell r="I170" t="str">
            <v>Mishraji</v>
          </cell>
        </row>
        <row r="171">
          <cell r="A171" t="str">
            <v>047001002.0059</v>
          </cell>
          <cell r="B171" t="str">
            <v>047001002</v>
          </cell>
          <cell r="C171" t="str">
            <v>Current Year Collections -Liquidations</v>
          </cell>
          <cell r="D171" t="str">
            <v>0059</v>
          </cell>
          <cell r="E171" t="str">
            <v>LEASED ADJ . P&amp; M&lt;5000 -</v>
          </cell>
          <cell r="F171">
            <v>-309177.76</v>
          </cell>
          <cell r="G171">
            <v>0</v>
          </cell>
          <cell r="H171">
            <v>-309177.76</v>
          </cell>
          <cell r="I171" t="str">
            <v>Mishraji</v>
          </cell>
        </row>
        <row r="172">
          <cell r="A172" t="str">
            <v>047001002.0060</v>
          </cell>
          <cell r="B172" t="str">
            <v>047001002</v>
          </cell>
          <cell r="C172" t="str">
            <v>Current Year Collections -Liquidations</v>
          </cell>
          <cell r="D172" t="str">
            <v>0060</v>
          </cell>
          <cell r="E172" t="str">
            <v>LEASED ADJ. P &amp; M 100Perct. I</v>
          </cell>
          <cell r="F172">
            <v>135445084.31999999</v>
          </cell>
          <cell r="G172">
            <v>137323.4</v>
          </cell>
          <cell r="H172">
            <v>135582407.72</v>
          </cell>
          <cell r="I172" t="str">
            <v>Mishraji</v>
          </cell>
        </row>
        <row r="173">
          <cell r="A173" t="str">
            <v>047001002.0061</v>
          </cell>
          <cell r="B173" t="str">
            <v>047001002</v>
          </cell>
          <cell r="C173" t="str">
            <v>Current Year Collections -Liquidations</v>
          </cell>
          <cell r="D173" t="str">
            <v>0061</v>
          </cell>
          <cell r="E173" t="str">
            <v>LEASED ADJ. COMPUTERS -I</v>
          </cell>
          <cell r="F173">
            <v>-0.01</v>
          </cell>
          <cell r="G173">
            <v>0</v>
          </cell>
          <cell r="H173">
            <v>-0.01</v>
          </cell>
          <cell r="I173" t="str">
            <v>Mishraji</v>
          </cell>
        </row>
        <row r="174">
          <cell r="A174" t="str">
            <v>047001002.0062</v>
          </cell>
          <cell r="B174" t="str">
            <v>047001002</v>
          </cell>
          <cell r="C174" t="str">
            <v>Current Year Collections -Liquidations</v>
          </cell>
          <cell r="D174" t="str">
            <v>0062</v>
          </cell>
          <cell r="E174" t="str">
            <v>LEASED ADJ. COMPUTERS -I</v>
          </cell>
          <cell r="F174">
            <v>-6170503.3499999996</v>
          </cell>
          <cell r="G174">
            <v>0</v>
          </cell>
          <cell r="H174">
            <v>-6170503.3499999996</v>
          </cell>
          <cell r="I174" t="str">
            <v>Mishraji</v>
          </cell>
        </row>
        <row r="175">
          <cell r="A175" t="str">
            <v>047001002.0063</v>
          </cell>
          <cell r="B175" t="str">
            <v>047001002</v>
          </cell>
          <cell r="C175" t="str">
            <v>Current Year Collections -Liquidations</v>
          </cell>
          <cell r="D175" t="str">
            <v>0063</v>
          </cell>
          <cell r="E175" t="str">
            <v>LEASED ADJ. O.E. -INGRES</v>
          </cell>
          <cell r="F175">
            <v>-664112.05000000005</v>
          </cell>
          <cell r="G175">
            <v>0</v>
          </cell>
          <cell r="H175">
            <v>-664112.05000000005</v>
          </cell>
          <cell r="I175" t="str">
            <v>Mishraji</v>
          </cell>
        </row>
        <row r="176">
          <cell r="A176" t="str">
            <v>047001002.0065</v>
          </cell>
          <cell r="B176" t="str">
            <v>047001002</v>
          </cell>
          <cell r="C176" t="str">
            <v>Current Year Collections -Liquidations</v>
          </cell>
          <cell r="D176" t="str">
            <v>0065</v>
          </cell>
          <cell r="E176" t="str">
            <v>LEASED ADJ. CARS -INGRES</v>
          </cell>
          <cell r="F176">
            <v>0.03</v>
          </cell>
          <cell r="G176">
            <v>0</v>
          </cell>
          <cell r="H176">
            <v>0.03</v>
          </cell>
          <cell r="I176" t="str">
            <v>Mishraji</v>
          </cell>
        </row>
        <row r="177">
          <cell r="A177" t="str">
            <v>047001002.0066</v>
          </cell>
          <cell r="B177" t="str">
            <v>047001002</v>
          </cell>
          <cell r="C177" t="str">
            <v>Current Year Collections -Liquidations</v>
          </cell>
          <cell r="D177" t="str">
            <v>0066</v>
          </cell>
          <cell r="E177" t="str">
            <v>LEASED ADJ.TANKERS -INGR</v>
          </cell>
          <cell r="F177">
            <v>463496.93</v>
          </cell>
          <cell r="G177">
            <v>0</v>
          </cell>
          <cell r="H177">
            <v>463496.93</v>
          </cell>
          <cell r="I177" t="str">
            <v>Mishraji</v>
          </cell>
        </row>
        <row r="178">
          <cell r="A178" t="str">
            <v>047001002.0067</v>
          </cell>
          <cell r="B178" t="str">
            <v>047001002</v>
          </cell>
          <cell r="C178" t="str">
            <v>Current Year Collections -Liquidations</v>
          </cell>
          <cell r="D178" t="str">
            <v>0067</v>
          </cell>
          <cell r="E178" t="str">
            <v>LEASED ADJ. HCV'S -INGRE</v>
          </cell>
          <cell r="F178">
            <v>-117499.23</v>
          </cell>
          <cell r="G178">
            <v>0</v>
          </cell>
          <cell r="H178">
            <v>-117499.23</v>
          </cell>
          <cell r="I178" t="str">
            <v>Mishraji</v>
          </cell>
        </row>
        <row r="179">
          <cell r="A179" t="str">
            <v>047001002.0068</v>
          </cell>
          <cell r="B179" t="str">
            <v>047001002</v>
          </cell>
          <cell r="C179" t="str">
            <v>Current Year Collections -Liquidations</v>
          </cell>
          <cell r="D179" t="str">
            <v>0068</v>
          </cell>
          <cell r="E179" t="str">
            <v>LEASED ADJ. CARS -INGRES</v>
          </cell>
          <cell r="F179">
            <v>15785529.33</v>
          </cell>
          <cell r="G179">
            <v>0</v>
          </cell>
          <cell r="H179">
            <v>15785529.33</v>
          </cell>
          <cell r="I179" t="str">
            <v>Mishraji</v>
          </cell>
        </row>
        <row r="180">
          <cell r="A180" t="str">
            <v>047001002.0069</v>
          </cell>
          <cell r="B180" t="str">
            <v>047001002</v>
          </cell>
          <cell r="C180" t="str">
            <v>Current Year Collections -Liquidations</v>
          </cell>
          <cell r="D180" t="str">
            <v>0069</v>
          </cell>
          <cell r="E180" t="str">
            <v>LEASED ADJ. S &amp; M -INGRE</v>
          </cell>
          <cell r="F180">
            <v>32120.19</v>
          </cell>
          <cell r="G180">
            <v>0</v>
          </cell>
          <cell r="H180">
            <v>32120.19</v>
          </cell>
          <cell r="I180" t="str">
            <v>Mishraji</v>
          </cell>
        </row>
        <row r="181">
          <cell r="A181" t="str">
            <v>047001002.0070</v>
          </cell>
          <cell r="B181" t="str">
            <v>047001002</v>
          </cell>
          <cell r="C181" t="str">
            <v>Current Year Collections -Liquidations</v>
          </cell>
          <cell r="D181" t="str">
            <v>0070</v>
          </cell>
          <cell r="E181" t="str">
            <v>LEASED ADJ. F &amp; F -INGRE</v>
          </cell>
          <cell r="F181">
            <v>-21980893.829999998</v>
          </cell>
          <cell r="G181">
            <v>307962.37</v>
          </cell>
          <cell r="H181">
            <v>-21672931.460000001</v>
          </cell>
          <cell r="I181" t="str">
            <v>Mishraji</v>
          </cell>
        </row>
        <row r="182">
          <cell r="A182" t="str">
            <v>047001002.0071</v>
          </cell>
          <cell r="B182" t="str">
            <v>047001002</v>
          </cell>
          <cell r="C182" t="str">
            <v>Current Year Collections -Liquidations</v>
          </cell>
          <cell r="D182" t="str">
            <v>0071</v>
          </cell>
          <cell r="E182" t="str">
            <v>LEASED ADJ. CAR -LUX -I</v>
          </cell>
          <cell r="F182">
            <v>-5843340.5700000003</v>
          </cell>
          <cell r="G182">
            <v>0</v>
          </cell>
          <cell r="H182">
            <v>-5843340.5700000003</v>
          </cell>
          <cell r="I182" t="str">
            <v>Mishraji</v>
          </cell>
        </row>
        <row r="183">
          <cell r="A183" t="str">
            <v>047001002.0072</v>
          </cell>
          <cell r="B183" t="str">
            <v>047001002</v>
          </cell>
          <cell r="C183" t="str">
            <v>Current Year Collections -Liquidations</v>
          </cell>
          <cell r="D183" t="str">
            <v>0072</v>
          </cell>
          <cell r="E183" t="str">
            <v>LEASED ADJ. AEROPLANES -</v>
          </cell>
          <cell r="F183">
            <v>12226411.93</v>
          </cell>
          <cell r="G183">
            <v>0</v>
          </cell>
          <cell r="H183">
            <v>12226411.93</v>
          </cell>
          <cell r="I183" t="str">
            <v>Mishraji</v>
          </cell>
        </row>
        <row r="184">
          <cell r="A184" t="str">
            <v>047001002.0073</v>
          </cell>
          <cell r="B184" t="str">
            <v>047001002</v>
          </cell>
          <cell r="C184" t="str">
            <v>Current Year Collections -Liquidations</v>
          </cell>
          <cell r="D184" t="str">
            <v>0073</v>
          </cell>
          <cell r="E184" t="str">
            <v>STOCK ON HIRE -INGRES</v>
          </cell>
          <cell r="F184">
            <v>-392498036.13999999</v>
          </cell>
          <cell r="G184">
            <v>17010051</v>
          </cell>
          <cell r="H184">
            <v>-375487985.13999999</v>
          </cell>
          <cell r="I184" t="str">
            <v>Mishraji</v>
          </cell>
        </row>
        <row r="185">
          <cell r="A185" t="str">
            <v>047001002.0074</v>
          </cell>
          <cell r="B185" t="str">
            <v>047001002</v>
          </cell>
          <cell r="C185" t="str">
            <v>Current Year Collections -Liquidations</v>
          </cell>
          <cell r="D185" t="str">
            <v>0074</v>
          </cell>
          <cell r="E185" t="str">
            <v>H.P. INSTALMENTS RECEIVA</v>
          </cell>
          <cell r="F185">
            <v>-48951144.240000002</v>
          </cell>
          <cell r="G185">
            <v>2915310.78</v>
          </cell>
          <cell r="H185">
            <v>-46035833.460000001</v>
          </cell>
          <cell r="I185" t="str">
            <v>Mishraji</v>
          </cell>
        </row>
        <row r="186">
          <cell r="A186" t="str">
            <v>047001002.0075</v>
          </cell>
          <cell r="B186" t="str">
            <v>047001002</v>
          </cell>
          <cell r="C186" t="str">
            <v>Current Year Collections -Liquidations</v>
          </cell>
          <cell r="D186" t="str">
            <v>0075</v>
          </cell>
          <cell r="E186" t="str">
            <v>UNALLOCATED RECEIPTS -IN</v>
          </cell>
          <cell r="F186">
            <v>2340634.7400000002</v>
          </cell>
          <cell r="G186">
            <v>0</v>
          </cell>
          <cell r="H186">
            <v>2340634.7400000002</v>
          </cell>
          <cell r="I186" t="str">
            <v>Mishraji</v>
          </cell>
        </row>
        <row r="187">
          <cell r="A187" t="str">
            <v>047001002.0076</v>
          </cell>
          <cell r="B187" t="str">
            <v>047001002</v>
          </cell>
          <cell r="C187" t="str">
            <v>Current Year Collections -Liquidations</v>
          </cell>
          <cell r="D187" t="str">
            <v>0076</v>
          </cell>
          <cell r="E187" t="str">
            <v>PARTY EXPENSES A/C -INGR</v>
          </cell>
          <cell r="F187">
            <v>3825471.59</v>
          </cell>
          <cell r="G187">
            <v>90930.5</v>
          </cell>
          <cell r="H187">
            <v>3916402.09</v>
          </cell>
          <cell r="I187" t="str">
            <v>Mishraji</v>
          </cell>
        </row>
        <row r="188">
          <cell r="A188" t="str">
            <v>047001002.0077</v>
          </cell>
          <cell r="B188" t="str">
            <v>047001002</v>
          </cell>
          <cell r="C188" t="str">
            <v>Current Year Collections -Liquidations</v>
          </cell>
          <cell r="D188" t="str">
            <v>0077</v>
          </cell>
          <cell r="E188" t="str">
            <v>INSURANCE CONTROL A/C -I</v>
          </cell>
          <cell r="F188">
            <v>-276780.26</v>
          </cell>
          <cell r="G188">
            <v>-82350</v>
          </cell>
          <cell r="H188">
            <v>-359130.26</v>
          </cell>
          <cell r="I188" t="str">
            <v>Mishraji</v>
          </cell>
        </row>
        <row r="189">
          <cell r="A189" t="str">
            <v>047001002.0078</v>
          </cell>
          <cell r="B189" t="str">
            <v>047001002</v>
          </cell>
          <cell r="C189" t="str">
            <v>Current Year Collections -Liquidations</v>
          </cell>
          <cell r="D189" t="str">
            <v>0078</v>
          </cell>
          <cell r="E189" t="str">
            <v>REPOSSESSED STOCK -INGRE</v>
          </cell>
          <cell r="F189">
            <v>-4180264.02</v>
          </cell>
          <cell r="G189">
            <v>198482.36</v>
          </cell>
          <cell r="H189">
            <v>-3981781.66</v>
          </cell>
          <cell r="I189" t="str">
            <v>Vivek</v>
          </cell>
        </row>
        <row r="190">
          <cell r="A190" t="str">
            <v>047001002.0079</v>
          </cell>
          <cell r="B190" t="str">
            <v>047001002</v>
          </cell>
          <cell r="C190" t="str">
            <v>Current Year Collections -Liquidations</v>
          </cell>
          <cell r="D190" t="str">
            <v>0079</v>
          </cell>
          <cell r="E190" t="str">
            <v>BILLS RECEIVABLE -INGRES</v>
          </cell>
          <cell r="F190">
            <v>2978854</v>
          </cell>
          <cell r="G190">
            <v>0</v>
          </cell>
          <cell r="H190">
            <v>2978854</v>
          </cell>
          <cell r="I190" t="str">
            <v>Mishraji</v>
          </cell>
        </row>
        <row r="191">
          <cell r="A191" t="str">
            <v>047001002.0080</v>
          </cell>
          <cell r="B191" t="str">
            <v>047001002</v>
          </cell>
          <cell r="C191" t="str">
            <v>Current Year Collections -Liquidations</v>
          </cell>
          <cell r="D191" t="str">
            <v>0080</v>
          </cell>
          <cell r="E191" t="str">
            <v>BR PURCHASED DELHI -INGR</v>
          </cell>
          <cell r="F191">
            <v>-2978854</v>
          </cell>
          <cell r="G191">
            <v>0</v>
          </cell>
          <cell r="H191">
            <v>-2978854</v>
          </cell>
          <cell r="I191" t="str">
            <v>Mishraji</v>
          </cell>
        </row>
        <row r="192">
          <cell r="A192" t="str">
            <v>047001002.0081</v>
          </cell>
          <cell r="B192" t="str">
            <v>047001002</v>
          </cell>
          <cell r="C192" t="str">
            <v>Current Year Collections -Liquidations</v>
          </cell>
          <cell r="D192" t="str">
            <v>0081</v>
          </cell>
          <cell r="E192" t="str">
            <v>LEASE RENTALS RECEIVABLE</v>
          </cell>
          <cell r="F192">
            <v>-13124480.48</v>
          </cell>
          <cell r="G192">
            <v>83330</v>
          </cell>
          <cell r="H192">
            <v>-13041150.48</v>
          </cell>
          <cell r="I192" t="str">
            <v>Mishraji</v>
          </cell>
        </row>
        <row r="193">
          <cell r="A193" t="str">
            <v>047001002.0082</v>
          </cell>
          <cell r="B193" t="str">
            <v>047001002</v>
          </cell>
          <cell r="C193" t="str">
            <v>Current Year Collections -Liquidations</v>
          </cell>
          <cell r="D193" t="str">
            <v>0082</v>
          </cell>
          <cell r="E193" t="str">
            <v>SUB-LEASE RENTALS RECEIV</v>
          </cell>
          <cell r="F193">
            <v>1062241.02</v>
          </cell>
          <cell r="G193">
            <v>0</v>
          </cell>
          <cell r="H193">
            <v>1062241.02</v>
          </cell>
          <cell r="I193" t="str">
            <v>Mishraji</v>
          </cell>
        </row>
        <row r="194">
          <cell r="A194" t="str">
            <v>047001002.0083</v>
          </cell>
          <cell r="B194" t="str">
            <v>047001002</v>
          </cell>
          <cell r="C194" t="str">
            <v>Current Year Collections -Liquidations</v>
          </cell>
          <cell r="D194" t="str">
            <v>0083</v>
          </cell>
          <cell r="E194" t="str">
            <v>LEASE SECURITY DEPOSITS</v>
          </cell>
          <cell r="F194">
            <v>25423678</v>
          </cell>
          <cell r="G194">
            <v>0</v>
          </cell>
          <cell r="H194">
            <v>25423678</v>
          </cell>
          <cell r="I194" t="str">
            <v>Mishraji</v>
          </cell>
        </row>
        <row r="195">
          <cell r="A195" t="str">
            <v>047001002.0085</v>
          </cell>
          <cell r="B195" t="str">
            <v>047001002</v>
          </cell>
          <cell r="C195" t="str">
            <v>Current Year Collections -Liquidations</v>
          </cell>
          <cell r="D195" t="str">
            <v>0085</v>
          </cell>
          <cell r="E195" t="str">
            <v>SOH - L A/C</v>
          </cell>
          <cell r="F195">
            <v>327057587</v>
          </cell>
          <cell r="G195">
            <v>-12458119</v>
          </cell>
          <cell r="H195">
            <v>314599468</v>
          </cell>
          <cell r="I195" t="str">
            <v>Mishraji</v>
          </cell>
        </row>
        <row r="196">
          <cell r="A196" t="str">
            <v>047001002.0086</v>
          </cell>
          <cell r="B196" t="str">
            <v>047001002</v>
          </cell>
          <cell r="C196" t="str">
            <v>Current Year Collections -Liquidations</v>
          </cell>
          <cell r="D196" t="str">
            <v>0086</v>
          </cell>
          <cell r="E196" t="str">
            <v>PARTY RECEIVABLE -L A/C</v>
          </cell>
          <cell r="F196">
            <v>-2589179.59</v>
          </cell>
          <cell r="G196">
            <v>1800498.9</v>
          </cell>
          <cell r="H196">
            <v>-788680.69</v>
          </cell>
          <cell r="I196" t="str">
            <v>Mishraji</v>
          </cell>
        </row>
        <row r="197">
          <cell r="A197" t="str">
            <v>050001001.0001</v>
          </cell>
          <cell r="B197" t="str">
            <v>050001001</v>
          </cell>
          <cell r="C197" t="str">
            <v>January 1 Balance</v>
          </cell>
          <cell r="D197" t="str">
            <v>0001</v>
          </cell>
          <cell r="E197" t="str">
            <v>Financing Loans</v>
          </cell>
          <cell r="F197">
            <v>-310034406.87</v>
          </cell>
          <cell r="G197">
            <v>0</v>
          </cell>
          <cell r="H197">
            <v>-310034406.87</v>
          </cell>
          <cell r="I197" t="str">
            <v>Mishraji</v>
          </cell>
        </row>
        <row r="198">
          <cell r="A198" t="str">
            <v>050001002.0001</v>
          </cell>
          <cell r="B198" t="str">
            <v>050001002</v>
          </cell>
          <cell r="C198" t="str">
            <v>Current Year Volume -Additions</v>
          </cell>
          <cell r="D198" t="str">
            <v>0001</v>
          </cell>
          <cell r="E198" t="str">
            <v>Financing Loans</v>
          </cell>
          <cell r="F198">
            <v>-203260476.16999999</v>
          </cell>
          <cell r="G198">
            <v>-16325149.42</v>
          </cell>
          <cell r="H198">
            <v>-219585625.59</v>
          </cell>
          <cell r="I198" t="str">
            <v>Mishraji</v>
          </cell>
        </row>
        <row r="199">
          <cell r="A199" t="str">
            <v>067046001.0001</v>
          </cell>
          <cell r="B199" t="str">
            <v>067046001</v>
          </cell>
          <cell r="C199" t="str">
            <v>January 1 Balance Deferred Income- Quasi Lease Fixed Rate</v>
          </cell>
          <cell r="D199" t="str">
            <v>0001</v>
          </cell>
          <cell r="E199" t="str">
            <v>HP-Unmatured Finance Cha</v>
          </cell>
          <cell r="F199">
            <v>-66349464.32</v>
          </cell>
          <cell r="G199">
            <v>0</v>
          </cell>
          <cell r="H199">
            <v>-66349464.32</v>
          </cell>
          <cell r="I199" t="str">
            <v>Mishraji</v>
          </cell>
        </row>
        <row r="200">
          <cell r="A200" t="str">
            <v>067046001.0003</v>
          </cell>
          <cell r="B200" t="str">
            <v>067046001</v>
          </cell>
          <cell r="C200" t="str">
            <v>January 1 Balance Deferred Income- Quasi Lease Fixed Rate</v>
          </cell>
          <cell r="D200" t="str">
            <v>0003</v>
          </cell>
          <cell r="E200" t="str">
            <v>Lease-Unmatured Finance</v>
          </cell>
          <cell r="F200">
            <v>-1700527.58</v>
          </cell>
          <cell r="G200">
            <v>0</v>
          </cell>
          <cell r="H200">
            <v>-1700527.58</v>
          </cell>
          <cell r="I200" t="str">
            <v>Mishraji</v>
          </cell>
        </row>
        <row r="201">
          <cell r="A201" t="str">
            <v>067046002.0001</v>
          </cell>
          <cell r="B201" t="str">
            <v>067046002</v>
          </cell>
          <cell r="C201" t="str">
            <v>Current Year Additions Def Inc Quasi Lease Fixed Rate</v>
          </cell>
          <cell r="D201" t="str">
            <v>0001</v>
          </cell>
          <cell r="E201" t="str">
            <v>HP-Unmatured Finance Cha</v>
          </cell>
          <cell r="F201">
            <v>57175759.810000002</v>
          </cell>
          <cell r="G201">
            <v>-1905402.24</v>
          </cell>
          <cell r="H201">
            <v>55270357.57</v>
          </cell>
          <cell r="I201" t="str">
            <v>Mishraji</v>
          </cell>
        </row>
        <row r="202">
          <cell r="A202" t="str">
            <v>067046002.0003</v>
          </cell>
          <cell r="B202" t="str">
            <v>067046002</v>
          </cell>
          <cell r="C202" t="str">
            <v>Current Year Additions Def Inc Quasi Lease Fixed Rate</v>
          </cell>
          <cell r="D202" t="str">
            <v>0003</v>
          </cell>
          <cell r="E202" t="str">
            <v>Lease-Unmatured Finance</v>
          </cell>
          <cell r="F202">
            <v>-50170479.420000002</v>
          </cell>
          <cell r="G202">
            <v>3862672.58</v>
          </cell>
          <cell r="H202">
            <v>-46307806.840000004</v>
          </cell>
          <cell r="I202" t="str">
            <v>Mishraji</v>
          </cell>
        </row>
        <row r="203">
          <cell r="A203" t="str">
            <v>080001002.0001</v>
          </cell>
          <cell r="B203" t="str">
            <v>080001002</v>
          </cell>
          <cell r="C203" t="str">
            <v>Current year Provisions -Additions</v>
          </cell>
          <cell r="D203" t="str">
            <v>0001</v>
          </cell>
          <cell r="E203" t="str">
            <v>Time Sales and Loans</v>
          </cell>
          <cell r="F203">
            <v>-7555286.1900000004</v>
          </cell>
          <cell r="G203">
            <v>0</v>
          </cell>
          <cell r="H203">
            <v>-7555286.1900000004</v>
          </cell>
          <cell r="I203" t="str">
            <v>Mishraji</v>
          </cell>
        </row>
        <row r="204">
          <cell r="A204" t="str">
            <v>122003001.0055</v>
          </cell>
          <cell r="B204" t="str">
            <v>122003001</v>
          </cell>
          <cell r="C204" t="str">
            <v>Loans &amp; Advances to Employees</v>
          </cell>
          <cell r="D204" t="str">
            <v>0055</v>
          </cell>
          <cell r="E204" t="str">
            <v>Advances to Employees-Travel</v>
          </cell>
          <cell r="F204">
            <v>55560</v>
          </cell>
          <cell r="G204">
            <v>-55560</v>
          </cell>
          <cell r="H204">
            <v>0</v>
          </cell>
          <cell r="I204" t="str">
            <v>Pankaj</v>
          </cell>
        </row>
        <row r="205">
          <cell r="A205" t="str">
            <v>122005001.0001</v>
          </cell>
          <cell r="B205" t="str">
            <v>122005001</v>
          </cell>
          <cell r="C205" t="str">
            <v>Miscellaneous</v>
          </cell>
          <cell r="D205" t="str">
            <v>0001</v>
          </cell>
          <cell r="E205" t="str">
            <v>Suppliers-Indian</v>
          </cell>
          <cell r="F205">
            <v>0.1</v>
          </cell>
          <cell r="G205">
            <v>0</v>
          </cell>
          <cell r="H205">
            <v>0.1</v>
          </cell>
          <cell r="I205" t="str">
            <v>Pankaj</v>
          </cell>
        </row>
        <row r="206">
          <cell r="A206" t="str">
            <v>122005001.0099</v>
          </cell>
          <cell r="B206" t="str">
            <v>122005001</v>
          </cell>
          <cell r="C206" t="str">
            <v>Miscellaneous</v>
          </cell>
          <cell r="D206" t="str">
            <v>0099</v>
          </cell>
          <cell r="E206" t="str">
            <v>Advances - Default AP</v>
          </cell>
          <cell r="F206">
            <v>159445</v>
          </cell>
          <cell r="G206">
            <v>-15490</v>
          </cell>
          <cell r="H206">
            <v>143955</v>
          </cell>
          <cell r="I206" t="str">
            <v>Pankaj</v>
          </cell>
        </row>
        <row r="207">
          <cell r="A207" t="str">
            <v>122008003.0201</v>
          </cell>
          <cell r="B207" t="str">
            <v>122008003</v>
          </cell>
          <cell r="C207" t="str">
            <v>Advance To Suppliers Others</v>
          </cell>
          <cell r="D207" t="str">
            <v>0201</v>
          </cell>
          <cell r="E207" t="str">
            <v>TRAVEL ADV -EMP</v>
          </cell>
          <cell r="F207">
            <v>70000.13</v>
          </cell>
          <cell r="G207">
            <v>-30000</v>
          </cell>
          <cell r="H207">
            <v>40000.129999999997</v>
          </cell>
          <cell r="I207" t="str">
            <v>Pankaj</v>
          </cell>
        </row>
        <row r="208">
          <cell r="A208" t="str">
            <v>122008003.0202</v>
          </cell>
          <cell r="B208" t="str">
            <v>122008003</v>
          </cell>
          <cell r="C208" t="str">
            <v>Advance To Suppliers Others</v>
          </cell>
          <cell r="D208" t="str">
            <v>0202</v>
          </cell>
          <cell r="E208" t="str">
            <v>OFFICERS LOAN ACCOUNT</v>
          </cell>
          <cell r="F208">
            <v>5393</v>
          </cell>
          <cell r="G208">
            <v>94788</v>
          </cell>
          <cell r="H208">
            <v>100181</v>
          </cell>
          <cell r="I208" t="str">
            <v>Pankaj</v>
          </cell>
        </row>
        <row r="209">
          <cell r="A209" t="str">
            <v>122008003.0203</v>
          </cell>
          <cell r="B209" t="str">
            <v>122008003</v>
          </cell>
          <cell r="C209" t="str">
            <v>Advance To Suppliers Others</v>
          </cell>
          <cell r="D209" t="str">
            <v>0203</v>
          </cell>
          <cell r="E209" t="str">
            <v>SALARY ADVANCE</v>
          </cell>
          <cell r="F209">
            <v>-10940</v>
          </cell>
          <cell r="G209">
            <v>10940</v>
          </cell>
          <cell r="H209">
            <v>0</v>
          </cell>
          <cell r="I209" t="str">
            <v>Pankaj</v>
          </cell>
        </row>
        <row r="210">
          <cell r="A210" t="str">
            <v>122008003.0204</v>
          </cell>
          <cell r="B210" t="str">
            <v>122008003</v>
          </cell>
          <cell r="C210" t="str">
            <v>Advance To Suppliers Others</v>
          </cell>
          <cell r="D210" t="str">
            <v>0204</v>
          </cell>
          <cell r="E210" t="str">
            <v>PREPAID EXPENSES</v>
          </cell>
          <cell r="F210">
            <v>143917.54999999999</v>
          </cell>
          <cell r="G210">
            <v>211462</v>
          </cell>
          <cell r="H210">
            <v>355379.55</v>
          </cell>
          <cell r="I210" t="str">
            <v>Pankaj</v>
          </cell>
        </row>
        <row r="211">
          <cell r="A211" t="str">
            <v>122008003.0205</v>
          </cell>
          <cell r="B211" t="str">
            <v>122008003</v>
          </cell>
          <cell r="C211" t="str">
            <v>Advance To Suppliers Others</v>
          </cell>
          <cell r="D211" t="str">
            <v>0205</v>
          </cell>
          <cell r="E211" t="str">
            <v>DEPOSITS</v>
          </cell>
          <cell r="F211">
            <v>5223481</v>
          </cell>
          <cell r="G211">
            <v>-63000</v>
          </cell>
          <cell r="H211">
            <v>5160481</v>
          </cell>
          <cell r="I211" t="str">
            <v>Pankaj</v>
          </cell>
        </row>
        <row r="212">
          <cell r="A212" t="str">
            <v>122008003.0207</v>
          </cell>
          <cell r="B212" t="str">
            <v>122008003</v>
          </cell>
          <cell r="C212" t="str">
            <v>Advance To Suppliers Others</v>
          </cell>
          <cell r="D212" t="str">
            <v>0207</v>
          </cell>
          <cell r="E212" t="str">
            <v>ADVANCES TO SUPPLIERS -I</v>
          </cell>
          <cell r="F212">
            <v>22800</v>
          </cell>
          <cell r="G212">
            <v>28200</v>
          </cell>
          <cell r="H212">
            <v>51000</v>
          </cell>
          <cell r="I212" t="str">
            <v>Mishraji</v>
          </cell>
        </row>
        <row r="213">
          <cell r="A213" t="str">
            <v>122008003.0208</v>
          </cell>
          <cell r="B213" t="str">
            <v>122008003</v>
          </cell>
          <cell r="C213" t="str">
            <v>Advance To Suppliers Others</v>
          </cell>
          <cell r="D213" t="str">
            <v>0208</v>
          </cell>
          <cell r="E213" t="str">
            <v>LOAN AGAINST FIXED DEPOS</v>
          </cell>
          <cell r="F213">
            <v>-123750</v>
          </cell>
          <cell r="G213">
            <v>123750</v>
          </cell>
          <cell r="H213">
            <v>0</v>
          </cell>
          <cell r="I213" t="str">
            <v>Vivek</v>
          </cell>
        </row>
        <row r="214">
          <cell r="A214" t="str">
            <v>122008003.0209</v>
          </cell>
          <cell r="B214" t="str">
            <v>122008003</v>
          </cell>
          <cell r="C214" t="str">
            <v>Advance To Suppliers Others</v>
          </cell>
          <cell r="D214" t="str">
            <v>0209</v>
          </cell>
          <cell r="E214" t="str">
            <v>LOAN AGNST FIXED DEPOSIT</v>
          </cell>
          <cell r="F214">
            <v>123750</v>
          </cell>
          <cell r="G214">
            <v>-123750</v>
          </cell>
          <cell r="H214">
            <v>0</v>
          </cell>
          <cell r="I214" t="str">
            <v>Vivek</v>
          </cell>
        </row>
        <row r="215">
          <cell r="A215" t="str">
            <v>122008003.0210</v>
          </cell>
          <cell r="B215" t="str">
            <v>122008003</v>
          </cell>
          <cell r="C215" t="str">
            <v>Advance To Suppliers Others</v>
          </cell>
          <cell r="D215" t="str">
            <v>0210</v>
          </cell>
          <cell r="E215" t="str">
            <v>NATIONAL INS. CO., N.D.</v>
          </cell>
          <cell r="F215">
            <v>68016</v>
          </cell>
          <cell r="G215">
            <v>0</v>
          </cell>
          <cell r="H215">
            <v>68016</v>
          </cell>
          <cell r="I215" t="str">
            <v>Mishraji</v>
          </cell>
        </row>
        <row r="216">
          <cell r="A216" t="str">
            <v>122008003.0212</v>
          </cell>
          <cell r="B216" t="str">
            <v>122008003</v>
          </cell>
          <cell r="C216" t="str">
            <v>Advance To Suppliers Others</v>
          </cell>
          <cell r="D216" t="str">
            <v>0212</v>
          </cell>
          <cell r="E216" t="str">
            <v>CORPUS CONTRIBUTION A/C</v>
          </cell>
          <cell r="F216">
            <v>2500000</v>
          </cell>
          <cell r="G216">
            <v>-3286535</v>
          </cell>
          <cell r="H216">
            <v>-786535</v>
          </cell>
          <cell r="I216" t="str">
            <v>Pankaj</v>
          </cell>
        </row>
        <row r="217">
          <cell r="A217" t="str">
            <v>122008003.0213</v>
          </cell>
          <cell r="B217" t="str">
            <v>122008003</v>
          </cell>
          <cell r="C217" t="str">
            <v>Advance To Suppliers Others</v>
          </cell>
          <cell r="D217" t="str">
            <v>0213</v>
          </cell>
          <cell r="E217" t="str">
            <v>ADVANCE FOR EXPENSES - O</v>
          </cell>
          <cell r="F217">
            <v>92766</v>
          </cell>
          <cell r="G217">
            <v>0</v>
          </cell>
          <cell r="H217">
            <v>92766</v>
          </cell>
          <cell r="I217" t="str">
            <v>Mishraji</v>
          </cell>
        </row>
        <row r="218">
          <cell r="A218" t="str">
            <v>122008003.0215</v>
          </cell>
          <cell r="B218" t="str">
            <v>122008003</v>
          </cell>
          <cell r="C218" t="str">
            <v>Advance To Suppliers Others</v>
          </cell>
          <cell r="D218" t="str">
            <v>0215</v>
          </cell>
          <cell r="E218" t="str">
            <v>INGRES CONTROL</v>
          </cell>
          <cell r="F218">
            <v>0.05</v>
          </cell>
          <cell r="G218">
            <v>0</v>
          </cell>
          <cell r="H218">
            <v>0.05</v>
          </cell>
          <cell r="I218" t="str">
            <v>Pankaj</v>
          </cell>
        </row>
        <row r="219">
          <cell r="A219" t="str">
            <v>130004008.0062</v>
          </cell>
          <cell r="B219" t="str">
            <v>130004008</v>
          </cell>
          <cell r="C219" t="str">
            <v>Taxes Receivable</v>
          </cell>
          <cell r="D219" t="str">
            <v>0062</v>
          </cell>
          <cell r="E219" t="str">
            <v>TDS Receivable F.Y. 2002-03</v>
          </cell>
          <cell r="F219">
            <v>194109</v>
          </cell>
          <cell r="G219">
            <v>-194109</v>
          </cell>
          <cell r="H219">
            <v>0</v>
          </cell>
          <cell r="I219" t="str">
            <v>Mishraji</v>
          </cell>
        </row>
        <row r="220">
          <cell r="A220" t="str">
            <v>130008001.0202</v>
          </cell>
          <cell r="B220" t="str">
            <v>130008001</v>
          </cell>
          <cell r="C220" t="str">
            <v>Receivables from broker dealers</v>
          </cell>
          <cell r="D220" t="str">
            <v>0202</v>
          </cell>
          <cell r="E220" t="str">
            <v>UWB LEASE SECURITY DEP.</v>
          </cell>
          <cell r="F220">
            <v>8902645.25</v>
          </cell>
          <cell r="G220">
            <v>0</v>
          </cell>
          <cell r="H220">
            <v>8902645.25</v>
          </cell>
          <cell r="I220" t="str">
            <v>Mishraji</v>
          </cell>
        </row>
        <row r="221">
          <cell r="A221" t="str">
            <v>130008001.0203</v>
          </cell>
          <cell r="B221" t="str">
            <v>130008001</v>
          </cell>
          <cell r="C221" t="str">
            <v>Receivables from broker dealers</v>
          </cell>
          <cell r="D221" t="str">
            <v>0203</v>
          </cell>
          <cell r="E221" t="str">
            <v>CONTINENTAL AUTO LTD -IN</v>
          </cell>
          <cell r="F221">
            <v>-0.09</v>
          </cell>
          <cell r="G221">
            <v>0</v>
          </cell>
          <cell r="H221">
            <v>-0.09</v>
          </cell>
          <cell r="I221" t="str">
            <v>Mishraji</v>
          </cell>
        </row>
        <row r="222">
          <cell r="A222" t="str">
            <v>130008001.0205</v>
          </cell>
          <cell r="B222" t="str">
            <v>130008001</v>
          </cell>
          <cell r="C222" t="str">
            <v>Receivables from broker dealers</v>
          </cell>
          <cell r="D222" t="str">
            <v>0205</v>
          </cell>
          <cell r="E222" t="str">
            <v>ALPIC COMMN A/C - LIABIL</v>
          </cell>
          <cell r="F222">
            <v>-50768.69</v>
          </cell>
          <cell r="G222">
            <v>50768.69</v>
          </cell>
          <cell r="H222">
            <v>0</v>
          </cell>
          <cell r="I222" t="str">
            <v>Mishraji</v>
          </cell>
        </row>
        <row r="223">
          <cell r="A223" t="str">
            <v>130008001.0206</v>
          </cell>
          <cell r="B223" t="str">
            <v>130008001</v>
          </cell>
          <cell r="C223" t="str">
            <v>Receivables from broker dealers</v>
          </cell>
          <cell r="D223" t="str">
            <v>0206</v>
          </cell>
          <cell r="E223" t="str">
            <v>CONSORTIUM COMM. A/C -AS</v>
          </cell>
          <cell r="F223">
            <v>137239.38</v>
          </cell>
          <cell r="G223">
            <v>-3499</v>
          </cell>
          <cell r="H223">
            <v>133740.38</v>
          </cell>
          <cell r="I223" t="str">
            <v>Mishraji</v>
          </cell>
        </row>
        <row r="224">
          <cell r="A224" t="str">
            <v>130008001.0207</v>
          </cell>
          <cell r="B224" t="str">
            <v>130008001</v>
          </cell>
          <cell r="C224" t="str">
            <v>Receivables from broker dealers</v>
          </cell>
          <cell r="D224" t="str">
            <v>0207</v>
          </cell>
          <cell r="E224" t="str">
            <v>PREPAID COMM. A/C- CONSO</v>
          </cell>
          <cell r="F224">
            <v>-782922.78</v>
          </cell>
          <cell r="G224">
            <v>0</v>
          </cell>
          <cell r="H224">
            <v>-782922.78</v>
          </cell>
          <cell r="I224" t="str">
            <v>Mishraji</v>
          </cell>
        </row>
        <row r="225">
          <cell r="A225" t="str">
            <v>130008001.0208</v>
          </cell>
          <cell r="B225" t="str">
            <v>130008001</v>
          </cell>
          <cell r="C225" t="str">
            <v>Receivables from broker dealers</v>
          </cell>
          <cell r="D225" t="str">
            <v>0208</v>
          </cell>
          <cell r="E225" t="str">
            <v>ALPIC COMM. A/C - ASSET</v>
          </cell>
          <cell r="F225">
            <v>50768.69</v>
          </cell>
          <cell r="G225">
            <v>-50768.69</v>
          </cell>
          <cell r="H225">
            <v>0</v>
          </cell>
          <cell r="I225" t="str">
            <v>Mishraji</v>
          </cell>
        </row>
        <row r="226">
          <cell r="A226" t="str">
            <v>130008001.0210</v>
          </cell>
          <cell r="B226" t="str">
            <v>130008001</v>
          </cell>
          <cell r="C226" t="str">
            <v>Receivables from broker dealers</v>
          </cell>
          <cell r="D226" t="str">
            <v>0210</v>
          </cell>
          <cell r="E226" t="str">
            <v>PREPAID COMM FOR DMA -IN</v>
          </cell>
          <cell r="F226">
            <v>4056492.18</v>
          </cell>
          <cell r="G226">
            <v>23753.93</v>
          </cell>
          <cell r="H226">
            <v>4080246.11</v>
          </cell>
          <cell r="I226" t="str">
            <v>Mishraji</v>
          </cell>
        </row>
        <row r="227">
          <cell r="A227" t="str">
            <v>130010001.0001</v>
          </cell>
          <cell r="B227" t="str">
            <v>130010001</v>
          </cell>
          <cell r="C227" t="str">
            <v>Accrued Interest receivable/investment income</v>
          </cell>
          <cell r="D227" t="str">
            <v>0001</v>
          </cell>
          <cell r="E227" t="str">
            <v>Bank Deposits</v>
          </cell>
          <cell r="F227">
            <v>371698</v>
          </cell>
          <cell r="G227">
            <v>0</v>
          </cell>
          <cell r="H227">
            <v>371698</v>
          </cell>
          <cell r="I227" t="str">
            <v>Vivek</v>
          </cell>
        </row>
        <row r="228">
          <cell r="A228" t="str">
            <v>130010001.0005</v>
          </cell>
          <cell r="B228" t="str">
            <v>130010001</v>
          </cell>
          <cell r="C228" t="str">
            <v>Accrued Interest receivable/investment income</v>
          </cell>
          <cell r="D228" t="str">
            <v>0005</v>
          </cell>
          <cell r="E228" t="str">
            <v>Discount Charges</v>
          </cell>
          <cell r="F228">
            <v>1859183.12</v>
          </cell>
          <cell r="G228">
            <v>25920</v>
          </cell>
          <cell r="H228">
            <v>1885103.12</v>
          </cell>
          <cell r="I228" t="str">
            <v>Mishraji</v>
          </cell>
        </row>
        <row r="229">
          <cell r="A229" t="str">
            <v>130010001.0202</v>
          </cell>
          <cell r="B229" t="str">
            <v>130010001</v>
          </cell>
          <cell r="C229" t="str">
            <v>Accrued Interest receivable/investment income</v>
          </cell>
          <cell r="D229" t="str">
            <v>0202</v>
          </cell>
          <cell r="E229" t="str">
            <v>INCOME   RECEIVABLE -ING</v>
          </cell>
          <cell r="F229">
            <v>22104017.370000001</v>
          </cell>
          <cell r="G229">
            <v>1740144</v>
          </cell>
          <cell r="H229">
            <v>23844161.370000001</v>
          </cell>
          <cell r="I229" t="str">
            <v>Mishraji</v>
          </cell>
        </row>
        <row r="230">
          <cell r="A230" t="str">
            <v>130010001.0203</v>
          </cell>
          <cell r="B230" t="str">
            <v>130010001</v>
          </cell>
          <cell r="C230" t="str">
            <v>Accrued Interest receivable/investment income</v>
          </cell>
          <cell r="D230" t="str">
            <v>0203</v>
          </cell>
          <cell r="E230" t="str">
            <v>INCOME ACCRUED BUT NOT DUE</v>
          </cell>
          <cell r="F230">
            <v>228027.94</v>
          </cell>
          <cell r="G230">
            <v>99875</v>
          </cell>
          <cell r="H230">
            <v>327902.94</v>
          </cell>
          <cell r="I230" t="str">
            <v>Vivek</v>
          </cell>
        </row>
        <row r="231">
          <cell r="A231" t="str">
            <v>200001001.0001</v>
          </cell>
          <cell r="B231" t="str">
            <v>200001001</v>
          </cell>
          <cell r="C231" t="str">
            <v>Jan 1 balance</v>
          </cell>
          <cell r="D231" t="str">
            <v>0001</v>
          </cell>
          <cell r="E231" t="str">
            <v>Buildings</v>
          </cell>
          <cell r="F231">
            <v>84739800.200000003</v>
          </cell>
          <cell r="G231">
            <v>0</v>
          </cell>
          <cell r="H231">
            <v>84739800.200000003</v>
          </cell>
          <cell r="I231" t="str">
            <v>Pankaj</v>
          </cell>
        </row>
        <row r="232">
          <cell r="A232" t="str">
            <v>200001001.0002</v>
          </cell>
          <cell r="B232" t="str">
            <v>200001001</v>
          </cell>
          <cell r="C232" t="str">
            <v>Jan 1 balance</v>
          </cell>
          <cell r="D232" t="str">
            <v>0002</v>
          </cell>
          <cell r="E232" t="str">
            <v>Plant &amp; Machinery - Production</v>
          </cell>
          <cell r="F232">
            <v>847260</v>
          </cell>
          <cell r="G232">
            <v>0</v>
          </cell>
          <cell r="H232">
            <v>847260</v>
          </cell>
          <cell r="I232" t="str">
            <v>Pankaj</v>
          </cell>
        </row>
        <row r="233">
          <cell r="A233" t="str">
            <v>200001001.0004</v>
          </cell>
          <cell r="B233" t="str">
            <v>200001001</v>
          </cell>
          <cell r="C233" t="str">
            <v>Jan 1 balance</v>
          </cell>
          <cell r="D233" t="str">
            <v>0004</v>
          </cell>
          <cell r="E233" t="str">
            <v>Furniture &amp; Fittings</v>
          </cell>
          <cell r="F233">
            <v>4678850.41</v>
          </cell>
          <cell r="G233">
            <v>0</v>
          </cell>
          <cell r="H233">
            <v>4678850.41</v>
          </cell>
          <cell r="I233" t="str">
            <v>Pankaj</v>
          </cell>
        </row>
        <row r="234">
          <cell r="A234" t="str">
            <v>200001001.0006</v>
          </cell>
          <cell r="B234" t="str">
            <v>200001001</v>
          </cell>
          <cell r="C234" t="str">
            <v>Jan 1 balance</v>
          </cell>
          <cell r="D234" t="str">
            <v>0006</v>
          </cell>
          <cell r="E234" t="str">
            <v>Office Equipments</v>
          </cell>
          <cell r="F234">
            <v>9629196.8300000001</v>
          </cell>
          <cell r="G234">
            <v>0</v>
          </cell>
          <cell r="H234">
            <v>9629196.8300000001</v>
          </cell>
          <cell r="I234" t="str">
            <v>Pankaj</v>
          </cell>
        </row>
        <row r="235">
          <cell r="A235" t="str">
            <v>200001001.0101</v>
          </cell>
          <cell r="B235" t="str">
            <v>200001001</v>
          </cell>
          <cell r="C235" t="str">
            <v>Jan 1 balance</v>
          </cell>
          <cell r="D235" t="str">
            <v>0101</v>
          </cell>
          <cell r="E235" t="str">
            <v>Owned Cars</v>
          </cell>
          <cell r="F235">
            <v>0.38</v>
          </cell>
          <cell r="G235">
            <v>0</v>
          </cell>
          <cell r="H235">
            <v>0.38</v>
          </cell>
          <cell r="I235" t="str">
            <v>Pankaj</v>
          </cell>
        </row>
        <row r="236">
          <cell r="A236" t="str">
            <v>200001001.0209</v>
          </cell>
          <cell r="B236" t="str">
            <v>200001001</v>
          </cell>
          <cell r="C236" t="str">
            <v>Jan 1 balance</v>
          </cell>
          <cell r="D236" t="str">
            <v>0209</v>
          </cell>
          <cell r="E236" t="str">
            <v>REVALUATION RES.- BUILDI</v>
          </cell>
          <cell r="F236">
            <v>-2454631.38</v>
          </cell>
          <cell r="G236">
            <v>0</v>
          </cell>
          <cell r="H236">
            <v>-2454631.38</v>
          </cell>
          <cell r="I236" t="str">
            <v>Pankaj</v>
          </cell>
        </row>
        <row r="237">
          <cell r="A237" t="str">
            <v>200001002.0004</v>
          </cell>
          <cell r="B237" t="str">
            <v>200001002</v>
          </cell>
          <cell r="C237" t="str">
            <v>Current Year Additiions</v>
          </cell>
          <cell r="D237" t="str">
            <v>0004</v>
          </cell>
          <cell r="E237" t="str">
            <v>Furniture &amp; Fittings</v>
          </cell>
          <cell r="F237">
            <v>324838</v>
          </cell>
          <cell r="G237">
            <v>19508</v>
          </cell>
          <cell r="H237">
            <v>344346</v>
          </cell>
          <cell r="I237" t="str">
            <v>Pankaj</v>
          </cell>
        </row>
        <row r="238">
          <cell r="A238" t="str">
            <v>200001002.0006</v>
          </cell>
          <cell r="B238" t="str">
            <v>200001002</v>
          </cell>
          <cell r="C238" t="str">
            <v>Current Year Additiions</v>
          </cell>
          <cell r="D238" t="str">
            <v>0006</v>
          </cell>
          <cell r="E238" t="str">
            <v>Office Equipments</v>
          </cell>
          <cell r="F238">
            <v>349709</v>
          </cell>
          <cell r="G238">
            <v>66367</v>
          </cell>
          <cell r="H238">
            <v>416076</v>
          </cell>
          <cell r="I238" t="str">
            <v>Pankaj</v>
          </cell>
        </row>
        <row r="239">
          <cell r="A239" t="str">
            <v>200001003.0001</v>
          </cell>
          <cell r="B239" t="str">
            <v>200001003</v>
          </cell>
          <cell r="C239" t="str">
            <v>Current year Dispositions</v>
          </cell>
          <cell r="D239" t="str">
            <v>0001</v>
          </cell>
          <cell r="E239" t="str">
            <v>Buildings</v>
          </cell>
          <cell r="F239">
            <v>-632950</v>
          </cell>
          <cell r="G239">
            <v>0</v>
          </cell>
          <cell r="H239">
            <v>-632950</v>
          </cell>
          <cell r="I239" t="str">
            <v>Pankaj</v>
          </cell>
        </row>
        <row r="240">
          <cell r="A240" t="str">
            <v>200001003.0004</v>
          </cell>
          <cell r="B240" t="str">
            <v>200001003</v>
          </cell>
          <cell r="C240" t="str">
            <v>Current year Dispositions</v>
          </cell>
          <cell r="D240" t="str">
            <v>0004</v>
          </cell>
          <cell r="E240" t="str">
            <v>Furniture &amp; Fittings</v>
          </cell>
          <cell r="F240">
            <v>-690943.2</v>
          </cell>
          <cell r="G240">
            <v>0</v>
          </cell>
          <cell r="H240">
            <v>-690943.2</v>
          </cell>
          <cell r="I240" t="str">
            <v>Pankaj</v>
          </cell>
        </row>
        <row r="241">
          <cell r="A241" t="str">
            <v>200001003.0006</v>
          </cell>
          <cell r="B241" t="str">
            <v>200001003</v>
          </cell>
          <cell r="C241" t="str">
            <v>Current year Dispositions</v>
          </cell>
          <cell r="D241" t="str">
            <v>0006</v>
          </cell>
          <cell r="E241" t="str">
            <v>Office Equipments</v>
          </cell>
          <cell r="F241">
            <v>-770555.94</v>
          </cell>
          <cell r="G241">
            <v>0</v>
          </cell>
          <cell r="H241">
            <v>-770555.94</v>
          </cell>
          <cell r="I241" t="str">
            <v>Pankaj</v>
          </cell>
        </row>
        <row r="242">
          <cell r="A242" t="str">
            <v>200001004.0002</v>
          </cell>
          <cell r="B242" t="str">
            <v>200001004</v>
          </cell>
          <cell r="C242" t="str">
            <v>Current year Transfers</v>
          </cell>
          <cell r="D242" t="str">
            <v>0002</v>
          </cell>
          <cell r="E242" t="str">
            <v>Plant &amp; Machinery - Production</v>
          </cell>
          <cell r="F242">
            <v>-847260</v>
          </cell>
          <cell r="G242">
            <v>0</v>
          </cell>
          <cell r="H242">
            <v>-847260</v>
          </cell>
          <cell r="I242" t="str">
            <v>Pankaj</v>
          </cell>
        </row>
        <row r="243">
          <cell r="A243" t="str">
            <v>200001004.0101</v>
          </cell>
          <cell r="B243" t="str">
            <v>200001004</v>
          </cell>
          <cell r="C243" t="str">
            <v>Current year Transfers</v>
          </cell>
          <cell r="D243" t="str">
            <v>0101</v>
          </cell>
          <cell r="E243" t="str">
            <v>Owned Cars</v>
          </cell>
          <cell r="F243">
            <v>-0.38</v>
          </cell>
          <cell r="G243">
            <v>0</v>
          </cell>
          <cell r="H243">
            <v>-0.38</v>
          </cell>
          <cell r="I243" t="str">
            <v>Pankaj</v>
          </cell>
        </row>
        <row r="244">
          <cell r="A244" t="str">
            <v>200002001.0001</v>
          </cell>
          <cell r="B244" t="str">
            <v>200002001</v>
          </cell>
          <cell r="C244" t="str">
            <v>Jan 1 Balance-Leasehold improv</v>
          </cell>
          <cell r="D244" t="str">
            <v>0001</v>
          </cell>
          <cell r="E244" t="str">
            <v>Leasehold improvements</v>
          </cell>
          <cell r="F244">
            <v>6820381.8200000003</v>
          </cell>
          <cell r="G244">
            <v>0</v>
          </cell>
          <cell r="H244">
            <v>6820381.8200000003</v>
          </cell>
          <cell r="I244" t="str">
            <v>Pankaj</v>
          </cell>
        </row>
        <row r="245">
          <cell r="A245" t="str">
            <v>200002002.0002</v>
          </cell>
          <cell r="B245" t="str">
            <v>200002002</v>
          </cell>
          <cell r="C245" t="str">
            <v>Current Year Additions</v>
          </cell>
          <cell r="D245" t="str">
            <v>0002</v>
          </cell>
          <cell r="E245" t="str">
            <v>Leasehold Vehicles</v>
          </cell>
          <cell r="F245">
            <v>2078834</v>
          </cell>
          <cell r="G245">
            <v>0</v>
          </cell>
          <cell r="H245">
            <v>2078834</v>
          </cell>
          <cell r="I245" t="str">
            <v>Pankaj</v>
          </cell>
        </row>
        <row r="246">
          <cell r="A246" t="str">
            <v>200002003.0001</v>
          </cell>
          <cell r="B246" t="str">
            <v>200002003</v>
          </cell>
          <cell r="C246" t="str">
            <v>Current year Dispositions</v>
          </cell>
          <cell r="D246" t="str">
            <v>0001</v>
          </cell>
          <cell r="E246" t="str">
            <v>Leasehold improvements</v>
          </cell>
          <cell r="F246">
            <v>-6820381.2000000002</v>
          </cell>
          <cell r="G246">
            <v>0</v>
          </cell>
          <cell r="H246">
            <v>-6820381.2000000002</v>
          </cell>
          <cell r="I246" t="str">
            <v>Pankaj</v>
          </cell>
        </row>
        <row r="247">
          <cell r="A247" t="str">
            <v>200002003.0002</v>
          </cell>
          <cell r="B247" t="str">
            <v>200002003</v>
          </cell>
          <cell r="C247" t="str">
            <v>Current year Dispositions</v>
          </cell>
          <cell r="D247" t="str">
            <v>0002</v>
          </cell>
          <cell r="E247" t="str">
            <v>Leasehold Vehicles</v>
          </cell>
          <cell r="F247">
            <v>-1274068.3999999999</v>
          </cell>
          <cell r="G247">
            <v>0</v>
          </cell>
          <cell r="H247">
            <v>-1274068.3999999999</v>
          </cell>
          <cell r="I247" t="str">
            <v>Pankaj</v>
          </cell>
        </row>
        <row r="248">
          <cell r="A248" t="str">
            <v>200002004.0002</v>
          </cell>
          <cell r="B248" t="str">
            <v>200002004</v>
          </cell>
          <cell r="C248" t="str">
            <v>Current year Transfers</v>
          </cell>
          <cell r="D248" t="str">
            <v>0002</v>
          </cell>
          <cell r="E248" t="str">
            <v>Leasehold Vehicles</v>
          </cell>
          <cell r="F248">
            <v>847260</v>
          </cell>
          <cell r="G248">
            <v>0</v>
          </cell>
          <cell r="H248">
            <v>847260</v>
          </cell>
          <cell r="I248" t="str">
            <v>Pankaj</v>
          </cell>
        </row>
        <row r="249">
          <cell r="A249" t="str">
            <v>200003001.0001</v>
          </cell>
          <cell r="B249" t="str">
            <v>200003001</v>
          </cell>
          <cell r="C249" t="str">
            <v>Jan 1 balance</v>
          </cell>
          <cell r="D249" t="str">
            <v>0001</v>
          </cell>
          <cell r="E249" t="str">
            <v>Land Cost</v>
          </cell>
          <cell r="F249">
            <v>744806.75</v>
          </cell>
          <cell r="G249">
            <v>0</v>
          </cell>
          <cell r="H249">
            <v>744806.75</v>
          </cell>
          <cell r="I249" t="str">
            <v>Pankaj</v>
          </cell>
        </row>
        <row r="250">
          <cell r="A250" t="str">
            <v>200005001.0003</v>
          </cell>
          <cell r="B250" t="str">
            <v>200005001</v>
          </cell>
          <cell r="C250" t="str">
            <v>Jan 1 Balance - Data Processin</v>
          </cell>
          <cell r="D250" t="str">
            <v>0003</v>
          </cell>
          <cell r="E250" t="str">
            <v>Others</v>
          </cell>
          <cell r="F250">
            <v>28578481.559999999</v>
          </cell>
          <cell r="G250">
            <v>0</v>
          </cell>
          <cell r="H250">
            <v>28578481.559999999</v>
          </cell>
          <cell r="I250" t="str">
            <v>Pankaj</v>
          </cell>
        </row>
        <row r="251">
          <cell r="A251" t="str">
            <v>200005002.0003</v>
          </cell>
          <cell r="B251" t="str">
            <v>200005002</v>
          </cell>
          <cell r="C251" t="str">
            <v>Current year Additions</v>
          </cell>
          <cell r="D251" t="str">
            <v>0003</v>
          </cell>
          <cell r="E251" t="str">
            <v>Others</v>
          </cell>
          <cell r="F251">
            <v>628998</v>
          </cell>
          <cell r="G251">
            <v>67129</v>
          </cell>
          <cell r="H251">
            <v>696127</v>
          </cell>
          <cell r="I251" t="str">
            <v>Pankaj</v>
          </cell>
        </row>
        <row r="252">
          <cell r="A252" t="str">
            <v>200005003.0003</v>
          </cell>
          <cell r="B252" t="str">
            <v>200005003</v>
          </cell>
          <cell r="C252" t="str">
            <v>ComputerEquip-CY Dispo</v>
          </cell>
          <cell r="D252" t="str">
            <v>0003</v>
          </cell>
          <cell r="E252" t="str">
            <v>Others</v>
          </cell>
          <cell r="F252">
            <v>-2886981</v>
          </cell>
          <cell r="G252">
            <v>0</v>
          </cell>
          <cell r="H252">
            <v>-2886981</v>
          </cell>
          <cell r="I252" t="str">
            <v>Pankaj</v>
          </cell>
        </row>
        <row r="253">
          <cell r="A253" t="str">
            <v>200006001.0001</v>
          </cell>
          <cell r="B253" t="str">
            <v>200006001</v>
          </cell>
          <cell r="C253" t="str">
            <v>Jan 1 Balance - Software</v>
          </cell>
          <cell r="D253" t="str">
            <v>0001</v>
          </cell>
          <cell r="E253" t="str">
            <v>Computer Software</v>
          </cell>
          <cell r="F253">
            <v>39300000</v>
          </cell>
          <cell r="G253">
            <v>0</v>
          </cell>
          <cell r="H253">
            <v>39300000</v>
          </cell>
          <cell r="I253" t="str">
            <v>Pankaj</v>
          </cell>
        </row>
        <row r="254">
          <cell r="A254" t="str">
            <v>293001001.0000</v>
          </cell>
          <cell r="B254" t="str">
            <v>293001001</v>
          </cell>
          <cell r="C254" t="str">
            <v>Jan 1 balance</v>
          </cell>
          <cell r="D254" t="str">
            <v>0000</v>
          </cell>
          <cell r="E254" t="str">
            <v>None</v>
          </cell>
          <cell r="F254">
            <v>0.01</v>
          </cell>
          <cell r="G254">
            <v>0</v>
          </cell>
          <cell r="H254">
            <v>0.01</v>
          </cell>
          <cell r="I254" t="str">
            <v>Pankaj</v>
          </cell>
        </row>
        <row r="255">
          <cell r="A255" t="str">
            <v>293001001.0001</v>
          </cell>
          <cell r="B255" t="str">
            <v>293001001</v>
          </cell>
          <cell r="C255" t="str">
            <v>Jan 1 balance</v>
          </cell>
          <cell r="D255" t="str">
            <v>0001</v>
          </cell>
          <cell r="E255" t="str">
            <v>Buildings</v>
          </cell>
          <cell r="F255">
            <v>-10117662.560000001</v>
          </cell>
          <cell r="G255">
            <v>0</v>
          </cell>
          <cell r="H255">
            <v>-10117662.560000001</v>
          </cell>
          <cell r="I255" t="str">
            <v>Pankaj</v>
          </cell>
        </row>
        <row r="256">
          <cell r="A256" t="str">
            <v>293001001.0002</v>
          </cell>
          <cell r="B256" t="str">
            <v>293001001</v>
          </cell>
          <cell r="C256" t="str">
            <v>Jan 1 balance</v>
          </cell>
          <cell r="D256" t="str">
            <v>0002</v>
          </cell>
          <cell r="E256" t="str">
            <v>Plant &amp; Machinery - Production</v>
          </cell>
          <cell r="F256">
            <v>-28921</v>
          </cell>
          <cell r="G256">
            <v>0</v>
          </cell>
          <cell r="H256">
            <v>-28921</v>
          </cell>
          <cell r="I256" t="str">
            <v>Pankaj</v>
          </cell>
        </row>
        <row r="257">
          <cell r="A257" t="str">
            <v>293001001.0004</v>
          </cell>
          <cell r="B257" t="str">
            <v>293001001</v>
          </cell>
          <cell r="C257" t="str">
            <v>Jan 1 balance</v>
          </cell>
          <cell r="D257" t="str">
            <v>0004</v>
          </cell>
          <cell r="E257" t="str">
            <v>Furniture &amp; Fittings</v>
          </cell>
          <cell r="F257">
            <v>-1827109.82</v>
          </cell>
          <cell r="G257">
            <v>0</v>
          </cell>
          <cell r="H257">
            <v>-1827109.82</v>
          </cell>
          <cell r="I257" t="str">
            <v>Pankaj</v>
          </cell>
        </row>
        <row r="258">
          <cell r="A258" t="str">
            <v>293001001.0006</v>
          </cell>
          <cell r="B258" t="str">
            <v>293001001</v>
          </cell>
          <cell r="C258" t="str">
            <v>Jan 1 balance</v>
          </cell>
          <cell r="D258" t="str">
            <v>0006</v>
          </cell>
          <cell r="E258" t="str">
            <v>Office Equipments</v>
          </cell>
          <cell r="F258">
            <v>-3194797.53</v>
          </cell>
          <cell r="G258">
            <v>0</v>
          </cell>
          <cell r="H258">
            <v>-3194797.53</v>
          </cell>
          <cell r="I258" t="str">
            <v>Pankaj</v>
          </cell>
        </row>
        <row r="259">
          <cell r="A259" t="str">
            <v>293001001.0101</v>
          </cell>
          <cell r="B259" t="str">
            <v>293001001</v>
          </cell>
          <cell r="C259" t="str">
            <v>Jan 1 balance</v>
          </cell>
          <cell r="D259" t="str">
            <v>0101</v>
          </cell>
          <cell r="E259" t="str">
            <v>Owned Cars</v>
          </cell>
          <cell r="F259">
            <v>1.21</v>
          </cell>
          <cell r="G259">
            <v>0</v>
          </cell>
          <cell r="H259">
            <v>1.21</v>
          </cell>
          <cell r="I259" t="str">
            <v>Pankaj</v>
          </cell>
        </row>
        <row r="260">
          <cell r="A260" t="str">
            <v>293001001.0209</v>
          </cell>
          <cell r="B260" t="str">
            <v>293001001</v>
          </cell>
          <cell r="C260" t="str">
            <v>Jan 1 balance</v>
          </cell>
          <cell r="D260" t="str">
            <v>0209</v>
          </cell>
          <cell r="E260" t="str">
            <v>REVALUATION RES.- BUILDI</v>
          </cell>
          <cell r="F260">
            <v>10887</v>
          </cell>
          <cell r="G260">
            <v>0</v>
          </cell>
          <cell r="H260">
            <v>10887</v>
          </cell>
          <cell r="I260" t="str">
            <v>Pankaj</v>
          </cell>
        </row>
        <row r="261">
          <cell r="A261" t="str">
            <v>293001002.0000</v>
          </cell>
          <cell r="B261" t="str">
            <v>293001002</v>
          </cell>
          <cell r="C261" t="str">
            <v>Current Year Depreciation</v>
          </cell>
          <cell r="D261" t="str">
            <v>0000</v>
          </cell>
          <cell r="E261" t="str">
            <v>None</v>
          </cell>
          <cell r="F261">
            <v>-0.02</v>
          </cell>
          <cell r="G261">
            <v>0</v>
          </cell>
          <cell r="H261">
            <v>-0.02</v>
          </cell>
          <cell r="I261" t="str">
            <v>Pankaj</v>
          </cell>
        </row>
        <row r="262">
          <cell r="A262" t="str">
            <v>293001002.0001</v>
          </cell>
          <cell r="B262" t="str">
            <v>293001002</v>
          </cell>
          <cell r="C262" t="str">
            <v>Current Year Depreciation</v>
          </cell>
          <cell r="D262" t="str">
            <v>0001</v>
          </cell>
          <cell r="E262" t="str">
            <v>Buildings</v>
          </cell>
          <cell r="F262">
            <v>-2285180.9</v>
          </cell>
          <cell r="G262">
            <v>-116118</v>
          </cell>
          <cell r="H262">
            <v>-2401298.9</v>
          </cell>
          <cell r="I262" t="str">
            <v>Pankaj</v>
          </cell>
        </row>
        <row r="263">
          <cell r="A263" t="str">
            <v>293001002.0002</v>
          </cell>
          <cell r="B263" t="str">
            <v>293001002</v>
          </cell>
          <cell r="C263" t="str">
            <v>Current Year Depreciation</v>
          </cell>
          <cell r="D263" t="str">
            <v>0002</v>
          </cell>
          <cell r="E263" t="str">
            <v>Plant &amp; Machinery - Production</v>
          </cell>
          <cell r="F263">
            <v>-10418</v>
          </cell>
          <cell r="G263">
            <v>0</v>
          </cell>
          <cell r="H263">
            <v>-10418</v>
          </cell>
          <cell r="I263" t="str">
            <v>Pankaj</v>
          </cell>
        </row>
        <row r="264">
          <cell r="A264" t="str">
            <v>293001002.0004</v>
          </cell>
          <cell r="B264" t="str">
            <v>293001002</v>
          </cell>
          <cell r="C264" t="str">
            <v>Current Year Depreciation</v>
          </cell>
          <cell r="D264" t="str">
            <v>0004</v>
          </cell>
          <cell r="E264" t="str">
            <v>Furniture &amp; Fittings</v>
          </cell>
          <cell r="F264">
            <v>-408950</v>
          </cell>
          <cell r="G264">
            <v>-19899.09</v>
          </cell>
          <cell r="H264">
            <v>-428849.09</v>
          </cell>
          <cell r="I264" t="str">
            <v>Pankaj</v>
          </cell>
        </row>
        <row r="265">
          <cell r="A265" t="str">
            <v>293001002.0006</v>
          </cell>
          <cell r="B265" t="str">
            <v>293001002</v>
          </cell>
          <cell r="C265" t="str">
            <v>Current Year Depreciation</v>
          </cell>
          <cell r="D265" t="str">
            <v>0006</v>
          </cell>
          <cell r="E265" t="str">
            <v>Office Equipments</v>
          </cell>
          <cell r="F265">
            <v>-716569.32</v>
          </cell>
          <cell r="G265">
            <v>-36307.39</v>
          </cell>
          <cell r="H265">
            <v>-752876.71</v>
          </cell>
          <cell r="I265" t="str">
            <v>Pankaj</v>
          </cell>
        </row>
        <row r="266">
          <cell r="A266" t="str">
            <v>293001002.0101</v>
          </cell>
          <cell r="B266" t="str">
            <v>293001002</v>
          </cell>
          <cell r="C266" t="str">
            <v>Current Year Depreciation</v>
          </cell>
          <cell r="D266" t="str">
            <v>0101</v>
          </cell>
          <cell r="E266" t="str">
            <v>Owned Cars</v>
          </cell>
          <cell r="F266">
            <v>-1.21</v>
          </cell>
          <cell r="G266">
            <v>0</v>
          </cell>
          <cell r="H266">
            <v>-1.21</v>
          </cell>
          <cell r="I266" t="str">
            <v>Pankaj</v>
          </cell>
        </row>
        <row r="267">
          <cell r="A267" t="str">
            <v>293001002.0209</v>
          </cell>
          <cell r="B267" t="str">
            <v>293001002</v>
          </cell>
          <cell r="C267" t="str">
            <v>Current Year Depreciation</v>
          </cell>
          <cell r="D267" t="str">
            <v>0209</v>
          </cell>
          <cell r="E267" t="str">
            <v>REVALUATION RES.- BUILDI</v>
          </cell>
          <cell r="F267">
            <v>73592.11</v>
          </cell>
          <cell r="G267">
            <v>3739.75</v>
          </cell>
          <cell r="H267">
            <v>77331.86</v>
          </cell>
          <cell r="I267" t="str">
            <v>Pankaj</v>
          </cell>
        </row>
        <row r="268">
          <cell r="A268" t="str">
            <v>293001003.0001</v>
          </cell>
          <cell r="B268" t="str">
            <v>293001003</v>
          </cell>
          <cell r="C268" t="str">
            <v>Current year Dispositions</v>
          </cell>
          <cell r="D268" t="str">
            <v>0001</v>
          </cell>
          <cell r="E268" t="str">
            <v>Buildings</v>
          </cell>
          <cell r="F268">
            <v>584603</v>
          </cell>
          <cell r="G268">
            <v>0</v>
          </cell>
          <cell r="H268">
            <v>584603</v>
          </cell>
          <cell r="I268" t="str">
            <v>Pankaj</v>
          </cell>
        </row>
        <row r="269">
          <cell r="A269" t="str">
            <v>293001003.0004</v>
          </cell>
          <cell r="B269" t="str">
            <v>293001003</v>
          </cell>
          <cell r="C269" t="str">
            <v>Current year Dispositions</v>
          </cell>
          <cell r="D269" t="str">
            <v>0004</v>
          </cell>
          <cell r="E269" t="str">
            <v>Furniture &amp; Fittings</v>
          </cell>
          <cell r="F269">
            <v>141696.09</v>
          </cell>
          <cell r="G269">
            <v>0</v>
          </cell>
          <cell r="H269">
            <v>141696.09</v>
          </cell>
          <cell r="I269" t="str">
            <v>Pankaj</v>
          </cell>
        </row>
        <row r="270">
          <cell r="A270" t="str">
            <v>293001003.0006</v>
          </cell>
          <cell r="B270" t="str">
            <v>293001003</v>
          </cell>
          <cell r="C270" t="str">
            <v>Current year Dispositions</v>
          </cell>
          <cell r="D270" t="str">
            <v>0006</v>
          </cell>
          <cell r="E270" t="str">
            <v>Office Equipments</v>
          </cell>
          <cell r="F270">
            <v>281528.06</v>
          </cell>
          <cell r="G270">
            <v>0</v>
          </cell>
          <cell r="H270">
            <v>281528.06</v>
          </cell>
          <cell r="I270" t="str">
            <v>Pankaj</v>
          </cell>
        </row>
        <row r="271">
          <cell r="A271" t="str">
            <v>293001004.0000</v>
          </cell>
          <cell r="B271" t="str">
            <v>293001004</v>
          </cell>
          <cell r="C271" t="str">
            <v>Current year Transfers</v>
          </cell>
          <cell r="D271" t="str">
            <v>0000</v>
          </cell>
          <cell r="E271" t="str">
            <v>None</v>
          </cell>
          <cell r="F271">
            <v>-0.01</v>
          </cell>
          <cell r="G271">
            <v>0</v>
          </cell>
          <cell r="H271">
            <v>-0.01</v>
          </cell>
          <cell r="I271" t="str">
            <v>Pankaj</v>
          </cell>
        </row>
        <row r="272">
          <cell r="A272" t="str">
            <v>293001004.0002</v>
          </cell>
          <cell r="B272" t="str">
            <v>293001004</v>
          </cell>
          <cell r="C272" t="str">
            <v>Current year Transfers</v>
          </cell>
          <cell r="D272" t="str">
            <v>0002</v>
          </cell>
          <cell r="E272" t="str">
            <v>Plant &amp; Machinery - Production</v>
          </cell>
          <cell r="F272">
            <v>28921.4</v>
          </cell>
          <cell r="G272">
            <v>0</v>
          </cell>
          <cell r="H272">
            <v>28921.4</v>
          </cell>
          <cell r="I272" t="str">
            <v>Pankaj</v>
          </cell>
        </row>
        <row r="273">
          <cell r="A273" t="str">
            <v>293001004.0101</v>
          </cell>
          <cell r="B273" t="str">
            <v>293001004</v>
          </cell>
          <cell r="C273" t="str">
            <v>Current year Transfers</v>
          </cell>
          <cell r="D273" t="str">
            <v>0101</v>
          </cell>
          <cell r="E273" t="str">
            <v>Owned Cars</v>
          </cell>
          <cell r="F273">
            <v>-1.21</v>
          </cell>
          <cell r="G273">
            <v>0</v>
          </cell>
          <cell r="H273">
            <v>-1.21</v>
          </cell>
          <cell r="I273" t="str">
            <v>Pankaj</v>
          </cell>
        </row>
        <row r="274">
          <cell r="A274" t="str">
            <v>293002001.0001</v>
          </cell>
          <cell r="B274" t="str">
            <v>293002001</v>
          </cell>
          <cell r="C274" t="str">
            <v>Jan 1 balance</v>
          </cell>
          <cell r="D274" t="str">
            <v>0001</v>
          </cell>
          <cell r="E274" t="str">
            <v>Leasehold improvements</v>
          </cell>
          <cell r="F274">
            <v>-6820380.7800000003</v>
          </cell>
          <cell r="G274">
            <v>0</v>
          </cell>
          <cell r="H274">
            <v>-6820380.7800000003</v>
          </cell>
          <cell r="I274" t="str">
            <v>Pankaj</v>
          </cell>
        </row>
        <row r="275">
          <cell r="A275" t="str">
            <v>293002002.0002</v>
          </cell>
          <cell r="B275" t="str">
            <v>293002002</v>
          </cell>
          <cell r="C275" t="str">
            <v>Current Year Depreciation</v>
          </cell>
          <cell r="D275" t="str">
            <v>0002</v>
          </cell>
          <cell r="E275" t="str">
            <v>Leasehold Vehicles</v>
          </cell>
          <cell r="F275">
            <v>-799528.22</v>
          </cell>
          <cell r="G275">
            <v>-51225.89</v>
          </cell>
          <cell r="H275">
            <v>-850754.11</v>
          </cell>
          <cell r="I275" t="str">
            <v>Pankaj</v>
          </cell>
        </row>
        <row r="276">
          <cell r="A276" t="str">
            <v>293002003.0001</v>
          </cell>
          <cell r="B276" t="str">
            <v>293002003</v>
          </cell>
          <cell r="C276" t="str">
            <v>Current year Dispositions</v>
          </cell>
          <cell r="D276" t="str">
            <v>0001</v>
          </cell>
          <cell r="E276" t="str">
            <v>Leasehold improvements</v>
          </cell>
          <cell r="F276">
            <v>6820381.2000000002</v>
          </cell>
          <cell r="G276">
            <v>0</v>
          </cell>
          <cell r="H276">
            <v>6820381.2000000002</v>
          </cell>
          <cell r="I276" t="str">
            <v>Pankaj</v>
          </cell>
        </row>
        <row r="277">
          <cell r="A277" t="str">
            <v>293002003.0002</v>
          </cell>
          <cell r="B277" t="str">
            <v>293002003</v>
          </cell>
          <cell r="C277" t="str">
            <v>Current year Dispositions</v>
          </cell>
          <cell r="D277" t="str">
            <v>0002</v>
          </cell>
          <cell r="E277" t="str">
            <v>Leasehold Vehicles</v>
          </cell>
          <cell r="F277">
            <v>369180.73</v>
          </cell>
          <cell r="G277">
            <v>0</v>
          </cell>
          <cell r="H277">
            <v>369180.73</v>
          </cell>
          <cell r="I277" t="str">
            <v>Pankaj</v>
          </cell>
        </row>
        <row r="278">
          <cell r="A278" t="str">
            <v>293002004.0002</v>
          </cell>
          <cell r="B278" t="str">
            <v>293002004</v>
          </cell>
          <cell r="C278" t="str">
            <v>Current year Transfers</v>
          </cell>
          <cell r="D278" t="str">
            <v>0002</v>
          </cell>
          <cell r="E278" t="str">
            <v>Leasehold Vehicles</v>
          </cell>
          <cell r="F278">
            <v>-28921.4</v>
          </cell>
          <cell r="G278">
            <v>0</v>
          </cell>
          <cell r="H278">
            <v>-28921.4</v>
          </cell>
          <cell r="I278" t="str">
            <v>Pankaj</v>
          </cell>
        </row>
        <row r="279">
          <cell r="A279" t="str">
            <v>293005001.0003</v>
          </cell>
          <cell r="B279" t="str">
            <v>293005001</v>
          </cell>
          <cell r="C279" t="str">
            <v>Jan 1 Balance - Data Processin</v>
          </cell>
          <cell r="D279" t="str">
            <v>0003</v>
          </cell>
          <cell r="E279" t="str">
            <v>Others</v>
          </cell>
          <cell r="F279">
            <v>-16642074.91</v>
          </cell>
          <cell r="G279">
            <v>0</v>
          </cell>
          <cell r="H279">
            <v>-16642074.91</v>
          </cell>
          <cell r="I279" t="str">
            <v>Pankaj</v>
          </cell>
        </row>
        <row r="280">
          <cell r="A280" t="str">
            <v>293005002.0003</v>
          </cell>
          <cell r="B280" t="str">
            <v>293005002</v>
          </cell>
          <cell r="C280" t="str">
            <v>EquipDeprec-Computer-Can-CYAdd</v>
          </cell>
          <cell r="D280" t="str">
            <v>0003</v>
          </cell>
          <cell r="E280" t="str">
            <v>Others</v>
          </cell>
          <cell r="F280">
            <v>-6601392.5700000003</v>
          </cell>
          <cell r="G280">
            <v>-340669.47</v>
          </cell>
          <cell r="H280">
            <v>-6942062.04</v>
          </cell>
          <cell r="I280" t="str">
            <v>Pankaj</v>
          </cell>
        </row>
        <row r="281">
          <cell r="A281" t="str">
            <v>293005003.0003</v>
          </cell>
          <cell r="B281" t="str">
            <v>293005003</v>
          </cell>
          <cell r="C281" t="str">
            <v>EquipDeprec-Computr-Can-CYDisp</v>
          </cell>
          <cell r="D281" t="str">
            <v>0003</v>
          </cell>
          <cell r="E281" t="str">
            <v>Others</v>
          </cell>
          <cell r="F281">
            <v>2075207.4</v>
          </cell>
          <cell r="G281">
            <v>0</v>
          </cell>
          <cell r="H281">
            <v>2075207.4</v>
          </cell>
          <cell r="I281" t="str">
            <v>Pankaj</v>
          </cell>
        </row>
        <row r="282">
          <cell r="A282" t="str">
            <v>293006001.0001</v>
          </cell>
          <cell r="B282" t="str">
            <v>293006001</v>
          </cell>
          <cell r="C282" t="str">
            <v>Jan 1 Balance - Software</v>
          </cell>
          <cell r="D282" t="str">
            <v>0001</v>
          </cell>
          <cell r="E282" t="str">
            <v>Computer Software</v>
          </cell>
          <cell r="F282">
            <v>-39300000</v>
          </cell>
          <cell r="G282">
            <v>0</v>
          </cell>
          <cell r="H282">
            <v>-39300000</v>
          </cell>
          <cell r="I282" t="str">
            <v>Pankaj</v>
          </cell>
        </row>
        <row r="283">
          <cell r="A283" t="str">
            <v>302001002.0000</v>
          </cell>
          <cell r="B283" t="str">
            <v>302001002</v>
          </cell>
          <cell r="C283" t="str">
            <v>Taxes accrued - Current Year</v>
          </cell>
          <cell r="D283" t="str">
            <v>0000</v>
          </cell>
          <cell r="E283" t="str">
            <v>None</v>
          </cell>
          <cell r="F283">
            <v>10772773.199999999</v>
          </cell>
          <cell r="G283">
            <v>194109</v>
          </cell>
          <cell r="H283">
            <v>10966882.199999999</v>
          </cell>
          <cell r="I283" t="str">
            <v>Pankaj</v>
          </cell>
        </row>
        <row r="284">
          <cell r="A284" t="str">
            <v>302001003.0000</v>
          </cell>
          <cell r="B284" t="str">
            <v>302001003</v>
          </cell>
          <cell r="C284" t="str">
            <v>Estimated Payments -Current Year</v>
          </cell>
          <cell r="D284" t="str">
            <v>0000</v>
          </cell>
          <cell r="E284" t="str">
            <v>None</v>
          </cell>
          <cell r="F284">
            <v>1869694</v>
          </cell>
          <cell r="G284">
            <v>0</v>
          </cell>
          <cell r="H284">
            <v>1869694</v>
          </cell>
          <cell r="I284" t="str">
            <v>Pankaj</v>
          </cell>
        </row>
        <row r="285">
          <cell r="A285" t="str">
            <v>302001003.0022</v>
          </cell>
          <cell r="B285" t="str">
            <v>302001003</v>
          </cell>
          <cell r="C285" t="str">
            <v>Estimated Payments -Current Year</v>
          </cell>
          <cell r="D285" t="str">
            <v>0022</v>
          </cell>
          <cell r="E285" t="str">
            <v>TDS Receivable FY 2003-04</v>
          </cell>
          <cell r="F285">
            <v>480863.41</v>
          </cell>
          <cell r="G285">
            <v>111451</v>
          </cell>
          <cell r="H285">
            <v>592314.41</v>
          </cell>
          <cell r="I285" t="str">
            <v>Mishraji</v>
          </cell>
        </row>
        <row r="286">
          <cell r="A286" t="str">
            <v>302001003.0200</v>
          </cell>
          <cell r="B286" t="str">
            <v>302001003</v>
          </cell>
          <cell r="C286" t="str">
            <v>Estimated Payments -Current Year</v>
          </cell>
          <cell r="D286" t="str">
            <v>0200</v>
          </cell>
          <cell r="E286" t="str">
            <v>TDS Receivable on Cust.A/c- FY 2002-03</v>
          </cell>
          <cell r="F286">
            <v>1104922.8999999999</v>
          </cell>
          <cell r="G286">
            <v>176769.68</v>
          </cell>
          <cell r="H286">
            <v>1281692.58</v>
          </cell>
          <cell r="I286" t="str">
            <v>Mishraji</v>
          </cell>
        </row>
        <row r="287">
          <cell r="A287" t="str">
            <v>302002003.0000</v>
          </cell>
          <cell r="B287" t="str">
            <v>302002003</v>
          </cell>
          <cell r="C287" t="str">
            <v>Payments - Preceding Year</v>
          </cell>
          <cell r="D287" t="str">
            <v>0000</v>
          </cell>
          <cell r="E287" t="str">
            <v>None</v>
          </cell>
          <cell r="F287">
            <v>4710275.25</v>
          </cell>
          <cell r="G287">
            <v>0</v>
          </cell>
          <cell r="H287">
            <v>4710275.25</v>
          </cell>
          <cell r="I287" t="str">
            <v>Pankaj</v>
          </cell>
        </row>
        <row r="288">
          <cell r="A288" t="str">
            <v>302003001.0000</v>
          </cell>
          <cell r="B288" t="str">
            <v>302003001</v>
          </cell>
          <cell r="C288" t="str">
            <v>1/1 Balance - Second Preceeding Year and older</v>
          </cell>
          <cell r="D288" t="str">
            <v>0000</v>
          </cell>
          <cell r="E288" t="str">
            <v>None</v>
          </cell>
          <cell r="F288">
            <v>-9604242</v>
          </cell>
          <cell r="G288">
            <v>0</v>
          </cell>
          <cell r="H288">
            <v>-9604242</v>
          </cell>
          <cell r="I288" t="str">
            <v>Pankaj</v>
          </cell>
        </row>
        <row r="289">
          <cell r="A289" t="str">
            <v>302003003.0000</v>
          </cell>
          <cell r="B289" t="str">
            <v>302003003</v>
          </cell>
          <cell r="C289" t="str">
            <v>Payments  - Second Preceeding year and older</v>
          </cell>
          <cell r="D289" t="str">
            <v>0000</v>
          </cell>
          <cell r="E289" t="str">
            <v>None</v>
          </cell>
          <cell r="F289">
            <v>79549270.549999997</v>
          </cell>
          <cell r="G289">
            <v>0</v>
          </cell>
          <cell r="H289">
            <v>79549270.549999997</v>
          </cell>
          <cell r="I289" t="str">
            <v>Pankaj</v>
          </cell>
        </row>
        <row r="290">
          <cell r="A290" t="str">
            <v>306003005.0000</v>
          </cell>
          <cell r="B290" t="str">
            <v>306003005</v>
          </cell>
          <cell r="C290" t="str">
            <v>Miscellaneous Tax</v>
          </cell>
          <cell r="D290" t="str">
            <v>0000</v>
          </cell>
          <cell r="E290" t="str">
            <v>None</v>
          </cell>
          <cell r="F290">
            <v>11118215.48</v>
          </cell>
          <cell r="G290">
            <v>0</v>
          </cell>
          <cell r="H290">
            <v>11118215.48</v>
          </cell>
          <cell r="I290" t="str">
            <v>Pankaj</v>
          </cell>
        </row>
        <row r="291">
          <cell r="A291" t="str">
            <v>306003005.0012</v>
          </cell>
          <cell r="B291" t="str">
            <v>306003005</v>
          </cell>
          <cell r="C291" t="str">
            <v>Miscellaneous Tax</v>
          </cell>
          <cell r="D291" t="str">
            <v>0012</v>
          </cell>
          <cell r="E291" t="str">
            <v>Leased Asset Liability - AS-19</v>
          </cell>
          <cell r="F291">
            <v>-1250014.27</v>
          </cell>
          <cell r="G291">
            <v>45261.55</v>
          </cell>
          <cell r="H291">
            <v>-1204752.72</v>
          </cell>
          <cell r="I291" t="str">
            <v>Pankaj</v>
          </cell>
        </row>
        <row r="292">
          <cell r="A292" t="str">
            <v>306003005.0016</v>
          </cell>
          <cell r="B292" t="str">
            <v>306003005</v>
          </cell>
          <cell r="C292" t="str">
            <v>Miscellaneous Tax</v>
          </cell>
          <cell r="D292" t="str">
            <v>0016</v>
          </cell>
          <cell r="E292" t="str">
            <v>Service Tax Payable</v>
          </cell>
          <cell r="F292">
            <v>-4940446.5999999996</v>
          </cell>
          <cell r="G292">
            <v>25440.52</v>
          </cell>
          <cell r="H292">
            <v>-4915006.08</v>
          </cell>
          <cell r="I292" t="str">
            <v>Mishraji</v>
          </cell>
        </row>
        <row r="293">
          <cell r="A293" t="str">
            <v>306003005.0201</v>
          </cell>
          <cell r="B293" t="str">
            <v>306003005</v>
          </cell>
          <cell r="C293" t="str">
            <v>Miscellaneous Tax</v>
          </cell>
          <cell r="D293" t="str">
            <v>0201</v>
          </cell>
          <cell r="E293" t="str">
            <v>Service Tax Paid on Input Services</v>
          </cell>
          <cell r="F293">
            <v>0</v>
          </cell>
          <cell r="G293">
            <v>26214</v>
          </cell>
          <cell r="H293">
            <v>26214</v>
          </cell>
          <cell r="I293" t="str">
            <v>Pankaj</v>
          </cell>
        </row>
        <row r="294">
          <cell r="A294" t="str">
            <v>307099001.0010</v>
          </cell>
          <cell r="B294" t="str">
            <v>307099001</v>
          </cell>
          <cell r="C294" t="str">
            <v>Miscellaneous</v>
          </cell>
          <cell r="D294" t="str">
            <v>0010</v>
          </cell>
          <cell r="E294" t="str">
            <v>Accounts Payable Year End</v>
          </cell>
          <cell r="F294">
            <v>-9978841.5099999998</v>
          </cell>
          <cell r="G294">
            <v>-627720</v>
          </cell>
          <cell r="H294">
            <v>-10606561.51</v>
          </cell>
          <cell r="I294" t="str">
            <v>Mishraji</v>
          </cell>
        </row>
        <row r="295">
          <cell r="A295" t="str">
            <v>307099001.0011</v>
          </cell>
          <cell r="B295" t="str">
            <v>307099001</v>
          </cell>
          <cell r="C295" t="str">
            <v>Miscellaneous</v>
          </cell>
          <cell r="D295" t="str">
            <v>0011</v>
          </cell>
          <cell r="E295" t="str">
            <v>GRATUITY PAYABLE</v>
          </cell>
          <cell r="F295">
            <v>-678083.75</v>
          </cell>
          <cell r="G295">
            <v>135616.75</v>
          </cell>
          <cell r="H295">
            <v>-542467</v>
          </cell>
          <cell r="I295" t="str">
            <v>Pankaj</v>
          </cell>
        </row>
        <row r="296">
          <cell r="A296" t="str">
            <v>307099001.0015</v>
          </cell>
          <cell r="B296" t="str">
            <v>307099001</v>
          </cell>
          <cell r="C296" t="str">
            <v>Miscellaneous</v>
          </cell>
          <cell r="D296" t="str">
            <v>0015</v>
          </cell>
          <cell r="E296" t="str">
            <v>Reversible Provisions</v>
          </cell>
          <cell r="F296">
            <v>-44721451.399999999</v>
          </cell>
          <cell r="G296">
            <v>496419</v>
          </cell>
          <cell r="H296">
            <v>-44225032.399999999</v>
          </cell>
          <cell r="I296" t="str">
            <v>Pankaj</v>
          </cell>
        </row>
        <row r="297">
          <cell r="A297" t="str">
            <v>307099001.0201</v>
          </cell>
          <cell r="B297" t="str">
            <v>307099001</v>
          </cell>
          <cell r="C297" t="str">
            <v>Miscellaneous</v>
          </cell>
          <cell r="D297" t="str">
            <v>0201</v>
          </cell>
          <cell r="E297" t="str">
            <v>DRI-DEALER DISC RECEIVAB</v>
          </cell>
          <cell r="F297">
            <v>-1822598.12</v>
          </cell>
          <cell r="G297">
            <v>-25920</v>
          </cell>
          <cell r="H297">
            <v>-1848518.12</v>
          </cell>
          <cell r="I297" t="str">
            <v>Mishraji</v>
          </cell>
        </row>
        <row r="298">
          <cell r="A298" t="str">
            <v>307099001.0202</v>
          </cell>
          <cell r="B298" t="str">
            <v>307099001</v>
          </cell>
          <cell r="C298" t="str">
            <v>Miscellaneous</v>
          </cell>
          <cell r="D298" t="str">
            <v>0202</v>
          </cell>
          <cell r="E298" t="str">
            <v>DRI-MFR. DISC RECEIVABLE</v>
          </cell>
          <cell r="F298">
            <v>-36585</v>
          </cell>
          <cell r="G298">
            <v>0</v>
          </cell>
          <cell r="H298">
            <v>-36585</v>
          </cell>
          <cell r="I298" t="str">
            <v>Mishraji</v>
          </cell>
        </row>
        <row r="299">
          <cell r="A299" t="str">
            <v>307099001.0203</v>
          </cell>
          <cell r="B299" t="str">
            <v>307099001</v>
          </cell>
          <cell r="C299" t="str">
            <v>Miscellaneous</v>
          </cell>
          <cell r="D299" t="str">
            <v>0203</v>
          </cell>
          <cell r="E299" t="str">
            <v>CONSORTIUM COMM. A/C-LIA</v>
          </cell>
          <cell r="F299">
            <v>-137239.38</v>
          </cell>
          <cell r="G299">
            <v>3499</v>
          </cell>
          <cell r="H299">
            <v>-133740.38</v>
          </cell>
          <cell r="I299" t="str">
            <v>Mishraji</v>
          </cell>
        </row>
        <row r="300">
          <cell r="A300" t="str">
            <v>307099001.0205</v>
          </cell>
          <cell r="B300" t="str">
            <v>307099001</v>
          </cell>
          <cell r="C300" t="str">
            <v>Miscellaneous</v>
          </cell>
          <cell r="D300" t="str">
            <v>0205</v>
          </cell>
          <cell r="E300" t="str">
            <v>BORROWER CONTROL  A/C -I</v>
          </cell>
          <cell r="F300">
            <v>-9868489</v>
          </cell>
          <cell r="G300">
            <v>-16196781</v>
          </cell>
          <cell r="H300">
            <v>-26065270</v>
          </cell>
          <cell r="I300" t="str">
            <v>Mishraji</v>
          </cell>
        </row>
        <row r="301">
          <cell r="A301" t="str">
            <v>307099001.0206</v>
          </cell>
          <cell r="B301" t="str">
            <v>307099001</v>
          </cell>
          <cell r="C301" t="str">
            <v>Miscellaneous</v>
          </cell>
          <cell r="D301" t="str">
            <v>0206</v>
          </cell>
          <cell r="E301" t="str">
            <v>CNG BOOKING-MARGIN MONEY</v>
          </cell>
          <cell r="F301">
            <v>-975460</v>
          </cell>
          <cell r="G301">
            <v>0</v>
          </cell>
          <cell r="H301">
            <v>-975460</v>
          </cell>
          <cell r="I301" t="str">
            <v>Mishraji</v>
          </cell>
        </row>
        <row r="302">
          <cell r="A302" t="str">
            <v>307099001.0207</v>
          </cell>
          <cell r="B302" t="str">
            <v>307099001</v>
          </cell>
          <cell r="C302" t="str">
            <v>Miscellaneous</v>
          </cell>
          <cell r="D302" t="str">
            <v>0207</v>
          </cell>
          <cell r="E302" t="str">
            <v>HIRER CONTROL ACCOUNT -I</v>
          </cell>
          <cell r="F302">
            <v>-1027954</v>
          </cell>
          <cell r="G302">
            <v>0</v>
          </cell>
          <cell r="H302">
            <v>-1027954</v>
          </cell>
          <cell r="I302" t="str">
            <v>Mishraji</v>
          </cell>
        </row>
        <row r="303">
          <cell r="A303" t="str">
            <v>307099001.0209</v>
          </cell>
          <cell r="B303" t="str">
            <v>307099001</v>
          </cell>
          <cell r="C303" t="str">
            <v>Miscellaneous</v>
          </cell>
          <cell r="D303" t="str">
            <v>0209</v>
          </cell>
          <cell r="E303" t="str">
            <v>DEAD CHEQUES -INGRES</v>
          </cell>
          <cell r="F303">
            <v>-1548949.73</v>
          </cell>
          <cell r="G303">
            <v>-4466</v>
          </cell>
          <cell r="H303">
            <v>-1553415.73</v>
          </cell>
          <cell r="I303" t="str">
            <v>Vivek</v>
          </cell>
        </row>
        <row r="304">
          <cell r="A304" t="str">
            <v>307099001.0210</v>
          </cell>
          <cell r="B304" t="str">
            <v>307099001</v>
          </cell>
          <cell r="C304" t="str">
            <v>Miscellaneous</v>
          </cell>
          <cell r="D304" t="str">
            <v>0210</v>
          </cell>
          <cell r="E304" t="str">
            <v>BHANDARI SALES CORPN. -I</v>
          </cell>
          <cell r="F304">
            <v>0.21</v>
          </cell>
          <cell r="G304">
            <v>0</v>
          </cell>
          <cell r="H304">
            <v>0.21</v>
          </cell>
          <cell r="I304" t="str">
            <v>Mishraji</v>
          </cell>
        </row>
        <row r="305">
          <cell r="A305" t="str">
            <v>307099001.0213</v>
          </cell>
          <cell r="B305" t="str">
            <v>307099001</v>
          </cell>
          <cell r="C305" t="str">
            <v>Miscellaneous</v>
          </cell>
          <cell r="D305" t="str">
            <v>0213</v>
          </cell>
          <cell r="E305" t="str">
            <v>SHREE DURGA - SDFL  -IN</v>
          </cell>
          <cell r="F305">
            <v>0.22</v>
          </cell>
          <cell r="G305">
            <v>0</v>
          </cell>
          <cell r="H305">
            <v>0.22</v>
          </cell>
          <cell r="I305" t="str">
            <v>Mishraji</v>
          </cell>
        </row>
        <row r="306">
          <cell r="A306" t="str">
            <v>307099001.0214</v>
          </cell>
          <cell r="B306" t="str">
            <v>307099001</v>
          </cell>
          <cell r="C306" t="str">
            <v>Miscellaneous</v>
          </cell>
          <cell r="D306" t="str">
            <v>0214</v>
          </cell>
          <cell r="E306" t="str">
            <v>ADVANCE RECD BUSINESS -</v>
          </cell>
          <cell r="F306">
            <v>-2356992.7200000002</v>
          </cell>
          <cell r="G306">
            <v>-1191001</v>
          </cell>
          <cell r="H306">
            <v>-3547993.72</v>
          </cell>
          <cell r="I306" t="str">
            <v>Mishraji</v>
          </cell>
        </row>
        <row r="307">
          <cell r="A307" t="str">
            <v>307099001.0216</v>
          </cell>
          <cell r="B307" t="str">
            <v>307099001</v>
          </cell>
          <cell r="C307" t="str">
            <v>Miscellaneous</v>
          </cell>
          <cell r="D307" t="str">
            <v>0216</v>
          </cell>
          <cell r="E307" t="str">
            <v>PROVISION FOR SALES TAX</v>
          </cell>
          <cell r="F307">
            <v>-15413478</v>
          </cell>
          <cell r="G307">
            <v>-8860</v>
          </cell>
          <cell r="H307">
            <v>-15422338</v>
          </cell>
          <cell r="I307" t="str">
            <v>Vivek</v>
          </cell>
        </row>
        <row r="308">
          <cell r="A308" t="str">
            <v>307099001.0217</v>
          </cell>
          <cell r="B308" t="str">
            <v>307099001</v>
          </cell>
          <cell r="C308" t="str">
            <v>Miscellaneous</v>
          </cell>
          <cell r="D308" t="str">
            <v>0217</v>
          </cell>
          <cell r="E308" t="str">
            <v>INCOME SUSPENSE -INGRES</v>
          </cell>
          <cell r="F308">
            <v>-66887061.229999997</v>
          </cell>
          <cell r="G308">
            <v>-0.43</v>
          </cell>
          <cell r="H308">
            <v>-66887061.659999996</v>
          </cell>
          <cell r="I308" t="str">
            <v>Mishraji</v>
          </cell>
        </row>
        <row r="309">
          <cell r="A309" t="str">
            <v>307099001.0218</v>
          </cell>
          <cell r="B309" t="str">
            <v>307099001</v>
          </cell>
          <cell r="C309" t="str">
            <v>Miscellaneous</v>
          </cell>
          <cell r="D309" t="str">
            <v>0218</v>
          </cell>
          <cell r="E309" t="str">
            <v>CREDITORS FOR PURCHASES</v>
          </cell>
          <cell r="F309">
            <v>-0.79</v>
          </cell>
          <cell r="G309">
            <v>0</v>
          </cell>
          <cell r="H309">
            <v>-0.79</v>
          </cell>
          <cell r="I309" t="str">
            <v>Mishraji</v>
          </cell>
        </row>
        <row r="310">
          <cell r="A310" t="str">
            <v>307099001.0220</v>
          </cell>
          <cell r="B310" t="str">
            <v>307099001</v>
          </cell>
          <cell r="C310" t="str">
            <v>Miscellaneous</v>
          </cell>
          <cell r="D310" t="str">
            <v>0220</v>
          </cell>
          <cell r="E310" t="str">
            <v>UNMATURED GURANTEE INCOM</v>
          </cell>
          <cell r="F310">
            <v>-0.01</v>
          </cell>
          <cell r="G310">
            <v>0</v>
          </cell>
          <cell r="H310">
            <v>-0.01</v>
          </cell>
          <cell r="I310" t="str">
            <v>Mishraji</v>
          </cell>
        </row>
        <row r="311">
          <cell r="A311" t="str">
            <v>307099001.0221</v>
          </cell>
          <cell r="B311" t="str">
            <v>307099001</v>
          </cell>
          <cell r="C311" t="str">
            <v>Miscellaneous</v>
          </cell>
          <cell r="D311" t="str">
            <v>0221</v>
          </cell>
          <cell r="E311" t="str">
            <v>STATE SALES TAX PAYABLE</v>
          </cell>
          <cell r="F311">
            <v>-699720</v>
          </cell>
          <cell r="G311">
            <v>-160680</v>
          </cell>
          <cell r="H311">
            <v>-860400</v>
          </cell>
          <cell r="I311" t="str">
            <v>Mishraji</v>
          </cell>
        </row>
        <row r="312">
          <cell r="A312" t="str">
            <v>307099001.0223</v>
          </cell>
          <cell r="B312" t="str">
            <v>307099001</v>
          </cell>
          <cell r="C312" t="str">
            <v>Miscellaneous</v>
          </cell>
          <cell r="D312" t="str">
            <v>0223</v>
          </cell>
          <cell r="E312" t="str">
            <v>DEALER MORATORIUM AGR A/</v>
          </cell>
          <cell r="F312">
            <v>-81652240</v>
          </cell>
          <cell r="G312">
            <v>-14428864</v>
          </cell>
          <cell r="H312">
            <v>-96081104</v>
          </cell>
          <cell r="I312" t="str">
            <v>Mishraji</v>
          </cell>
        </row>
        <row r="313">
          <cell r="A313" t="str">
            <v>307099001.0225</v>
          </cell>
          <cell r="B313" t="str">
            <v>307099001</v>
          </cell>
          <cell r="C313" t="str">
            <v>Miscellaneous</v>
          </cell>
          <cell r="D313" t="str">
            <v>0225</v>
          </cell>
          <cell r="E313" t="str">
            <v>DRI-DEALER DISC. RECEIVE</v>
          </cell>
          <cell r="F313">
            <v>-13708205.77</v>
          </cell>
          <cell r="G313">
            <v>187899.47</v>
          </cell>
          <cell r="H313">
            <v>-13520306.300000001</v>
          </cell>
          <cell r="I313" t="str">
            <v>Mishraji</v>
          </cell>
        </row>
        <row r="314">
          <cell r="A314" t="str">
            <v>307099001.0227</v>
          </cell>
          <cell r="B314" t="str">
            <v>307099001</v>
          </cell>
          <cell r="C314" t="str">
            <v>Miscellaneous</v>
          </cell>
          <cell r="D314" t="str">
            <v>0227</v>
          </cell>
          <cell r="E314" t="str">
            <v>DRI-IRR MAINTAINENCE A/C</v>
          </cell>
          <cell r="F314">
            <v>-25557.88</v>
          </cell>
          <cell r="G314">
            <v>1113.6500000000001</v>
          </cell>
          <cell r="H314">
            <v>-24444.23</v>
          </cell>
          <cell r="I314" t="str">
            <v>Mishraji</v>
          </cell>
        </row>
        <row r="315">
          <cell r="A315" t="str">
            <v>307099001.0228</v>
          </cell>
          <cell r="B315" t="str">
            <v>307099001</v>
          </cell>
          <cell r="C315" t="str">
            <v>Miscellaneous</v>
          </cell>
          <cell r="D315" t="str">
            <v>0228</v>
          </cell>
          <cell r="E315" t="str">
            <v>CONSORTIUM FINANCE LIMIT</v>
          </cell>
          <cell r="F315">
            <v>-10976.01</v>
          </cell>
          <cell r="G315">
            <v>0</v>
          </cell>
          <cell r="H315">
            <v>-10976.01</v>
          </cell>
          <cell r="I315" t="str">
            <v>Mishraji</v>
          </cell>
        </row>
        <row r="316">
          <cell r="A316" t="str">
            <v>307099001.0229</v>
          </cell>
          <cell r="B316" t="str">
            <v>307099001</v>
          </cell>
          <cell r="C316" t="str">
            <v>Miscellaneous</v>
          </cell>
          <cell r="D316" t="str">
            <v>0229</v>
          </cell>
          <cell r="E316" t="str">
            <v>PPD PAYABLE PREV 31/07/9</v>
          </cell>
          <cell r="F316">
            <v>-14423</v>
          </cell>
          <cell r="G316">
            <v>0</v>
          </cell>
          <cell r="H316">
            <v>-14423</v>
          </cell>
          <cell r="I316" t="str">
            <v>Mishraji</v>
          </cell>
        </row>
        <row r="317">
          <cell r="A317" t="str">
            <v>307099001.0230</v>
          </cell>
          <cell r="B317" t="str">
            <v>307099001</v>
          </cell>
          <cell r="C317" t="str">
            <v>Miscellaneous</v>
          </cell>
          <cell r="D317" t="str">
            <v>0230</v>
          </cell>
          <cell r="E317" t="str">
            <v>PPD PAYABLE POST 31/07/9</v>
          </cell>
          <cell r="F317">
            <v>-198609</v>
          </cell>
          <cell r="G317">
            <v>0</v>
          </cell>
          <cell r="H317">
            <v>-198609</v>
          </cell>
          <cell r="I317" t="str">
            <v>Mishraji</v>
          </cell>
        </row>
        <row r="318">
          <cell r="A318" t="str">
            <v>307099001.0231</v>
          </cell>
          <cell r="B318" t="str">
            <v>307099001</v>
          </cell>
          <cell r="C318" t="str">
            <v>Miscellaneous</v>
          </cell>
          <cell r="D318" t="str">
            <v>0231</v>
          </cell>
          <cell r="E318" t="str">
            <v>PPD PAYABLE ABSP5 -INGRE</v>
          </cell>
          <cell r="F318">
            <v>-215231.77</v>
          </cell>
          <cell r="G318">
            <v>0</v>
          </cell>
          <cell r="H318">
            <v>-215231.77</v>
          </cell>
          <cell r="I318" t="str">
            <v>Mishraji</v>
          </cell>
        </row>
        <row r="319">
          <cell r="A319" t="str">
            <v>307099001.0233</v>
          </cell>
          <cell r="B319" t="str">
            <v>307099001</v>
          </cell>
          <cell r="C319" t="str">
            <v>Miscellaneous</v>
          </cell>
          <cell r="D319" t="str">
            <v>0233</v>
          </cell>
          <cell r="E319" t="str">
            <v>PPD PAYABLE ABSP4 -INGRE</v>
          </cell>
          <cell r="F319">
            <v>-524970</v>
          </cell>
          <cell r="G319">
            <v>0</v>
          </cell>
          <cell r="H319">
            <v>-524970</v>
          </cell>
          <cell r="I319" t="str">
            <v>Mishraji</v>
          </cell>
        </row>
        <row r="320">
          <cell r="A320" t="str">
            <v>307099001.0234</v>
          </cell>
          <cell r="B320" t="str">
            <v>307099001</v>
          </cell>
          <cell r="C320" t="str">
            <v>Miscellaneous</v>
          </cell>
          <cell r="D320" t="str">
            <v>0234</v>
          </cell>
          <cell r="E320" t="str">
            <v>ALPIC  FINANCE - PAYABLE</v>
          </cell>
          <cell r="F320">
            <v>-50768.69</v>
          </cell>
          <cell r="G320">
            <v>0</v>
          </cell>
          <cell r="H320">
            <v>-50768.69</v>
          </cell>
          <cell r="I320" t="str">
            <v>Mishraji</v>
          </cell>
        </row>
        <row r="321">
          <cell r="A321" t="str">
            <v>307099001.0235</v>
          </cell>
          <cell r="B321" t="str">
            <v>307099001</v>
          </cell>
          <cell r="C321" t="str">
            <v>Miscellaneous</v>
          </cell>
          <cell r="D321" t="str">
            <v>0235</v>
          </cell>
          <cell r="E321" t="str">
            <v>SUBLEASE R.V. IN ADVANCE</v>
          </cell>
          <cell r="F321">
            <v>-8902651.25</v>
          </cell>
          <cell r="G321">
            <v>0</v>
          </cell>
          <cell r="H321">
            <v>-8902651.25</v>
          </cell>
          <cell r="I321" t="str">
            <v>Mishraji</v>
          </cell>
        </row>
        <row r="322">
          <cell r="A322" t="str">
            <v>307099001.0236</v>
          </cell>
          <cell r="B322" t="str">
            <v>307099001</v>
          </cell>
          <cell r="C322" t="str">
            <v>Miscellaneous</v>
          </cell>
          <cell r="D322" t="str">
            <v>0236</v>
          </cell>
          <cell r="E322" t="str">
            <v>RES.VALUE RECD.IN ADVANC</v>
          </cell>
          <cell r="F322">
            <v>-11345029</v>
          </cell>
          <cell r="G322">
            <v>0</v>
          </cell>
          <cell r="H322">
            <v>-11345029</v>
          </cell>
          <cell r="I322" t="str">
            <v>Mishraji</v>
          </cell>
        </row>
        <row r="323">
          <cell r="A323" t="str">
            <v>307099001.0239</v>
          </cell>
          <cell r="B323" t="str">
            <v>307099001</v>
          </cell>
          <cell r="C323" t="str">
            <v>Miscellaneous</v>
          </cell>
          <cell r="D323" t="str">
            <v>0239</v>
          </cell>
          <cell r="E323" t="str">
            <v>SECURITY DEPOSITS RECEIV</v>
          </cell>
          <cell r="F323">
            <v>-8267154.4299999997</v>
          </cell>
          <cell r="G323">
            <v>0</v>
          </cell>
          <cell r="H323">
            <v>-8267154.4299999997</v>
          </cell>
          <cell r="I323" t="str">
            <v>Mishraji</v>
          </cell>
        </row>
        <row r="324">
          <cell r="A324" t="str">
            <v>307099001.0240</v>
          </cell>
          <cell r="B324" t="str">
            <v>307099001</v>
          </cell>
          <cell r="C324" t="str">
            <v>Miscellaneous</v>
          </cell>
          <cell r="D324" t="str">
            <v>0240</v>
          </cell>
          <cell r="E324" t="str">
            <v>UNIT CONTROL- -INGRES IU</v>
          </cell>
          <cell r="F324">
            <v>-1.07</v>
          </cell>
          <cell r="G324">
            <v>0</v>
          </cell>
          <cell r="H324">
            <v>-1.07</v>
          </cell>
          <cell r="I324" t="str">
            <v>Vivek</v>
          </cell>
        </row>
        <row r="325">
          <cell r="A325" t="str">
            <v>307099001.0242</v>
          </cell>
          <cell r="B325" t="str">
            <v>307099001</v>
          </cell>
          <cell r="C325" t="str">
            <v>Miscellaneous</v>
          </cell>
          <cell r="D325" t="str">
            <v>0242</v>
          </cell>
          <cell r="E325" t="str">
            <v>GE CAPITAL SERVICES INDI</v>
          </cell>
          <cell r="F325">
            <v>0</v>
          </cell>
          <cell r="G325">
            <v>86220</v>
          </cell>
          <cell r="H325">
            <v>86220</v>
          </cell>
          <cell r="I325" t="str">
            <v>Pankaj</v>
          </cell>
        </row>
        <row r="326">
          <cell r="A326" t="str">
            <v>307099001.0249</v>
          </cell>
          <cell r="B326" t="str">
            <v>307099001</v>
          </cell>
          <cell r="C326" t="str">
            <v>Miscellaneous</v>
          </cell>
          <cell r="D326" t="str">
            <v>0249</v>
          </cell>
          <cell r="E326" t="str">
            <v>SRF CAPITAL TRUST LTD</v>
          </cell>
          <cell r="F326">
            <v>0</v>
          </cell>
          <cell r="G326">
            <v>201013</v>
          </cell>
          <cell r="H326">
            <v>201013</v>
          </cell>
          <cell r="I326" t="str">
            <v>Pankaj</v>
          </cell>
        </row>
        <row r="327">
          <cell r="A327" t="str">
            <v>307099001.0251</v>
          </cell>
          <cell r="B327" t="str">
            <v>307099001</v>
          </cell>
          <cell r="C327" t="str">
            <v>Miscellaneous</v>
          </cell>
          <cell r="D327" t="str">
            <v>0251</v>
          </cell>
          <cell r="E327" t="str">
            <v>SRF ASSET MANAGEMENT LTD</v>
          </cell>
          <cell r="F327">
            <v>0</v>
          </cell>
          <cell r="G327">
            <v>79600</v>
          </cell>
          <cell r="H327">
            <v>79600</v>
          </cell>
          <cell r="I327" t="str">
            <v>Pankaj</v>
          </cell>
        </row>
        <row r="328">
          <cell r="A328" t="str">
            <v>307099001.0253</v>
          </cell>
          <cell r="B328" t="str">
            <v>307099001</v>
          </cell>
          <cell r="C328" t="str">
            <v>Miscellaneous</v>
          </cell>
          <cell r="D328" t="str">
            <v>0253</v>
          </cell>
          <cell r="E328" t="str">
            <v>MISC. CREDITORS</v>
          </cell>
          <cell r="F328">
            <v>-0.34</v>
          </cell>
          <cell r="G328">
            <v>0</v>
          </cell>
          <cell r="H328">
            <v>-0.34</v>
          </cell>
          <cell r="I328" t="str">
            <v>Pankaj</v>
          </cell>
        </row>
        <row r="329">
          <cell r="A329" t="str">
            <v>307099001.0257</v>
          </cell>
          <cell r="B329" t="str">
            <v>307099001</v>
          </cell>
          <cell r="C329" t="str">
            <v>Miscellaneous</v>
          </cell>
          <cell r="D329" t="str">
            <v>0257</v>
          </cell>
          <cell r="E329" t="str">
            <v>INGRES CONTROL</v>
          </cell>
          <cell r="F329">
            <v>1</v>
          </cell>
          <cell r="G329">
            <v>0</v>
          </cell>
          <cell r="H329">
            <v>1</v>
          </cell>
          <cell r="I329" t="str">
            <v>Vivek</v>
          </cell>
        </row>
        <row r="330">
          <cell r="A330" t="str">
            <v>307099001.0258</v>
          </cell>
          <cell r="B330" t="str">
            <v>307099001</v>
          </cell>
          <cell r="C330" t="str">
            <v>Miscellaneous</v>
          </cell>
          <cell r="D330" t="str">
            <v>0258</v>
          </cell>
          <cell r="E330" t="str">
            <v>ADV. AGAINST BUSINESS- M</v>
          </cell>
          <cell r="F330">
            <v>-1</v>
          </cell>
          <cell r="G330">
            <v>51722</v>
          </cell>
          <cell r="H330">
            <v>51721</v>
          </cell>
          <cell r="I330" t="str">
            <v>Vivek</v>
          </cell>
        </row>
        <row r="331">
          <cell r="A331" t="str">
            <v>307099001.0262</v>
          </cell>
          <cell r="B331" t="str">
            <v>307099001</v>
          </cell>
          <cell r="C331" t="str">
            <v>Miscellaneous</v>
          </cell>
          <cell r="D331" t="str">
            <v>0262</v>
          </cell>
          <cell r="E331" t="str">
            <v>DMA COMMISSION CONTROL A</v>
          </cell>
          <cell r="F331">
            <v>-1046219.89</v>
          </cell>
          <cell r="G331">
            <v>14223.1</v>
          </cell>
          <cell r="H331">
            <v>-1031996.79</v>
          </cell>
          <cell r="I331" t="str">
            <v>Mishraji</v>
          </cell>
        </row>
        <row r="332">
          <cell r="A332" t="str">
            <v>309007001.0001</v>
          </cell>
          <cell r="B332" t="str">
            <v>309007001</v>
          </cell>
          <cell r="C332" t="str">
            <v>Other Deductions</v>
          </cell>
          <cell r="D332" t="str">
            <v>0001</v>
          </cell>
          <cell r="E332" t="str">
            <v>TDS - Salaries</v>
          </cell>
          <cell r="F332">
            <v>-537559</v>
          </cell>
          <cell r="G332">
            <v>-100410</v>
          </cell>
          <cell r="H332">
            <v>-637969</v>
          </cell>
          <cell r="I332" t="str">
            <v>Pankaj</v>
          </cell>
        </row>
        <row r="333">
          <cell r="A333" t="str">
            <v>309007001.0006</v>
          </cell>
          <cell r="B333" t="str">
            <v>309007001</v>
          </cell>
          <cell r="C333" t="str">
            <v>Other Deductions</v>
          </cell>
          <cell r="D333" t="str">
            <v>0006</v>
          </cell>
          <cell r="E333" t="str">
            <v>TDS - Contractors - Companies</v>
          </cell>
          <cell r="F333">
            <v>-5619.11</v>
          </cell>
          <cell r="G333">
            <v>688.22</v>
          </cell>
          <cell r="H333">
            <v>-4930.8900000000003</v>
          </cell>
          <cell r="I333" t="str">
            <v>Pankaj</v>
          </cell>
        </row>
        <row r="334">
          <cell r="A334" t="str">
            <v>309007001.0007</v>
          </cell>
          <cell r="B334" t="str">
            <v>309007001</v>
          </cell>
          <cell r="C334" t="str">
            <v>Other Deductions</v>
          </cell>
          <cell r="D334" t="str">
            <v>0007</v>
          </cell>
          <cell r="E334" t="str">
            <v>TDS - Contractors - Non Companies</v>
          </cell>
          <cell r="F334">
            <v>-9158.81</v>
          </cell>
          <cell r="G334">
            <v>-7369.25</v>
          </cell>
          <cell r="H334">
            <v>-16528.060000000001</v>
          </cell>
          <cell r="I334" t="str">
            <v>Pankaj</v>
          </cell>
        </row>
        <row r="335">
          <cell r="A335" t="str">
            <v>309007001.0008</v>
          </cell>
          <cell r="B335" t="str">
            <v>309007001</v>
          </cell>
          <cell r="C335" t="str">
            <v>Other Deductions</v>
          </cell>
          <cell r="D335" t="str">
            <v>0008</v>
          </cell>
          <cell r="E335" t="str">
            <v>TDS - Rent - Companies</v>
          </cell>
          <cell r="F335">
            <v>-3280</v>
          </cell>
          <cell r="G335">
            <v>-2429.25</v>
          </cell>
          <cell r="H335">
            <v>-5709.25</v>
          </cell>
          <cell r="I335" t="str">
            <v>Pankaj</v>
          </cell>
        </row>
        <row r="336">
          <cell r="A336" t="str">
            <v>309007001.0010</v>
          </cell>
          <cell r="B336" t="str">
            <v>309007001</v>
          </cell>
          <cell r="C336" t="str">
            <v>Other Deductions</v>
          </cell>
          <cell r="D336" t="str">
            <v>0010</v>
          </cell>
          <cell r="E336" t="str">
            <v>TDS - Professional Services - Companies</v>
          </cell>
          <cell r="F336">
            <v>-11712.27</v>
          </cell>
          <cell r="G336">
            <v>5272.4</v>
          </cell>
          <cell r="H336">
            <v>-6439.87</v>
          </cell>
          <cell r="I336" t="str">
            <v>Pankaj</v>
          </cell>
        </row>
        <row r="337">
          <cell r="A337" t="str">
            <v>309007001.0011</v>
          </cell>
          <cell r="B337" t="str">
            <v>309007001</v>
          </cell>
          <cell r="C337" t="str">
            <v>Other Deductions</v>
          </cell>
          <cell r="D337" t="str">
            <v>0011</v>
          </cell>
          <cell r="E337" t="str">
            <v>TDS - Professional Services - Non Companies</v>
          </cell>
          <cell r="F337">
            <v>-75630.289999999994</v>
          </cell>
          <cell r="G337">
            <v>11793.65</v>
          </cell>
          <cell r="H337">
            <v>-63836.639999999999</v>
          </cell>
          <cell r="I337" t="str">
            <v>Pankaj</v>
          </cell>
        </row>
        <row r="338">
          <cell r="A338" t="str">
            <v>309007001.0013</v>
          </cell>
          <cell r="B338" t="str">
            <v>309007001</v>
          </cell>
          <cell r="C338" t="str">
            <v>Other Deductions</v>
          </cell>
          <cell r="D338" t="str">
            <v>0013</v>
          </cell>
          <cell r="E338" t="str">
            <v>TDS - Commission/Brokerage - Non Companies</v>
          </cell>
          <cell r="F338">
            <v>-21036.48</v>
          </cell>
          <cell r="G338">
            <v>4536.63</v>
          </cell>
          <cell r="H338">
            <v>-16499.849999999999</v>
          </cell>
          <cell r="I338" t="str">
            <v>Vivek</v>
          </cell>
        </row>
        <row r="339">
          <cell r="A339" t="str">
            <v>309007001.0024</v>
          </cell>
          <cell r="B339" t="str">
            <v>309007001</v>
          </cell>
          <cell r="C339" t="str">
            <v>Other Deductions</v>
          </cell>
          <cell r="D339" t="str">
            <v>0024</v>
          </cell>
          <cell r="E339" t="str">
            <v>TDS - Interest - ICD</v>
          </cell>
          <cell r="F339">
            <v>-4613435</v>
          </cell>
          <cell r="G339">
            <v>-184765</v>
          </cell>
          <cell r="H339">
            <v>-4798200</v>
          </cell>
          <cell r="I339" t="str">
            <v>Pankaj</v>
          </cell>
        </row>
        <row r="340">
          <cell r="A340" t="str">
            <v>309007001.0026</v>
          </cell>
          <cell r="B340" t="str">
            <v>309007001</v>
          </cell>
          <cell r="C340" t="str">
            <v>Other Deductions</v>
          </cell>
          <cell r="D340" t="str">
            <v>0026</v>
          </cell>
          <cell r="E340" t="str">
            <v>TDS -Rent - Non Companies- Firms/ AOP/BOI</v>
          </cell>
          <cell r="F340">
            <v>-24887.93</v>
          </cell>
          <cell r="G340">
            <v>12713.08</v>
          </cell>
          <cell r="H340">
            <v>-12174.85</v>
          </cell>
          <cell r="I340" t="str">
            <v>Pankaj</v>
          </cell>
        </row>
        <row r="341">
          <cell r="A341" t="str">
            <v>309007001.0027</v>
          </cell>
          <cell r="B341" t="str">
            <v>309007001</v>
          </cell>
          <cell r="C341" t="str">
            <v>Other Deductions</v>
          </cell>
          <cell r="D341" t="str">
            <v>0027</v>
          </cell>
          <cell r="E341" t="str">
            <v>TDS- Rent -Non Companies - Individuals/HUF</v>
          </cell>
          <cell r="F341">
            <v>-35526.15</v>
          </cell>
          <cell r="G341">
            <v>495</v>
          </cell>
          <cell r="H341">
            <v>-35031.15</v>
          </cell>
          <cell r="I341" t="str">
            <v>Pankaj</v>
          </cell>
        </row>
        <row r="342">
          <cell r="A342" t="str">
            <v>309007001.0054</v>
          </cell>
          <cell r="B342" t="str">
            <v>309007001</v>
          </cell>
          <cell r="C342" t="str">
            <v>Other Deductions</v>
          </cell>
          <cell r="D342" t="str">
            <v>0054</v>
          </cell>
          <cell r="E342" t="str">
            <v>Professional Taxe - Branches</v>
          </cell>
          <cell r="F342">
            <v>-7070</v>
          </cell>
          <cell r="G342">
            <v>-1560</v>
          </cell>
          <cell r="H342">
            <v>-8630</v>
          </cell>
          <cell r="I342" t="str">
            <v>Pankaj</v>
          </cell>
        </row>
        <row r="343">
          <cell r="A343" t="str">
            <v>313001002.0001</v>
          </cell>
          <cell r="B343" t="str">
            <v>313001002</v>
          </cell>
          <cell r="C343" t="str">
            <v>Bank Loan Non Guaranteed</v>
          </cell>
          <cell r="D343" t="str">
            <v>0001</v>
          </cell>
          <cell r="E343" t="str">
            <v>Bank Loan Non Guaranteed</v>
          </cell>
          <cell r="F343">
            <v>-860000000</v>
          </cell>
          <cell r="G343">
            <v>0</v>
          </cell>
          <cell r="H343">
            <v>-860000000</v>
          </cell>
          <cell r="I343" t="str">
            <v>Vivek</v>
          </cell>
        </row>
        <row r="344">
          <cell r="A344" t="str">
            <v>317200004.0203</v>
          </cell>
          <cell r="B344" t="str">
            <v>317200004</v>
          </cell>
          <cell r="C344" t="str">
            <v>Current Portion of Long-Term Debt-Non-Current-External - Other Short-term Debt-Other - Non-Guaranteed</v>
          </cell>
          <cell r="D344" t="str">
            <v>0203</v>
          </cell>
          <cell r="E344" t="str">
            <v>CITIBANK - DEMAND LOAN A</v>
          </cell>
          <cell r="F344">
            <v>0.19</v>
          </cell>
          <cell r="G344">
            <v>-0.19</v>
          </cell>
          <cell r="H344">
            <v>0</v>
          </cell>
          <cell r="I344" t="str">
            <v>Vivek</v>
          </cell>
        </row>
        <row r="345">
          <cell r="A345" t="str">
            <v>317200004.0206</v>
          </cell>
          <cell r="B345" t="str">
            <v>317200004</v>
          </cell>
          <cell r="C345" t="str">
            <v>Current Portion of Long-Term Debt-Non-Current-External - Other Short-term Debt-Other - Non-Guaranteed</v>
          </cell>
          <cell r="D345" t="str">
            <v>0206</v>
          </cell>
          <cell r="E345" t="str">
            <v>RECURRING DEPOSITS DELHI</v>
          </cell>
          <cell r="F345">
            <v>39700</v>
          </cell>
          <cell r="G345">
            <v>0</v>
          </cell>
          <cell r="H345">
            <v>39700</v>
          </cell>
          <cell r="I345" t="str">
            <v>Vivek</v>
          </cell>
        </row>
        <row r="346">
          <cell r="A346" t="str">
            <v>317200004.0207</v>
          </cell>
          <cell r="B346" t="str">
            <v>317200004</v>
          </cell>
          <cell r="C346" t="str">
            <v>Current Portion of Long-Term Debt-Non-Current-External - Other Short-term Debt-Other - Non-Guaranteed</v>
          </cell>
          <cell r="D346" t="str">
            <v>0207</v>
          </cell>
          <cell r="E346" t="str">
            <v>RECURRING DEPOSITS MADRA</v>
          </cell>
          <cell r="F346">
            <v>-38600</v>
          </cell>
          <cell r="G346">
            <v>0</v>
          </cell>
          <cell r="H346">
            <v>-38600</v>
          </cell>
          <cell r="I346" t="str">
            <v>Vivek</v>
          </cell>
        </row>
        <row r="347">
          <cell r="A347" t="str">
            <v>317200004.0208</v>
          </cell>
          <cell r="B347" t="str">
            <v>317200004</v>
          </cell>
          <cell r="C347" t="str">
            <v>Current Portion of Long-Term Debt-Non-Current-External - Other Short-term Debt-Other - Non-Guaranteed</v>
          </cell>
          <cell r="D347" t="str">
            <v>0208</v>
          </cell>
          <cell r="E347" t="str">
            <v>PUBLIC DEPOSITS DELHI -I</v>
          </cell>
          <cell r="F347">
            <v>-3459371</v>
          </cell>
          <cell r="G347">
            <v>0</v>
          </cell>
          <cell r="H347">
            <v>-3459371</v>
          </cell>
          <cell r="I347" t="str">
            <v>Vivek</v>
          </cell>
        </row>
        <row r="348">
          <cell r="A348" t="str">
            <v>317200004.0209</v>
          </cell>
          <cell r="B348" t="str">
            <v>317200004</v>
          </cell>
          <cell r="C348" t="str">
            <v>Current Portion of Long-Term Debt-Non-Current-External - Other Short-term Debt-Other - Non-Guaranteed</v>
          </cell>
          <cell r="D348" t="str">
            <v>0209</v>
          </cell>
          <cell r="E348" t="str">
            <v>RECURRING DEPOSIT DELHI</v>
          </cell>
          <cell r="F348">
            <v>-79900</v>
          </cell>
          <cell r="G348">
            <v>0</v>
          </cell>
          <cell r="H348">
            <v>-79900</v>
          </cell>
          <cell r="I348" t="str">
            <v>Vivek</v>
          </cell>
        </row>
        <row r="349">
          <cell r="A349" t="str">
            <v>317200004.0210</v>
          </cell>
          <cell r="B349" t="str">
            <v>317200004</v>
          </cell>
          <cell r="C349" t="str">
            <v>Current Portion of Long-Term Debt-Non-Current-External - Other Short-term Debt-Other - Non-Guaranteed</v>
          </cell>
          <cell r="D349" t="str">
            <v>0210</v>
          </cell>
          <cell r="E349" t="str">
            <v>PUBLIC DEPOSITS - MATURE</v>
          </cell>
          <cell r="F349">
            <v>3463371</v>
          </cell>
          <cell r="G349">
            <v>-15000</v>
          </cell>
          <cell r="H349">
            <v>3448371</v>
          </cell>
          <cell r="I349" t="str">
            <v>Vivek</v>
          </cell>
        </row>
        <row r="350">
          <cell r="A350" t="str">
            <v>317200004.0211</v>
          </cell>
          <cell r="B350" t="str">
            <v>317200004</v>
          </cell>
          <cell r="C350" t="str">
            <v>Current Portion of Long-Term Debt-Non-Current-External - Other Short-term Debt-Other - Non-Guaranteed</v>
          </cell>
          <cell r="D350" t="str">
            <v>0211</v>
          </cell>
          <cell r="E350" t="str">
            <v>PUBLIC DEPOSITS DELHI-NE</v>
          </cell>
          <cell r="F350">
            <v>-2589835</v>
          </cell>
          <cell r="G350">
            <v>70000</v>
          </cell>
          <cell r="H350">
            <v>-2519835</v>
          </cell>
          <cell r="I350" t="str">
            <v>Vivek</v>
          </cell>
        </row>
        <row r="351">
          <cell r="A351" t="str">
            <v>320001001.0001</v>
          </cell>
          <cell r="B351" t="str">
            <v>320001001</v>
          </cell>
          <cell r="C351" t="str">
            <v>Interest Payable Accrued</v>
          </cell>
          <cell r="D351" t="str">
            <v>0001</v>
          </cell>
          <cell r="E351" t="str">
            <v>Interest Payable-Bank</v>
          </cell>
          <cell r="F351">
            <v>-4227831</v>
          </cell>
          <cell r="G351">
            <v>635132</v>
          </cell>
          <cell r="H351">
            <v>-3592699</v>
          </cell>
          <cell r="I351" t="str">
            <v>Vivek</v>
          </cell>
        </row>
        <row r="352">
          <cell r="A352" t="str">
            <v>320001001.0002</v>
          </cell>
          <cell r="B352" t="str">
            <v>320001001</v>
          </cell>
          <cell r="C352" t="str">
            <v>Interest Payable Accrued</v>
          </cell>
          <cell r="D352" t="str">
            <v>0002</v>
          </cell>
          <cell r="E352" t="str">
            <v>Interest Payable - Inter Corporate Deposits</v>
          </cell>
          <cell r="F352">
            <v>-23341575</v>
          </cell>
          <cell r="G352">
            <v>-2785664</v>
          </cell>
          <cell r="H352">
            <v>-26127239</v>
          </cell>
          <cell r="I352" t="str">
            <v>Pankaj</v>
          </cell>
        </row>
        <row r="353">
          <cell r="A353" t="str">
            <v>320004001.0000</v>
          </cell>
          <cell r="B353" t="str">
            <v>320004001</v>
          </cell>
          <cell r="C353" t="str">
            <v>Accrued Payroll</v>
          </cell>
          <cell r="D353" t="str">
            <v>0000</v>
          </cell>
          <cell r="E353" t="str">
            <v>None</v>
          </cell>
          <cell r="F353">
            <v>-1941282</v>
          </cell>
          <cell r="G353">
            <v>-143779</v>
          </cell>
          <cell r="H353">
            <v>-2085061</v>
          </cell>
          <cell r="I353" t="str">
            <v>Pankaj</v>
          </cell>
        </row>
        <row r="354">
          <cell r="A354" t="str">
            <v>320004001.0001</v>
          </cell>
          <cell r="B354" t="str">
            <v>320004001</v>
          </cell>
          <cell r="C354" t="str">
            <v>Accrued Payroll</v>
          </cell>
          <cell r="D354" t="str">
            <v>0001</v>
          </cell>
          <cell r="E354" t="str">
            <v>Full &amp; Final</v>
          </cell>
          <cell r="F354">
            <v>221071.01</v>
          </cell>
          <cell r="G354">
            <v>9007</v>
          </cell>
          <cell r="H354">
            <v>230078.01</v>
          </cell>
          <cell r="I354" t="str">
            <v>Pankaj</v>
          </cell>
        </row>
        <row r="355">
          <cell r="A355" t="str">
            <v>320005001.0001</v>
          </cell>
          <cell r="B355" t="str">
            <v>320005001</v>
          </cell>
          <cell r="C355" t="str">
            <v>Accrued Social security</v>
          </cell>
          <cell r="D355" t="str">
            <v>0001</v>
          </cell>
          <cell r="E355" t="str">
            <v>Provident Fund Payable</v>
          </cell>
          <cell r="F355">
            <v>-267730</v>
          </cell>
          <cell r="G355">
            <v>-753</v>
          </cell>
          <cell r="H355">
            <v>-268483</v>
          </cell>
          <cell r="I355" t="str">
            <v>Pankaj</v>
          </cell>
        </row>
        <row r="356">
          <cell r="A356" t="str">
            <v>320005001.0002</v>
          </cell>
          <cell r="B356" t="str">
            <v>320005001</v>
          </cell>
          <cell r="C356" t="str">
            <v>Accrued Social security</v>
          </cell>
          <cell r="D356" t="str">
            <v>0002</v>
          </cell>
          <cell r="E356" t="str">
            <v>Super Annuation Fund Payable</v>
          </cell>
          <cell r="F356">
            <v>-71834</v>
          </cell>
          <cell r="G356">
            <v>4642</v>
          </cell>
          <cell r="H356">
            <v>-67192</v>
          </cell>
          <cell r="I356" t="str">
            <v>Pankaj</v>
          </cell>
        </row>
        <row r="357">
          <cell r="A357" t="str">
            <v>320005001.0003</v>
          </cell>
          <cell r="B357" t="str">
            <v>320005001</v>
          </cell>
          <cell r="C357" t="str">
            <v>Accrued Social security</v>
          </cell>
          <cell r="D357" t="str">
            <v>0003</v>
          </cell>
          <cell r="E357" t="str">
            <v>Employee Welfare Fund</v>
          </cell>
          <cell r="F357">
            <v>-135</v>
          </cell>
          <cell r="G357">
            <v>-66</v>
          </cell>
          <cell r="H357">
            <v>-201</v>
          </cell>
          <cell r="I357" t="str">
            <v>Vivek</v>
          </cell>
        </row>
        <row r="358">
          <cell r="A358" t="str">
            <v>320099001.0307</v>
          </cell>
          <cell r="B358" t="str">
            <v>320099001</v>
          </cell>
          <cell r="C358" t="str">
            <v>Other</v>
          </cell>
          <cell r="D358" t="str">
            <v>0307</v>
          </cell>
          <cell r="E358" t="str">
            <v>Other Liabilities-Interest Accrued but not due</v>
          </cell>
          <cell r="F358">
            <v>-938739.91</v>
          </cell>
          <cell r="G358">
            <v>26705</v>
          </cell>
          <cell r="H358">
            <v>-912034.91</v>
          </cell>
          <cell r="I358" t="str">
            <v>Mishraji</v>
          </cell>
        </row>
        <row r="359">
          <cell r="A359" t="str">
            <v>411101002.0000</v>
          </cell>
          <cell r="B359" t="str">
            <v>411101002</v>
          </cell>
          <cell r="C359" t="str">
            <v>Loan Loss Reserve Additions</v>
          </cell>
          <cell r="D359" t="str">
            <v>0000</v>
          </cell>
          <cell r="E359" t="str">
            <v>None</v>
          </cell>
          <cell r="F359">
            <v>3878390</v>
          </cell>
          <cell r="G359">
            <v>0</v>
          </cell>
          <cell r="H359">
            <v>3878390</v>
          </cell>
          <cell r="I359" t="str">
            <v>Mishraji</v>
          </cell>
        </row>
        <row r="360">
          <cell r="A360" t="str">
            <v>411130002.0000</v>
          </cell>
          <cell r="B360" t="str">
            <v>411130002</v>
          </cell>
          <cell r="C360" t="str">
            <v>Net Operating Loss Carryforward - Current Year Additions</v>
          </cell>
          <cell r="D360" t="str">
            <v>0000</v>
          </cell>
          <cell r="E360" t="str">
            <v>None</v>
          </cell>
          <cell r="F360">
            <v>88869240</v>
          </cell>
          <cell r="G360">
            <v>0</v>
          </cell>
          <cell r="H360">
            <v>88869240</v>
          </cell>
          <cell r="I360" t="str">
            <v>Mishraji</v>
          </cell>
        </row>
        <row r="361">
          <cell r="A361" t="str">
            <v>411132001.0000</v>
          </cell>
          <cell r="B361" t="str">
            <v>411132001</v>
          </cell>
          <cell r="C361" t="str">
            <v>Purchase Accounting Adjustments - 1/1 Balance</v>
          </cell>
          <cell r="D361" t="str">
            <v>0000</v>
          </cell>
          <cell r="E361" t="str">
            <v>None</v>
          </cell>
          <cell r="F361">
            <v>-37549262</v>
          </cell>
          <cell r="G361">
            <v>0</v>
          </cell>
          <cell r="H361">
            <v>-37549262</v>
          </cell>
          <cell r="I361" t="str">
            <v>Mishraji</v>
          </cell>
        </row>
        <row r="362">
          <cell r="A362" t="str">
            <v>411143002.0000</v>
          </cell>
          <cell r="B362" t="str">
            <v>411143002</v>
          </cell>
          <cell r="C362" t="str">
            <v>Provision for Depreciation-Addition</v>
          </cell>
          <cell r="D362" t="str">
            <v>0000</v>
          </cell>
          <cell r="E362" t="str">
            <v>None</v>
          </cell>
          <cell r="F362">
            <v>-84080048</v>
          </cell>
          <cell r="G362">
            <v>0</v>
          </cell>
          <cell r="H362">
            <v>-84080048</v>
          </cell>
          <cell r="I362" t="str">
            <v>Mishraji</v>
          </cell>
        </row>
        <row r="363">
          <cell r="A363" t="str">
            <v>411180002.0000</v>
          </cell>
          <cell r="B363" t="str">
            <v>411180002</v>
          </cell>
          <cell r="C363" t="str">
            <v>Other Defferred Tax Asset-Additions</v>
          </cell>
          <cell r="D363" t="str">
            <v>0000</v>
          </cell>
          <cell r="E363" t="str">
            <v>None</v>
          </cell>
          <cell r="F363">
            <v>28881680</v>
          </cell>
          <cell r="G363">
            <v>0</v>
          </cell>
          <cell r="H363">
            <v>28881680</v>
          </cell>
          <cell r="I363" t="str">
            <v>Vivek</v>
          </cell>
        </row>
        <row r="364">
          <cell r="A364" t="str">
            <v>440002004.0000</v>
          </cell>
          <cell r="B364" t="str">
            <v>440002004</v>
          </cell>
          <cell r="C364" t="str">
            <v>Cur. A/c-Adv. to/from Corp/Bussiness - India</v>
          </cell>
          <cell r="D364" t="str">
            <v>0000</v>
          </cell>
          <cell r="E364" t="str">
            <v>None</v>
          </cell>
          <cell r="F364">
            <v>252187424.41999999</v>
          </cell>
          <cell r="G364">
            <v>-44999719</v>
          </cell>
          <cell r="H364">
            <v>207187705.41999999</v>
          </cell>
          <cell r="I364" t="str">
            <v>Vivek</v>
          </cell>
        </row>
        <row r="365">
          <cell r="A365" t="str">
            <v>440999999.0106</v>
          </cell>
          <cell r="B365" t="str">
            <v>440999999</v>
          </cell>
          <cell r="C365" t="str">
            <v>InterCompany Receivable /Payable- To be settled in cash</v>
          </cell>
          <cell r="D365" t="str">
            <v>0106</v>
          </cell>
          <cell r="E365" t="str">
            <v>GECIS</v>
          </cell>
          <cell r="F365">
            <v>-3962550613</v>
          </cell>
          <cell r="G365">
            <v>45178294</v>
          </cell>
          <cell r="H365">
            <v>-3917372319</v>
          </cell>
          <cell r="I365" t="str">
            <v>Vivek</v>
          </cell>
        </row>
        <row r="366">
          <cell r="A366" t="str">
            <v>442101001.0000</v>
          </cell>
          <cell r="B366" t="str">
            <v>442101001</v>
          </cell>
          <cell r="C366" t="str">
            <v>InterCompany Receivables/Payables Between GE Capital &amp; it's first tier subsidiaries</v>
          </cell>
          <cell r="D366" t="str">
            <v>0000</v>
          </cell>
          <cell r="E366" t="str">
            <v>None</v>
          </cell>
          <cell r="F366">
            <v>-387554719</v>
          </cell>
          <cell r="G366">
            <v>-289500000</v>
          </cell>
          <cell r="H366">
            <v>-677054719</v>
          </cell>
          <cell r="I366" t="str">
            <v>Vivek</v>
          </cell>
        </row>
        <row r="367">
          <cell r="A367" t="str">
            <v>452530001.0001</v>
          </cell>
          <cell r="B367" t="str">
            <v>452530001</v>
          </cell>
          <cell r="C367" t="str">
            <v>Held by Parent</v>
          </cell>
          <cell r="D367" t="str">
            <v>0001</v>
          </cell>
          <cell r="E367" t="str">
            <v>Equity Capital-Paid Up</v>
          </cell>
          <cell r="F367">
            <v>-202637400</v>
          </cell>
          <cell r="G367">
            <v>0</v>
          </cell>
          <cell r="H367">
            <v>-202637400</v>
          </cell>
          <cell r="I367" t="str">
            <v>Pankaj</v>
          </cell>
        </row>
        <row r="368">
          <cell r="A368" t="str">
            <v>452530001.0201</v>
          </cell>
          <cell r="B368" t="str">
            <v>452530001</v>
          </cell>
          <cell r="C368" t="str">
            <v>Held by Parent</v>
          </cell>
          <cell r="D368" t="str">
            <v>0201</v>
          </cell>
          <cell r="E368" t="str">
            <v>ALLOT.MONEY-RECEIVABLE 1</v>
          </cell>
          <cell r="F368">
            <v>16000</v>
          </cell>
          <cell r="G368">
            <v>0</v>
          </cell>
          <cell r="H368">
            <v>16000</v>
          </cell>
          <cell r="I368" t="str">
            <v>Pankaj</v>
          </cell>
        </row>
        <row r="369">
          <cell r="A369" t="str">
            <v>452530001.0202</v>
          </cell>
          <cell r="B369" t="str">
            <v>452530001</v>
          </cell>
          <cell r="C369" t="str">
            <v>Held by Parent</v>
          </cell>
          <cell r="D369" t="str">
            <v>0202</v>
          </cell>
          <cell r="E369" t="str">
            <v>CALLS IN ARREARS -1989</v>
          </cell>
          <cell r="F369">
            <v>12000</v>
          </cell>
          <cell r="G369">
            <v>0</v>
          </cell>
          <cell r="H369">
            <v>12000</v>
          </cell>
          <cell r="I369" t="str">
            <v>Pankaj</v>
          </cell>
        </row>
        <row r="370">
          <cell r="A370" t="str">
            <v>452530001.0203</v>
          </cell>
          <cell r="B370" t="str">
            <v>452530001</v>
          </cell>
          <cell r="C370" t="str">
            <v>Held by Parent</v>
          </cell>
          <cell r="D370" t="str">
            <v>0203</v>
          </cell>
          <cell r="E370" t="str">
            <v>ALLOTMONEY RECEIVABLE 19</v>
          </cell>
          <cell r="F370">
            <v>78645</v>
          </cell>
          <cell r="G370">
            <v>0</v>
          </cell>
          <cell r="H370">
            <v>78645</v>
          </cell>
          <cell r="I370" t="str">
            <v>Pankaj</v>
          </cell>
        </row>
        <row r="371">
          <cell r="A371" t="str">
            <v>482010001.0000</v>
          </cell>
          <cell r="B371" t="str">
            <v>482010001</v>
          </cell>
          <cell r="C371" t="str">
            <v>January 1 Balance</v>
          </cell>
          <cell r="D371" t="str">
            <v>0000</v>
          </cell>
          <cell r="E371" t="str">
            <v>None</v>
          </cell>
          <cell r="F371">
            <v>-39036451.539999999</v>
          </cell>
          <cell r="G371">
            <v>0</v>
          </cell>
          <cell r="H371">
            <v>-39036451.539999999</v>
          </cell>
          <cell r="I371" t="str">
            <v>Pankaj</v>
          </cell>
        </row>
        <row r="372">
          <cell r="A372" t="str">
            <v>482010001.0001</v>
          </cell>
          <cell r="B372" t="str">
            <v>482010001</v>
          </cell>
          <cell r="C372" t="str">
            <v>January 1 Balance</v>
          </cell>
          <cell r="D372" t="str">
            <v>0001</v>
          </cell>
          <cell r="E372" t="str">
            <v>Retained Earnings Accoun</v>
          </cell>
          <cell r="F372">
            <v>-39288734.409999996</v>
          </cell>
          <cell r="G372">
            <v>0</v>
          </cell>
          <cell r="H372">
            <v>-39288734.409999996</v>
          </cell>
          <cell r="I372" t="str">
            <v>Pankaj</v>
          </cell>
        </row>
        <row r="373">
          <cell r="A373" t="str">
            <v>482010001.0002</v>
          </cell>
          <cell r="B373" t="str">
            <v>482010001</v>
          </cell>
          <cell r="C373" t="str">
            <v>January 1 Balance</v>
          </cell>
          <cell r="D373" t="str">
            <v>0002</v>
          </cell>
          <cell r="E373" t="str">
            <v>Share Premium Account</v>
          </cell>
          <cell r="F373">
            <v>-599465875</v>
          </cell>
          <cell r="G373">
            <v>0</v>
          </cell>
          <cell r="H373">
            <v>-599465875</v>
          </cell>
          <cell r="I373" t="str">
            <v>Pankaj</v>
          </cell>
        </row>
        <row r="374">
          <cell r="A374" t="str">
            <v>482010001.0004</v>
          </cell>
          <cell r="B374" t="str">
            <v>482010001</v>
          </cell>
          <cell r="C374" t="str">
            <v>January 1 Balance</v>
          </cell>
          <cell r="D374" t="str">
            <v>0004</v>
          </cell>
          <cell r="E374" t="str">
            <v>Capital Reserve</v>
          </cell>
          <cell r="F374">
            <v>-10000000</v>
          </cell>
          <cell r="G374">
            <v>0</v>
          </cell>
          <cell r="H374">
            <v>-10000000</v>
          </cell>
          <cell r="I374" t="str">
            <v>Pankaj</v>
          </cell>
        </row>
        <row r="375">
          <cell r="A375" t="str">
            <v>482010001.0005</v>
          </cell>
          <cell r="B375" t="str">
            <v>482010001</v>
          </cell>
          <cell r="C375" t="str">
            <v>January 1 Balance</v>
          </cell>
          <cell r="D375" t="str">
            <v>0005</v>
          </cell>
          <cell r="E375" t="str">
            <v>Profit &amp; Loss Account</v>
          </cell>
          <cell r="F375">
            <v>771591927.58000004</v>
          </cell>
          <cell r="G375">
            <v>0</v>
          </cell>
          <cell r="H375">
            <v>771591927.58000004</v>
          </cell>
          <cell r="I375" t="str">
            <v>Mishraji</v>
          </cell>
        </row>
        <row r="376">
          <cell r="A376" t="str">
            <v>530001001.0201</v>
          </cell>
          <cell r="B376" t="str">
            <v>530001001</v>
          </cell>
          <cell r="C376" t="str">
            <v>Regular Tax Rate</v>
          </cell>
          <cell r="D376" t="str">
            <v>0201</v>
          </cell>
          <cell r="E376" t="str">
            <v>GUARANTEE INCOME A/C -IN</v>
          </cell>
          <cell r="F376">
            <v>-211797.86</v>
          </cell>
          <cell r="G376">
            <v>211797.87</v>
          </cell>
          <cell r="H376">
            <v>0.01</v>
          </cell>
          <cell r="I376" t="str">
            <v>Mishraji</v>
          </cell>
        </row>
        <row r="377">
          <cell r="A377" t="str">
            <v>530001001.0202</v>
          </cell>
          <cell r="B377" t="str">
            <v>530001001</v>
          </cell>
          <cell r="C377" t="str">
            <v>Regular Tax Rate</v>
          </cell>
          <cell r="D377" t="str">
            <v>0202</v>
          </cell>
          <cell r="E377" t="str">
            <v>FINANCING INTEREST RECD</v>
          </cell>
          <cell r="F377">
            <v>-210773010.22999999</v>
          </cell>
          <cell r="G377">
            <v>-101390348.33</v>
          </cell>
          <cell r="H377">
            <v>-312163358.56</v>
          </cell>
          <cell r="I377" t="str">
            <v>Mishraji</v>
          </cell>
        </row>
        <row r="378">
          <cell r="A378" t="str">
            <v>530001001.0203</v>
          </cell>
          <cell r="B378" t="str">
            <v>530001001</v>
          </cell>
          <cell r="C378" t="str">
            <v>Regular Tax Rate</v>
          </cell>
          <cell r="D378" t="str">
            <v>0203</v>
          </cell>
          <cell r="E378" t="str">
            <v>DOCUMENTATION CHGS-HYPO.</v>
          </cell>
          <cell r="F378">
            <v>-737389</v>
          </cell>
          <cell r="G378">
            <v>-397439</v>
          </cell>
          <cell r="H378">
            <v>-1134828</v>
          </cell>
          <cell r="I378" t="str">
            <v>Mishraji</v>
          </cell>
        </row>
        <row r="379">
          <cell r="A379" t="str">
            <v>539003001.0001</v>
          </cell>
          <cell r="B379" t="str">
            <v>539003001</v>
          </cell>
          <cell r="C379" t="str">
            <v>Interest Income on Other Obligations</v>
          </cell>
          <cell r="D379" t="str">
            <v>0001</v>
          </cell>
          <cell r="E379" t="str">
            <v>Interest Received on Bank Deposits</v>
          </cell>
          <cell r="F379">
            <v>-371698</v>
          </cell>
          <cell r="G379">
            <v>0</v>
          </cell>
          <cell r="H379">
            <v>-371698</v>
          </cell>
          <cell r="I379" t="str">
            <v>Vivek</v>
          </cell>
        </row>
        <row r="380">
          <cell r="A380" t="str">
            <v>539003001.0003</v>
          </cell>
          <cell r="B380" t="str">
            <v>539003001</v>
          </cell>
          <cell r="C380" t="str">
            <v>Interest Income on Other Obligations</v>
          </cell>
          <cell r="D380" t="str">
            <v>0003</v>
          </cell>
          <cell r="E380" t="str">
            <v>Interest on Employee Loans</v>
          </cell>
          <cell r="F380">
            <v>0</v>
          </cell>
          <cell r="G380">
            <v>-362</v>
          </cell>
          <cell r="H380">
            <v>-362</v>
          </cell>
          <cell r="I380" t="str">
            <v>Pankaj</v>
          </cell>
        </row>
        <row r="381">
          <cell r="A381" t="str">
            <v>547046003.0201</v>
          </cell>
          <cell r="B381" t="str">
            <v>547046003</v>
          </cell>
          <cell r="C381" t="str">
            <v>Billing Basis Income</v>
          </cell>
          <cell r="D381" t="str">
            <v>0201</v>
          </cell>
          <cell r="E381" t="str">
            <v>COMM ON CONSORTIUM FIN B</v>
          </cell>
          <cell r="F381">
            <v>154</v>
          </cell>
          <cell r="G381">
            <v>0</v>
          </cell>
          <cell r="H381">
            <v>154</v>
          </cell>
          <cell r="I381" t="str">
            <v>Mishraji</v>
          </cell>
        </row>
        <row r="382">
          <cell r="A382" t="str">
            <v>547046003.0203</v>
          </cell>
          <cell r="B382" t="str">
            <v>547046003</v>
          </cell>
          <cell r="C382" t="str">
            <v>Billing Basis Income</v>
          </cell>
          <cell r="D382" t="str">
            <v>0203</v>
          </cell>
          <cell r="E382" t="str">
            <v>LOSS-SALE OF GOVT SECURI</v>
          </cell>
          <cell r="F382">
            <v>208263.89</v>
          </cell>
          <cell r="G382">
            <v>0</v>
          </cell>
          <cell r="H382">
            <v>208263.89</v>
          </cell>
          <cell r="I382" t="str">
            <v>Mishraji</v>
          </cell>
        </row>
        <row r="383">
          <cell r="A383" t="str">
            <v>547046003.0204</v>
          </cell>
          <cell r="B383" t="str">
            <v>547046003</v>
          </cell>
          <cell r="C383" t="str">
            <v>Billing Basis Income</v>
          </cell>
          <cell r="D383" t="str">
            <v>0204</v>
          </cell>
          <cell r="E383" t="str">
            <v>PPD PAID POST 31/07/97 -</v>
          </cell>
          <cell r="F383">
            <v>-300</v>
          </cell>
          <cell r="G383">
            <v>0</v>
          </cell>
          <cell r="H383">
            <v>-300</v>
          </cell>
          <cell r="I383" t="str">
            <v>Mishraji</v>
          </cell>
        </row>
        <row r="384">
          <cell r="A384" t="str">
            <v>547046003.0205</v>
          </cell>
          <cell r="B384" t="str">
            <v>547046003</v>
          </cell>
          <cell r="C384" t="str">
            <v>Billing Basis Income</v>
          </cell>
          <cell r="D384" t="str">
            <v>0205</v>
          </cell>
          <cell r="E384" t="str">
            <v>PPD ACCRUAL PREV 31/07/9</v>
          </cell>
          <cell r="F384">
            <v>517</v>
          </cell>
          <cell r="G384">
            <v>0</v>
          </cell>
          <cell r="H384">
            <v>517</v>
          </cell>
          <cell r="I384" t="str">
            <v>Mishraji</v>
          </cell>
        </row>
        <row r="385">
          <cell r="A385" t="str">
            <v>547046003.0206</v>
          </cell>
          <cell r="B385" t="str">
            <v>547046003</v>
          </cell>
          <cell r="C385" t="str">
            <v>Billing Basis Income</v>
          </cell>
          <cell r="D385" t="str">
            <v>0206</v>
          </cell>
          <cell r="E385" t="str">
            <v>PPD ACCRUAL POST 31/07/9</v>
          </cell>
          <cell r="F385">
            <v>35182</v>
          </cell>
          <cell r="G385">
            <v>0</v>
          </cell>
          <cell r="H385">
            <v>35182</v>
          </cell>
          <cell r="I385" t="str">
            <v>Mishraji</v>
          </cell>
        </row>
        <row r="386">
          <cell r="A386" t="str">
            <v>547046003.0207</v>
          </cell>
          <cell r="B386" t="str">
            <v>547046003</v>
          </cell>
          <cell r="C386" t="str">
            <v>Billing Basis Income</v>
          </cell>
          <cell r="D386" t="str">
            <v>0207</v>
          </cell>
          <cell r="E386" t="str">
            <v>DEPRECIATION - LEASED P</v>
          </cell>
          <cell r="F386">
            <v>8163900.5300000003</v>
          </cell>
          <cell r="G386">
            <v>1017654.73</v>
          </cell>
          <cell r="H386">
            <v>9181555.2599999998</v>
          </cell>
          <cell r="I386" t="str">
            <v>Mishraji</v>
          </cell>
        </row>
        <row r="387">
          <cell r="A387" t="str">
            <v>547046003.0209</v>
          </cell>
          <cell r="B387" t="str">
            <v>547046003</v>
          </cell>
          <cell r="C387" t="str">
            <v>Billing Basis Income</v>
          </cell>
          <cell r="D387" t="str">
            <v>0209</v>
          </cell>
          <cell r="E387" t="str">
            <v>DEPRECIATION - LEASED F&amp;</v>
          </cell>
          <cell r="F387">
            <v>0</v>
          </cell>
          <cell r="G387">
            <v>307962.37</v>
          </cell>
          <cell r="H387">
            <v>307962.37</v>
          </cell>
          <cell r="I387" t="str">
            <v>Mishraji</v>
          </cell>
        </row>
        <row r="388">
          <cell r="A388" t="str">
            <v>547046003.0214</v>
          </cell>
          <cell r="B388" t="str">
            <v>547046003</v>
          </cell>
          <cell r="C388" t="str">
            <v>Billing Basis Income</v>
          </cell>
          <cell r="D388" t="str">
            <v>0214</v>
          </cell>
          <cell r="E388" t="str">
            <v>DEPRECIATION-LEASE P&amp;M 1</v>
          </cell>
          <cell r="F388">
            <v>1111369.8600000001</v>
          </cell>
          <cell r="G388">
            <v>141198.63</v>
          </cell>
          <cell r="H388">
            <v>1252568.49</v>
          </cell>
          <cell r="I388" t="str">
            <v>Mishraji</v>
          </cell>
        </row>
        <row r="389">
          <cell r="A389" t="str">
            <v>547046003.0215</v>
          </cell>
          <cell r="B389" t="str">
            <v>547046003</v>
          </cell>
          <cell r="C389" t="str">
            <v>Billing Basis Income</v>
          </cell>
          <cell r="D389" t="str">
            <v>0215</v>
          </cell>
          <cell r="E389" t="str">
            <v>LEASE EQUILISATION -P&amp;M</v>
          </cell>
          <cell r="F389">
            <v>-6407101.0099999998</v>
          </cell>
          <cell r="G389">
            <v>-786829.68</v>
          </cell>
          <cell r="H389">
            <v>-7193930.6900000004</v>
          </cell>
          <cell r="I389" t="str">
            <v>Mishraji</v>
          </cell>
        </row>
        <row r="390">
          <cell r="A390" t="str">
            <v>547046003.0217</v>
          </cell>
          <cell r="B390" t="str">
            <v>547046003</v>
          </cell>
          <cell r="C390" t="str">
            <v>Billing Basis Income</v>
          </cell>
          <cell r="D390" t="str">
            <v>0217</v>
          </cell>
          <cell r="E390" t="str">
            <v>LEASE EQUILISATION -F &amp;</v>
          </cell>
          <cell r="F390">
            <v>2946298.36</v>
          </cell>
          <cell r="G390">
            <v>-307962.37</v>
          </cell>
          <cell r="H390">
            <v>2638335.9900000002</v>
          </cell>
          <cell r="I390" t="str">
            <v>Mishraji</v>
          </cell>
        </row>
        <row r="391">
          <cell r="A391" t="str">
            <v>547046003.0222</v>
          </cell>
          <cell r="B391" t="str">
            <v>547046003</v>
          </cell>
          <cell r="C391" t="str">
            <v>Billing Basis Income</v>
          </cell>
          <cell r="D391" t="str">
            <v>0222</v>
          </cell>
          <cell r="E391" t="str">
            <v>LEASE EQUILISATION-P&amp;M 1</v>
          </cell>
          <cell r="F391">
            <v>-1080307.18</v>
          </cell>
          <cell r="G391">
            <v>-137323.4</v>
          </cell>
          <cell r="H391">
            <v>-1217630.58</v>
          </cell>
          <cell r="I391" t="str">
            <v>Mishraji</v>
          </cell>
        </row>
        <row r="392">
          <cell r="A392" t="str">
            <v>547046003.0224</v>
          </cell>
          <cell r="B392" t="str">
            <v>547046003</v>
          </cell>
          <cell r="C392" t="str">
            <v>Billing Basis Income</v>
          </cell>
          <cell r="D392" t="str">
            <v>0224</v>
          </cell>
          <cell r="E392" t="str">
            <v>FINANCE CHARGES -H P -I</v>
          </cell>
          <cell r="F392">
            <v>-44843896.670000002</v>
          </cell>
          <cell r="G392">
            <v>28552191.379999999</v>
          </cell>
          <cell r="H392">
            <v>-16291705.289999999</v>
          </cell>
          <cell r="I392" t="str">
            <v>Mishraji</v>
          </cell>
        </row>
        <row r="393">
          <cell r="A393" t="str">
            <v>547046003.0226</v>
          </cell>
          <cell r="B393" t="str">
            <v>547046003</v>
          </cell>
          <cell r="C393" t="str">
            <v>Billing Basis Income</v>
          </cell>
          <cell r="D393" t="str">
            <v>0226</v>
          </cell>
          <cell r="E393" t="str">
            <v>COMMITMENT CHARGES RECEI</v>
          </cell>
          <cell r="F393">
            <v>-212513</v>
          </cell>
          <cell r="G393">
            <v>-670</v>
          </cell>
          <cell r="H393">
            <v>-213183</v>
          </cell>
          <cell r="I393" t="str">
            <v>Mishraji</v>
          </cell>
        </row>
        <row r="394">
          <cell r="A394" t="str">
            <v>547046003.0227</v>
          </cell>
          <cell r="B394" t="str">
            <v>547046003</v>
          </cell>
          <cell r="C394" t="str">
            <v>Billing Basis Income</v>
          </cell>
          <cell r="D394" t="str">
            <v>0227</v>
          </cell>
          <cell r="E394" t="str">
            <v>INCOME FROM ABS -INGRES</v>
          </cell>
          <cell r="F394">
            <v>-5736345.2400000002</v>
          </cell>
          <cell r="G394">
            <v>480071.22</v>
          </cell>
          <cell r="H394">
            <v>-5256274.0199999996</v>
          </cell>
          <cell r="I394" t="str">
            <v>Mishraji</v>
          </cell>
        </row>
        <row r="395">
          <cell r="A395" t="str">
            <v>547046003.0228</v>
          </cell>
          <cell r="B395" t="str">
            <v>547046003</v>
          </cell>
          <cell r="C395" t="str">
            <v>Billing Basis Income</v>
          </cell>
          <cell r="D395" t="str">
            <v>0228</v>
          </cell>
          <cell r="E395" t="str">
            <v>DEALER DISC. RECEIVED -I</v>
          </cell>
          <cell r="F395">
            <v>-8212698.2599999998</v>
          </cell>
          <cell r="G395">
            <v>-757499.47</v>
          </cell>
          <cell r="H395">
            <v>-8970197.7300000004</v>
          </cell>
          <cell r="I395" t="str">
            <v>Mishraji</v>
          </cell>
        </row>
        <row r="396">
          <cell r="A396" t="str">
            <v>547046003.0230</v>
          </cell>
          <cell r="B396" t="str">
            <v>547046003</v>
          </cell>
          <cell r="C396" t="str">
            <v>Billing Basis Income</v>
          </cell>
          <cell r="D396" t="str">
            <v>0230</v>
          </cell>
          <cell r="E396" t="str">
            <v>INCOME FROM SUB-LEASES -</v>
          </cell>
          <cell r="F396">
            <v>-182682</v>
          </cell>
          <cell r="G396">
            <v>182682</v>
          </cell>
          <cell r="H396">
            <v>0</v>
          </cell>
          <cell r="I396" t="str">
            <v>Mishraji</v>
          </cell>
        </row>
        <row r="397">
          <cell r="A397" t="str">
            <v>547046003.0231</v>
          </cell>
          <cell r="B397" t="str">
            <v>547046003</v>
          </cell>
          <cell r="C397" t="str">
            <v>Billing Basis Income</v>
          </cell>
          <cell r="D397" t="str">
            <v>0231</v>
          </cell>
          <cell r="E397" t="str">
            <v>LEASE RENTALS RECEIVED -</v>
          </cell>
          <cell r="F397">
            <v>-40767886.030000001</v>
          </cell>
          <cell r="G397">
            <v>34251580.100000001</v>
          </cell>
          <cell r="H397">
            <v>-6516305.9299999997</v>
          </cell>
          <cell r="I397" t="str">
            <v>Mishraji</v>
          </cell>
        </row>
        <row r="398">
          <cell r="A398" t="str">
            <v>547046003.0240</v>
          </cell>
          <cell r="B398" t="str">
            <v>547046003</v>
          </cell>
          <cell r="C398" t="str">
            <v>Billing Basis Income</v>
          </cell>
          <cell r="D398" t="str">
            <v>0240</v>
          </cell>
          <cell r="E398" t="str">
            <v>INCOME FROM L A/C -INGRE</v>
          </cell>
          <cell r="F398">
            <v>-19942954.050000001</v>
          </cell>
          <cell r="G398">
            <v>-1885581.89</v>
          </cell>
          <cell r="H398">
            <v>-21828535.940000001</v>
          </cell>
          <cell r="I398" t="str">
            <v>Mishraji</v>
          </cell>
        </row>
        <row r="399">
          <cell r="A399" t="str">
            <v>551999001.0201</v>
          </cell>
          <cell r="B399" t="str">
            <v>551999001</v>
          </cell>
          <cell r="C399" t="str">
            <v>Regular Tax Rate</v>
          </cell>
          <cell r="D399" t="str">
            <v>0201</v>
          </cell>
          <cell r="E399" t="str">
            <v>ADDL. FIN. CHARGES-H.P.</v>
          </cell>
          <cell r="F399">
            <v>-5931571.96</v>
          </cell>
          <cell r="G399">
            <v>-408338.28</v>
          </cell>
          <cell r="H399">
            <v>-6339910.2400000002</v>
          </cell>
          <cell r="I399" t="str">
            <v>Mishraji</v>
          </cell>
        </row>
        <row r="400">
          <cell r="A400" t="str">
            <v>551999001.0202</v>
          </cell>
          <cell r="B400" t="str">
            <v>551999001</v>
          </cell>
          <cell r="C400" t="str">
            <v>Regular Tax Rate</v>
          </cell>
          <cell r="D400" t="str">
            <v>0202</v>
          </cell>
          <cell r="E400" t="str">
            <v>ADDITIONAL FINANCE CHGS-</v>
          </cell>
          <cell r="F400">
            <v>-5120919.8499999996</v>
          </cell>
          <cell r="G400">
            <v>-513402.76</v>
          </cell>
          <cell r="H400">
            <v>-5634322.6100000003</v>
          </cell>
          <cell r="I400" t="str">
            <v>Mishraji</v>
          </cell>
        </row>
        <row r="401">
          <cell r="A401" t="str">
            <v>551999001.0203</v>
          </cell>
          <cell r="B401" t="str">
            <v>551999001</v>
          </cell>
          <cell r="C401" t="str">
            <v>Regular Tax Rate</v>
          </cell>
          <cell r="D401" t="str">
            <v>0203</v>
          </cell>
          <cell r="E401" t="str">
            <v>AFC-GURANTEE -INGRES</v>
          </cell>
          <cell r="F401">
            <v>-70664</v>
          </cell>
          <cell r="G401">
            <v>0</v>
          </cell>
          <cell r="H401">
            <v>-70664</v>
          </cell>
          <cell r="I401" t="str">
            <v>Mishraji</v>
          </cell>
        </row>
        <row r="402">
          <cell r="A402" t="str">
            <v>551999001.0204</v>
          </cell>
          <cell r="B402" t="str">
            <v>551999001</v>
          </cell>
          <cell r="C402" t="str">
            <v>Regular Tax Rate</v>
          </cell>
          <cell r="D402" t="str">
            <v>0204</v>
          </cell>
          <cell r="E402" t="str">
            <v>IRR MAINTENANCE -INGRES</v>
          </cell>
          <cell r="F402">
            <v>-6346.74</v>
          </cell>
          <cell r="G402">
            <v>-1113.6500000000001</v>
          </cell>
          <cell r="H402">
            <v>-7460.39</v>
          </cell>
          <cell r="I402" t="str">
            <v>Mishraji</v>
          </cell>
        </row>
        <row r="403">
          <cell r="A403" t="str">
            <v>551999001.0205</v>
          </cell>
          <cell r="B403" t="str">
            <v>551999001</v>
          </cell>
          <cell r="C403" t="str">
            <v>Regular Tax Rate</v>
          </cell>
          <cell r="D403" t="str">
            <v>0205</v>
          </cell>
          <cell r="E403" t="str">
            <v>ADDITIONAL FINANCE CHGS-</v>
          </cell>
          <cell r="F403">
            <v>-268038.05</v>
          </cell>
          <cell r="G403">
            <v>0</v>
          </cell>
          <cell r="H403">
            <v>-268038.05</v>
          </cell>
          <cell r="I403" t="str">
            <v>Mishraji</v>
          </cell>
        </row>
        <row r="404">
          <cell r="A404" t="str">
            <v>551999001.0206</v>
          </cell>
          <cell r="B404" t="str">
            <v>551999001</v>
          </cell>
          <cell r="C404" t="str">
            <v>Regular Tax Rate</v>
          </cell>
          <cell r="D404" t="str">
            <v>0206</v>
          </cell>
          <cell r="E404" t="str">
            <v>MISCELLANEOUS INCOME -IN</v>
          </cell>
          <cell r="F404">
            <v>-3722004.25</v>
          </cell>
          <cell r="G404">
            <v>-647833.02</v>
          </cell>
          <cell r="H404">
            <v>-4369837.2699999996</v>
          </cell>
          <cell r="I404" t="str">
            <v>Mishraji</v>
          </cell>
        </row>
        <row r="405">
          <cell r="A405" t="str">
            <v>582001001.0001</v>
          </cell>
          <cell r="B405" t="str">
            <v>582001001</v>
          </cell>
          <cell r="C405" t="str">
            <v>INCOME ON MARKETABLE SECURITIES</v>
          </cell>
          <cell r="D405" t="str">
            <v>0001</v>
          </cell>
          <cell r="E405" t="str">
            <v>Interest On GOI Securiti</v>
          </cell>
          <cell r="F405">
            <v>-542772.96</v>
          </cell>
          <cell r="G405">
            <v>-50470.239999999998</v>
          </cell>
          <cell r="H405">
            <v>-593243.19999999995</v>
          </cell>
          <cell r="I405" t="str">
            <v>Vivek</v>
          </cell>
        </row>
        <row r="406">
          <cell r="A406" t="str">
            <v>601313001.0000</v>
          </cell>
          <cell r="B406" t="str">
            <v>601313001</v>
          </cell>
          <cell r="C406" t="str">
            <v>Banks - Interest Paid</v>
          </cell>
          <cell r="D406" t="str">
            <v>0000</v>
          </cell>
          <cell r="E406" t="str">
            <v>None</v>
          </cell>
          <cell r="F406">
            <v>47160712.399999999</v>
          </cell>
          <cell r="G406">
            <v>4347114.1500000004</v>
          </cell>
          <cell r="H406">
            <v>51507826.549999997</v>
          </cell>
          <cell r="I406" t="str">
            <v>Vivek</v>
          </cell>
        </row>
        <row r="407">
          <cell r="A407" t="str">
            <v>601313001.0001</v>
          </cell>
          <cell r="B407" t="str">
            <v>601313001</v>
          </cell>
          <cell r="C407" t="str">
            <v>Banks - Interest Paid</v>
          </cell>
          <cell r="D407" t="str">
            <v>0001</v>
          </cell>
          <cell r="E407" t="str">
            <v>Cash Credit</v>
          </cell>
          <cell r="F407">
            <v>776527.35999999999</v>
          </cell>
          <cell r="G407">
            <v>267186.52</v>
          </cell>
          <cell r="H407">
            <v>1043713.88</v>
          </cell>
          <cell r="I407" t="str">
            <v>Vivek</v>
          </cell>
        </row>
        <row r="408">
          <cell r="A408" t="str">
            <v>601313003.0001</v>
          </cell>
          <cell r="B408" t="str">
            <v>601313003</v>
          </cell>
          <cell r="C408" t="str">
            <v>Others Borrowings</v>
          </cell>
          <cell r="D408" t="str">
            <v>0001</v>
          </cell>
          <cell r="E408" t="str">
            <v>Interest on ICD's</v>
          </cell>
          <cell r="F408">
            <v>141663799</v>
          </cell>
          <cell r="G408">
            <v>20490284</v>
          </cell>
          <cell r="H408">
            <v>162154083</v>
          </cell>
          <cell r="I408" t="str">
            <v>Vivek</v>
          </cell>
        </row>
        <row r="409">
          <cell r="A409" t="str">
            <v>601999001.0001</v>
          </cell>
          <cell r="B409" t="str">
            <v>601999001</v>
          </cell>
          <cell r="C409" t="str">
            <v>Regular Tax Rate</v>
          </cell>
          <cell r="D409" t="str">
            <v>0001</v>
          </cell>
          <cell r="E409" t="str">
            <v>Interest on Fixed Deposits</v>
          </cell>
          <cell r="F409">
            <v>336050</v>
          </cell>
          <cell r="G409">
            <v>-749</v>
          </cell>
          <cell r="H409">
            <v>335301</v>
          </cell>
          <cell r="I409" t="str">
            <v>Vivek</v>
          </cell>
        </row>
        <row r="410">
          <cell r="A410" t="str">
            <v>601999001.0012</v>
          </cell>
          <cell r="B410" t="str">
            <v>601999001</v>
          </cell>
          <cell r="C410" t="str">
            <v>Regular Tax Rate</v>
          </cell>
          <cell r="D410" t="str">
            <v>0012</v>
          </cell>
          <cell r="E410" t="str">
            <v>Interest - Leased Vehicles</v>
          </cell>
          <cell r="F410">
            <v>128977.85</v>
          </cell>
          <cell r="G410">
            <v>14153.45</v>
          </cell>
          <cell r="H410">
            <v>143131.29999999999</v>
          </cell>
          <cell r="I410" t="str">
            <v>Vivek</v>
          </cell>
        </row>
        <row r="411">
          <cell r="A411" t="str">
            <v>605001001.0024</v>
          </cell>
          <cell r="B411" t="str">
            <v>605001001</v>
          </cell>
          <cell r="C411" t="str">
            <v>Interest Expense-Inter Company Loans</v>
          </cell>
          <cell r="D411" t="str">
            <v>0024</v>
          </cell>
          <cell r="E411" t="str">
            <v>Interest -GE Capital Services India</v>
          </cell>
          <cell r="F411">
            <v>12513861</v>
          </cell>
          <cell r="G411">
            <v>4313014</v>
          </cell>
          <cell r="H411">
            <v>16826875</v>
          </cell>
          <cell r="I411" t="str">
            <v>Vivek</v>
          </cell>
        </row>
        <row r="412">
          <cell r="A412" t="str">
            <v>780001001.0000</v>
          </cell>
          <cell r="B412" t="str">
            <v>780001001</v>
          </cell>
          <cell r="C412" t="str">
            <v>Current Year Provision</v>
          </cell>
          <cell r="D412" t="str">
            <v>0000</v>
          </cell>
          <cell r="E412" t="str">
            <v>None</v>
          </cell>
          <cell r="F412">
            <v>3062855.34</v>
          </cell>
          <cell r="G412">
            <v>-2525913</v>
          </cell>
          <cell r="H412">
            <v>536942.34</v>
          </cell>
          <cell r="I412" t="str">
            <v>Pankaj</v>
          </cell>
        </row>
        <row r="413">
          <cell r="A413" t="str">
            <v>799001001.0000</v>
          </cell>
          <cell r="B413" t="str">
            <v>799001001</v>
          </cell>
          <cell r="C413" t="str">
            <v>Current Year Provisions</v>
          </cell>
          <cell r="D413" t="str">
            <v>0000</v>
          </cell>
          <cell r="E413" t="str">
            <v>None</v>
          </cell>
          <cell r="F413">
            <v>6360596.7000000002</v>
          </cell>
          <cell r="G413">
            <v>480072.67</v>
          </cell>
          <cell r="H413">
            <v>6840669.3700000001</v>
          </cell>
          <cell r="I413" t="str">
            <v>Pankaj</v>
          </cell>
        </row>
        <row r="414">
          <cell r="A414" t="str">
            <v>801001001.0001</v>
          </cell>
          <cell r="B414" t="str">
            <v>801001001</v>
          </cell>
          <cell r="C414" t="str">
            <v>Salaries and Wages</v>
          </cell>
          <cell r="D414" t="str">
            <v>0001</v>
          </cell>
          <cell r="E414" t="str">
            <v>Basic - Domestic</v>
          </cell>
          <cell r="F414">
            <v>7724540</v>
          </cell>
          <cell r="G414">
            <v>1053140</v>
          </cell>
          <cell r="H414">
            <v>8777680</v>
          </cell>
          <cell r="I414" t="str">
            <v>na</v>
          </cell>
        </row>
        <row r="415">
          <cell r="A415" t="str">
            <v>801001001.0002</v>
          </cell>
          <cell r="B415" t="str">
            <v>801001001</v>
          </cell>
          <cell r="C415" t="str">
            <v>Salaries and Wages</v>
          </cell>
          <cell r="D415" t="str">
            <v>0002</v>
          </cell>
          <cell r="E415" t="str">
            <v>Rent Allowance - Domestic</v>
          </cell>
          <cell r="F415">
            <v>3335947</v>
          </cell>
          <cell r="G415">
            <v>437306</v>
          </cell>
          <cell r="H415">
            <v>3773253</v>
          </cell>
          <cell r="I415" t="str">
            <v>na</v>
          </cell>
        </row>
        <row r="416">
          <cell r="A416" t="str">
            <v>801001001.0005</v>
          </cell>
          <cell r="B416" t="str">
            <v>801001001</v>
          </cell>
          <cell r="C416" t="str">
            <v>Salaries and Wages</v>
          </cell>
          <cell r="D416" t="str">
            <v>0005</v>
          </cell>
          <cell r="E416" t="str">
            <v>Leased Accomodation</v>
          </cell>
          <cell r="F416">
            <v>927042</v>
          </cell>
          <cell r="G416">
            <v>129925</v>
          </cell>
          <cell r="H416">
            <v>1056967</v>
          </cell>
          <cell r="I416" t="str">
            <v>na</v>
          </cell>
        </row>
        <row r="417">
          <cell r="A417" t="str">
            <v>801001001.0008</v>
          </cell>
          <cell r="B417" t="str">
            <v>801001001</v>
          </cell>
          <cell r="C417" t="str">
            <v>Salaries and Wages</v>
          </cell>
          <cell r="D417" t="str">
            <v>0008</v>
          </cell>
          <cell r="E417" t="str">
            <v>Special Allowances - Domestic</v>
          </cell>
          <cell r="F417">
            <v>3077589</v>
          </cell>
          <cell r="G417">
            <v>416810</v>
          </cell>
          <cell r="H417">
            <v>3494399</v>
          </cell>
          <cell r="I417" t="str">
            <v>na</v>
          </cell>
        </row>
        <row r="418">
          <cell r="A418" t="str">
            <v>801001001.0009</v>
          </cell>
          <cell r="B418" t="str">
            <v>801001001</v>
          </cell>
          <cell r="C418" t="str">
            <v>Salaries and Wages</v>
          </cell>
          <cell r="D418" t="str">
            <v>0009</v>
          </cell>
          <cell r="E418" t="str">
            <v>Conveyance Allowance -Domestic</v>
          </cell>
          <cell r="F418">
            <v>1601185</v>
          </cell>
          <cell r="G418">
            <v>205193</v>
          </cell>
          <cell r="H418">
            <v>1806378</v>
          </cell>
          <cell r="I418" t="str">
            <v>na</v>
          </cell>
        </row>
        <row r="419">
          <cell r="A419" t="str">
            <v>801001001.0011</v>
          </cell>
          <cell r="B419" t="str">
            <v>801001001</v>
          </cell>
          <cell r="C419" t="str">
            <v>Salaries and Wages</v>
          </cell>
          <cell r="D419" t="str">
            <v>0011</v>
          </cell>
          <cell r="E419" t="str">
            <v>ADDITIONAL SPECIAL ALLOWance</v>
          </cell>
          <cell r="F419">
            <v>548704</v>
          </cell>
          <cell r="G419">
            <v>90777</v>
          </cell>
          <cell r="H419">
            <v>639481</v>
          </cell>
          <cell r="I419" t="str">
            <v>na</v>
          </cell>
        </row>
        <row r="420">
          <cell r="A420" t="str">
            <v>801001001.0012</v>
          </cell>
          <cell r="B420" t="str">
            <v>801001001</v>
          </cell>
          <cell r="C420" t="str">
            <v>Salaries and Wages</v>
          </cell>
          <cell r="D420" t="str">
            <v>0012</v>
          </cell>
          <cell r="E420" t="str">
            <v>Supplemantary Allowance</v>
          </cell>
          <cell r="F420">
            <v>299494</v>
          </cell>
          <cell r="G420">
            <v>49218</v>
          </cell>
          <cell r="H420">
            <v>348712</v>
          </cell>
          <cell r="I420" t="str">
            <v>na</v>
          </cell>
        </row>
        <row r="421">
          <cell r="A421" t="str">
            <v>801001001.0013</v>
          </cell>
          <cell r="B421" t="str">
            <v>801001001</v>
          </cell>
          <cell r="C421" t="str">
            <v>Salaries and Wages</v>
          </cell>
          <cell r="D421" t="str">
            <v>0013</v>
          </cell>
          <cell r="E421" t="str">
            <v>Additional Allowance</v>
          </cell>
          <cell r="F421">
            <v>1143130</v>
          </cell>
          <cell r="G421">
            <v>168563</v>
          </cell>
          <cell r="H421">
            <v>1311693</v>
          </cell>
          <cell r="I421" t="str">
            <v>na</v>
          </cell>
        </row>
        <row r="422">
          <cell r="A422" t="str">
            <v>801001001.0014</v>
          </cell>
          <cell r="B422" t="str">
            <v>801001001</v>
          </cell>
          <cell r="C422" t="str">
            <v>Salaries and Wages</v>
          </cell>
          <cell r="D422" t="str">
            <v>0014</v>
          </cell>
          <cell r="E422" t="str">
            <v>Leave Encashment</v>
          </cell>
          <cell r="F422">
            <v>260913</v>
          </cell>
          <cell r="G422">
            <v>1125</v>
          </cell>
          <cell r="H422">
            <v>262038</v>
          </cell>
          <cell r="I422" t="str">
            <v>na</v>
          </cell>
        </row>
        <row r="423">
          <cell r="A423" t="str">
            <v>801001001.0015</v>
          </cell>
          <cell r="B423" t="str">
            <v>801001001</v>
          </cell>
          <cell r="C423" t="str">
            <v>Salaries and Wages</v>
          </cell>
          <cell r="D423" t="str">
            <v>0015</v>
          </cell>
          <cell r="E423" t="str">
            <v>Loan Equalisation allowaance</v>
          </cell>
          <cell r="F423">
            <v>497556</v>
          </cell>
          <cell r="G423">
            <v>367484</v>
          </cell>
          <cell r="H423">
            <v>865040</v>
          </cell>
          <cell r="I423" t="str">
            <v>na</v>
          </cell>
        </row>
        <row r="424">
          <cell r="A424" t="str">
            <v>801001001.0016</v>
          </cell>
          <cell r="B424" t="str">
            <v>801001001</v>
          </cell>
          <cell r="C424" t="str">
            <v>Salaries and Wages</v>
          </cell>
          <cell r="D424" t="str">
            <v>0016</v>
          </cell>
          <cell r="E424" t="str">
            <v>Trainee Stipend</v>
          </cell>
          <cell r="F424">
            <v>48914</v>
          </cell>
          <cell r="G424">
            <v>0</v>
          </cell>
          <cell r="H424">
            <v>48914</v>
          </cell>
          <cell r="I424" t="str">
            <v>na</v>
          </cell>
        </row>
        <row r="425">
          <cell r="A425" t="str">
            <v>801001001.0017</v>
          </cell>
          <cell r="B425" t="str">
            <v>801001001</v>
          </cell>
          <cell r="C425" t="str">
            <v>Salaries and Wages</v>
          </cell>
          <cell r="D425" t="str">
            <v>0017</v>
          </cell>
          <cell r="E425" t="str">
            <v>Other Earnings</v>
          </cell>
          <cell r="F425">
            <v>484154</v>
          </cell>
          <cell r="G425">
            <v>74573</v>
          </cell>
          <cell r="H425">
            <v>558727</v>
          </cell>
          <cell r="I425" t="str">
            <v>na</v>
          </cell>
        </row>
        <row r="426">
          <cell r="A426" t="str">
            <v>801001001.0024</v>
          </cell>
          <cell r="B426" t="str">
            <v>801001001</v>
          </cell>
          <cell r="C426" t="str">
            <v>Salaries and Wages</v>
          </cell>
          <cell r="D426" t="str">
            <v>0024</v>
          </cell>
          <cell r="E426" t="str">
            <v>GECSI- DEPUTED EMPLOYEES</v>
          </cell>
          <cell r="F426">
            <v>-391200</v>
          </cell>
          <cell r="G426">
            <v>0</v>
          </cell>
          <cell r="H426">
            <v>-391200</v>
          </cell>
          <cell r="I426" t="str">
            <v>na</v>
          </cell>
        </row>
        <row r="427">
          <cell r="A427" t="str">
            <v>801001001.0099</v>
          </cell>
          <cell r="B427" t="str">
            <v>801001001</v>
          </cell>
          <cell r="C427" t="str">
            <v>Salaries and Wages</v>
          </cell>
          <cell r="D427" t="str">
            <v>0099</v>
          </cell>
          <cell r="E427" t="str">
            <v>Salary Allocations</v>
          </cell>
          <cell r="F427">
            <v>273625</v>
          </cell>
          <cell r="G427">
            <v>0</v>
          </cell>
          <cell r="H427">
            <v>273625</v>
          </cell>
          <cell r="I427" t="str">
            <v>na</v>
          </cell>
        </row>
        <row r="428">
          <cell r="A428" t="str">
            <v>801001002.0001</v>
          </cell>
          <cell r="B428" t="str">
            <v>801001002</v>
          </cell>
          <cell r="C428" t="str">
            <v>Incentive Compensation</v>
          </cell>
          <cell r="D428" t="str">
            <v>0001</v>
          </cell>
          <cell r="E428" t="str">
            <v>Performance Bonus</v>
          </cell>
          <cell r="F428">
            <v>1730500</v>
          </cell>
          <cell r="G428">
            <v>625000</v>
          </cell>
          <cell r="H428">
            <v>2355500</v>
          </cell>
          <cell r="I428" t="str">
            <v>na</v>
          </cell>
        </row>
        <row r="429">
          <cell r="A429" t="str">
            <v>801001002.0003</v>
          </cell>
          <cell r="B429" t="str">
            <v>801001002</v>
          </cell>
          <cell r="C429" t="str">
            <v>Incentive Compensation</v>
          </cell>
          <cell r="D429" t="str">
            <v>0003</v>
          </cell>
          <cell r="E429" t="str">
            <v>AWARD</v>
          </cell>
          <cell r="F429">
            <v>793957</v>
          </cell>
          <cell r="G429">
            <v>0</v>
          </cell>
          <cell r="H429">
            <v>793957</v>
          </cell>
          <cell r="I429" t="str">
            <v>na</v>
          </cell>
        </row>
        <row r="430">
          <cell r="A430" t="str">
            <v>801002001.0001</v>
          </cell>
          <cell r="B430" t="str">
            <v>801002001</v>
          </cell>
          <cell r="C430" t="str">
            <v>Other Employee Compensation &amp; Benefits</v>
          </cell>
          <cell r="D430" t="str">
            <v>0001</v>
          </cell>
          <cell r="E430" t="str">
            <v>Contribution to Providend Fund</v>
          </cell>
          <cell r="F430">
            <v>903538</v>
          </cell>
          <cell r="G430">
            <v>126432</v>
          </cell>
          <cell r="H430">
            <v>1029970</v>
          </cell>
          <cell r="I430" t="str">
            <v>na</v>
          </cell>
        </row>
        <row r="431">
          <cell r="A431" t="str">
            <v>801002001.0002</v>
          </cell>
          <cell r="B431" t="str">
            <v>801002001</v>
          </cell>
          <cell r="C431" t="str">
            <v>Other Employee Compensation &amp; Benefits</v>
          </cell>
          <cell r="D431" t="str">
            <v>0002</v>
          </cell>
          <cell r="E431" t="str">
            <v>Contribution to Super Annuation Fund</v>
          </cell>
          <cell r="F431">
            <v>563365</v>
          </cell>
          <cell r="G431">
            <v>67192</v>
          </cell>
          <cell r="H431">
            <v>630557</v>
          </cell>
          <cell r="I431" t="str">
            <v>na</v>
          </cell>
        </row>
        <row r="432">
          <cell r="A432" t="str">
            <v>801002001.0003</v>
          </cell>
          <cell r="B432" t="str">
            <v>801002001</v>
          </cell>
          <cell r="C432" t="str">
            <v>Other Employee Compensation &amp; Benefits</v>
          </cell>
          <cell r="D432" t="str">
            <v>0003</v>
          </cell>
          <cell r="E432" t="str">
            <v>Contribution to Gratuity Fund</v>
          </cell>
          <cell r="F432">
            <v>135616.75</v>
          </cell>
          <cell r="G432">
            <v>-135616.75</v>
          </cell>
          <cell r="H432">
            <v>0</v>
          </cell>
          <cell r="I432" t="str">
            <v>na</v>
          </cell>
        </row>
        <row r="433">
          <cell r="A433" t="str">
            <v>801002001.0007</v>
          </cell>
          <cell r="B433" t="str">
            <v>801002001</v>
          </cell>
          <cell r="C433" t="str">
            <v>Other Employee Compensation &amp; Benefits</v>
          </cell>
          <cell r="D433" t="str">
            <v>0007</v>
          </cell>
          <cell r="E433" t="str">
            <v>P.F. Administration Charges</v>
          </cell>
          <cell r="F433">
            <v>27855</v>
          </cell>
          <cell r="G433">
            <v>3956</v>
          </cell>
          <cell r="H433">
            <v>31811</v>
          </cell>
          <cell r="I433" t="str">
            <v>na</v>
          </cell>
        </row>
        <row r="434">
          <cell r="A434" t="str">
            <v>801002001.0008</v>
          </cell>
          <cell r="B434" t="str">
            <v>801002001</v>
          </cell>
          <cell r="C434" t="str">
            <v>Other Employee Compensation &amp; Benefits</v>
          </cell>
          <cell r="D434" t="str">
            <v>0008</v>
          </cell>
          <cell r="E434" t="str">
            <v>Contribution to Employee Welfare Fund</v>
          </cell>
          <cell r="F434">
            <v>286</v>
          </cell>
          <cell r="G434">
            <v>44</v>
          </cell>
          <cell r="H434">
            <v>330</v>
          </cell>
          <cell r="I434" t="str">
            <v>na</v>
          </cell>
        </row>
        <row r="435">
          <cell r="A435" t="str">
            <v>801003001.0001</v>
          </cell>
          <cell r="B435" t="str">
            <v>801003001</v>
          </cell>
          <cell r="C435" t="str">
            <v>Other Employee Costs</v>
          </cell>
          <cell r="D435" t="str">
            <v>0001</v>
          </cell>
          <cell r="E435" t="str">
            <v>Medical Expenses</v>
          </cell>
          <cell r="F435">
            <v>620236</v>
          </cell>
          <cell r="G435">
            <v>58405</v>
          </cell>
          <cell r="H435">
            <v>678641</v>
          </cell>
          <cell r="I435" t="str">
            <v>na</v>
          </cell>
        </row>
        <row r="436">
          <cell r="A436" t="str">
            <v>801003001.0002</v>
          </cell>
          <cell r="B436" t="str">
            <v>801003001</v>
          </cell>
          <cell r="C436" t="str">
            <v>Other Employee Costs</v>
          </cell>
          <cell r="D436" t="str">
            <v>0002</v>
          </cell>
          <cell r="E436" t="str">
            <v>Local Conveyance</v>
          </cell>
          <cell r="F436">
            <v>1352638.5</v>
          </cell>
          <cell r="G436">
            <v>141015</v>
          </cell>
          <cell r="H436">
            <v>1493653.5</v>
          </cell>
          <cell r="I436" t="str">
            <v>na</v>
          </cell>
        </row>
        <row r="437">
          <cell r="A437" t="str">
            <v>801003001.0008</v>
          </cell>
          <cell r="B437" t="str">
            <v>801003001</v>
          </cell>
          <cell r="C437" t="str">
            <v>Other Employee Costs</v>
          </cell>
          <cell r="D437" t="str">
            <v>0008</v>
          </cell>
          <cell r="E437" t="str">
            <v>Leased Vehicle Expenses - Lease Rentals</v>
          </cell>
          <cell r="F437">
            <v>106812</v>
          </cell>
          <cell r="G437">
            <v>13389</v>
          </cell>
          <cell r="H437">
            <v>120201</v>
          </cell>
          <cell r="I437" t="str">
            <v>na</v>
          </cell>
        </row>
        <row r="438">
          <cell r="A438" t="str">
            <v>801003001.0009</v>
          </cell>
          <cell r="B438" t="str">
            <v>801003001</v>
          </cell>
          <cell r="C438" t="str">
            <v>Other Employee Costs</v>
          </cell>
          <cell r="D438" t="str">
            <v>0009</v>
          </cell>
          <cell r="E438" t="str">
            <v>Leased Vehicle Expenses -Petrol Expenses</v>
          </cell>
          <cell r="F438">
            <v>188700</v>
          </cell>
          <cell r="G438">
            <v>12624</v>
          </cell>
          <cell r="H438">
            <v>201324</v>
          </cell>
          <cell r="I438" t="str">
            <v>na</v>
          </cell>
        </row>
        <row r="439">
          <cell r="A439" t="str">
            <v>801003001.0010</v>
          </cell>
          <cell r="B439" t="str">
            <v>801003001</v>
          </cell>
          <cell r="C439" t="str">
            <v>Other Employee Costs</v>
          </cell>
          <cell r="D439" t="str">
            <v>0010</v>
          </cell>
          <cell r="E439" t="str">
            <v>Leased Vehicle Expenses - Repair &amp; Maintenance</v>
          </cell>
          <cell r="F439">
            <v>11792</v>
          </cell>
          <cell r="G439">
            <v>54826</v>
          </cell>
          <cell r="H439">
            <v>66618</v>
          </cell>
          <cell r="I439" t="str">
            <v>na</v>
          </cell>
        </row>
        <row r="440">
          <cell r="A440" t="str">
            <v>801003001.0022</v>
          </cell>
          <cell r="B440" t="str">
            <v>801003001</v>
          </cell>
          <cell r="C440" t="str">
            <v>Other Employee Costs</v>
          </cell>
          <cell r="D440" t="str">
            <v>0022</v>
          </cell>
          <cell r="E440" t="str">
            <v>Transportation - General Request - Sumo's</v>
          </cell>
          <cell r="F440">
            <v>602954</v>
          </cell>
          <cell r="G440">
            <v>0</v>
          </cell>
          <cell r="H440">
            <v>602954</v>
          </cell>
          <cell r="I440" t="str">
            <v>na</v>
          </cell>
        </row>
        <row r="441">
          <cell r="A441" t="str">
            <v>801003001.0031</v>
          </cell>
          <cell r="B441" t="str">
            <v>801003001</v>
          </cell>
          <cell r="C441" t="str">
            <v>Other Employee Costs</v>
          </cell>
          <cell r="D441" t="str">
            <v>0031</v>
          </cell>
          <cell r="E441" t="str">
            <v>Staff Welfare -Meal  Expenses</v>
          </cell>
          <cell r="F441">
            <v>642772</v>
          </cell>
          <cell r="G441">
            <v>89964</v>
          </cell>
          <cell r="H441">
            <v>732736</v>
          </cell>
          <cell r="I441" t="str">
            <v>na</v>
          </cell>
        </row>
        <row r="442">
          <cell r="A442" t="str">
            <v>801003001.0032</v>
          </cell>
          <cell r="B442" t="str">
            <v>801003001</v>
          </cell>
          <cell r="C442" t="str">
            <v>Other Employee Costs</v>
          </cell>
          <cell r="D442" t="str">
            <v>0032</v>
          </cell>
          <cell r="E442" t="str">
            <v>Staff Welfare Pantry Expenses -Tea Coffee , Biscuits</v>
          </cell>
          <cell r="F442">
            <v>134751.6</v>
          </cell>
          <cell r="G442">
            <v>13553</v>
          </cell>
          <cell r="H442">
            <v>148304.6</v>
          </cell>
          <cell r="I442" t="str">
            <v>na</v>
          </cell>
        </row>
        <row r="443">
          <cell r="A443" t="str">
            <v>801003001.0033</v>
          </cell>
          <cell r="B443" t="str">
            <v>801003001</v>
          </cell>
          <cell r="C443" t="str">
            <v>Other Employee Costs</v>
          </cell>
          <cell r="D443" t="str">
            <v>0033</v>
          </cell>
          <cell r="E443" t="str">
            <v>Departmental Staff Welfare</v>
          </cell>
          <cell r="F443">
            <v>32738</v>
          </cell>
          <cell r="G443">
            <v>7700</v>
          </cell>
          <cell r="H443">
            <v>40438</v>
          </cell>
          <cell r="I443" t="str">
            <v>na</v>
          </cell>
        </row>
        <row r="444">
          <cell r="A444" t="str">
            <v>801003001.0034</v>
          </cell>
          <cell r="B444" t="str">
            <v>801003001</v>
          </cell>
          <cell r="C444" t="str">
            <v>Other Employee Costs</v>
          </cell>
          <cell r="D444" t="str">
            <v>0034</v>
          </cell>
          <cell r="E444" t="str">
            <v>Staff Welfare -Others</v>
          </cell>
          <cell r="F444">
            <v>531</v>
          </cell>
          <cell r="G444">
            <v>0</v>
          </cell>
          <cell r="H444">
            <v>531</v>
          </cell>
          <cell r="I444" t="str">
            <v>na</v>
          </cell>
        </row>
        <row r="445">
          <cell r="A445" t="str">
            <v>801003001.0081</v>
          </cell>
          <cell r="B445" t="str">
            <v>801003001</v>
          </cell>
          <cell r="C445" t="str">
            <v>Other Employee Costs</v>
          </cell>
          <cell r="D445" t="str">
            <v>0081</v>
          </cell>
          <cell r="E445" t="str">
            <v>Training and Education</v>
          </cell>
          <cell r="F445">
            <v>191990</v>
          </cell>
          <cell r="G445">
            <v>0</v>
          </cell>
          <cell r="H445">
            <v>191990</v>
          </cell>
          <cell r="I445" t="str">
            <v>na</v>
          </cell>
        </row>
        <row r="446">
          <cell r="A446" t="str">
            <v>801020001.0011</v>
          </cell>
          <cell r="B446" t="str">
            <v>801020001</v>
          </cell>
          <cell r="C446" t="str">
            <v>Postage</v>
          </cell>
          <cell r="D446" t="str">
            <v>0011</v>
          </cell>
          <cell r="E446" t="str">
            <v>Postage Charges</v>
          </cell>
          <cell r="F446">
            <v>25047</v>
          </cell>
          <cell r="G446">
            <v>976</v>
          </cell>
          <cell r="H446">
            <v>26023</v>
          </cell>
          <cell r="I446" t="str">
            <v>na</v>
          </cell>
        </row>
        <row r="447">
          <cell r="A447" t="str">
            <v>801020001.0021</v>
          </cell>
          <cell r="B447" t="str">
            <v>801020001</v>
          </cell>
          <cell r="C447" t="str">
            <v>Postage</v>
          </cell>
          <cell r="D447" t="str">
            <v>0021</v>
          </cell>
          <cell r="E447" t="str">
            <v>Local Courier charges</v>
          </cell>
          <cell r="F447">
            <v>362828.84</v>
          </cell>
          <cell r="G447">
            <v>54292</v>
          </cell>
          <cell r="H447">
            <v>417120.84</v>
          </cell>
          <cell r="I447" t="str">
            <v>na</v>
          </cell>
        </row>
        <row r="448">
          <cell r="A448" t="str">
            <v>801040001.0001</v>
          </cell>
          <cell r="B448" t="str">
            <v>801040001</v>
          </cell>
          <cell r="C448" t="str">
            <v>Stationery &amp; Office Supplies</v>
          </cell>
          <cell r="D448" t="str">
            <v>0001</v>
          </cell>
          <cell r="E448" t="str">
            <v>Office Supplies</v>
          </cell>
          <cell r="F448">
            <v>656883</v>
          </cell>
          <cell r="G448">
            <v>62930</v>
          </cell>
          <cell r="H448">
            <v>719813</v>
          </cell>
          <cell r="I448" t="str">
            <v>na</v>
          </cell>
        </row>
        <row r="449">
          <cell r="A449" t="str">
            <v>801040001.0005</v>
          </cell>
          <cell r="B449" t="str">
            <v>801040001</v>
          </cell>
          <cell r="C449" t="str">
            <v>Stationery &amp; Office Supplies</v>
          </cell>
          <cell r="D449" t="str">
            <v>0005</v>
          </cell>
          <cell r="E449" t="str">
            <v>Photocopier expenses</v>
          </cell>
          <cell r="F449">
            <v>101815</v>
          </cell>
          <cell r="G449">
            <v>14681</v>
          </cell>
          <cell r="H449">
            <v>116496</v>
          </cell>
          <cell r="I449" t="str">
            <v>na</v>
          </cell>
        </row>
        <row r="450">
          <cell r="A450" t="str">
            <v>801040001.0011</v>
          </cell>
          <cell r="B450" t="str">
            <v>801040001</v>
          </cell>
          <cell r="C450" t="str">
            <v>Stationery &amp; Office Supplies</v>
          </cell>
          <cell r="D450" t="str">
            <v>0011</v>
          </cell>
          <cell r="E450" t="str">
            <v>Printing Charges</v>
          </cell>
          <cell r="F450">
            <v>194858</v>
          </cell>
          <cell r="G450">
            <v>5020</v>
          </cell>
          <cell r="H450">
            <v>199878</v>
          </cell>
          <cell r="I450" t="str">
            <v>na</v>
          </cell>
        </row>
        <row r="451">
          <cell r="A451" t="str">
            <v>801050001.0001</v>
          </cell>
          <cell r="B451" t="str">
            <v>801050001</v>
          </cell>
          <cell r="C451" t="str">
            <v>Subscriptions</v>
          </cell>
          <cell r="D451" t="str">
            <v>0001</v>
          </cell>
          <cell r="E451" t="str">
            <v>Subscriptions-Membership Fees</v>
          </cell>
          <cell r="F451">
            <v>137547.5</v>
          </cell>
          <cell r="G451">
            <v>14875.5</v>
          </cell>
          <cell r="H451">
            <v>152423</v>
          </cell>
          <cell r="I451" t="str">
            <v>na</v>
          </cell>
        </row>
        <row r="452">
          <cell r="A452" t="str">
            <v>801060001.0000</v>
          </cell>
          <cell r="B452" t="str">
            <v>801060001</v>
          </cell>
          <cell r="C452" t="str">
            <v>Telephone &amp; Telegraph Expenses</v>
          </cell>
          <cell r="D452" t="str">
            <v>0000</v>
          </cell>
          <cell r="E452" t="str">
            <v>None</v>
          </cell>
          <cell r="F452">
            <v>4259</v>
          </cell>
          <cell r="G452">
            <v>0</v>
          </cell>
          <cell r="H452">
            <v>4259</v>
          </cell>
          <cell r="I452" t="str">
            <v>na</v>
          </cell>
        </row>
        <row r="453">
          <cell r="A453" t="str">
            <v>801060001.0001</v>
          </cell>
          <cell r="B453" t="str">
            <v>801060001</v>
          </cell>
          <cell r="C453" t="str">
            <v>Telephone &amp; Telegraph Expenses</v>
          </cell>
          <cell r="D453" t="str">
            <v>0001</v>
          </cell>
          <cell r="E453" t="str">
            <v>Office Telephone</v>
          </cell>
          <cell r="F453">
            <v>1047837.35</v>
          </cell>
          <cell r="G453">
            <v>230356.24</v>
          </cell>
          <cell r="H453">
            <v>1278193.5900000001</v>
          </cell>
          <cell r="I453" t="str">
            <v>na</v>
          </cell>
        </row>
        <row r="454">
          <cell r="A454" t="str">
            <v>801060001.0002</v>
          </cell>
          <cell r="B454" t="str">
            <v>801060001</v>
          </cell>
          <cell r="C454" t="str">
            <v>Telephone &amp; Telegraph Expenses</v>
          </cell>
          <cell r="D454" t="str">
            <v>0002</v>
          </cell>
          <cell r="E454" t="str">
            <v>Residence Telephone</v>
          </cell>
          <cell r="F454">
            <v>9914</v>
          </cell>
          <cell r="G454">
            <v>3166</v>
          </cell>
          <cell r="H454">
            <v>13080</v>
          </cell>
          <cell r="I454" t="str">
            <v>na</v>
          </cell>
        </row>
        <row r="455">
          <cell r="A455" t="str">
            <v>801060001.0003</v>
          </cell>
          <cell r="B455" t="str">
            <v>801060001</v>
          </cell>
          <cell r="C455" t="str">
            <v>Telephone &amp; Telegraph Expenses</v>
          </cell>
          <cell r="D455" t="str">
            <v>0003</v>
          </cell>
          <cell r="E455" t="str">
            <v>Cell Phone Charges</v>
          </cell>
          <cell r="F455">
            <v>544575.16</v>
          </cell>
          <cell r="G455">
            <v>61129</v>
          </cell>
          <cell r="H455">
            <v>605704.16</v>
          </cell>
          <cell r="I455" t="str">
            <v>na</v>
          </cell>
        </row>
        <row r="456">
          <cell r="A456" t="str">
            <v>801060001.0004</v>
          </cell>
          <cell r="B456" t="str">
            <v>801060001</v>
          </cell>
          <cell r="C456" t="str">
            <v>Telephone &amp; Telegraph Expenses</v>
          </cell>
          <cell r="D456" t="str">
            <v>0004</v>
          </cell>
          <cell r="E456" t="str">
            <v>Fax Charges</v>
          </cell>
          <cell r="F456">
            <v>47932.85</v>
          </cell>
          <cell r="G456">
            <v>10853</v>
          </cell>
          <cell r="H456">
            <v>58785.85</v>
          </cell>
          <cell r="I456" t="str">
            <v>na</v>
          </cell>
        </row>
        <row r="457">
          <cell r="A457" t="str">
            <v>801060001.0006</v>
          </cell>
          <cell r="B457" t="str">
            <v>801060001</v>
          </cell>
          <cell r="C457" t="str">
            <v>Telephone &amp; Telegraph Expenses</v>
          </cell>
          <cell r="D457" t="str">
            <v>0006</v>
          </cell>
          <cell r="E457" t="str">
            <v>MS Exchange</v>
          </cell>
          <cell r="F457">
            <v>327305</v>
          </cell>
          <cell r="G457">
            <v>0</v>
          </cell>
          <cell r="H457">
            <v>327305</v>
          </cell>
          <cell r="I457" t="str">
            <v>na</v>
          </cell>
        </row>
        <row r="458">
          <cell r="A458" t="str">
            <v>801060001.0011</v>
          </cell>
          <cell r="B458" t="str">
            <v>801060001</v>
          </cell>
          <cell r="C458" t="str">
            <v>Telephone &amp; Telegraph Expenses</v>
          </cell>
          <cell r="D458" t="str">
            <v>0011</v>
          </cell>
          <cell r="E458" t="str">
            <v>Connectivity Charges  - Domestic</v>
          </cell>
          <cell r="F458">
            <v>0</v>
          </cell>
          <cell r="G458">
            <v>19287</v>
          </cell>
          <cell r="H458">
            <v>19287</v>
          </cell>
          <cell r="I458" t="str">
            <v>na</v>
          </cell>
        </row>
        <row r="459">
          <cell r="A459" t="str">
            <v>801060001.0013</v>
          </cell>
          <cell r="B459" t="str">
            <v>801060001</v>
          </cell>
          <cell r="C459" t="str">
            <v>Telephone &amp; Telegraph Expenses</v>
          </cell>
          <cell r="D459" t="str">
            <v>0013</v>
          </cell>
          <cell r="E459" t="str">
            <v>Dial up Internet / Email</v>
          </cell>
          <cell r="F459">
            <v>38655.85</v>
          </cell>
          <cell r="G459">
            <v>2422</v>
          </cell>
          <cell r="H459">
            <v>41077.85</v>
          </cell>
          <cell r="I459" t="str">
            <v>na</v>
          </cell>
        </row>
        <row r="460">
          <cell r="A460" t="str">
            <v>801080002.2131</v>
          </cell>
          <cell r="B460" t="str">
            <v>801080002</v>
          </cell>
          <cell r="C460" t="str">
            <v>Travel &amp; Living Expenses - Non - Tax Deductible</v>
          </cell>
          <cell r="D460" t="str">
            <v>2131</v>
          </cell>
          <cell r="E460" t="str">
            <v>T &amp; L - Domestic - Others - Non - Recoverable  - Fare</v>
          </cell>
          <cell r="F460">
            <v>1931678</v>
          </cell>
          <cell r="G460">
            <v>308498</v>
          </cell>
          <cell r="H460">
            <v>2240176</v>
          </cell>
          <cell r="I460" t="str">
            <v>na</v>
          </cell>
        </row>
        <row r="461">
          <cell r="A461" t="str">
            <v>801080002.2132</v>
          </cell>
          <cell r="B461" t="str">
            <v>801080002</v>
          </cell>
          <cell r="C461" t="str">
            <v>Travel &amp; Living Expenses - Non - Tax Deductible</v>
          </cell>
          <cell r="D461" t="str">
            <v>2132</v>
          </cell>
          <cell r="E461" t="str">
            <v>T &amp; L - Domestic - Others - Non - Recoverable  - Daily Allowance</v>
          </cell>
          <cell r="F461">
            <v>714867</v>
          </cell>
          <cell r="G461">
            <v>88362</v>
          </cell>
          <cell r="H461">
            <v>803229</v>
          </cell>
          <cell r="I461" t="str">
            <v>na</v>
          </cell>
        </row>
        <row r="462">
          <cell r="A462" t="str">
            <v>801080002.2133</v>
          </cell>
          <cell r="B462" t="str">
            <v>801080002</v>
          </cell>
          <cell r="C462" t="str">
            <v>Travel &amp; Living Expenses - Non - Tax Deductible</v>
          </cell>
          <cell r="D462" t="str">
            <v>2133</v>
          </cell>
          <cell r="E462" t="str">
            <v>T &amp; L - Domestic - Others - Non - Recoverable  - Conveyance</v>
          </cell>
          <cell r="F462">
            <v>974728</v>
          </cell>
          <cell r="G462">
            <v>140023</v>
          </cell>
          <cell r="H462">
            <v>1114751</v>
          </cell>
          <cell r="I462" t="str">
            <v>na</v>
          </cell>
        </row>
        <row r="463">
          <cell r="A463" t="str">
            <v>801080002.2134</v>
          </cell>
          <cell r="B463" t="str">
            <v>801080002</v>
          </cell>
          <cell r="C463" t="str">
            <v>Travel &amp; Living Expenses - Non - Tax Deductible</v>
          </cell>
          <cell r="D463" t="str">
            <v>2134</v>
          </cell>
          <cell r="E463" t="str">
            <v>T &amp; L - Domestic - Others - Non - Recoverable  - Vehicle Hire</v>
          </cell>
          <cell r="F463">
            <v>-50205</v>
          </cell>
          <cell r="G463">
            <v>88795</v>
          </cell>
          <cell r="H463">
            <v>38590</v>
          </cell>
          <cell r="I463" t="str">
            <v>na</v>
          </cell>
        </row>
        <row r="464">
          <cell r="A464" t="str">
            <v>801080002.2231</v>
          </cell>
          <cell r="B464" t="str">
            <v>801080002</v>
          </cell>
          <cell r="C464" t="str">
            <v>Travel &amp; Living Expenses - Non - Tax Deductible</v>
          </cell>
          <cell r="D464" t="str">
            <v>2231</v>
          </cell>
          <cell r="E464" t="str">
            <v>T &amp; L - Foreign - Others - Non - Recoverable  - Fare</v>
          </cell>
          <cell r="F464">
            <v>175445</v>
          </cell>
          <cell r="G464">
            <v>-1340</v>
          </cell>
          <cell r="H464">
            <v>174105</v>
          </cell>
          <cell r="I464" t="str">
            <v>na</v>
          </cell>
        </row>
        <row r="465">
          <cell r="A465" t="str">
            <v>801080002.2237</v>
          </cell>
          <cell r="B465" t="str">
            <v>801080002</v>
          </cell>
          <cell r="C465" t="str">
            <v>Travel &amp; Living Expenses - Non - Tax Deductible</v>
          </cell>
          <cell r="D465" t="str">
            <v>2237</v>
          </cell>
          <cell r="E465" t="str">
            <v>T &amp; L - Foreign - Others - Non - Recoverable  - Others</v>
          </cell>
          <cell r="F465">
            <v>0</v>
          </cell>
          <cell r="G465">
            <v>69571</v>
          </cell>
          <cell r="H465">
            <v>69571</v>
          </cell>
          <cell r="I465" t="str">
            <v>na</v>
          </cell>
        </row>
        <row r="466">
          <cell r="A466" t="str">
            <v>801080010.0001</v>
          </cell>
          <cell r="B466" t="str">
            <v>801080010</v>
          </cell>
          <cell r="C466" t="str">
            <v>Transfer and Living Expenses</v>
          </cell>
          <cell r="D466" t="str">
            <v>0001</v>
          </cell>
          <cell r="E466" t="str">
            <v>New Joinees - Hotel Charges</v>
          </cell>
          <cell r="F466">
            <v>0</v>
          </cell>
          <cell r="G466">
            <v>15535</v>
          </cell>
          <cell r="H466">
            <v>15535</v>
          </cell>
          <cell r="I466" t="str">
            <v>na</v>
          </cell>
        </row>
        <row r="467">
          <cell r="A467" t="str">
            <v>801080010.0002</v>
          </cell>
          <cell r="B467" t="str">
            <v>801080010</v>
          </cell>
          <cell r="C467" t="str">
            <v>Transfer and Living Expenses</v>
          </cell>
          <cell r="D467" t="str">
            <v>0002</v>
          </cell>
          <cell r="E467" t="str">
            <v>New Joinees - Guest House Charges</v>
          </cell>
          <cell r="F467">
            <v>36686</v>
          </cell>
          <cell r="G467">
            <v>0</v>
          </cell>
          <cell r="H467">
            <v>36686</v>
          </cell>
          <cell r="I467" t="str">
            <v>na</v>
          </cell>
        </row>
        <row r="468">
          <cell r="A468" t="str">
            <v>801080010.0003</v>
          </cell>
          <cell r="B468" t="str">
            <v>801080010</v>
          </cell>
          <cell r="C468" t="str">
            <v>Transfer and Living Expenses</v>
          </cell>
          <cell r="D468" t="str">
            <v>0003</v>
          </cell>
          <cell r="E468" t="str">
            <v>New Joinees - Packing Charges</v>
          </cell>
          <cell r="F468">
            <v>239866</v>
          </cell>
          <cell r="G468">
            <v>22014</v>
          </cell>
          <cell r="H468">
            <v>261880</v>
          </cell>
          <cell r="I468" t="str">
            <v>na</v>
          </cell>
        </row>
        <row r="469">
          <cell r="A469" t="str">
            <v>801080010.0004</v>
          </cell>
          <cell r="B469" t="str">
            <v>801080010</v>
          </cell>
          <cell r="C469" t="str">
            <v>Transfer and Living Expenses</v>
          </cell>
          <cell r="D469" t="str">
            <v>0004</v>
          </cell>
          <cell r="E469" t="str">
            <v>New Joinees - Travel Charges</v>
          </cell>
          <cell r="F469">
            <v>270349</v>
          </cell>
          <cell r="G469">
            <v>0</v>
          </cell>
          <cell r="H469">
            <v>270349</v>
          </cell>
          <cell r="I469" t="str">
            <v>na</v>
          </cell>
        </row>
        <row r="470">
          <cell r="A470" t="str">
            <v>801080021.0002</v>
          </cell>
          <cell r="B470" t="str">
            <v>801080021</v>
          </cell>
          <cell r="C470" t="str">
            <v>Management Meeting Expenses - Non- Tax Deductible</v>
          </cell>
          <cell r="D470" t="str">
            <v>0002</v>
          </cell>
          <cell r="E470" t="str">
            <v>Annual Day / Anuual Events / Reunion</v>
          </cell>
          <cell r="F470">
            <v>161649</v>
          </cell>
          <cell r="G470">
            <v>0</v>
          </cell>
          <cell r="H470">
            <v>161649</v>
          </cell>
          <cell r="I470" t="str">
            <v>na</v>
          </cell>
        </row>
        <row r="471">
          <cell r="A471" t="str">
            <v>801080021.0007</v>
          </cell>
          <cell r="B471" t="str">
            <v>801080021</v>
          </cell>
          <cell r="C471" t="str">
            <v>Management Meeting Expenses - Non- Tax Deductible</v>
          </cell>
          <cell r="D471" t="str">
            <v>0007</v>
          </cell>
          <cell r="E471" t="str">
            <v>Business Meetings</v>
          </cell>
          <cell r="F471">
            <v>-600000</v>
          </cell>
          <cell r="G471">
            <v>0</v>
          </cell>
          <cell r="H471">
            <v>-600000</v>
          </cell>
          <cell r="I471" t="str">
            <v>na</v>
          </cell>
        </row>
        <row r="472">
          <cell r="A472" t="str">
            <v>801095001.0000</v>
          </cell>
          <cell r="B472" t="str">
            <v>801095001</v>
          </cell>
          <cell r="C472" t="str">
            <v>Rental Expenses - Bld &amp; facilities</v>
          </cell>
          <cell r="D472" t="str">
            <v>0000</v>
          </cell>
          <cell r="E472" t="str">
            <v>None</v>
          </cell>
          <cell r="F472">
            <v>300000</v>
          </cell>
          <cell r="G472">
            <v>-2300000</v>
          </cell>
          <cell r="H472">
            <v>-2000000</v>
          </cell>
          <cell r="I472" t="str">
            <v>na</v>
          </cell>
        </row>
        <row r="473">
          <cell r="A473" t="str">
            <v>801095001.0001</v>
          </cell>
          <cell r="B473" t="str">
            <v>801095001</v>
          </cell>
          <cell r="C473" t="str">
            <v>Rental Expenses - Bld &amp; facilities</v>
          </cell>
          <cell r="D473" t="str">
            <v>0001</v>
          </cell>
          <cell r="E473" t="str">
            <v>Office</v>
          </cell>
          <cell r="F473">
            <v>2832816</v>
          </cell>
          <cell r="G473">
            <v>569315</v>
          </cell>
          <cell r="H473">
            <v>3402131</v>
          </cell>
          <cell r="I473" t="str">
            <v>na</v>
          </cell>
        </row>
        <row r="474">
          <cell r="A474" t="str">
            <v>801095001.0002</v>
          </cell>
          <cell r="B474" t="str">
            <v>801095001</v>
          </cell>
          <cell r="C474" t="str">
            <v>Rental Expenses - Bld &amp; facilities</v>
          </cell>
          <cell r="D474" t="str">
            <v>0002</v>
          </cell>
          <cell r="E474" t="str">
            <v>Godown</v>
          </cell>
          <cell r="F474">
            <v>501090</v>
          </cell>
          <cell r="G474">
            <v>43700</v>
          </cell>
          <cell r="H474">
            <v>544790</v>
          </cell>
          <cell r="I474" t="str">
            <v>na</v>
          </cell>
        </row>
        <row r="475">
          <cell r="A475" t="str">
            <v>801095002.0001</v>
          </cell>
          <cell r="B475" t="str">
            <v>801095002</v>
          </cell>
          <cell r="C475" t="str">
            <v>Rental Expenses - Furniture &amp; Equipment</v>
          </cell>
          <cell r="D475" t="str">
            <v>0001</v>
          </cell>
          <cell r="E475" t="str">
            <v>Furniture &amp; Fixtures - Office</v>
          </cell>
          <cell r="F475">
            <v>38512</v>
          </cell>
          <cell r="G475">
            <v>6960</v>
          </cell>
          <cell r="H475">
            <v>45472</v>
          </cell>
          <cell r="I475" t="str">
            <v>na</v>
          </cell>
        </row>
        <row r="476">
          <cell r="A476" t="str">
            <v>801095002.0004</v>
          </cell>
          <cell r="B476" t="str">
            <v>801095002</v>
          </cell>
          <cell r="C476" t="str">
            <v>Rental Expenses - Furniture &amp; Equipment</v>
          </cell>
          <cell r="D476" t="str">
            <v>0004</v>
          </cell>
          <cell r="E476" t="str">
            <v>Custodian Charges</v>
          </cell>
          <cell r="F476">
            <v>24600</v>
          </cell>
          <cell r="G476">
            <v>0</v>
          </cell>
          <cell r="H476">
            <v>24600</v>
          </cell>
          <cell r="I476" t="str">
            <v>na</v>
          </cell>
        </row>
        <row r="477">
          <cell r="A477" t="str">
            <v>801095003.0001</v>
          </cell>
          <cell r="B477" t="str">
            <v>801095003</v>
          </cell>
          <cell r="C477" t="str">
            <v>Rental Expense-Computer Equipments</v>
          </cell>
          <cell r="D477" t="str">
            <v>0001</v>
          </cell>
          <cell r="E477" t="str">
            <v>Computers</v>
          </cell>
          <cell r="F477">
            <v>374499.85</v>
          </cell>
          <cell r="G477">
            <v>27700</v>
          </cell>
          <cell r="H477">
            <v>402199.85</v>
          </cell>
          <cell r="I477" t="str">
            <v>na</v>
          </cell>
        </row>
        <row r="478">
          <cell r="A478" t="str">
            <v>801100001.0001</v>
          </cell>
          <cell r="B478" t="str">
            <v>801100001</v>
          </cell>
          <cell r="C478" t="str">
            <v>Other Facilities Expense- Utilies , Maintaiance, Security etc.,.</v>
          </cell>
          <cell r="D478" t="str">
            <v>0001</v>
          </cell>
          <cell r="E478" t="str">
            <v>Security Services</v>
          </cell>
          <cell r="F478">
            <v>268671</v>
          </cell>
          <cell r="G478">
            <v>32409</v>
          </cell>
          <cell r="H478">
            <v>301080</v>
          </cell>
          <cell r="I478" t="str">
            <v>na</v>
          </cell>
        </row>
        <row r="479">
          <cell r="A479" t="str">
            <v>801100001.0002</v>
          </cell>
          <cell r="B479" t="str">
            <v>801100001</v>
          </cell>
          <cell r="C479" t="str">
            <v>Other Facilities Expense- Utilies , Maintaiance, Security etc.,.</v>
          </cell>
          <cell r="D479" t="str">
            <v>0002</v>
          </cell>
          <cell r="E479" t="str">
            <v>Housekeeping expenses</v>
          </cell>
          <cell r="F479">
            <v>74762</v>
          </cell>
          <cell r="G479">
            <v>11717</v>
          </cell>
          <cell r="H479">
            <v>86479</v>
          </cell>
          <cell r="I479" t="str">
            <v>na</v>
          </cell>
        </row>
        <row r="480">
          <cell r="A480" t="str">
            <v>801100001.0003</v>
          </cell>
          <cell r="B480" t="str">
            <v>801100001</v>
          </cell>
          <cell r="C480" t="str">
            <v>Other Facilities Expense- Utilies , Maintaiance, Security etc.,.</v>
          </cell>
          <cell r="D480" t="str">
            <v>0003</v>
          </cell>
          <cell r="E480" t="str">
            <v>Facility Maintenance Expenses</v>
          </cell>
          <cell r="F480">
            <v>320710</v>
          </cell>
          <cell r="G480">
            <v>90148</v>
          </cell>
          <cell r="H480">
            <v>410858</v>
          </cell>
          <cell r="I480" t="str">
            <v>na</v>
          </cell>
        </row>
        <row r="481">
          <cell r="A481" t="str">
            <v>801100001.0004</v>
          </cell>
          <cell r="B481" t="str">
            <v>801100001</v>
          </cell>
          <cell r="C481" t="str">
            <v>Other Facilities Expense- Utilies , Maintaiance, Security etc.,.</v>
          </cell>
          <cell r="D481" t="str">
            <v>0004</v>
          </cell>
          <cell r="E481" t="str">
            <v>Electricity Charges</v>
          </cell>
          <cell r="F481">
            <v>575014</v>
          </cell>
          <cell r="G481">
            <v>46462</v>
          </cell>
          <cell r="H481">
            <v>621476</v>
          </cell>
          <cell r="I481" t="str">
            <v>na</v>
          </cell>
        </row>
        <row r="482">
          <cell r="A482" t="str">
            <v>801100001.0005</v>
          </cell>
          <cell r="B482" t="str">
            <v>801100001</v>
          </cell>
          <cell r="C482" t="str">
            <v>Other Facilities Expense- Utilies , Maintaiance, Security etc.,.</v>
          </cell>
          <cell r="D482" t="str">
            <v>0005</v>
          </cell>
          <cell r="E482" t="str">
            <v>Water Exenses</v>
          </cell>
          <cell r="F482">
            <v>41963</v>
          </cell>
          <cell r="G482">
            <v>1425</v>
          </cell>
          <cell r="H482">
            <v>43388</v>
          </cell>
          <cell r="I482" t="str">
            <v>na</v>
          </cell>
        </row>
        <row r="483">
          <cell r="A483" t="str">
            <v>801100001.0009</v>
          </cell>
          <cell r="B483" t="str">
            <v>801100001</v>
          </cell>
          <cell r="C483" t="str">
            <v>Other Facilities Expense- Utilies , Maintaiance, Security etc.,.</v>
          </cell>
          <cell r="D483" t="str">
            <v>0009</v>
          </cell>
          <cell r="E483" t="str">
            <v>Others</v>
          </cell>
          <cell r="F483">
            <v>2900</v>
          </cell>
          <cell r="G483">
            <v>-500000</v>
          </cell>
          <cell r="H483">
            <v>-497100</v>
          </cell>
          <cell r="I483" t="str">
            <v>na</v>
          </cell>
        </row>
        <row r="484">
          <cell r="A484" t="str">
            <v>801100001.0016</v>
          </cell>
          <cell r="B484" t="str">
            <v>801100001</v>
          </cell>
          <cell r="C484" t="str">
            <v>Other Facilities Expense- Utilies , Maintaiance, Security etc.,.</v>
          </cell>
          <cell r="D484" t="str">
            <v>0016</v>
          </cell>
          <cell r="E484" t="str">
            <v>Repairs Others</v>
          </cell>
          <cell r="F484">
            <v>40000</v>
          </cell>
          <cell r="G484">
            <v>0</v>
          </cell>
          <cell r="H484">
            <v>40000</v>
          </cell>
          <cell r="I484" t="str">
            <v>na</v>
          </cell>
        </row>
        <row r="485">
          <cell r="A485" t="str">
            <v>801101001.0013</v>
          </cell>
          <cell r="B485" t="str">
            <v>801101001</v>
          </cell>
          <cell r="C485" t="str">
            <v>Other Furniture, Equipment and Computer Expenses-Repair, Maintenance, Services, Etc.,</v>
          </cell>
          <cell r="D485" t="str">
            <v>0013</v>
          </cell>
          <cell r="E485" t="str">
            <v>Repairs - Office Equipt</v>
          </cell>
          <cell r="F485">
            <v>9237</v>
          </cell>
          <cell r="G485">
            <v>0</v>
          </cell>
          <cell r="H485">
            <v>9237</v>
          </cell>
          <cell r="I485" t="str">
            <v>na</v>
          </cell>
        </row>
        <row r="486">
          <cell r="A486" t="str">
            <v>801101001.0014</v>
          </cell>
          <cell r="B486" t="str">
            <v>801101001</v>
          </cell>
          <cell r="C486" t="str">
            <v>Other Furniture, Equipment and Computer Expenses-Repair, Maintenance, Services, Etc.,</v>
          </cell>
          <cell r="D486" t="str">
            <v>0014</v>
          </cell>
          <cell r="E486" t="str">
            <v>Repairs - Computers</v>
          </cell>
          <cell r="F486">
            <v>129090</v>
          </cell>
          <cell r="G486">
            <v>17358</v>
          </cell>
          <cell r="H486">
            <v>146448</v>
          </cell>
          <cell r="I486" t="str">
            <v>na</v>
          </cell>
        </row>
        <row r="487">
          <cell r="A487" t="str">
            <v>801101001.0016</v>
          </cell>
          <cell r="B487" t="str">
            <v>801101001</v>
          </cell>
          <cell r="C487" t="str">
            <v>Other Furniture, Equipment and Computer Expenses-Repair, Maintenance, Services, Etc.,</v>
          </cell>
          <cell r="D487" t="str">
            <v>0016</v>
          </cell>
          <cell r="E487" t="str">
            <v>Repairs -Others</v>
          </cell>
          <cell r="F487">
            <v>72175</v>
          </cell>
          <cell r="G487">
            <v>172</v>
          </cell>
          <cell r="H487">
            <v>72347</v>
          </cell>
          <cell r="I487" t="str">
            <v>na</v>
          </cell>
        </row>
        <row r="488">
          <cell r="A488" t="str">
            <v>801101001.0022</v>
          </cell>
          <cell r="B488" t="str">
            <v>801101001</v>
          </cell>
          <cell r="C488" t="str">
            <v>Other Furniture, Equipment and Computer Expenses-Repair, Maintenance, Services, Etc.,</v>
          </cell>
          <cell r="D488" t="str">
            <v>0022</v>
          </cell>
          <cell r="E488" t="str">
            <v>AMC - Office Equipt in India</v>
          </cell>
          <cell r="F488">
            <v>5240</v>
          </cell>
          <cell r="G488">
            <v>-160</v>
          </cell>
          <cell r="H488">
            <v>5080</v>
          </cell>
          <cell r="I488" t="str">
            <v>na</v>
          </cell>
        </row>
        <row r="489">
          <cell r="A489" t="str">
            <v>801101001.0023</v>
          </cell>
          <cell r="B489" t="str">
            <v>801101001</v>
          </cell>
          <cell r="C489" t="str">
            <v>Other Furniture, Equipment and Computer Expenses-Repair, Maintenance, Services, Etc.,</v>
          </cell>
          <cell r="D489" t="str">
            <v>0023</v>
          </cell>
          <cell r="E489" t="str">
            <v>AMC - Computers</v>
          </cell>
          <cell r="F489">
            <v>435013</v>
          </cell>
          <cell r="G489">
            <v>0</v>
          </cell>
          <cell r="H489">
            <v>435013</v>
          </cell>
          <cell r="I489" t="str">
            <v>na</v>
          </cell>
        </row>
        <row r="490">
          <cell r="A490" t="str">
            <v>801102001.0000</v>
          </cell>
          <cell r="B490" t="str">
            <v>801102001</v>
          </cell>
          <cell r="C490" t="str">
            <v>Operating expenses- Software expenses</v>
          </cell>
          <cell r="D490" t="str">
            <v>0000</v>
          </cell>
          <cell r="E490" t="str">
            <v>None</v>
          </cell>
          <cell r="F490">
            <v>28455</v>
          </cell>
          <cell r="G490">
            <v>0</v>
          </cell>
          <cell r="H490">
            <v>28455</v>
          </cell>
          <cell r="I490" t="str">
            <v>na</v>
          </cell>
        </row>
        <row r="491">
          <cell r="A491" t="str">
            <v>801200001.0000</v>
          </cell>
          <cell r="B491" t="str">
            <v>801200001</v>
          </cell>
          <cell r="C491" t="str">
            <v>Customer Services &amp; Collection Expenses</v>
          </cell>
          <cell r="D491" t="str">
            <v>0000</v>
          </cell>
          <cell r="E491" t="str">
            <v>None</v>
          </cell>
          <cell r="F491">
            <v>-1142008</v>
          </cell>
          <cell r="G491">
            <v>8581</v>
          </cell>
          <cell r="H491">
            <v>-1133427</v>
          </cell>
          <cell r="I491" t="str">
            <v>na</v>
          </cell>
        </row>
        <row r="492">
          <cell r="A492" t="str">
            <v>801200001.0002</v>
          </cell>
          <cell r="B492" t="str">
            <v>801200001</v>
          </cell>
          <cell r="C492" t="str">
            <v>Customer Services &amp; Collection Expenses</v>
          </cell>
          <cell r="D492" t="str">
            <v>0002</v>
          </cell>
          <cell r="E492" t="str">
            <v>Collection Agency Charges</v>
          </cell>
          <cell r="F492">
            <v>3689336</v>
          </cell>
          <cell r="G492">
            <v>487292</v>
          </cell>
          <cell r="H492">
            <v>4176628</v>
          </cell>
          <cell r="I492" t="str">
            <v>na</v>
          </cell>
        </row>
        <row r="493">
          <cell r="A493" t="str">
            <v>801200001.0004</v>
          </cell>
          <cell r="B493" t="str">
            <v>801200001</v>
          </cell>
          <cell r="C493" t="str">
            <v>Customer Services &amp; Collection Expenses</v>
          </cell>
          <cell r="D493" t="str">
            <v>0004</v>
          </cell>
          <cell r="E493" t="str">
            <v>Valuation of Reposs Vehicle</v>
          </cell>
          <cell r="F493">
            <v>111710</v>
          </cell>
          <cell r="G493">
            <v>1400</v>
          </cell>
          <cell r="H493">
            <v>113110</v>
          </cell>
          <cell r="I493" t="str">
            <v>na</v>
          </cell>
        </row>
        <row r="494">
          <cell r="A494" t="str">
            <v>801300001.0000</v>
          </cell>
          <cell r="B494" t="str">
            <v>801300001</v>
          </cell>
          <cell r="C494" t="str">
            <v>Legal Expense</v>
          </cell>
          <cell r="D494" t="str">
            <v>0000</v>
          </cell>
          <cell r="E494" t="str">
            <v>None</v>
          </cell>
          <cell r="F494">
            <v>500000</v>
          </cell>
          <cell r="G494">
            <v>0</v>
          </cell>
          <cell r="H494">
            <v>500000</v>
          </cell>
          <cell r="I494" t="str">
            <v>na</v>
          </cell>
        </row>
        <row r="495">
          <cell r="A495" t="str">
            <v>801300001.0001</v>
          </cell>
          <cell r="B495" t="str">
            <v>801300001</v>
          </cell>
          <cell r="C495" t="str">
            <v>Legal Expense</v>
          </cell>
          <cell r="D495" t="str">
            <v>0001</v>
          </cell>
          <cell r="E495" t="str">
            <v>ROC FEES</v>
          </cell>
          <cell r="F495">
            <v>13625</v>
          </cell>
          <cell r="G495">
            <v>2500</v>
          </cell>
          <cell r="H495">
            <v>16125</v>
          </cell>
          <cell r="I495" t="str">
            <v>na</v>
          </cell>
        </row>
        <row r="496">
          <cell r="A496" t="str">
            <v>801300001.0005</v>
          </cell>
          <cell r="B496" t="str">
            <v>801300001</v>
          </cell>
          <cell r="C496" t="str">
            <v>Legal Expense</v>
          </cell>
          <cell r="D496" t="str">
            <v>0005</v>
          </cell>
          <cell r="E496" t="str">
            <v>Other Fees</v>
          </cell>
          <cell r="F496">
            <v>-845000</v>
          </cell>
          <cell r="G496">
            <v>10000</v>
          </cell>
          <cell r="H496">
            <v>-835000</v>
          </cell>
          <cell r="I496" t="str">
            <v>na</v>
          </cell>
        </row>
        <row r="497">
          <cell r="A497" t="str">
            <v>801400001.0009</v>
          </cell>
          <cell r="B497" t="str">
            <v>801400001</v>
          </cell>
          <cell r="C497" t="str">
            <v>Advertising Expense</v>
          </cell>
          <cell r="D497" t="str">
            <v>0009</v>
          </cell>
          <cell r="E497" t="str">
            <v>Other Advertising expenses</v>
          </cell>
          <cell r="F497">
            <v>391140</v>
          </cell>
          <cell r="G497">
            <v>39163</v>
          </cell>
          <cell r="H497">
            <v>430303</v>
          </cell>
          <cell r="I497" t="str">
            <v>na</v>
          </cell>
        </row>
        <row r="498">
          <cell r="A498" t="str">
            <v>801410001.0000</v>
          </cell>
          <cell r="B498" t="str">
            <v>801410001</v>
          </cell>
          <cell r="C498" t="str">
            <v>Sales Promotion Expense</v>
          </cell>
          <cell r="D498" t="str">
            <v>0000</v>
          </cell>
          <cell r="E498" t="str">
            <v>None</v>
          </cell>
          <cell r="F498">
            <v>-70000</v>
          </cell>
          <cell r="G498">
            <v>0</v>
          </cell>
          <cell r="H498">
            <v>-70000</v>
          </cell>
          <cell r="I498" t="str">
            <v>na</v>
          </cell>
        </row>
        <row r="499">
          <cell r="A499" t="str">
            <v>801410001.0001</v>
          </cell>
          <cell r="B499" t="str">
            <v>801410001</v>
          </cell>
          <cell r="C499" t="str">
            <v>Sales Promotion Expense</v>
          </cell>
          <cell r="D499" t="str">
            <v>0001</v>
          </cell>
          <cell r="E499" t="str">
            <v>Entertainment</v>
          </cell>
          <cell r="F499">
            <v>96550</v>
          </cell>
          <cell r="G499">
            <v>14403</v>
          </cell>
          <cell r="H499">
            <v>110953</v>
          </cell>
          <cell r="I499" t="str">
            <v>na</v>
          </cell>
        </row>
        <row r="500">
          <cell r="A500" t="str">
            <v>801410001.0012</v>
          </cell>
          <cell r="B500" t="str">
            <v>801410001</v>
          </cell>
          <cell r="C500" t="str">
            <v>Sales Promotion Expense</v>
          </cell>
          <cell r="D500" t="str">
            <v>0012</v>
          </cell>
          <cell r="E500" t="str">
            <v>Gifts to dealers</v>
          </cell>
          <cell r="F500">
            <v>-393750</v>
          </cell>
          <cell r="G500">
            <v>0</v>
          </cell>
          <cell r="H500">
            <v>-393750</v>
          </cell>
          <cell r="I500" t="str">
            <v>na</v>
          </cell>
        </row>
        <row r="501">
          <cell r="A501" t="str">
            <v>801410001.0034</v>
          </cell>
          <cell r="B501" t="str">
            <v>801410001</v>
          </cell>
          <cell r="C501" t="str">
            <v>Sales Promotion Expense</v>
          </cell>
          <cell r="D501" t="str">
            <v>0034</v>
          </cell>
          <cell r="E501" t="str">
            <v>Commission on Hire Purchase</v>
          </cell>
          <cell r="F501">
            <v>2275518.66</v>
          </cell>
          <cell r="G501">
            <v>252520.12</v>
          </cell>
          <cell r="H501">
            <v>2528038.7799999998</v>
          </cell>
          <cell r="I501" t="str">
            <v>na</v>
          </cell>
        </row>
        <row r="502">
          <cell r="A502" t="str">
            <v>801710001.0011</v>
          </cell>
          <cell r="B502" t="str">
            <v>801710001</v>
          </cell>
          <cell r="C502" t="str">
            <v>Outside Services and Fees</v>
          </cell>
          <cell r="D502" t="str">
            <v>0011</v>
          </cell>
          <cell r="E502" t="str">
            <v>Outsourced Manpower</v>
          </cell>
          <cell r="F502">
            <v>4332290.5</v>
          </cell>
          <cell r="G502">
            <v>541957.5</v>
          </cell>
          <cell r="H502">
            <v>4874248</v>
          </cell>
          <cell r="I502" t="str">
            <v>na</v>
          </cell>
        </row>
        <row r="503">
          <cell r="A503" t="str">
            <v>801710001.0021</v>
          </cell>
          <cell r="B503" t="str">
            <v>801710001</v>
          </cell>
          <cell r="C503" t="str">
            <v>Outside Services and Fees</v>
          </cell>
          <cell r="D503" t="str">
            <v>0021</v>
          </cell>
          <cell r="E503" t="str">
            <v>Helpdesk Support</v>
          </cell>
          <cell r="F503">
            <v>300000</v>
          </cell>
          <cell r="G503">
            <v>1000000</v>
          </cell>
          <cell r="H503">
            <v>1300000</v>
          </cell>
          <cell r="I503" t="str">
            <v>na</v>
          </cell>
        </row>
        <row r="504">
          <cell r="A504" t="str">
            <v>801710002.0000</v>
          </cell>
          <cell r="B504" t="str">
            <v>801710002</v>
          </cell>
          <cell r="C504" t="str">
            <v>Outside Services and Fees - Consulting</v>
          </cell>
          <cell r="D504" t="str">
            <v>0000</v>
          </cell>
          <cell r="E504" t="str">
            <v>None</v>
          </cell>
          <cell r="F504">
            <v>10445</v>
          </cell>
          <cell r="G504">
            <v>0</v>
          </cell>
          <cell r="H504">
            <v>10445</v>
          </cell>
          <cell r="I504" t="str">
            <v>na</v>
          </cell>
        </row>
        <row r="505">
          <cell r="A505" t="str">
            <v>801710002.0001</v>
          </cell>
          <cell r="B505" t="str">
            <v>801710002</v>
          </cell>
          <cell r="C505" t="str">
            <v>Outside Services and Fees - Consulting</v>
          </cell>
          <cell r="D505" t="str">
            <v>0001</v>
          </cell>
          <cell r="E505" t="str">
            <v>Professional Charges - Consultants</v>
          </cell>
          <cell r="F505">
            <v>3035545</v>
          </cell>
          <cell r="G505">
            <v>784467</v>
          </cell>
          <cell r="H505">
            <v>3820012</v>
          </cell>
          <cell r="I505" t="str">
            <v>na</v>
          </cell>
        </row>
        <row r="506">
          <cell r="A506" t="str">
            <v>801710002.0002</v>
          </cell>
          <cell r="B506" t="str">
            <v>801710002</v>
          </cell>
          <cell r="C506" t="str">
            <v>Outside Services and Fees - Consulting</v>
          </cell>
          <cell r="D506" t="str">
            <v>0002</v>
          </cell>
          <cell r="E506" t="str">
            <v>Professional Charges - Tax Matters</v>
          </cell>
          <cell r="F506">
            <v>80850</v>
          </cell>
          <cell r="G506">
            <v>2500</v>
          </cell>
          <cell r="H506">
            <v>83350</v>
          </cell>
          <cell r="I506" t="str">
            <v>na</v>
          </cell>
        </row>
        <row r="507">
          <cell r="A507" t="str">
            <v>801710002.0003</v>
          </cell>
          <cell r="B507" t="str">
            <v>801710002</v>
          </cell>
          <cell r="C507" t="str">
            <v>Outside Services and Fees - Consulting</v>
          </cell>
          <cell r="D507" t="str">
            <v>0003</v>
          </cell>
          <cell r="E507" t="str">
            <v>Professional Charges - Sales Tax Matters</v>
          </cell>
          <cell r="F507">
            <v>231400</v>
          </cell>
          <cell r="G507">
            <v>21000</v>
          </cell>
          <cell r="H507">
            <v>252400</v>
          </cell>
          <cell r="I507" t="str">
            <v>na</v>
          </cell>
        </row>
        <row r="508">
          <cell r="A508" t="str">
            <v>801710002.0004</v>
          </cell>
          <cell r="B508" t="str">
            <v>801710002</v>
          </cell>
          <cell r="C508" t="str">
            <v>Outside Services and Fees - Consulting</v>
          </cell>
          <cell r="D508" t="str">
            <v>0004</v>
          </cell>
          <cell r="E508" t="str">
            <v>Legal Consultants</v>
          </cell>
          <cell r="F508">
            <v>1553036</v>
          </cell>
          <cell r="G508">
            <v>118060</v>
          </cell>
          <cell r="H508">
            <v>1671096</v>
          </cell>
          <cell r="I508" t="str">
            <v>na</v>
          </cell>
        </row>
        <row r="509">
          <cell r="A509" t="str">
            <v>801710004.0001</v>
          </cell>
          <cell r="B509" t="str">
            <v>801710004</v>
          </cell>
          <cell r="C509" t="str">
            <v>Outside Services Others</v>
          </cell>
          <cell r="D509" t="str">
            <v>0001</v>
          </cell>
          <cell r="E509" t="str">
            <v>Statutory Audit Fees</v>
          </cell>
          <cell r="F509">
            <v>1018834</v>
          </cell>
          <cell r="G509">
            <v>-12000</v>
          </cell>
          <cell r="H509">
            <v>1006834</v>
          </cell>
          <cell r="I509" t="str">
            <v>na</v>
          </cell>
        </row>
        <row r="510">
          <cell r="A510" t="str">
            <v>801710004.0002</v>
          </cell>
          <cell r="B510" t="str">
            <v>801710004</v>
          </cell>
          <cell r="C510" t="str">
            <v>Outside Services Others</v>
          </cell>
          <cell r="D510" t="str">
            <v>0002</v>
          </cell>
          <cell r="E510" t="str">
            <v>Fees Statuory Auditors - Other Matters</v>
          </cell>
          <cell r="F510">
            <v>280000</v>
          </cell>
          <cell r="G510">
            <v>-20000</v>
          </cell>
          <cell r="H510">
            <v>260000</v>
          </cell>
          <cell r="I510" t="str">
            <v>na</v>
          </cell>
        </row>
        <row r="511">
          <cell r="A511" t="str">
            <v>801710004.0003</v>
          </cell>
          <cell r="B511" t="str">
            <v>801710004</v>
          </cell>
          <cell r="C511" t="str">
            <v>Outside Services Others</v>
          </cell>
          <cell r="D511" t="str">
            <v>0003</v>
          </cell>
          <cell r="E511" t="str">
            <v>Statutory Auditor's Out of Pocket</v>
          </cell>
          <cell r="F511">
            <v>69215</v>
          </cell>
          <cell r="G511">
            <v>0</v>
          </cell>
          <cell r="H511">
            <v>69215</v>
          </cell>
          <cell r="I511" t="str">
            <v>na</v>
          </cell>
        </row>
        <row r="512">
          <cell r="A512" t="str">
            <v>801710004.0004</v>
          </cell>
          <cell r="B512" t="str">
            <v>801710004</v>
          </cell>
          <cell r="C512" t="str">
            <v>Outside Services Others</v>
          </cell>
          <cell r="D512" t="str">
            <v>0004</v>
          </cell>
          <cell r="E512" t="str">
            <v>Internal Audit Fees and Expenses</v>
          </cell>
          <cell r="F512">
            <v>56900</v>
          </cell>
          <cell r="G512">
            <v>0</v>
          </cell>
          <cell r="H512">
            <v>56900</v>
          </cell>
          <cell r="I512" t="str">
            <v>na</v>
          </cell>
        </row>
        <row r="513">
          <cell r="A513" t="str">
            <v>801710004.0006</v>
          </cell>
          <cell r="B513" t="str">
            <v>801710004</v>
          </cell>
          <cell r="C513" t="str">
            <v>Outside Services Others</v>
          </cell>
          <cell r="D513" t="str">
            <v>0006</v>
          </cell>
          <cell r="E513" t="str">
            <v>Brokerage - Others</v>
          </cell>
          <cell r="F513">
            <v>69077</v>
          </cell>
          <cell r="G513">
            <v>11912</v>
          </cell>
          <cell r="H513">
            <v>80989</v>
          </cell>
          <cell r="I513" t="str">
            <v>na</v>
          </cell>
        </row>
        <row r="514">
          <cell r="A514" t="str">
            <v>801710004.0008</v>
          </cell>
          <cell r="B514" t="str">
            <v>801710004</v>
          </cell>
          <cell r="C514" t="str">
            <v>Outside Services Others</v>
          </cell>
          <cell r="D514" t="str">
            <v>0008</v>
          </cell>
          <cell r="E514" t="str">
            <v>REVERIFICATION Charges</v>
          </cell>
          <cell r="F514">
            <v>332168</v>
          </cell>
          <cell r="G514">
            <v>139255</v>
          </cell>
          <cell r="H514">
            <v>471423</v>
          </cell>
          <cell r="I514" t="str">
            <v>na</v>
          </cell>
        </row>
        <row r="515">
          <cell r="A515" t="str">
            <v>801710004.0121</v>
          </cell>
          <cell r="B515" t="str">
            <v>801710004</v>
          </cell>
          <cell r="C515" t="str">
            <v>Outside Services Others</v>
          </cell>
          <cell r="D515" t="str">
            <v>0121</v>
          </cell>
          <cell r="E515" t="str">
            <v>Recruitment Exps-Band 4</v>
          </cell>
          <cell r="F515">
            <v>50295</v>
          </cell>
          <cell r="G515">
            <v>0</v>
          </cell>
          <cell r="H515">
            <v>50295</v>
          </cell>
          <cell r="I515" t="str">
            <v>na</v>
          </cell>
        </row>
        <row r="516">
          <cell r="A516" t="str">
            <v>801710004.0122</v>
          </cell>
          <cell r="B516" t="str">
            <v>801710004</v>
          </cell>
          <cell r="C516" t="str">
            <v>Outside Services Others</v>
          </cell>
          <cell r="D516" t="str">
            <v>0122</v>
          </cell>
          <cell r="E516" t="str">
            <v>Recruitment Exps-Band 3 and above</v>
          </cell>
          <cell r="F516">
            <v>316670</v>
          </cell>
          <cell r="G516">
            <v>0</v>
          </cell>
          <cell r="H516">
            <v>316670</v>
          </cell>
          <cell r="I516" t="str">
            <v>na</v>
          </cell>
        </row>
        <row r="517">
          <cell r="A517" t="str">
            <v>801802001.0002</v>
          </cell>
          <cell r="B517" t="str">
            <v>801802001</v>
          </cell>
          <cell r="C517" t="str">
            <v>Sales /VAT Taxes</v>
          </cell>
          <cell r="D517" t="str">
            <v>0002</v>
          </cell>
          <cell r="E517" t="str">
            <v>Sales Tax</v>
          </cell>
          <cell r="F517">
            <v>522099</v>
          </cell>
          <cell r="G517">
            <v>79966</v>
          </cell>
          <cell r="H517">
            <v>602065</v>
          </cell>
          <cell r="I517" t="str">
            <v>na</v>
          </cell>
        </row>
        <row r="518">
          <cell r="A518" t="str">
            <v>801802005.0004</v>
          </cell>
          <cell r="B518" t="str">
            <v>801802005</v>
          </cell>
          <cell r="C518" t="str">
            <v>Miscellaneous</v>
          </cell>
          <cell r="D518" t="str">
            <v>0004</v>
          </cell>
          <cell r="E518" t="str">
            <v>Rates &amp; Taxes</v>
          </cell>
          <cell r="F518">
            <v>1780459</v>
          </cell>
          <cell r="G518">
            <v>400487</v>
          </cell>
          <cell r="H518">
            <v>2180946</v>
          </cell>
          <cell r="I518" t="str">
            <v>na</v>
          </cell>
        </row>
        <row r="519">
          <cell r="A519" t="str">
            <v>801999001.0000</v>
          </cell>
          <cell r="B519" t="str">
            <v>801999001</v>
          </cell>
          <cell r="C519" t="str">
            <v>All Other Expenses</v>
          </cell>
          <cell r="D519" t="str">
            <v>0000</v>
          </cell>
          <cell r="E519" t="str">
            <v>None</v>
          </cell>
          <cell r="F519">
            <v>100000</v>
          </cell>
          <cell r="G519">
            <v>0</v>
          </cell>
          <cell r="H519">
            <v>100000</v>
          </cell>
          <cell r="I519" t="str">
            <v>na</v>
          </cell>
        </row>
        <row r="520">
          <cell r="A520" t="str">
            <v>801999001.0001</v>
          </cell>
          <cell r="B520" t="str">
            <v>801999001</v>
          </cell>
          <cell r="C520" t="str">
            <v>All Other Expenses</v>
          </cell>
          <cell r="D520" t="str">
            <v>0001</v>
          </cell>
          <cell r="E520" t="str">
            <v>Bank charges</v>
          </cell>
          <cell r="F520">
            <v>692966.9</v>
          </cell>
          <cell r="G520">
            <v>181248.68</v>
          </cell>
          <cell r="H520">
            <v>874215.58</v>
          </cell>
          <cell r="I520" t="str">
            <v>na</v>
          </cell>
        </row>
        <row r="521">
          <cell r="A521" t="str">
            <v>801999001.0003</v>
          </cell>
          <cell r="B521" t="str">
            <v>801999001</v>
          </cell>
          <cell r="C521" t="str">
            <v>All Other Expenses</v>
          </cell>
          <cell r="D521" t="str">
            <v>0003</v>
          </cell>
          <cell r="E521" t="str">
            <v>Director's Sitting Fees</v>
          </cell>
          <cell r="F521">
            <v>30000</v>
          </cell>
          <cell r="G521">
            <v>0</v>
          </cell>
          <cell r="H521">
            <v>30000</v>
          </cell>
          <cell r="I521" t="str">
            <v>na</v>
          </cell>
        </row>
        <row r="522">
          <cell r="A522" t="str">
            <v>801999001.0019</v>
          </cell>
          <cell r="B522" t="str">
            <v>801999001</v>
          </cell>
          <cell r="C522" t="str">
            <v>All Other Expenses</v>
          </cell>
          <cell r="D522" t="str">
            <v>0019</v>
          </cell>
          <cell r="E522" t="str">
            <v>Loss on Sale of Leased Cars</v>
          </cell>
          <cell r="F522">
            <v>109497.25</v>
          </cell>
          <cell r="G522">
            <v>0</v>
          </cell>
          <cell r="H522">
            <v>109497.25</v>
          </cell>
          <cell r="I522" t="str">
            <v>na</v>
          </cell>
        </row>
        <row r="523">
          <cell r="A523" t="str">
            <v>801999001.0021</v>
          </cell>
          <cell r="B523" t="str">
            <v>801999001</v>
          </cell>
          <cell r="C523" t="str">
            <v>All Other Expenses</v>
          </cell>
          <cell r="D523" t="str">
            <v>0021</v>
          </cell>
          <cell r="E523" t="str">
            <v>Miscellaneous Expenses</v>
          </cell>
          <cell r="F523">
            <v>206721</v>
          </cell>
          <cell r="G523">
            <v>-9865</v>
          </cell>
          <cell r="H523">
            <v>196856</v>
          </cell>
          <cell r="I523" t="str">
            <v>na</v>
          </cell>
        </row>
        <row r="524">
          <cell r="A524" t="str">
            <v>801999001.0029</v>
          </cell>
          <cell r="B524" t="str">
            <v>801999001</v>
          </cell>
          <cell r="C524" t="str">
            <v>All Other Expenses</v>
          </cell>
          <cell r="D524" t="str">
            <v>0029</v>
          </cell>
          <cell r="E524" t="str">
            <v>Others</v>
          </cell>
          <cell r="F524">
            <v>-20972</v>
          </cell>
          <cell r="G524">
            <v>0</v>
          </cell>
          <cell r="H524">
            <v>-20972</v>
          </cell>
          <cell r="I524" t="str">
            <v>na</v>
          </cell>
        </row>
        <row r="525">
          <cell r="A525" t="str">
            <v>801999001.0030</v>
          </cell>
          <cell r="B525" t="str">
            <v>801999001</v>
          </cell>
          <cell r="C525" t="str">
            <v>All Other Expenses</v>
          </cell>
          <cell r="D525" t="str">
            <v>0030</v>
          </cell>
          <cell r="E525" t="str">
            <v>PAISAS ROUND OFF</v>
          </cell>
          <cell r="F525">
            <v>27.48</v>
          </cell>
          <cell r="G525">
            <v>1.36</v>
          </cell>
          <cell r="H525">
            <v>28.84</v>
          </cell>
          <cell r="I525" t="str">
            <v>na</v>
          </cell>
        </row>
        <row r="526">
          <cell r="A526" t="str">
            <v>805001001.0001</v>
          </cell>
          <cell r="B526" t="str">
            <v>805001001</v>
          </cell>
          <cell r="C526" t="str">
            <v>Buildings &amp;Office Equipments &amp;</v>
          </cell>
          <cell r="D526" t="str">
            <v>0001</v>
          </cell>
          <cell r="E526" t="str">
            <v>Buildings</v>
          </cell>
          <cell r="F526">
            <v>884522.89</v>
          </cell>
          <cell r="G526">
            <v>112378.25</v>
          </cell>
          <cell r="H526">
            <v>996901.14</v>
          </cell>
          <cell r="I526" t="str">
            <v>na</v>
          </cell>
        </row>
        <row r="527">
          <cell r="A527" t="str">
            <v>805001001.0004</v>
          </cell>
          <cell r="B527" t="str">
            <v>805001001</v>
          </cell>
          <cell r="C527" t="str">
            <v>Buildings &amp;Office Equipments &amp;</v>
          </cell>
          <cell r="D527" t="str">
            <v>0004</v>
          </cell>
          <cell r="E527" t="str">
            <v>Furniture &amp; Fixture</v>
          </cell>
          <cell r="F527">
            <v>154937.85</v>
          </cell>
          <cell r="G527">
            <v>19899.09</v>
          </cell>
          <cell r="H527">
            <v>174836.94</v>
          </cell>
          <cell r="I527" t="str">
            <v>na</v>
          </cell>
        </row>
        <row r="528">
          <cell r="A528" t="str">
            <v>805001001.0006</v>
          </cell>
          <cell r="B528" t="str">
            <v>805001001</v>
          </cell>
          <cell r="C528" t="str">
            <v>Buildings &amp;Office Equipments &amp;</v>
          </cell>
          <cell r="D528" t="str">
            <v>0006</v>
          </cell>
          <cell r="E528" t="str">
            <v>Office Equipments</v>
          </cell>
          <cell r="F528">
            <v>278615.56</v>
          </cell>
          <cell r="G528">
            <v>36307.39</v>
          </cell>
          <cell r="H528">
            <v>314922.95</v>
          </cell>
          <cell r="I528" t="str">
            <v>na</v>
          </cell>
        </row>
        <row r="529">
          <cell r="A529" t="str">
            <v>805001002.0002</v>
          </cell>
          <cell r="B529" t="str">
            <v>805001002</v>
          </cell>
          <cell r="C529" t="str">
            <v>Deprec&amp;Amort-Leasehold Improve</v>
          </cell>
          <cell r="D529" t="str">
            <v>0002</v>
          </cell>
          <cell r="E529" t="str">
            <v>Leasehold Vehicles</v>
          </cell>
          <cell r="F529">
            <v>398991.98</v>
          </cell>
          <cell r="G529">
            <v>51225.89</v>
          </cell>
          <cell r="H529">
            <v>450217.87</v>
          </cell>
          <cell r="I529" t="str">
            <v>na</v>
          </cell>
        </row>
        <row r="530">
          <cell r="A530" t="str">
            <v>805001005.0003</v>
          </cell>
          <cell r="B530" t="str">
            <v>805001005</v>
          </cell>
          <cell r="C530" t="str">
            <v>Deprec&amp;Amort-Computer Equip</v>
          </cell>
          <cell r="D530" t="str">
            <v>0003</v>
          </cell>
          <cell r="E530" t="str">
            <v>Others</v>
          </cell>
          <cell r="F530">
            <v>2655124.44</v>
          </cell>
          <cell r="G530">
            <v>340669.47</v>
          </cell>
          <cell r="H530">
            <v>2995793.91</v>
          </cell>
          <cell r="I530" t="str">
            <v>na</v>
          </cell>
        </row>
        <row r="531">
          <cell r="A531" t="str">
            <v>890001001.0000</v>
          </cell>
          <cell r="B531" t="str">
            <v>890001001</v>
          </cell>
          <cell r="C531" t="str">
            <v>Insurance Expense Liquidations</v>
          </cell>
          <cell r="D531" t="str">
            <v>0000</v>
          </cell>
          <cell r="E531" t="str">
            <v>None</v>
          </cell>
          <cell r="F531">
            <v>143474</v>
          </cell>
          <cell r="G531">
            <v>17934</v>
          </cell>
          <cell r="H531">
            <v>161408</v>
          </cell>
          <cell r="I531" t="str">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A&amp;M _ FBT"/>
      <sheetName val="A&amp;M - Feb.06"/>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Cost Sheet-0809"/>
    </sheetNames>
    <sheetDataSet>
      <sheetData sheetId="0">
        <row r="16">
          <cell r="C16" t="str">
            <v>N-UP-66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Sheet1"/>
      <sheetName val="Sheet2"/>
      <sheetName val="Sheet3"/>
      <sheetName val="CAPITAL"/>
      <sheetName val="Consolidated"/>
      <sheetName val="POI_MASTER_1"/>
      <sheetName val="Assumption"/>
      <sheetName val="CAPITAL.XLS"/>
      <sheetName val="Trial-Sub"/>
      <sheetName val="Balance Sht"/>
    </sheetNames>
    <definedNames>
      <definedName name="Peintinv"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pack pnl_99"/>
      <sheetName val="P &amp; L"/>
      <sheetName val="Lookup"/>
      <sheetName val="Detail Sheet (pro)"/>
      <sheetName val="D"/>
      <sheetName val="SALES-VAL"/>
      <sheetName val="Comm. Scp"/>
      <sheetName val="key"/>
      <sheetName val="MAR06"/>
      <sheetName val="Trial-Sub"/>
      <sheetName val="cap gains"/>
      <sheetName val=" January"/>
      <sheetName val="Tables"/>
      <sheetName val="Sheet2"/>
      <sheetName val="Balance Sht"/>
      <sheetName val="Инструкция"/>
      <sheetName val="entitlements"/>
      <sheetName val="CUENTAS"/>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POI_MASTER_1"/>
      <sheetName val="Consolidated"/>
      <sheetName val="OIL"/>
      <sheetName val="NOTES"/>
      <sheetName val="Adjustments"/>
      <sheetName val="DATA"/>
      <sheetName val="New Val Summ"/>
      <sheetName val="OB OR"/>
      <sheetName val="OB PTBF"/>
      <sheetName val="BRND12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Results"/>
      <sheetName val="PLGrouping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Cap-2"/>
      <sheetName val="DEF REV."/>
      <sheetName val="BS-98March."/>
      <sheetName val="BS-99 Jan."/>
      <sheetName val="Quarterly Performance Report - "/>
      <sheetName val="Pivot"/>
      <sheetName val="Input"/>
      <sheetName val="Labour productivity"/>
      <sheetName val="Variables_x"/>
      <sheetName val="Inc.St.-Link"/>
      <sheetName val="August TB"/>
      <sheetName val="Consolidated"/>
      <sheetName val="発注書"/>
      <sheetName val="detail'02"/>
      <sheetName val="C.O."/>
      <sheetName val="TB Jan-Dec96"/>
      <sheetName val="Managerial Remuneration-Dec96"/>
      <sheetName val="BS&amp;PL_DEC96"/>
      <sheetName val="???"/>
      <sheetName val="Packing"/>
      <sheetName val="Daten Kunststoff"/>
      <sheetName val="Sheet5"/>
      <sheetName val="_REF"/>
      <sheetName val="New Prices"/>
      <sheetName val="co"/>
      <sheetName val="Grouping of Exp. 31st March08"/>
      <sheetName val="INV"/>
      <sheetName val="Nasik"/>
      <sheetName val="Data"/>
      <sheetName val="Sheet1"/>
      <sheetName val="Summary - Single Packing"/>
      <sheetName val="Summary - Double Packing"/>
      <sheetName val="DIES &amp; MOULD3107"/>
      <sheetName val="#REF"/>
      <sheetName val="Profitibility"/>
      <sheetName val="___"/>
      <sheetName val="Intaccrual"/>
      <sheetName val="SBU"/>
      <sheetName val="inputs"/>
      <sheetName val="DEP"/>
      <sheetName val="AIB"/>
      <sheetName val="PE EV charts"/>
      <sheetName val="Variables"/>
      <sheetName val="Boq"/>
      <sheetName val="RA-markate"/>
      <sheetName val="RCC,Ret. Wall"/>
      <sheetName val="admn block"/>
      <sheetName val="BOQ_Direct_selling cost"/>
      <sheetName val="Formulas"/>
      <sheetName val="conc-foot-gradeslab"/>
      <sheetName val="BOQ-Part1"/>
      <sheetName val="SITE OVERHEADS"/>
      <sheetName val="Project Budget Worksheet"/>
      <sheetName val="CBDGT979"/>
      <sheetName val="MAINT,QP,COMM"/>
      <sheetName val="SUPPORTING"/>
      <sheetName val="Presentation_"/>
      <sheetName val="B_M_"/>
      <sheetName val="Interest_"/>
      <sheetName val="Board_Meeting_"/>
      <sheetName val="WOCO_REPORT_"/>
      <sheetName val="Plant_Utilisation"/>
      <sheetName val="personal_"/>
      <sheetName val="Accounting_Policy_"/>
      <sheetName val="Depreciation_"/>
      <sheetName val="Trail_Balance_"/>
      <sheetName val="CAPITALISATION_"/>
      <sheetName val="DEF_REV_"/>
      <sheetName val="BS-98March_"/>
      <sheetName val="BS-99_Jan_"/>
      <sheetName val="Quarterly_Performance_Report_-_"/>
      <sheetName val="New_Prices"/>
      <sheetName val="Daten_Kunststoff"/>
      <sheetName val="C_O_"/>
      <sheetName val="TB_Jan-Dec96"/>
      <sheetName val="Managerial_Remuneration-Dec96"/>
      <sheetName val="Grouping_of_Exp__31st_March08"/>
      <sheetName val="Summary_-_Single_Packing"/>
      <sheetName val="Summary_-_Double_Packing"/>
      <sheetName val="DIES_&amp;_MOULD3107"/>
      <sheetName val="ZUSCHLAGSLISTE"/>
      <sheetName val="Flächen"/>
      <sheetName val="bom"/>
      <sheetName val="forex"/>
      <sheetName val="LCL GENT0.4444,1.8JPN"/>
      <sheetName val="Features"/>
      <sheetName val="Degreasing"/>
      <sheetName val="Post curing."/>
      <sheetName val="Primer"/>
      <sheetName val="Sandblasting"/>
      <sheetName val="rough"/>
      <sheetName val="MERGER.XLS"/>
      <sheetName val="list"/>
      <sheetName val="Packing Norms"/>
      <sheetName val="DC"/>
      <sheetName val="Start"/>
      <sheetName val="2. Definitions"/>
      <sheetName val="Base Info"/>
      <sheetName val="MOTO"/>
      <sheetName val="BasicData"/>
      <sheetName val="Product"/>
      <sheetName val="????"/>
      <sheetName val="____"/>
      <sheetName val="Internal"/>
      <sheetName val="Non-Statistical Sampling Master"/>
      <sheetName val="P_F"/>
      <sheetName val="Bermuda"/>
      <sheetName val="Selection"/>
      <sheetName val="Interface_SC"/>
      <sheetName val="Calc_ISC"/>
      <sheetName val="Calc_SC"/>
      <sheetName val="Interface_ISC"/>
      <sheetName val="GD"/>
      <sheetName val="Field Values"/>
      <sheetName val="Approved MTD Proj #'s"/>
      <sheetName val="REVENUES &amp; BS"/>
      <sheetName val="bs BP 04 SA"/>
      <sheetName val="ord-lost_98&amp;99"/>
      <sheetName val="Tender Summary"/>
      <sheetName val="HEAD"/>
      <sheetName val="Utilization"/>
      <sheetName val="Aug 03"/>
      <sheetName val="Sep 03"/>
      <sheetName val="Main Sheet"/>
      <sheetName val="CFForecast detail"/>
      <sheetName val="Break up Sheet"/>
      <sheetName val="Rate Analysis"/>
      <sheetName val="Boq - Flats"/>
      <sheetName val="AOR"/>
    </sheetNames>
    <sheetDataSet>
      <sheetData sheetId="0" refreshError="1">
        <row r="3">
          <cell r="A3" t="str">
            <v>MOTHERSON ELASTOMERS PRIVATE LIMITED</v>
          </cell>
        </row>
        <row r="49">
          <cell r="A49" t="str">
            <v>MOTHERSON ELASTOMERS PRIVATE LIMITED</v>
          </cell>
        </row>
        <row r="50">
          <cell r="A50" t="str">
            <v>Schedule-VIII Export &amp; Other Income</v>
          </cell>
        </row>
        <row r="53">
          <cell r="A53" t="str">
            <v>EXPORTS</v>
          </cell>
        </row>
        <row r="54">
          <cell r="A54" t="str">
            <v>Export Sales</v>
          </cell>
        </row>
        <row r="55">
          <cell r="A55" t="str">
            <v>Gain on Exchange Fluctuation</v>
          </cell>
        </row>
        <row r="56">
          <cell r="A56" t="str">
            <v>TOTAL</v>
          </cell>
        </row>
        <row r="57">
          <cell r="A57" t="str">
            <v>OTHER INCOME</v>
          </cell>
        </row>
        <row r="58">
          <cell r="A58" t="str">
            <v>Interest on FDR's</v>
          </cell>
        </row>
        <row r="59">
          <cell r="A59" t="str">
            <v>Interest Received</v>
          </cell>
        </row>
        <row r="60">
          <cell r="A60" t="str">
            <v>Sample Sales</v>
          </cell>
        </row>
        <row r="62">
          <cell r="A62" t="str">
            <v>Sale of Scrap.</v>
          </cell>
        </row>
        <row r="63">
          <cell r="A63" t="str">
            <v>TOTAL</v>
          </cell>
        </row>
        <row r="67">
          <cell r="A67" t="str">
            <v>Schedule -IX Accretion / (Depletion) In Stock</v>
          </cell>
        </row>
        <row r="70">
          <cell r="A70" t="str">
            <v>Closing Stock</v>
          </cell>
        </row>
        <row r="71">
          <cell r="A71" t="str">
            <v>Finished goods</v>
          </cell>
        </row>
        <row r="72">
          <cell r="A72" t="str">
            <v>Stock of Finished Goods In Transit.</v>
          </cell>
        </row>
        <row r="73">
          <cell r="A73" t="str">
            <v>Work-in-Progress</v>
          </cell>
        </row>
        <row r="74">
          <cell r="A74" t="str">
            <v>TOTAL(A)</v>
          </cell>
        </row>
        <row r="75">
          <cell r="A75" t="str">
            <v>Opening Stock</v>
          </cell>
        </row>
        <row r="76">
          <cell r="A76" t="str">
            <v>Finished goods</v>
          </cell>
        </row>
        <row r="77">
          <cell r="A77" t="str">
            <v>Work-in-Progress</v>
          </cell>
        </row>
        <row r="78">
          <cell r="A78" t="str">
            <v>TOTAL(B)</v>
          </cell>
        </row>
        <row r="79">
          <cell r="A79" t="str">
            <v>TOTAL (A-B)</v>
          </cell>
        </row>
        <row r="84">
          <cell r="A84" t="str">
            <v>MOTHERSON ELASTOMERS PRIVATE LIMITED</v>
          </cell>
        </row>
        <row r="86">
          <cell r="A86" t="str">
            <v>Schedule-X Cost of Materials &amp; Manufacturing Expenses</v>
          </cell>
        </row>
        <row r="89">
          <cell r="A89" t="str">
            <v>Raw Materials &amp; Components Consumed</v>
          </cell>
        </row>
        <row r="90">
          <cell r="A90" t="str">
            <v>Opening Stock</v>
          </cell>
        </row>
        <row r="91">
          <cell r="A91" t="str">
            <v>Add: Purchases</v>
          </cell>
        </row>
        <row r="92">
          <cell r="A92" t="str">
            <v>TOTAL</v>
          </cell>
        </row>
        <row r="93">
          <cell r="A93" t="str">
            <v>Less: Closing Stock</v>
          </cell>
        </row>
        <row r="94">
          <cell r="A94" t="str">
            <v>TOTAL(A)</v>
          </cell>
        </row>
        <row r="95">
          <cell r="A95" t="str">
            <v xml:space="preserve">Loss due to Exchange Fluctuation on Raw Material </v>
          </cell>
        </row>
        <row r="96">
          <cell r="A96" t="str">
            <v>Mould Expenses.</v>
          </cell>
        </row>
        <row r="97">
          <cell r="A97" t="str">
            <v>Wages</v>
          </cell>
        </row>
        <row r="98">
          <cell r="A98" t="str">
            <v>Consumable Stores</v>
          </cell>
        </row>
        <row r="99">
          <cell r="A99" t="str">
            <v>Factory Rent.</v>
          </cell>
        </row>
        <row r="100">
          <cell r="A100" t="str">
            <v>Import Licence Fees.</v>
          </cell>
        </row>
        <row r="101">
          <cell r="A101" t="str">
            <v>Power &amp; Fuel</v>
          </cell>
        </row>
        <row r="102">
          <cell r="A102" t="str">
            <v>Repairs and Maintenance- Machinery.</v>
          </cell>
        </row>
        <row r="103">
          <cell r="A103" t="str">
            <v>Technical Services Fees.</v>
          </cell>
        </row>
        <row r="104">
          <cell r="A104" t="str">
            <v>Insurance</v>
          </cell>
        </row>
        <row r="105">
          <cell r="A105" t="str">
            <v>Tools Written Off</v>
          </cell>
        </row>
        <row r="106">
          <cell r="A106" t="str">
            <v>TOTAL(B)</v>
          </cell>
        </row>
        <row r="107">
          <cell r="A107" t="str">
            <v>Accretion/(Depletion) in Stock</v>
          </cell>
        </row>
        <row r="108">
          <cell r="A108" t="str">
            <v>TOTAL(A+B)</v>
          </cell>
        </row>
        <row r="109">
          <cell r="A109" t="str">
            <v>Consumption as a %age of Sales</v>
          </cell>
        </row>
        <row r="112">
          <cell r="A112" t="str">
            <v>Schedule- XI Adminstrative &amp; Other Expenses</v>
          </cell>
        </row>
        <row r="115">
          <cell r="A115" t="str">
            <v>Bank Charges</v>
          </cell>
        </row>
        <row r="116">
          <cell r="A116" t="str">
            <v>Fluctuations in Foreign Exchange on Liabilities/FCL-Loss</v>
          </cell>
        </row>
        <row r="117">
          <cell r="A117" t="str">
            <v>Fluctuations  in  Foreign  Exchange  On  EEFC      -Gain</v>
          </cell>
        </row>
        <row r="118">
          <cell r="A118" t="str">
            <v>Business Promotion</v>
          </cell>
        </row>
        <row r="119">
          <cell r="A119" t="str">
            <v>Director's Remuneration Including Perquisites</v>
          </cell>
        </row>
        <row r="120">
          <cell r="A120" t="str">
            <v>General Expenses</v>
          </cell>
        </row>
        <row r="121">
          <cell r="A121" t="str">
            <v>Legal and Professional Expenses</v>
          </cell>
        </row>
        <row r="122">
          <cell r="A122" t="str">
            <v>Lease Rent</v>
          </cell>
        </row>
        <row r="123">
          <cell r="A123" t="str">
            <v>Freight-Outward.</v>
          </cell>
        </row>
        <row r="124">
          <cell r="A124" t="str">
            <v>Packing Expenses</v>
          </cell>
        </row>
        <row r="125">
          <cell r="A125" t="str">
            <v>Payment to Auditors</v>
          </cell>
        </row>
        <row r="126">
          <cell r="A126" t="str">
            <v>Postage,Telegram &amp; Telephone Expenses</v>
          </cell>
        </row>
        <row r="127">
          <cell r="A127" t="str">
            <v>Printing and stationery</v>
          </cell>
        </row>
        <row r="128">
          <cell r="A128" t="str">
            <v>Royalty</v>
          </cell>
        </row>
        <row r="129">
          <cell r="A129" t="str">
            <v>Rent</v>
          </cell>
        </row>
        <row r="130">
          <cell r="A130" t="str">
            <v>Rates &amp; Taxes</v>
          </cell>
        </row>
        <row r="131">
          <cell r="A131" t="str">
            <v>Repairs and Maintenance (Others)</v>
          </cell>
        </row>
        <row r="132">
          <cell r="A132" t="str">
            <v>Salary and Other Allowances</v>
          </cell>
        </row>
        <row r="133">
          <cell r="A133" t="str">
            <v>Sales Facilitation Fee</v>
          </cell>
        </row>
        <row r="134">
          <cell r="A134" t="str">
            <v>Security Charges</v>
          </cell>
        </row>
        <row r="135">
          <cell r="A135" t="str">
            <v>Staff Recruitment and Training Expenses</v>
          </cell>
        </row>
        <row r="136">
          <cell r="A136" t="str">
            <v>Staff welfare</v>
          </cell>
        </row>
        <row r="137">
          <cell r="A137" t="str">
            <v>Travelling &amp; Conveyance</v>
          </cell>
        </row>
        <row r="138">
          <cell r="A138" t="str">
            <v>Vehicle Running &amp; Maintenance Expenses</v>
          </cell>
        </row>
        <row r="139">
          <cell r="A139" t="str">
            <v>TOTAL</v>
          </cell>
        </row>
      </sheetData>
      <sheetData sheetId="1" refreshError="1">
        <row r="1">
          <cell r="A1" t="str">
            <v>P &amp; L GROUPINGS</v>
          </cell>
        </row>
        <row r="4">
          <cell r="A4" t="str">
            <v>M.D Remuneration.</v>
          </cell>
        </row>
        <row r="7">
          <cell r="A7" t="str">
            <v>General expenses</v>
          </cell>
        </row>
        <row r="8">
          <cell r="A8" t="str">
            <v>Hire Chg for Furniture.</v>
          </cell>
        </row>
        <row r="9">
          <cell r="A9" t="str">
            <v>Inspection Fees.</v>
          </cell>
        </row>
        <row r="10">
          <cell r="A10" t="str">
            <v>Books and Periodicals</v>
          </cell>
        </row>
        <row r="11">
          <cell r="A11" t="str">
            <v>Office Exps.</v>
          </cell>
        </row>
        <row r="12">
          <cell r="A12" t="str">
            <v>Membership Fees</v>
          </cell>
        </row>
        <row r="13">
          <cell r="A13" t="str">
            <v>House Maintenance</v>
          </cell>
        </row>
        <row r="14">
          <cell r="A14" t="str">
            <v>Sample Expenses.</v>
          </cell>
        </row>
        <row r="15">
          <cell r="A15" t="str">
            <v>Testing Chg.</v>
          </cell>
        </row>
        <row r="16">
          <cell r="A16" t="str">
            <v>Misc Exps.</v>
          </cell>
        </row>
        <row r="18">
          <cell r="A18" t="str">
            <v>Repairs &amp; Maintenance</v>
          </cell>
        </row>
        <row r="19">
          <cell r="A19" t="str">
            <v>Repairs &amp; Maintenance-Building.</v>
          </cell>
        </row>
        <row r="20">
          <cell r="A20" t="str">
            <v>Repairs &amp; Maintenance-Others.</v>
          </cell>
        </row>
        <row r="23">
          <cell r="A23" t="str">
            <v>Legal and Professional expenses</v>
          </cell>
        </row>
        <row r="24">
          <cell r="A24" t="str">
            <v>Internal Auditor Fees.</v>
          </cell>
        </row>
        <row r="25">
          <cell r="A25" t="str">
            <v>Legal charges</v>
          </cell>
        </row>
        <row r="26">
          <cell r="A26" t="str">
            <v>Professional Exp</v>
          </cell>
        </row>
        <row r="28">
          <cell r="A28" t="str">
            <v>Less: Leagal Chg.</v>
          </cell>
        </row>
        <row r="32">
          <cell r="A32" t="str">
            <v>Freight and forwarding</v>
          </cell>
        </row>
        <row r="34">
          <cell r="A34" t="str">
            <v>Postage, telegram &amp; Telephone Expenses</v>
          </cell>
        </row>
        <row r="35">
          <cell r="A35" t="str">
            <v>Courrier Chg.</v>
          </cell>
        </row>
        <row r="36">
          <cell r="A36" t="str">
            <v>Postage Exps.</v>
          </cell>
        </row>
        <row r="38">
          <cell r="A38" t="str">
            <v>Telephone Exps.</v>
          </cell>
        </row>
        <row r="40">
          <cell r="A40" t="str">
            <v xml:space="preserve">Lease Rent </v>
          </cell>
        </row>
        <row r="41">
          <cell r="A41" t="str">
            <v>Lease Rent Car</v>
          </cell>
        </row>
        <row r="42">
          <cell r="A42" t="str">
            <v>Lease Rent of Photocopier.</v>
          </cell>
        </row>
        <row r="47">
          <cell r="A47" t="str">
            <v>Rates &amp; Taxes</v>
          </cell>
        </row>
        <row r="48">
          <cell r="A48" t="str">
            <v>Registration Chg.</v>
          </cell>
        </row>
        <row r="50">
          <cell r="A50" t="str">
            <v>Filing Fees</v>
          </cell>
        </row>
        <row r="52">
          <cell r="A52" t="str">
            <v>Salary and other allowances</v>
          </cell>
        </row>
        <row r="53">
          <cell r="A53" t="str">
            <v>Salary</v>
          </cell>
        </row>
        <row r="54">
          <cell r="A54" t="str">
            <v xml:space="preserve">P.F. </v>
          </cell>
        </row>
        <row r="55">
          <cell r="A55" t="str">
            <v>Bonus.</v>
          </cell>
        </row>
        <row r="56">
          <cell r="A56" t="str">
            <v>Gratuity &amp; Leave Encashment.+LTA.</v>
          </cell>
        </row>
        <row r="57">
          <cell r="A57" t="str">
            <v>ESI</v>
          </cell>
        </row>
        <row r="61">
          <cell r="A61" t="str">
            <v>Staff recruitment and training expenses</v>
          </cell>
        </row>
        <row r="62">
          <cell r="A62" t="str">
            <v>Recruitment Expenses.</v>
          </cell>
        </row>
        <row r="63">
          <cell r="A63" t="str">
            <v>Traning Exps. (Q.S.9000)</v>
          </cell>
        </row>
        <row r="65">
          <cell r="A65" t="str">
            <v>Staff welfare</v>
          </cell>
        </row>
        <row r="66">
          <cell r="A66" t="str">
            <v>Medical Expenses.</v>
          </cell>
        </row>
        <row r="67">
          <cell r="A67" t="str">
            <v>Medical Reimbursement</v>
          </cell>
        </row>
        <row r="68">
          <cell r="A68" t="str">
            <v>Staff Welfare Expenses.</v>
          </cell>
        </row>
        <row r="69">
          <cell r="A69" t="str">
            <v>Exgratia.</v>
          </cell>
        </row>
        <row r="70">
          <cell r="A70" t="str">
            <v>Subsidised lunch.</v>
          </cell>
        </row>
        <row r="71">
          <cell r="A71" t="str">
            <v>Uniform Expenses</v>
          </cell>
        </row>
        <row r="74">
          <cell r="A74" t="str">
            <v>Travelling &amp; conveyance</v>
          </cell>
        </row>
        <row r="75">
          <cell r="A75" t="str">
            <v>Travelling  Foreign.</v>
          </cell>
        </row>
        <row r="76">
          <cell r="A76" t="str">
            <v>Travelling  Inland.</v>
          </cell>
        </row>
        <row r="77">
          <cell r="A77" t="str">
            <v>Conveyance.</v>
          </cell>
        </row>
        <row r="79">
          <cell r="A79" t="str">
            <v>Consumable Stores</v>
          </cell>
        </row>
        <row r="80">
          <cell r="A80" t="str">
            <v>Consumable Stores</v>
          </cell>
        </row>
        <row r="81">
          <cell r="A81" t="str">
            <v>Consumable Stores(Imported)</v>
          </cell>
        </row>
        <row r="82">
          <cell r="A82" t="str">
            <v>Factory Expenses.</v>
          </cell>
        </row>
        <row r="83">
          <cell r="A83" t="str">
            <v xml:space="preserve">Oil and Lubricants </v>
          </cell>
        </row>
        <row r="84">
          <cell r="A84" t="str">
            <v>Freight Inward Consumable</v>
          </cell>
        </row>
        <row r="85">
          <cell r="A85" t="str">
            <v>Freight Inward Others</v>
          </cell>
        </row>
        <row r="87">
          <cell r="A87" t="str">
            <v>Less Closing Stock</v>
          </cell>
        </row>
        <row r="91">
          <cell r="A91" t="str">
            <v>Total</v>
          </cell>
        </row>
        <row r="92">
          <cell r="A92" t="str">
            <v>Power &amp; Fuel</v>
          </cell>
        </row>
        <row r="93">
          <cell r="A93" t="str">
            <v>Generator Maintenance.</v>
          </cell>
        </row>
        <row r="94">
          <cell r="A94" t="str">
            <v>Electricity &amp; Power.</v>
          </cell>
        </row>
        <row r="95">
          <cell r="A95" t="str">
            <v>Generator Running Expenses.</v>
          </cell>
        </row>
        <row r="96">
          <cell r="A96" t="str">
            <v>Generator Expenes.Others</v>
          </cell>
        </row>
        <row r="97">
          <cell r="A97" t="str">
            <v>Generator Hire Chg.</v>
          </cell>
        </row>
        <row r="102">
          <cell r="A102" t="str">
            <v>Packing Expenses</v>
          </cell>
        </row>
        <row r="103">
          <cell r="A103" t="str">
            <v>Opening Stock</v>
          </cell>
        </row>
        <row r="104">
          <cell r="A104" t="str">
            <v>Add Purchase</v>
          </cell>
        </row>
        <row r="106">
          <cell r="A106" t="str">
            <v>Less Closing Stock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Index"/>
      <sheetName val="comm"/>
      <sheetName val="CLM"/>
      <sheetName val="AZA"/>
      <sheetName val="Pregabalin"/>
      <sheetName val="hydry"/>
      <sheetName val="RCMH"/>
      <sheetName val="Venila"/>
      <sheetName val="Packing"/>
      <sheetName val="ACP"/>
      <sheetName val="Comm-II"/>
      <sheetName val="SRT-"/>
      <sheetName val="SVT"/>
      <sheetName val="TBre (2)"/>
      <sheetName val="Cld"/>
      <sheetName val="Losartan"/>
      <sheetName val="PAE"/>
      <sheetName val="Venila-2"/>
      <sheetName val="Famcy"/>
      <sheetName val="Fluva"/>
      <sheetName val="Ezetamibe (2)"/>
      <sheetName val="Monty-2"/>
      <sheetName val="Irb (S)"/>
      <sheetName val="Irb (T)"/>
      <sheetName val="Valsar"/>
      <sheetName val="Qutap-2"/>
      <sheetName val="Olanza-2"/>
      <sheetName val="CLM API"/>
      <sheetName val="Pioglita"/>
      <sheetName val="SRTHCL"/>
      <sheetName val="CLP8"/>
      <sheetName val="P Water"/>
      <sheetName val="Packing2"/>
      <sheetName val="Monty"/>
      <sheetName val="Qutap"/>
      <sheetName val="Trityl Val"/>
      <sheetName val="Valsa"/>
      <sheetName val="DBFE"/>
      <sheetName val="Sdipamp"/>
      <sheetName val="Olmesa"/>
      <sheetName val="Cinancal"/>
      <sheetName val="TBre"/>
      <sheetName val="Ezetamibe"/>
      <sheetName val="Tityl Los"/>
      <sheetName val="Olanza"/>
      <sheetName val="COMMON"/>
      <sheetName val="OLMESARTAN"/>
      <sheetName val="STG-58"/>
      <sheetName val="PIOG"/>
      <sheetName val="TALME"/>
      <sheetName val="S-dipam"/>
      <sheetName val="PAE GWA"/>
      <sheetName val="PACK"/>
      <sheetName val="po-i"/>
      <sheetName val="Stcok-I"/>
      <sheetName val="po-ii"/>
      <sheetName val="Stock-II"/>
      <sheetName val="Stock-M"/>
      <sheetName val="po-m"/>
      <sheetName val="clp"/>
      <sheetName val="RM"/>
      <sheetName val="PM"/>
      <sheetName val="A&amp;M _ F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B1" t="str">
            <v>Order</v>
          </cell>
          <cell r="F1" t="str">
            <v>Part Number</v>
          </cell>
          <cell r="I1" t="str">
            <v>Quantity</v>
          </cell>
          <cell r="J1" t="str">
            <v>Balance</v>
          </cell>
          <cell r="L1" t="str">
            <v>Unit Price</v>
          </cell>
          <cell r="N1" t="str">
            <v>Vendor Name</v>
          </cell>
          <cell r="O1" t="str">
            <v>Manufacturer Name</v>
          </cell>
          <cell r="Q1" t="str">
            <v>MM</v>
          </cell>
        </row>
        <row r="2">
          <cell r="B2" t="str">
            <v>YO900125</v>
          </cell>
          <cell r="F2" t="str">
            <v>401T0037</v>
          </cell>
          <cell r="I2">
            <v>148</v>
          </cell>
          <cell r="J2">
            <v>148</v>
          </cell>
          <cell r="L2">
            <v>285</v>
          </cell>
          <cell r="N2" t="str">
            <v>LUNA CHEMICALS CO LIMITED</v>
          </cell>
          <cell r="O2" t="str">
            <v>LUNA CHEMICALS CO LIMITED</v>
          </cell>
          <cell r="Q2">
            <v>5</v>
          </cell>
        </row>
        <row r="3">
          <cell r="B3" t="str">
            <v>YO900123</v>
          </cell>
          <cell r="F3" t="str">
            <v>401D0025</v>
          </cell>
          <cell r="I3">
            <v>134</v>
          </cell>
          <cell r="J3">
            <v>134</v>
          </cell>
          <cell r="L3">
            <v>24.8</v>
          </cell>
          <cell r="N3" t="str">
            <v>NANTONG HAIERS PHARMACEUTICAL CO.LTD.</v>
          </cell>
          <cell r="O3" t="str">
            <v>NANTONG HAIERS PHARMACEUTICAL CO.LTD.</v>
          </cell>
          <cell r="Q3">
            <v>5</v>
          </cell>
        </row>
        <row r="4">
          <cell r="B4" t="str">
            <v>YO900124</v>
          </cell>
          <cell r="F4" t="str">
            <v>401D0025</v>
          </cell>
          <cell r="I4">
            <v>34</v>
          </cell>
          <cell r="J4">
            <v>34</v>
          </cell>
          <cell r="L4">
            <v>62.42</v>
          </cell>
          <cell r="N4" t="str">
            <v>SUZHOU INTER CHINA CHEMICALS</v>
          </cell>
          <cell r="O4" t="str">
            <v>SUZHOU INTER CHINA CHEMICALS</v>
          </cell>
          <cell r="Q4">
            <v>5</v>
          </cell>
        </row>
        <row r="5">
          <cell r="B5" t="str">
            <v>YO900158</v>
          </cell>
          <cell r="F5" t="str">
            <v>401S0011</v>
          </cell>
          <cell r="I5">
            <v>100</v>
          </cell>
          <cell r="J5">
            <v>100</v>
          </cell>
          <cell r="L5">
            <v>45</v>
          </cell>
          <cell r="N5" t="str">
            <v>SUJATA CHEMICALS</v>
          </cell>
          <cell r="O5" t="str">
            <v>SUJATA CHEMICALS</v>
          </cell>
          <cell r="Q5">
            <v>3</v>
          </cell>
        </row>
        <row r="6">
          <cell r="B6" t="str">
            <v>YO900179</v>
          </cell>
          <cell r="F6" t="str">
            <v>302A0001</v>
          </cell>
          <cell r="I6">
            <v>500</v>
          </cell>
          <cell r="J6">
            <v>500</v>
          </cell>
          <cell r="L6">
            <v>130</v>
          </cell>
          <cell r="N6" t="str">
            <v>INDUSTRIAL PLASTIC PACKERS</v>
          </cell>
          <cell r="O6" t="str">
            <v>INDUSTRIAL PLASTIC PACKERS</v>
          </cell>
          <cell r="Q6">
            <v>4</v>
          </cell>
        </row>
        <row r="7">
          <cell r="B7" t="str">
            <v>YO900222</v>
          </cell>
          <cell r="F7" t="str">
            <v>302C0001</v>
          </cell>
          <cell r="I7">
            <v>50</v>
          </cell>
          <cell r="J7">
            <v>50</v>
          </cell>
          <cell r="L7">
            <v>200</v>
          </cell>
          <cell r="N7" t="str">
            <v>VIRENDERA TEXTILES</v>
          </cell>
          <cell r="O7" t="str">
            <v>JAI PRABHA TEXTILES</v>
          </cell>
          <cell r="Q7">
            <v>4</v>
          </cell>
        </row>
        <row r="8">
          <cell r="B8" t="str">
            <v>YO900180</v>
          </cell>
          <cell r="F8" t="str">
            <v>302P0005</v>
          </cell>
          <cell r="I8">
            <v>250</v>
          </cell>
          <cell r="J8">
            <v>250</v>
          </cell>
          <cell r="L8">
            <v>90</v>
          </cell>
          <cell r="N8" t="str">
            <v>INDUSTRIAL PLASTIC PACKERS</v>
          </cell>
          <cell r="O8" t="str">
            <v>INDUSTRIAL PLASTIC PACKERS</v>
          </cell>
          <cell r="Q8">
            <v>3</v>
          </cell>
        </row>
        <row r="9">
          <cell r="B9" t="str">
            <v>YO900180</v>
          </cell>
          <cell r="F9" t="str">
            <v>302B0002</v>
          </cell>
          <cell r="I9">
            <v>250</v>
          </cell>
          <cell r="J9">
            <v>250</v>
          </cell>
          <cell r="L9">
            <v>95</v>
          </cell>
          <cell r="N9" t="str">
            <v>INDUSTRIAL PLASTIC PACKERS</v>
          </cell>
          <cell r="O9" t="str">
            <v>INDUSTRIAL PLASTIC PACKERS</v>
          </cell>
          <cell r="Q9">
            <v>3</v>
          </cell>
        </row>
        <row r="10">
          <cell r="B10" t="str">
            <v>YO900180</v>
          </cell>
          <cell r="F10" t="str">
            <v>302P0006</v>
          </cell>
          <cell r="I10">
            <v>250</v>
          </cell>
          <cell r="J10">
            <v>250</v>
          </cell>
          <cell r="L10">
            <v>90</v>
          </cell>
          <cell r="N10" t="str">
            <v>INDUSTRIAL PLASTIC PACKERS</v>
          </cell>
          <cell r="O10" t="str">
            <v>INDUSTRIAL PLASTIC PACKERS</v>
          </cell>
          <cell r="Q10">
            <v>3</v>
          </cell>
        </row>
        <row r="11">
          <cell r="B11" t="str">
            <v>YO900180</v>
          </cell>
          <cell r="F11" t="str">
            <v>302B0003</v>
          </cell>
          <cell r="I11">
            <v>250</v>
          </cell>
          <cell r="J11">
            <v>250</v>
          </cell>
          <cell r="L11">
            <v>95</v>
          </cell>
          <cell r="N11" t="str">
            <v>INDUSTRIAL PLASTIC PACKERS</v>
          </cell>
          <cell r="O11" t="str">
            <v>INDUSTRIAL PLASTIC PACKERS</v>
          </cell>
          <cell r="Q11">
            <v>3</v>
          </cell>
        </row>
        <row r="12">
          <cell r="B12" t="str">
            <v>YO900177</v>
          </cell>
          <cell r="F12" t="str">
            <v>401A0005</v>
          </cell>
          <cell r="I12">
            <v>6000</v>
          </cell>
          <cell r="J12">
            <v>6000</v>
          </cell>
          <cell r="L12">
            <v>67</v>
          </cell>
          <cell r="N12" t="str">
            <v>PARAS POLYMERS PVT LTD</v>
          </cell>
          <cell r="O12" t="str">
            <v>SCHENECTADY HERDILLIA LTD</v>
          </cell>
          <cell r="Q12">
            <v>3</v>
          </cell>
        </row>
        <row r="13">
          <cell r="B13" t="str">
            <v>YO900196</v>
          </cell>
          <cell r="F13" t="str">
            <v>302B0007</v>
          </cell>
          <cell r="I13">
            <v>5000</v>
          </cell>
          <cell r="J13">
            <v>5000</v>
          </cell>
          <cell r="L13">
            <v>1</v>
          </cell>
          <cell r="N13" t="str">
            <v>OM INDUSTRIAL STORE</v>
          </cell>
          <cell r="O13" t="str">
            <v>OM INDUSTRIAL STORE</v>
          </cell>
          <cell r="Q13">
            <v>3</v>
          </cell>
        </row>
        <row r="14">
          <cell r="B14" t="str">
            <v>YO900196</v>
          </cell>
          <cell r="F14" t="str">
            <v>302T0001</v>
          </cell>
          <cell r="I14">
            <v>5000</v>
          </cell>
          <cell r="J14">
            <v>5000</v>
          </cell>
          <cell r="L14">
            <v>0.9</v>
          </cell>
          <cell r="N14" t="str">
            <v>OM INDUSTRIAL STORE</v>
          </cell>
          <cell r="O14" t="str">
            <v>OM INDUSTRIAL STORE</v>
          </cell>
          <cell r="Q14">
            <v>3</v>
          </cell>
        </row>
        <row r="15">
          <cell r="B15" t="str">
            <v>YO900087</v>
          </cell>
          <cell r="F15" t="str">
            <v>302H0010</v>
          </cell>
          <cell r="I15">
            <v>81</v>
          </cell>
          <cell r="J15">
            <v>81</v>
          </cell>
          <cell r="L15">
            <v>13.23</v>
          </cell>
          <cell r="N15" t="str">
            <v>DARBOX LTD</v>
          </cell>
          <cell r="O15" t="str">
            <v>DARBOX LTD.</v>
          </cell>
          <cell r="Q15">
            <v>3</v>
          </cell>
        </row>
        <row r="16">
          <cell r="B16" t="str">
            <v>YO900249</v>
          </cell>
          <cell r="F16" t="str">
            <v>302H0003</v>
          </cell>
          <cell r="I16">
            <v>120</v>
          </cell>
          <cell r="J16">
            <v>120</v>
          </cell>
          <cell r="L16">
            <v>600</v>
          </cell>
          <cell r="N16" t="str">
            <v>RAJDEEP PLASTIC CONT. PVT LTD</v>
          </cell>
          <cell r="O16" t="str">
            <v>RAJDEEP PLASTIC CONT. PVT LTD</v>
          </cell>
          <cell r="Q16">
            <v>3</v>
          </cell>
        </row>
        <row r="17">
          <cell r="B17" t="str">
            <v>YO900195</v>
          </cell>
          <cell r="F17" t="str">
            <v>302H0004</v>
          </cell>
          <cell r="I17">
            <v>100</v>
          </cell>
          <cell r="J17">
            <v>100</v>
          </cell>
          <cell r="L17">
            <v>815</v>
          </cell>
          <cell r="N17" t="str">
            <v>JYOTI POLYCONTAINERS PVT LTD</v>
          </cell>
          <cell r="O17" t="str">
            <v>JYOTI POLYCONTAINERS PVT LTD</v>
          </cell>
          <cell r="Q17">
            <v>3</v>
          </cell>
        </row>
        <row r="18">
          <cell r="B18" t="str">
            <v>YO900192</v>
          </cell>
          <cell r="F18" t="str">
            <v>302H0002</v>
          </cell>
          <cell r="I18">
            <v>200</v>
          </cell>
          <cell r="J18">
            <v>200</v>
          </cell>
          <cell r="L18">
            <v>290</v>
          </cell>
          <cell r="N18" t="str">
            <v>SHARDA CONTAINERS PVT. LTD.</v>
          </cell>
          <cell r="O18" t="str">
            <v>SHARDA CONTAINERS PVT LTD.</v>
          </cell>
          <cell r="Q18">
            <v>3</v>
          </cell>
        </row>
        <row r="19">
          <cell r="B19" t="str">
            <v>YO900087</v>
          </cell>
          <cell r="F19" t="str">
            <v>302P0004</v>
          </cell>
          <cell r="I19">
            <v>100</v>
          </cell>
          <cell r="J19">
            <v>100</v>
          </cell>
          <cell r="L19">
            <v>5.25</v>
          </cell>
          <cell r="N19" t="str">
            <v>DARBOX LTD</v>
          </cell>
          <cell r="O19" t="str">
            <v>DARBOX LTD.</v>
          </cell>
          <cell r="Q19">
            <v>3</v>
          </cell>
        </row>
        <row r="20">
          <cell r="B20" t="str">
            <v>YO900193</v>
          </cell>
          <cell r="F20" t="str">
            <v>302H0007</v>
          </cell>
          <cell r="I20">
            <v>100</v>
          </cell>
          <cell r="J20">
            <v>100</v>
          </cell>
          <cell r="L20">
            <v>350</v>
          </cell>
          <cell r="N20" t="str">
            <v>SHARDA CONTAINERS PVT. LTD.</v>
          </cell>
          <cell r="O20" t="str">
            <v>SHARDA CONTAINERS PVT LTD.</v>
          </cell>
          <cell r="Q20">
            <v>3</v>
          </cell>
        </row>
      </sheetData>
      <sheetData sheetId="59"/>
      <sheetData sheetId="60"/>
      <sheetData sheetId="61"/>
      <sheetData sheetId="6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Balance Sheet"/>
      <sheetName val="Schedule of Balance Sheet"/>
      <sheetName val="Annexure of balance sheet"/>
      <sheetName val="Cash Flow"/>
      <sheetName val=" TRIAL BALANCE"/>
      <sheetName val="Related Party"/>
      <sheetName val="GT_Custom"/>
    </sheetNames>
    <sheetDataSet>
      <sheetData sheetId="0"/>
      <sheetData sheetId="1"/>
      <sheetData sheetId="2"/>
      <sheetData sheetId="3"/>
      <sheetData sheetId="4"/>
      <sheetData sheetId="5"/>
      <sheetData sheetId="6"/>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dec00"/>
      <sheetName val="2001"/>
      <sheetName val="CHTACTS"/>
      <sheetName val="PLGroupings"/>
      <sheetName val="Results"/>
      <sheetName val="Europe Consolidated"/>
      <sheetName val="MFG FORE"/>
      <sheetName val="pack pnl-99"/>
      <sheetName val="Sheet1"/>
      <sheetName val="CHTACTS.XLS"/>
      <sheetName val="Trial Balance"/>
      <sheetName val="To be Discuss"/>
    </sheetNames>
    <definedNames>
      <definedName name="PrintAll" sheetId="0"/>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EOU I"/>
      <sheetName val="EOU II"/>
      <sheetName val="PM"/>
      <sheetName val="RM"/>
      <sheetName val="Product"/>
    </sheetNames>
    <sheetDataSet>
      <sheetData sheetId="0"/>
      <sheetData sheetId="1"/>
      <sheetData sheetId="2"/>
      <sheetData sheetId="3"/>
      <sheetData sheetId="4">
        <row r="1">
          <cell r="A1" t="str">
            <v>Catalogue</v>
          </cell>
          <cell r="D1" t="str">
            <v>Part Description</v>
          </cell>
        </row>
        <row r="2">
          <cell r="A2" t="str">
            <v>40100001</v>
          </cell>
          <cell r="D2" t="str">
            <v>QUETIAPINE FUMARATE CRYST WET</v>
          </cell>
        </row>
        <row r="3">
          <cell r="A3" t="str">
            <v>40100003</v>
          </cell>
          <cell r="D3" t="str">
            <v>HYDROXY NMPP</v>
          </cell>
        </row>
        <row r="4">
          <cell r="A4" t="str">
            <v>40100004</v>
          </cell>
          <cell r="D4" t="str">
            <v>CLM-I (CLARITHROMYCIN-I)</v>
          </cell>
        </row>
        <row r="5">
          <cell r="A5" t="str">
            <v>40100004</v>
          </cell>
          <cell r="D5" t="str">
            <v>Silyl Ester - TIOC ROUTE DRY</v>
          </cell>
        </row>
        <row r="6">
          <cell r="A6" t="str">
            <v>40100017</v>
          </cell>
          <cell r="D6" t="str">
            <v>OLANZAPINE</v>
          </cell>
        </row>
        <row r="7">
          <cell r="A7" t="str">
            <v>40100018</v>
          </cell>
          <cell r="D7" t="str">
            <v>VENLAFAXINE BASE</v>
          </cell>
        </row>
        <row r="8">
          <cell r="A8" t="str">
            <v>40100019</v>
          </cell>
          <cell r="D8" t="str">
            <v>TRITYL LOSARTAN</v>
          </cell>
        </row>
        <row r="9">
          <cell r="A9" t="str">
            <v>401A0001</v>
          </cell>
          <cell r="D9" t="str">
            <v>CLM-I (CLARITHROMYCIN-I)</v>
          </cell>
        </row>
        <row r="10">
          <cell r="A10" t="str">
            <v>401A0001</v>
          </cell>
          <cell r="D10" t="str">
            <v>QUETIAPINE FUMARATE CRYST WET</v>
          </cell>
        </row>
        <row r="11">
          <cell r="A11" t="str">
            <v>401A0001</v>
          </cell>
          <cell r="D11" t="str">
            <v>EZETIMIBE</v>
          </cell>
        </row>
        <row r="12">
          <cell r="A12" t="str">
            <v>401A0001</v>
          </cell>
          <cell r="D12" t="str">
            <v>DIPROTECTED ATORVASTATIN (PAE) D</v>
          </cell>
        </row>
        <row r="13">
          <cell r="A13" t="str">
            <v>401A0001</v>
          </cell>
          <cell r="D13" t="str">
            <v>SERTRALINE MANDELATE CRYST</v>
          </cell>
        </row>
        <row r="14">
          <cell r="A14" t="str">
            <v>401A0001</v>
          </cell>
          <cell r="D14" t="str">
            <v>QUETIAPINE FUMARATE</v>
          </cell>
        </row>
        <row r="15">
          <cell r="A15" t="str">
            <v>401A0001</v>
          </cell>
          <cell r="D15" t="str">
            <v>QUETIAPINE FUMARATE</v>
          </cell>
        </row>
        <row r="16">
          <cell r="A16" t="str">
            <v>401A0001</v>
          </cell>
          <cell r="D16" t="str">
            <v>T B R E</v>
          </cell>
        </row>
        <row r="17">
          <cell r="A17" t="str">
            <v>401A0001</v>
          </cell>
          <cell r="D17" t="str">
            <v>EZE-7 2ND CROP</v>
          </cell>
        </row>
        <row r="18">
          <cell r="A18" t="str">
            <v>401A0001</v>
          </cell>
          <cell r="D18" t="str">
            <v>DIPROTECTED ATORVASTATIN (PAE)</v>
          </cell>
        </row>
        <row r="19">
          <cell r="A19" t="str">
            <v>401A0001</v>
          </cell>
          <cell r="D19" t="str">
            <v>SERTRALINE MANDELATE</v>
          </cell>
        </row>
        <row r="20">
          <cell r="A20" t="str">
            <v>401A0001</v>
          </cell>
          <cell r="D20" t="str">
            <v>EZETIMIBE</v>
          </cell>
        </row>
        <row r="21">
          <cell r="A21" t="str">
            <v>401A0001</v>
          </cell>
          <cell r="D21" t="str">
            <v>ROSUVASTATIN - (TBRE)</v>
          </cell>
        </row>
        <row r="22">
          <cell r="A22" t="str">
            <v>401A0001</v>
          </cell>
          <cell r="D22" t="str">
            <v>ROSUVASTATIN TB-20 (N)</v>
          </cell>
        </row>
        <row r="23">
          <cell r="A23" t="str">
            <v>401A0001</v>
          </cell>
          <cell r="D23" t="str">
            <v>SPENT ABSOLUTE ALCOHOL CLM 1</v>
          </cell>
        </row>
        <row r="24">
          <cell r="A24" t="str">
            <v>401A0001</v>
          </cell>
          <cell r="D24" t="str">
            <v>SPENT METHANOL CLM 1</v>
          </cell>
        </row>
        <row r="25">
          <cell r="A25" t="str">
            <v>401A0002</v>
          </cell>
          <cell r="D25" t="str">
            <v>T B R E</v>
          </cell>
        </row>
        <row r="26">
          <cell r="A26" t="str">
            <v>401A0002</v>
          </cell>
          <cell r="D26" t="str">
            <v>2-[(8S)-1,6,7,8-TETRAHYDRO-2H-IN</v>
          </cell>
        </row>
        <row r="27">
          <cell r="A27" t="str">
            <v>401A0002</v>
          </cell>
          <cell r="D27" t="str">
            <v>EPSIP CRYST II DRY</v>
          </cell>
        </row>
        <row r="28">
          <cell r="A28" t="str">
            <v>401A0002</v>
          </cell>
          <cell r="D28" t="str">
            <v>EZETIMIBE</v>
          </cell>
        </row>
        <row r="29">
          <cell r="A29" t="str">
            <v>401A0002</v>
          </cell>
          <cell r="D29" t="str">
            <v>ROSUVASTATIN - (TBRE)</v>
          </cell>
        </row>
        <row r="30">
          <cell r="A30" t="str">
            <v>401A0002</v>
          </cell>
          <cell r="D30" t="str">
            <v>DBFEtCL</v>
          </cell>
        </row>
        <row r="31">
          <cell r="A31" t="str">
            <v>401A0002</v>
          </cell>
          <cell r="D31" t="str">
            <v>VENLAFAXINE FREE BASE</v>
          </cell>
        </row>
        <row r="32">
          <cell r="A32" t="str">
            <v>401A0002</v>
          </cell>
          <cell r="D32" t="str">
            <v>VENLAFAXINE FREE BASE WET</v>
          </cell>
        </row>
        <row r="33">
          <cell r="A33" t="str">
            <v>401A0002</v>
          </cell>
          <cell r="D33" t="str">
            <v>VEN-1 WET</v>
          </cell>
        </row>
        <row r="34">
          <cell r="A34" t="str">
            <v>401A0002</v>
          </cell>
          <cell r="D34" t="str">
            <v>AZA ERYTHROMYCIN</v>
          </cell>
        </row>
        <row r="35">
          <cell r="A35" t="str">
            <v>401A0002</v>
          </cell>
          <cell r="D35" t="str">
            <v>SPENT METHANOL OLAZAPINE DRY</v>
          </cell>
        </row>
        <row r="36">
          <cell r="A36" t="str">
            <v>401A0002</v>
          </cell>
          <cell r="D36" t="str">
            <v>M T B E - TRETED</v>
          </cell>
        </row>
        <row r="37">
          <cell r="A37" t="str">
            <v>401A0004</v>
          </cell>
          <cell r="D37" t="str">
            <v>PREGABALIN DRY</v>
          </cell>
        </row>
        <row r="38">
          <cell r="A38" t="str">
            <v>401A0004</v>
          </cell>
          <cell r="D38" t="str">
            <v>R-CMH</v>
          </cell>
        </row>
        <row r="39">
          <cell r="A39" t="str">
            <v>401A0004</v>
          </cell>
          <cell r="D39" t="str">
            <v>EPSIP MSA DRY</v>
          </cell>
        </row>
        <row r="40">
          <cell r="A40" t="str">
            <v>401A0005</v>
          </cell>
          <cell r="D40" t="str">
            <v>CLM-I (CLARITHROMYCIN-I)</v>
          </cell>
        </row>
        <row r="41">
          <cell r="A41" t="str">
            <v>401A0005</v>
          </cell>
          <cell r="D41" t="str">
            <v>RML 23 PURE DRY</v>
          </cell>
        </row>
        <row r="42">
          <cell r="A42" t="str">
            <v>401A0005</v>
          </cell>
          <cell r="D42" t="str">
            <v>FDE-t-Bu CRYST IInd CROP DRY</v>
          </cell>
        </row>
        <row r="43">
          <cell r="A43" t="str">
            <v>401A0005</v>
          </cell>
          <cell r="D43" t="str">
            <v>FLUVASTATIN SODIUM</v>
          </cell>
        </row>
        <row r="44">
          <cell r="A44" t="str">
            <v>401A0005</v>
          </cell>
          <cell r="D44" t="str">
            <v>FLUVASTATIN SODIUM</v>
          </cell>
        </row>
        <row r="45">
          <cell r="A45" t="str">
            <v>401A0005</v>
          </cell>
          <cell r="D45" t="str">
            <v>CLOPIDOGEL  CAMPHOR SULFONATE PU</v>
          </cell>
        </row>
        <row r="46">
          <cell r="A46" t="str">
            <v>401A0005</v>
          </cell>
          <cell r="D46" t="str">
            <v>R-CMH</v>
          </cell>
        </row>
        <row r="47">
          <cell r="A47" t="str">
            <v>401A0005</v>
          </cell>
          <cell r="D47" t="str">
            <v>EPSIP MSA DRY</v>
          </cell>
        </row>
        <row r="48">
          <cell r="A48" t="str">
            <v>401A0005</v>
          </cell>
          <cell r="D48" t="str">
            <v>(+) CLD (-) CSA SALT PURE</v>
          </cell>
        </row>
        <row r="49">
          <cell r="A49" t="str">
            <v>401A0005</v>
          </cell>
          <cell r="D49" t="str">
            <v>IRBESARTAN</v>
          </cell>
        </row>
        <row r="50">
          <cell r="A50" t="str">
            <v>401A0005</v>
          </cell>
          <cell r="D50" t="str">
            <v>IRBESARTAN</v>
          </cell>
        </row>
        <row r="51">
          <cell r="A51" t="str">
            <v>401A0005</v>
          </cell>
          <cell r="D51" t="str">
            <v>(+) CLD (-) CSA SALT PURE (S)</v>
          </cell>
        </row>
        <row r="52">
          <cell r="A52" t="str">
            <v>401A0005</v>
          </cell>
          <cell r="D52" t="str">
            <v>AZA ERYTHROMYCIN</v>
          </cell>
        </row>
        <row r="53">
          <cell r="A53" t="str">
            <v>401A0005</v>
          </cell>
          <cell r="D53" t="str">
            <v>HYDROXY NMPP</v>
          </cell>
        </row>
        <row r="54">
          <cell r="A54" t="str">
            <v>401A0006</v>
          </cell>
          <cell r="D54" t="str">
            <v>FLUVASTATIN SODIUM</v>
          </cell>
        </row>
        <row r="55">
          <cell r="A55" t="str">
            <v>401A0006</v>
          </cell>
          <cell r="D55" t="str">
            <v>FLUVASTATIN SODIUM</v>
          </cell>
        </row>
        <row r="56">
          <cell r="A56" t="str">
            <v>401A0006</v>
          </cell>
          <cell r="D56" t="str">
            <v>OLANZAPINE</v>
          </cell>
        </row>
        <row r="57">
          <cell r="A57" t="str">
            <v>401A0006</v>
          </cell>
          <cell r="D57" t="str">
            <v>EPSIP CRYST II DRY</v>
          </cell>
        </row>
        <row r="58">
          <cell r="A58" t="str">
            <v>401A0006</v>
          </cell>
          <cell r="D58" t="str">
            <v>EPSIP MSA DRY</v>
          </cell>
        </row>
        <row r="59">
          <cell r="A59" t="str">
            <v>401A0007</v>
          </cell>
          <cell r="D59" t="str">
            <v>EPSIP MSA DRY</v>
          </cell>
        </row>
        <row r="60">
          <cell r="A60" t="str">
            <v>401A0007</v>
          </cell>
          <cell r="D60" t="str">
            <v>QUETIAPINE FUMARATE</v>
          </cell>
        </row>
        <row r="61">
          <cell r="A61" t="str">
            <v>401A0007</v>
          </cell>
          <cell r="D61" t="str">
            <v>QUETIAPINE FUMARATE</v>
          </cell>
        </row>
        <row r="62">
          <cell r="A62" t="str">
            <v>401A0007</v>
          </cell>
          <cell r="D62" t="str">
            <v>(+) CLD (-) CSA SALT PURE (S)</v>
          </cell>
        </row>
        <row r="63">
          <cell r="A63" t="str">
            <v>401A0007</v>
          </cell>
          <cell r="D63" t="str">
            <v>ROSUVASTATIN TB-20 (N)</v>
          </cell>
        </row>
        <row r="64">
          <cell r="A64" t="str">
            <v>401A0007</v>
          </cell>
          <cell r="D64" t="str">
            <v>(+) CLD (-) CSA SALT PURE</v>
          </cell>
        </row>
        <row r="65">
          <cell r="A65" t="str">
            <v>401A0013</v>
          </cell>
          <cell r="D65" t="str">
            <v>AZA ERYTHROMYCIN</v>
          </cell>
        </row>
        <row r="66">
          <cell r="A66" t="str">
            <v>401A0013</v>
          </cell>
          <cell r="D66" t="str">
            <v>CLM-I (CLARITHROMYCIN-I)</v>
          </cell>
        </row>
        <row r="67">
          <cell r="A67" t="str">
            <v>401A0013</v>
          </cell>
          <cell r="D67" t="str">
            <v>Silyl Ester - TIOC ROUTE DRY</v>
          </cell>
        </row>
        <row r="68">
          <cell r="A68" t="str">
            <v>401A0013</v>
          </cell>
          <cell r="D68" t="str">
            <v>EPSIP CRYST II DRY</v>
          </cell>
        </row>
        <row r="69">
          <cell r="A69" t="str">
            <v>401A0013</v>
          </cell>
          <cell r="D69" t="str">
            <v>EPSIP MSA DRY</v>
          </cell>
        </row>
        <row r="70">
          <cell r="A70" t="str">
            <v>401A0016</v>
          </cell>
          <cell r="D70" t="str">
            <v>2-[(8S)-1,6,7,8-TETRAHYDRO-2H-IN</v>
          </cell>
        </row>
        <row r="71">
          <cell r="A71" t="str">
            <v>401A0016</v>
          </cell>
          <cell r="D71" t="str">
            <v>R-CMH</v>
          </cell>
        </row>
        <row r="72">
          <cell r="A72" t="str">
            <v>401A0016</v>
          </cell>
          <cell r="D72" t="str">
            <v>AZA ERYTHROMYCIN</v>
          </cell>
        </row>
        <row r="73">
          <cell r="A73" t="str">
            <v>401A0016</v>
          </cell>
          <cell r="D73" t="str">
            <v>CLM-I (CLARITHROMYCIN-I)</v>
          </cell>
        </row>
        <row r="74">
          <cell r="A74" t="str">
            <v>401A0016</v>
          </cell>
          <cell r="D74" t="str">
            <v>Silyl Ester - TIOC ROUTE DRY</v>
          </cell>
        </row>
        <row r="75">
          <cell r="A75" t="str">
            <v>401A0016</v>
          </cell>
          <cell r="D75" t="str">
            <v>EPSIP CRYST II DRY</v>
          </cell>
        </row>
        <row r="76">
          <cell r="A76" t="str">
            <v>401A0016</v>
          </cell>
          <cell r="D76" t="str">
            <v>EPSIP MSA DRY</v>
          </cell>
        </row>
        <row r="77">
          <cell r="A77" t="str">
            <v>401A0016</v>
          </cell>
          <cell r="D77" t="str">
            <v>DIPROTECTED ATORVASTATIN (PAE)</v>
          </cell>
        </row>
        <row r="78">
          <cell r="A78" t="str">
            <v>401A0016</v>
          </cell>
          <cell r="D78" t="str">
            <v>SIMVASTATIN AMMONIUM SALT</v>
          </cell>
        </row>
        <row r="79">
          <cell r="A79" t="str">
            <v>401A0018</v>
          </cell>
          <cell r="D79" t="str">
            <v>T B R E</v>
          </cell>
        </row>
        <row r="80">
          <cell r="A80" t="str">
            <v>401A0018</v>
          </cell>
          <cell r="D80" t="str">
            <v>ROSUVASTATIN - (TBRE)</v>
          </cell>
        </row>
        <row r="81">
          <cell r="A81" t="str">
            <v>401A0018</v>
          </cell>
          <cell r="D81" t="str">
            <v>ROSUVASTATIN TB-20 (N)</v>
          </cell>
        </row>
        <row r="82">
          <cell r="A82" t="str">
            <v>401A0019</v>
          </cell>
          <cell r="D82" t="str">
            <v>FAMCICLOVIR</v>
          </cell>
        </row>
        <row r="83">
          <cell r="A83" t="str">
            <v>401A0019</v>
          </cell>
          <cell r="D83" t="str">
            <v>EZETIMIBE</v>
          </cell>
        </row>
        <row r="84">
          <cell r="A84" t="str">
            <v>401A0023</v>
          </cell>
          <cell r="D84" t="str">
            <v>VENLAFAXINE BASE</v>
          </cell>
        </row>
        <row r="85">
          <cell r="A85" t="str">
            <v>401A0025</v>
          </cell>
          <cell r="D85" t="str">
            <v>EZETIMIBE</v>
          </cell>
        </row>
        <row r="86">
          <cell r="A86" t="str">
            <v>401A0029</v>
          </cell>
          <cell r="D86" t="str">
            <v>EPSIP CRYST II DRY</v>
          </cell>
        </row>
        <row r="87">
          <cell r="A87" t="str">
            <v>401B0001</v>
          </cell>
          <cell r="D87" t="str">
            <v>2-[(8S)-1,6,7,8-TETRAHYDRO-2H-IN</v>
          </cell>
        </row>
        <row r="88">
          <cell r="A88" t="str">
            <v>401B0001</v>
          </cell>
          <cell r="D88" t="str">
            <v>DBFEtCL</v>
          </cell>
        </row>
        <row r="89">
          <cell r="A89" t="str">
            <v>401B0001</v>
          </cell>
          <cell r="D89" t="str">
            <v>VENLAFAXINE FREE BASE</v>
          </cell>
        </row>
        <row r="90">
          <cell r="A90" t="str">
            <v>401B0001</v>
          </cell>
          <cell r="D90" t="str">
            <v>VENLAFAXINE FREE BASE WET</v>
          </cell>
        </row>
        <row r="91">
          <cell r="A91" t="str">
            <v>401B0003</v>
          </cell>
          <cell r="D91" t="str">
            <v>T H F - RECOVERED</v>
          </cell>
        </row>
        <row r="92">
          <cell r="A92" t="str">
            <v>401B0006</v>
          </cell>
          <cell r="D92" t="str">
            <v>Schiff’s Base Recover (Imine)</v>
          </cell>
        </row>
        <row r="93">
          <cell r="A93" t="str">
            <v>401B0007</v>
          </cell>
          <cell r="D93" t="str">
            <v>SIMVASTATIN AMMONIUM SALT</v>
          </cell>
        </row>
        <row r="94">
          <cell r="A94" t="str">
            <v>401B0008</v>
          </cell>
          <cell r="D94" t="str">
            <v>EZETIMIBE</v>
          </cell>
        </row>
        <row r="95">
          <cell r="A95" t="str">
            <v>401C0001</v>
          </cell>
          <cell r="D95" t="str">
            <v>CLOPIDOGEL  CAMPHOR SULFONATE PU</v>
          </cell>
        </row>
        <row r="96">
          <cell r="A96" t="str">
            <v>401C0001</v>
          </cell>
          <cell r="D96" t="str">
            <v>(+) CLD (-) CSA SALT PURE (S)</v>
          </cell>
        </row>
        <row r="97">
          <cell r="A97" t="str">
            <v>401C0001</v>
          </cell>
          <cell r="D97" t="str">
            <v>(+) CLD (-) CSA SALT PURE</v>
          </cell>
        </row>
        <row r="98">
          <cell r="A98" t="str">
            <v>401C0002</v>
          </cell>
          <cell r="D98" t="str">
            <v>M T B E - TREATMENT (HCL)</v>
          </cell>
        </row>
        <row r="99">
          <cell r="A99" t="str">
            <v>401C0002</v>
          </cell>
          <cell r="D99" t="str">
            <v>M T B E - TRETED</v>
          </cell>
        </row>
        <row r="100">
          <cell r="A100" t="str">
            <v>401C0006</v>
          </cell>
          <cell r="D100" t="str">
            <v>PREGABALIN DRY</v>
          </cell>
        </row>
        <row r="101">
          <cell r="A101" t="str">
            <v>401C0006</v>
          </cell>
          <cell r="D101" t="str">
            <v>S-DIPAMP TARTRATE DRY</v>
          </cell>
        </row>
        <row r="102">
          <cell r="A102" t="str">
            <v>401C0006</v>
          </cell>
          <cell r="D102" t="str">
            <v>HYDROXY NMPP</v>
          </cell>
        </row>
        <row r="103">
          <cell r="A103" t="str">
            <v>401C0006</v>
          </cell>
          <cell r="D103" t="str">
            <v>Schiff’s Base Recover (Imine)</v>
          </cell>
        </row>
        <row r="104">
          <cell r="A104" t="str">
            <v>401C0006</v>
          </cell>
          <cell r="D104" t="str">
            <v>AZA ERYTHROMYCIN</v>
          </cell>
        </row>
        <row r="105">
          <cell r="A105" t="str">
            <v>401C0006</v>
          </cell>
          <cell r="D105" t="str">
            <v>ROSUVASTATIN TB-20 (N)</v>
          </cell>
        </row>
        <row r="106">
          <cell r="A106" t="str">
            <v>401C0006</v>
          </cell>
          <cell r="D106" t="str">
            <v>FLUVASTATIN SODIUM</v>
          </cell>
        </row>
        <row r="107">
          <cell r="A107" t="str">
            <v>401C0006</v>
          </cell>
          <cell r="D107" t="str">
            <v>FLUVASTATIN SODIUM</v>
          </cell>
        </row>
        <row r="108">
          <cell r="A108" t="str">
            <v>401C0006</v>
          </cell>
          <cell r="D108" t="str">
            <v>T B R E</v>
          </cell>
        </row>
        <row r="109">
          <cell r="A109" t="str">
            <v>401C0006</v>
          </cell>
          <cell r="D109" t="str">
            <v>D M S O - TREATED - SMOP MIX</v>
          </cell>
        </row>
        <row r="110">
          <cell r="A110" t="str">
            <v>401C0006</v>
          </cell>
          <cell r="D110" t="str">
            <v>T H F - RECOVERED</v>
          </cell>
        </row>
        <row r="111">
          <cell r="A111" t="str">
            <v>401C0006</v>
          </cell>
          <cell r="D111" t="str">
            <v>ROSUVASTATIN - (TBRE)</v>
          </cell>
        </row>
        <row r="112">
          <cell r="A112" t="str">
            <v>401C0007</v>
          </cell>
          <cell r="D112" t="str">
            <v>D(-)MANDELIC ACID RECOVERED D</v>
          </cell>
        </row>
        <row r="113">
          <cell r="A113" t="str">
            <v>401C0007</v>
          </cell>
          <cell r="D113" t="str">
            <v>HYDROXY NMPP</v>
          </cell>
        </row>
        <row r="114">
          <cell r="A114" t="str">
            <v>401C0007</v>
          </cell>
          <cell r="D114" t="str">
            <v>R-CMH</v>
          </cell>
        </row>
        <row r="115">
          <cell r="A115" t="str">
            <v>401C0007</v>
          </cell>
          <cell r="D115" t="str">
            <v>EPHEDRINE - RECOVERED</v>
          </cell>
        </row>
        <row r="116">
          <cell r="A116" t="str">
            <v>401C0007</v>
          </cell>
          <cell r="D116" t="str">
            <v>VENLAFAXINE FREE BASE WET</v>
          </cell>
        </row>
        <row r="117">
          <cell r="A117" t="str">
            <v>401C0007</v>
          </cell>
          <cell r="D117" t="str">
            <v>VENLAFAXINE FREE BASE</v>
          </cell>
        </row>
        <row r="118">
          <cell r="A118" t="str">
            <v>401C0007</v>
          </cell>
          <cell r="D118" t="str">
            <v>RECOVERD D(-)MANDELIC ACID DRY</v>
          </cell>
        </row>
        <row r="119">
          <cell r="A119" t="str">
            <v>401C0007</v>
          </cell>
          <cell r="D119" t="str">
            <v>VENLAFAXINE BASE</v>
          </cell>
        </row>
        <row r="120">
          <cell r="A120" t="str">
            <v>401C0007</v>
          </cell>
          <cell r="D120" t="str">
            <v>CLM-I (CLARITHROMYCIN-I)</v>
          </cell>
        </row>
        <row r="121">
          <cell r="A121" t="str">
            <v>401C0007</v>
          </cell>
          <cell r="D121" t="str">
            <v>MONTELUKAST SODIUM</v>
          </cell>
        </row>
        <row r="122">
          <cell r="A122" t="str">
            <v>401C0007</v>
          </cell>
          <cell r="D122" t="str">
            <v>SERTRALINE MANDELATE</v>
          </cell>
        </row>
        <row r="123">
          <cell r="A123" t="str">
            <v>401C0007</v>
          </cell>
          <cell r="D123" t="str">
            <v>MONTELUKAST SODIUM</v>
          </cell>
        </row>
        <row r="124">
          <cell r="A124" t="str">
            <v>401C0007</v>
          </cell>
          <cell r="D124" t="str">
            <v>(+) CLD (-) CSA SALT PURE (S)</v>
          </cell>
        </row>
        <row r="125">
          <cell r="A125" t="str">
            <v>401C0007</v>
          </cell>
          <cell r="D125" t="str">
            <v>(+) CLD (-) CSA SALT PURE</v>
          </cell>
        </row>
        <row r="126">
          <cell r="A126" t="str">
            <v>401C0007</v>
          </cell>
          <cell r="D126" t="str">
            <v>SIMVASTATIN AMMONIUM SALT</v>
          </cell>
        </row>
        <row r="127">
          <cell r="A127" t="str">
            <v>401C0007</v>
          </cell>
          <cell r="D127" t="str">
            <v>SPENT METHANOL CARBOXY NMPP</v>
          </cell>
        </row>
        <row r="128">
          <cell r="A128" t="str">
            <v>401C0007</v>
          </cell>
          <cell r="D128" t="str">
            <v>SPENT METHANOL S-DIPACP HBR</v>
          </cell>
        </row>
        <row r="129">
          <cell r="A129" t="str">
            <v>401C0007</v>
          </cell>
          <cell r="D129" t="str">
            <v>SPENT METHANOL S-DIPAMP TARTRA</v>
          </cell>
        </row>
        <row r="130">
          <cell r="A130" t="str">
            <v>401C0007</v>
          </cell>
          <cell r="D130" t="str">
            <v>SPENT METHANOL SDIPACP N TOSYL</v>
          </cell>
        </row>
        <row r="131">
          <cell r="A131" t="str">
            <v>401C0007</v>
          </cell>
          <cell r="D131" t="str">
            <v>SPENT METHANOL S-DIPAMP TAR WET</v>
          </cell>
        </row>
        <row r="132">
          <cell r="A132" t="str">
            <v>401C0007</v>
          </cell>
          <cell r="D132" t="str">
            <v>SPENT METHANOL SDIPACP HBR</v>
          </cell>
        </row>
        <row r="133">
          <cell r="A133" t="str">
            <v>401C0008</v>
          </cell>
          <cell r="D133" t="str">
            <v>HYDROXY NMPP</v>
          </cell>
        </row>
        <row r="134">
          <cell r="A134" t="str">
            <v>401C0008</v>
          </cell>
          <cell r="D134" t="str">
            <v>SIMVASTATIN AMMONIUM SALT</v>
          </cell>
        </row>
        <row r="135">
          <cell r="A135" t="str">
            <v>401C0008</v>
          </cell>
          <cell r="D135" t="str">
            <v>IRBESARTAN</v>
          </cell>
        </row>
        <row r="136">
          <cell r="A136" t="str">
            <v>401C0008</v>
          </cell>
          <cell r="D136" t="str">
            <v>IRBESARTAN</v>
          </cell>
        </row>
        <row r="137">
          <cell r="A137" t="str">
            <v>401C0008</v>
          </cell>
          <cell r="D137" t="str">
            <v>OLANZAPINE</v>
          </cell>
        </row>
        <row r="138">
          <cell r="A138" t="str">
            <v>401C0008</v>
          </cell>
          <cell r="D138" t="str">
            <v>EZETIMIBE</v>
          </cell>
        </row>
        <row r="139">
          <cell r="A139" t="str">
            <v>401C0008</v>
          </cell>
          <cell r="D139" t="str">
            <v>FLUVASTATIN SODIUM</v>
          </cell>
        </row>
        <row r="140">
          <cell r="A140" t="str">
            <v>401C0008</v>
          </cell>
          <cell r="D140" t="str">
            <v>FLUVASTATIN SODIUM</v>
          </cell>
        </row>
        <row r="141">
          <cell r="A141" t="str">
            <v>401C0008</v>
          </cell>
          <cell r="D141" t="str">
            <v>MONTELUKAST SODIUM</v>
          </cell>
        </row>
        <row r="142">
          <cell r="A142" t="str">
            <v>401C0008</v>
          </cell>
          <cell r="D142" t="str">
            <v>MONTELUKAST SODIUM</v>
          </cell>
        </row>
        <row r="143">
          <cell r="A143" t="str">
            <v>401C0008</v>
          </cell>
          <cell r="D143" t="str">
            <v>SPENT METHANOL OLANZAPINE MILLED</v>
          </cell>
        </row>
        <row r="144">
          <cell r="A144" t="str">
            <v>401C0008</v>
          </cell>
          <cell r="D144" t="str">
            <v>FAMCICLOVIR</v>
          </cell>
        </row>
        <row r="145">
          <cell r="A145" t="str">
            <v>401C0008</v>
          </cell>
          <cell r="D145" t="str">
            <v>SPENT METHANOL OLANZAPINE</v>
          </cell>
        </row>
        <row r="146">
          <cell r="A146" t="str">
            <v>401C0008</v>
          </cell>
          <cell r="D146" t="str">
            <v>FAMCICLOVIR 2nd CROP CRYST DRY</v>
          </cell>
        </row>
        <row r="147">
          <cell r="A147" t="str">
            <v>401C0009</v>
          </cell>
          <cell r="D147" t="str">
            <v>FAMCICLOVIR</v>
          </cell>
        </row>
        <row r="148">
          <cell r="A148" t="str">
            <v>401C0012</v>
          </cell>
          <cell r="D148" t="str">
            <v>CLOPIDOGEL  CAMPHOR SULFONATE PU</v>
          </cell>
        </row>
        <row r="149">
          <cell r="A149" t="str">
            <v>401C0012</v>
          </cell>
          <cell r="D149" t="str">
            <v>(+) CLD (-) CSA SALT PURE (S)</v>
          </cell>
        </row>
        <row r="150">
          <cell r="A150" t="str">
            <v>401C0012</v>
          </cell>
          <cell r="D150" t="str">
            <v>(+) CLD (-) CSA SALT PURE</v>
          </cell>
        </row>
        <row r="151">
          <cell r="A151" t="str">
            <v>401C0013</v>
          </cell>
          <cell r="D151" t="str">
            <v>EZETIMIBE</v>
          </cell>
        </row>
        <row r="152">
          <cell r="A152" t="str">
            <v>401C0013</v>
          </cell>
          <cell r="D152" t="str">
            <v>DIPROTECTED ATORVASTATIN (PAE)</v>
          </cell>
        </row>
        <row r="153">
          <cell r="A153" t="str">
            <v>401C0013</v>
          </cell>
          <cell r="D153" t="str">
            <v>Schiff’s Base Recover (Imine)</v>
          </cell>
        </row>
        <row r="154">
          <cell r="A154" t="str">
            <v>401C0013</v>
          </cell>
          <cell r="D154" t="str">
            <v>SERTRALINE MANDELATE CRYST</v>
          </cell>
        </row>
        <row r="155">
          <cell r="A155" t="str">
            <v>401C0013</v>
          </cell>
          <cell r="D155" t="str">
            <v>R-CMH</v>
          </cell>
        </row>
        <row r="156">
          <cell r="A156" t="str">
            <v>401C0013</v>
          </cell>
          <cell r="D156" t="str">
            <v>SERTRALINE RECEMATE HCL DRY</v>
          </cell>
        </row>
        <row r="157">
          <cell r="A157" t="str">
            <v>401C0014</v>
          </cell>
          <cell r="D157" t="str">
            <v>CYCLOHEXANE DIACETIC ACID MONOAM</v>
          </cell>
        </row>
        <row r="158">
          <cell r="A158" t="str">
            <v>401C0015</v>
          </cell>
          <cell r="D158" t="str">
            <v>VENLAFAXINE FREE BASE</v>
          </cell>
        </row>
        <row r="159">
          <cell r="A159" t="str">
            <v>401C0015</v>
          </cell>
          <cell r="D159" t="str">
            <v>VENLAFAXINE FREE BASE WET</v>
          </cell>
        </row>
        <row r="160">
          <cell r="A160" t="str">
            <v>401C0015</v>
          </cell>
          <cell r="D160" t="str">
            <v>VEN-1 WET</v>
          </cell>
        </row>
        <row r="161">
          <cell r="A161" t="str">
            <v>401C0018</v>
          </cell>
          <cell r="D161" t="str">
            <v>MONTELUKAST SODIUM</v>
          </cell>
        </row>
        <row r="162">
          <cell r="A162" t="str">
            <v>401C0018</v>
          </cell>
          <cell r="D162" t="str">
            <v>MONTELUKAST SODIUM</v>
          </cell>
        </row>
        <row r="163">
          <cell r="A163" t="str">
            <v>401D0001</v>
          </cell>
          <cell r="D163" t="str">
            <v>QUETIAPINE FUMARATE</v>
          </cell>
        </row>
        <row r="164">
          <cell r="A164" t="str">
            <v>401D0001</v>
          </cell>
          <cell r="D164" t="str">
            <v>QUETIAPINE FUMARATE</v>
          </cell>
        </row>
        <row r="165">
          <cell r="A165" t="str">
            <v>401D0002</v>
          </cell>
          <cell r="D165" t="str">
            <v>R-CMH</v>
          </cell>
        </row>
        <row r="166">
          <cell r="A166" t="str">
            <v>401D0003</v>
          </cell>
          <cell r="D166" t="str">
            <v>SERTRALINE MANDELATE CRYST</v>
          </cell>
        </row>
        <row r="167">
          <cell r="A167" t="str">
            <v>401D0003</v>
          </cell>
          <cell r="D167" t="str">
            <v>SERTRALINE MANDELATE</v>
          </cell>
        </row>
        <row r="168">
          <cell r="A168" t="str">
            <v>401D0004</v>
          </cell>
          <cell r="D168" t="str">
            <v>SERTRALINE MANDELATE CRYST</v>
          </cell>
        </row>
        <row r="169">
          <cell r="A169" t="str">
            <v>401D0004</v>
          </cell>
          <cell r="D169" t="str">
            <v>SERTRALINE RECEMATE HCL DRY</v>
          </cell>
        </row>
        <row r="170">
          <cell r="A170" t="str">
            <v>401D0006</v>
          </cell>
          <cell r="D170" t="str">
            <v>T B R E</v>
          </cell>
        </row>
        <row r="171">
          <cell r="A171" t="str">
            <v>401D0006</v>
          </cell>
          <cell r="D171" t="str">
            <v>ROSUVASTATIN - (TBRE)</v>
          </cell>
        </row>
        <row r="172">
          <cell r="A172" t="str">
            <v>401D0006</v>
          </cell>
          <cell r="D172" t="str">
            <v>ROSUVASTATIN TB-20 (N)</v>
          </cell>
        </row>
        <row r="173">
          <cell r="A173" t="str">
            <v>401D0008</v>
          </cell>
          <cell r="D173" t="str">
            <v>CLM-I (CLARITHROMYCIN-I)</v>
          </cell>
        </row>
        <row r="174">
          <cell r="A174" t="str">
            <v>401D0009</v>
          </cell>
          <cell r="D174" t="str">
            <v>HYDROXY NMPP</v>
          </cell>
        </row>
        <row r="175">
          <cell r="A175" t="str">
            <v>401D0009</v>
          </cell>
          <cell r="D175" t="str">
            <v>TRITYL LOSARTAN</v>
          </cell>
        </row>
        <row r="176">
          <cell r="A176" t="str">
            <v>401D0009</v>
          </cell>
          <cell r="D176" t="str">
            <v>EPSIP CRYST II DRY</v>
          </cell>
        </row>
        <row r="177">
          <cell r="A177" t="str">
            <v>401D0009</v>
          </cell>
          <cell r="D177" t="str">
            <v>S-DIPAMP TARTRATE DRY</v>
          </cell>
        </row>
        <row r="178">
          <cell r="A178" t="str">
            <v>401D0009</v>
          </cell>
          <cell r="D178" t="str">
            <v>EPSIP MSA DRY</v>
          </cell>
        </row>
        <row r="179">
          <cell r="A179" t="str">
            <v>401D0009</v>
          </cell>
          <cell r="D179" t="str">
            <v>CLOPIDOGEL  CAMPHOR SULFONATE PU</v>
          </cell>
        </row>
        <row r="180">
          <cell r="A180" t="str">
            <v>401D0009</v>
          </cell>
          <cell r="D180" t="str">
            <v>EZETIMIBE</v>
          </cell>
        </row>
        <row r="181">
          <cell r="A181" t="str">
            <v>401D0009</v>
          </cell>
          <cell r="D181" t="str">
            <v>(+) CLD (-) CSA SALT PURE (S)</v>
          </cell>
        </row>
        <row r="182">
          <cell r="A182" t="str">
            <v>401D0009</v>
          </cell>
          <cell r="D182" t="str">
            <v>(+) CLD (-) CSA SALT PURE</v>
          </cell>
        </row>
        <row r="183">
          <cell r="A183" t="str">
            <v>401D0010</v>
          </cell>
          <cell r="D183" t="str">
            <v>CLM-I (CLARITHROMYCIN-I)</v>
          </cell>
        </row>
        <row r="184">
          <cell r="A184" t="str">
            <v>401D0010</v>
          </cell>
          <cell r="D184" t="str">
            <v>HYDROXY NMPP</v>
          </cell>
        </row>
        <row r="185">
          <cell r="A185" t="str">
            <v>401D0010</v>
          </cell>
          <cell r="D185" t="str">
            <v>Schiff’s Base Recover (Imine)</v>
          </cell>
        </row>
        <row r="186">
          <cell r="A186" t="str">
            <v>401D0011</v>
          </cell>
          <cell r="D186" t="str">
            <v>R-CMH</v>
          </cell>
        </row>
        <row r="187">
          <cell r="A187" t="str">
            <v>401D0012</v>
          </cell>
          <cell r="D187" t="str">
            <v>CLM-I (CLARITHROMYCIN-I)</v>
          </cell>
        </row>
        <row r="188">
          <cell r="A188" t="str">
            <v>401D0016</v>
          </cell>
          <cell r="D188" t="str">
            <v>QUETIAPINE FUMARATE CRYST WET</v>
          </cell>
        </row>
        <row r="189">
          <cell r="A189" t="str">
            <v>401D0017</v>
          </cell>
          <cell r="D189" t="str">
            <v>S-DIPAMP TARTRATE DRY</v>
          </cell>
        </row>
        <row r="190">
          <cell r="A190" t="str">
            <v>401D0019</v>
          </cell>
          <cell r="D190" t="str">
            <v>MONTELUKAST SODIUM</v>
          </cell>
        </row>
        <row r="191">
          <cell r="A191" t="str">
            <v>401D0019</v>
          </cell>
          <cell r="D191" t="str">
            <v>MONTELUKAST SODIUM</v>
          </cell>
        </row>
        <row r="192">
          <cell r="A192" t="str">
            <v>401D0020</v>
          </cell>
          <cell r="D192" t="str">
            <v>DIPROTECTED ATORVASTATIN (PAE)</v>
          </cell>
        </row>
        <row r="193">
          <cell r="A193" t="str">
            <v>401D0021</v>
          </cell>
          <cell r="D193" t="str">
            <v>SIMVASTATIN AMMONIUM SALT</v>
          </cell>
        </row>
        <row r="194">
          <cell r="A194" t="str">
            <v>401D0022</v>
          </cell>
          <cell r="D194" t="str">
            <v>EZETIMIBE</v>
          </cell>
        </row>
        <row r="195">
          <cell r="A195" t="str">
            <v>401D0022</v>
          </cell>
          <cell r="D195" t="str">
            <v>PREGABALIN DRY</v>
          </cell>
        </row>
        <row r="196">
          <cell r="A196" t="str">
            <v>401D0022</v>
          </cell>
          <cell r="D196" t="str">
            <v>EPSIP MSA DRY</v>
          </cell>
        </row>
        <row r="197">
          <cell r="A197" t="str">
            <v>401D0023</v>
          </cell>
          <cell r="D197" t="str">
            <v>DBFEtCL</v>
          </cell>
        </row>
        <row r="198">
          <cell r="A198" t="str">
            <v>401E0002</v>
          </cell>
          <cell r="D198" t="str">
            <v>VENLAFAXINE FREE BASE</v>
          </cell>
        </row>
        <row r="199">
          <cell r="A199" t="str">
            <v>401E0002</v>
          </cell>
          <cell r="D199" t="str">
            <v>EPSIP MSA DRY</v>
          </cell>
        </row>
        <row r="200">
          <cell r="A200" t="str">
            <v>401E0002</v>
          </cell>
          <cell r="D200" t="str">
            <v>VENLAFAXINE FREE BASE 2ND CROP</v>
          </cell>
        </row>
        <row r="201">
          <cell r="A201" t="str">
            <v>401E0002</v>
          </cell>
          <cell r="D201" t="str">
            <v>FAMCICLOVIR</v>
          </cell>
        </row>
        <row r="202">
          <cell r="A202" t="str">
            <v>401E0002</v>
          </cell>
          <cell r="D202" t="str">
            <v>DIPROTECTED ATORVASTATIN (PAE)</v>
          </cell>
        </row>
        <row r="203">
          <cell r="A203" t="str">
            <v>401E0002</v>
          </cell>
          <cell r="D203" t="str">
            <v>VENLAFAXINE FREE BASE</v>
          </cell>
        </row>
        <row r="204">
          <cell r="A204" t="str">
            <v>401E0002</v>
          </cell>
          <cell r="D204" t="str">
            <v>VENLAFAXINE FREE BASE WET</v>
          </cell>
        </row>
        <row r="205">
          <cell r="A205" t="str">
            <v>401E0002</v>
          </cell>
          <cell r="D205" t="str">
            <v>(+) CLD (-) CSA SALT PURE (S)</v>
          </cell>
        </row>
        <row r="206">
          <cell r="A206" t="str">
            <v>401E0002</v>
          </cell>
          <cell r="D206" t="str">
            <v>(+) CLD (-) CSA SALT PURE</v>
          </cell>
        </row>
        <row r="207">
          <cell r="A207" t="str">
            <v>401E0002</v>
          </cell>
          <cell r="D207" t="str">
            <v>AZA ERYTHROMYCIN</v>
          </cell>
        </row>
        <row r="208">
          <cell r="A208" t="str">
            <v>401E0002</v>
          </cell>
          <cell r="D208" t="str">
            <v>FAMCICLOVIR 2nd CROP CRYST DRY</v>
          </cell>
        </row>
        <row r="209">
          <cell r="A209" t="str">
            <v>401E0003</v>
          </cell>
          <cell r="D209" t="str">
            <v>R-CMH</v>
          </cell>
        </row>
        <row r="210">
          <cell r="A210" t="str">
            <v>401E0004</v>
          </cell>
          <cell r="D210" t="str">
            <v>IRBESARTAN</v>
          </cell>
        </row>
        <row r="211">
          <cell r="A211" t="str">
            <v>401E0004</v>
          </cell>
          <cell r="D211" t="str">
            <v>IRBESARTAN</v>
          </cell>
        </row>
        <row r="212">
          <cell r="A212" t="str">
            <v>401E0007</v>
          </cell>
          <cell r="D212" t="str">
            <v>CLM-I (CLARITHROMYCIN-I)</v>
          </cell>
        </row>
        <row r="213">
          <cell r="A213" t="str">
            <v>401E0008</v>
          </cell>
          <cell r="D213" t="str">
            <v>AZA ERYTHROMYCIN</v>
          </cell>
        </row>
        <row r="214">
          <cell r="A214" t="str">
            <v>401E0008</v>
          </cell>
          <cell r="D214" t="str">
            <v>Silyl Ester - TIOC ROUTE DRY</v>
          </cell>
        </row>
        <row r="215">
          <cell r="A215" t="str">
            <v>401E0009</v>
          </cell>
          <cell r="D215" t="str">
            <v>CLP-8 PURE</v>
          </cell>
        </row>
        <row r="216">
          <cell r="A216" t="str">
            <v>401E0009</v>
          </cell>
          <cell r="D216" t="str">
            <v>FAMCICLOVIR 2nd CROP CRYST DRY</v>
          </cell>
        </row>
        <row r="217">
          <cell r="A217" t="str">
            <v>401E0009</v>
          </cell>
          <cell r="D217" t="str">
            <v>CLP-8</v>
          </cell>
        </row>
        <row r="218">
          <cell r="A218" t="str">
            <v>401E0009</v>
          </cell>
          <cell r="D218" t="str">
            <v>EPSIP CRYST II DRY</v>
          </cell>
        </row>
        <row r="219">
          <cell r="A219" t="str">
            <v>401E0009</v>
          </cell>
          <cell r="D219" t="str">
            <v>TRITYL LOSARTAN</v>
          </cell>
        </row>
        <row r="220">
          <cell r="A220" t="str">
            <v>401E0009</v>
          </cell>
          <cell r="D220" t="str">
            <v>FAMCICLOVIR</v>
          </cell>
        </row>
        <row r="221">
          <cell r="A221" t="str">
            <v>401E0009</v>
          </cell>
          <cell r="D221" t="str">
            <v>SIMVASTATIN AMMONIUM SALT</v>
          </cell>
        </row>
        <row r="222">
          <cell r="A222" t="str">
            <v>401E0009</v>
          </cell>
          <cell r="D222" t="str">
            <v>R-CMH</v>
          </cell>
        </row>
        <row r="223">
          <cell r="A223" t="str">
            <v>401E0009</v>
          </cell>
          <cell r="D223" t="str">
            <v>IRBESARTAN</v>
          </cell>
        </row>
        <row r="224">
          <cell r="A224" t="str">
            <v>401E0009</v>
          </cell>
          <cell r="D224" t="str">
            <v>IRBESARTAN</v>
          </cell>
        </row>
        <row r="225">
          <cell r="A225" t="str">
            <v>401E0009</v>
          </cell>
          <cell r="D225" t="str">
            <v>S-DIPAMP TARTRATE DRY</v>
          </cell>
        </row>
        <row r="226">
          <cell r="A226" t="str">
            <v>401E0009</v>
          </cell>
          <cell r="D226" t="str">
            <v>EZETIMIBE</v>
          </cell>
        </row>
        <row r="227">
          <cell r="A227" t="str">
            <v>401E0009</v>
          </cell>
          <cell r="D227" t="str">
            <v>EZETIMIBE</v>
          </cell>
        </row>
        <row r="228">
          <cell r="A228" t="str">
            <v>401E0009</v>
          </cell>
          <cell r="D228" t="str">
            <v>TRITYL LOSARTAN CRYST IIND CROP</v>
          </cell>
        </row>
        <row r="229">
          <cell r="A229" t="str">
            <v>401E0009</v>
          </cell>
          <cell r="D229" t="str">
            <v>ETHYL ACETATE - RECOVERED</v>
          </cell>
        </row>
        <row r="230">
          <cell r="A230" t="str">
            <v>401E0010</v>
          </cell>
          <cell r="D230" t="str">
            <v>R-CMH</v>
          </cell>
        </row>
        <row r="231">
          <cell r="A231" t="str">
            <v>401E0013</v>
          </cell>
          <cell r="D231" t="str">
            <v>EZETIMIBE</v>
          </cell>
        </row>
        <row r="232">
          <cell r="A232" t="str">
            <v>401E0014</v>
          </cell>
          <cell r="D232" t="str">
            <v>EZETIMIBE</v>
          </cell>
        </row>
        <row r="233">
          <cell r="A233" t="str">
            <v>401E0015</v>
          </cell>
          <cell r="D233" t="str">
            <v>PREGABALIN DRY</v>
          </cell>
        </row>
        <row r="234">
          <cell r="A234" t="str">
            <v>401E0015</v>
          </cell>
          <cell r="D234" t="str">
            <v>2-[(8S)-1,6,7,8-TETRAHYDRO-2H-IN</v>
          </cell>
        </row>
        <row r="235">
          <cell r="A235" t="str">
            <v>401F0002</v>
          </cell>
          <cell r="D235" t="str">
            <v>FLUVASTATIN SODIUM</v>
          </cell>
        </row>
        <row r="236">
          <cell r="A236" t="str">
            <v>401F0002</v>
          </cell>
          <cell r="D236" t="str">
            <v>FLUVASTATIN SODIUM</v>
          </cell>
        </row>
        <row r="237">
          <cell r="A237" t="str">
            <v>401F0005</v>
          </cell>
          <cell r="D237" t="str">
            <v>VENLAFAXINE BASE</v>
          </cell>
        </row>
        <row r="238">
          <cell r="A238" t="str">
            <v>401F0005</v>
          </cell>
          <cell r="D238" t="str">
            <v>VENLAFAXINE FREE BASE</v>
          </cell>
        </row>
        <row r="239">
          <cell r="A239" t="str">
            <v>401F0005</v>
          </cell>
          <cell r="D239" t="str">
            <v>VENLAFAXINE FREE BASE WET</v>
          </cell>
        </row>
        <row r="240">
          <cell r="A240" t="str">
            <v>401F0007</v>
          </cell>
          <cell r="D240" t="str">
            <v>EZETIMIBE</v>
          </cell>
        </row>
        <row r="241">
          <cell r="A241" t="str">
            <v>401F0007</v>
          </cell>
          <cell r="D241" t="str">
            <v>VENLAFAXINE FREE BASE</v>
          </cell>
        </row>
        <row r="242">
          <cell r="A242" t="str">
            <v>401F0007</v>
          </cell>
          <cell r="D242" t="str">
            <v>VENLAFAXINE FREE BASE WET</v>
          </cell>
        </row>
        <row r="243">
          <cell r="A243" t="str">
            <v>401F0007</v>
          </cell>
          <cell r="D243" t="str">
            <v>VENLAFAXINE BASE</v>
          </cell>
        </row>
        <row r="244">
          <cell r="A244" t="str">
            <v>401F0007</v>
          </cell>
          <cell r="D244" t="str">
            <v>CLM-I (CLARITHROMYCIN-I)</v>
          </cell>
        </row>
        <row r="245">
          <cell r="A245" t="str">
            <v>401F0008</v>
          </cell>
          <cell r="D245" t="str">
            <v>QUETIAPINE FUMARATE</v>
          </cell>
        </row>
        <row r="246">
          <cell r="A246" t="str">
            <v>401F0008</v>
          </cell>
          <cell r="D246" t="str">
            <v>QUETIAPINE FUMARATE</v>
          </cell>
        </row>
        <row r="247">
          <cell r="A247" t="str">
            <v>401F0008</v>
          </cell>
          <cell r="D247" t="str">
            <v>QUETIAPINE FUMARATE CRYST WET</v>
          </cell>
        </row>
        <row r="248">
          <cell r="A248" t="str">
            <v>401F0010</v>
          </cell>
          <cell r="D248" t="str">
            <v>T B R E</v>
          </cell>
        </row>
        <row r="249">
          <cell r="A249" t="str">
            <v>401F0010</v>
          </cell>
          <cell r="D249" t="str">
            <v>ROSUVASTATIN - (TBRE)</v>
          </cell>
        </row>
        <row r="250">
          <cell r="A250" t="str">
            <v>401F0010</v>
          </cell>
          <cell r="D250" t="str">
            <v>ROSUVASTATIN TB-20 (N)</v>
          </cell>
        </row>
        <row r="251">
          <cell r="A251" t="str">
            <v>401H0003</v>
          </cell>
          <cell r="D251" t="str">
            <v>SIMVASTATIN AMMONIUM SALT</v>
          </cell>
        </row>
        <row r="252">
          <cell r="A252" t="str">
            <v>401H0003</v>
          </cell>
          <cell r="D252" t="str">
            <v>CLM-I (CLARITHROMYCIN-I)</v>
          </cell>
        </row>
        <row r="253">
          <cell r="A253" t="str">
            <v>401H0003</v>
          </cell>
          <cell r="D253" t="str">
            <v>Silyl Ester - TIOC ROUTE DRY</v>
          </cell>
        </row>
        <row r="254">
          <cell r="A254" t="str">
            <v>401H0004</v>
          </cell>
          <cell r="D254" t="str">
            <v>QUETIAPINE FUMARATE</v>
          </cell>
        </row>
        <row r="255">
          <cell r="A255" t="str">
            <v>401H0004</v>
          </cell>
          <cell r="D255" t="str">
            <v>QUETIAPINE FUMARATE</v>
          </cell>
        </row>
        <row r="256">
          <cell r="A256" t="str">
            <v>401H0005</v>
          </cell>
          <cell r="D256" t="str">
            <v>T B R E</v>
          </cell>
        </row>
        <row r="257">
          <cell r="A257" t="str">
            <v>401H0005</v>
          </cell>
          <cell r="D257" t="str">
            <v>HYDROXY NMPP</v>
          </cell>
        </row>
        <row r="258">
          <cell r="A258" t="str">
            <v>401H0005</v>
          </cell>
          <cell r="D258" t="str">
            <v>ROSUVASTATIN - (TBRE)</v>
          </cell>
        </row>
        <row r="259">
          <cell r="A259" t="str">
            <v>401H0005</v>
          </cell>
          <cell r="D259" t="str">
            <v>EZETIMIBE</v>
          </cell>
        </row>
        <row r="260">
          <cell r="A260" t="str">
            <v>401H0005</v>
          </cell>
          <cell r="D260" t="str">
            <v>ROSUVASTATIN TB-20 (N)</v>
          </cell>
        </row>
        <row r="261">
          <cell r="A261" t="str">
            <v>401H0007</v>
          </cell>
          <cell r="D261" t="str">
            <v>PREGABALIN DRY</v>
          </cell>
        </row>
        <row r="262">
          <cell r="A262" t="str">
            <v>401H0007</v>
          </cell>
          <cell r="D262" t="str">
            <v>R-CMH</v>
          </cell>
        </row>
        <row r="263">
          <cell r="A263" t="str">
            <v>401H0007</v>
          </cell>
          <cell r="D263" t="str">
            <v>D(-)MANDELIC ACID RECOVERED D</v>
          </cell>
        </row>
        <row r="264">
          <cell r="A264" t="str">
            <v>401H0007</v>
          </cell>
          <cell r="D264" t="str">
            <v>EPSIP MSA DRY</v>
          </cell>
        </row>
        <row r="265">
          <cell r="A265" t="str">
            <v>401H0007</v>
          </cell>
          <cell r="D265" t="str">
            <v>2-[(8S)-1,6,7,8-TETRAHYDRO-2H-IN</v>
          </cell>
        </row>
        <row r="266">
          <cell r="A266" t="str">
            <v>401H0007</v>
          </cell>
          <cell r="D266" t="str">
            <v>HYDROXY NMPP</v>
          </cell>
        </row>
        <row r="267">
          <cell r="A267" t="str">
            <v>401H0007</v>
          </cell>
          <cell r="D267" t="str">
            <v>RECOVERD D(-)MANDELIC ACID DRY</v>
          </cell>
        </row>
        <row r="268">
          <cell r="A268" t="str">
            <v>401H0007</v>
          </cell>
          <cell r="D268" t="str">
            <v>QUETIAPINE FUMARATE</v>
          </cell>
        </row>
        <row r="269">
          <cell r="A269" t="str">
            <v>401H0007</v>
          </cell>
          <cell r="D269" t="str">
            <v>QUETIAPINE FUMARATE</v>
          </cell>
        </row>
        <row r="270">
          <cell r="A270" t="str">
            <v>401H0007</v>
          </cell>
          <cell r="D270" t="str">
            <v>SERTRALINE RECEMATE HCL DRY</v>
          </cell>
        </row>
        <row r="271">
          <cell r="A271" t="str">
            <v>401H0007</v>
          </cell>
          <cell r="D271" t="str">
            <v>SCMH - Recovered</v>
          </cell>
        </row>
        <row r="272">
          <cell r="A272" t="str">
            <v>401H0007</v>
          </cell>
          <cell r="D272" t="str">
            <v>ROSUVASTATIN TB-20 (N)</v>
          </cell>
        </row>
        <row r="273">
          <cell r="A273" t="str">
            <v>401H0007</v>
          </cell>
          <cell r="D273" t="str">
            <v>VENLAFAXINE FREE BASE</v>
          </cell>
        </row>
        <row r="274">
          <cell r="A274" t="str">
            <v>401H0007</v>
          </cell>
          <cell r="D274" t="str">
            <v>VENLAFAXINE FREE BASE WET</v>
          </cell>
        </row>
        <row r="275">
          <cell r="A275" t="str">
            <v>401H0007</v>
          </cell>
          <cell r="D275" t="str">
            <v>T B R E</v>
          </cell>
        </row>
        <row r="276">
          <cell r="A276" t="str">
            <v>401H0007</v>
          </cell>
          <cell r="D276" t="str">
            <v>SPENT METHANOL DICHLORO</v>
          </cell>
        </row>
        <row r="277">
          <cell r="A277" t="str">
            <v>401H0007</v>
          </cell>
          <cell r="D277" t="str">
            <v>SPENT METHANOL DIOL</v>
          </cell>
        </row>
        <row r="278">
          <cell r="A278" t="str">
            <v>401H0007</v>
          </cell>
          <cell r="D278" t="str">
            <v>EZETIMIBE</v>
          </cell>
        </row>
        <row r="279">
          <cell r="A279" t="str">
            <v>401H0007</v>
          </cell>
          <cell r="D279" t="str">
            <v>SPENT METHANOL HYDROXY WET</v>
          </cell>
        </row>
        <row r="280">
          <cell r="A280" t="str">
            <v>401H0007</v>
          </cell>
          <cell r="D280" t="str">
            <v>ROSUVASTATIN - (TBRE)</v>
          </cell>
        </row>
        <row r="281">
          <cell r="A281" t="str">
            <v>401H0007</v>
          </cell>
          <cell r="D281" t="str">
            <v>MDC - RECOVERED TIOC</v>
          </cell>
        </row>
        <row r="282">
          <cell r="A282" t="str">
            <v>401H0007</v>
          </cell>
          <cell r="D282" t="str">
            <v>MDC - DISTILLED - CLP</v>
          </cell>
        </row>
        <row r="283">
          <cell r="A283" t="str">
            <v>401H0007</v>
          </cell>
          <cell r="D283" t="str">
            <v>FLUVASTATIN SODIUM</v>
          </cell>
        </row>
        <row r="284">
          <cell r="A284" t="str">
            <v>401H0007</v>
          </cell>
          <cell r="D284" t="str">
            <v>FLUVASTATIN SODIUM</v>
          </cell>
        </row>
        <row r="285">
          <cell r="A285" t="str">
            <v>401H0007</v>
          </cell>
          <cell r="D285" t="str">
            <v>M T B E - TREATMENT (HCL)</v>
          </cell>
        </row>
        <row r="286">
          <cell r="A286" t="str">
            <v>401H0009</v>
          </cell>
          <cell r="D286" t="str">
            <v>DIPROTECTED ATORVASTATIN (PAE)</v>
          </cell>
        </row>
        <row r="287">
          <cell r="A287" t="str">
            <v>401H0009</v>
          </cell>
          <cell r="D287" t="str">
            <v>SERTRALINE MANDELATE CRYST</v>
          </cell>
        </row>
        <row r="288">
          <cell r="A288" t="str">
            <v>401H0009</v>
          </cell>
          <cell r="D288" t="str">
            <v>SERTRALINE RECEMATE HCL DRY</v>
          </cell>
        </row>
        <row r="289">
          <cell r="A289" t="str">
            <v>401H0010</v>
          </cell>
          <cell r="D289" t="str">
            <v>EZETIMIBE</v>
          </cell>
        </row>
        <row r="290">
          <cell r="A290" t="str">
            <v>401H0011</v>
          </cell>
          <cell r="D290" t="str">
            <v>CLM-I (CLARITHROMYCIN-I)</v>
          </cell>
        </row>
        <row r="291">
          <cell r="A291" t="str">
            <v>401H0011</v>
          </cell>
          <cell r="D291" t="str">
            <v>AZA ERYTHROMYCIN</v>
          </cell>
        </row>
        <row r="292">
          <cell r="A292" t="str">
            <v>401H0011</v>
          </cell>
          <cell r="D292" t="str">
            <v>Silyl Ester - TIOC ROUTE DRY</v>
          </cell>
        </row>
        <row r="293">
          <cell r="A293" t="str">
            <v>401H0012</v>
          </cell>
          <cell r="D293" t="str">
            <v>CLP-8 PURE</v>
          </cell>
        </row>
        <row r="294">
          <cell r="A294" t="str">
            <v>401H0012</v>
          </cell>
          <cell r="D294" t="str">
            <v>CLP-8</v>
          </cell>
        </row>
        <row r="295">
          <cell r="A295" t="str">
            <v>401H0012</v>
          </cell>
          <cell r="D295" t="str">
            <v>EPSIP MSA DRY</v>
          </cell>
        </row>
        <row r="296">
          <cell r="A296" t="str">
            <v>401H0012</v>
          </cell>
          <cell r="D296" t="str">
            <v>EPSIP CRYST II DRY</v>
          </cell>
        </row>
        <row r="297">
          <cell r="A297" t="str">
            <v>401H0012</v>
          </cell>
          <cell r="D297" t="str">
            <v>QUETIAPINE FUMARATE</v>
          </cell>
        </row>
        <row r="298">
          <cell r="A298" t="str">
            <v>401H0012</v>
          </cell>
          <cell r="D298" t="str">
            <v>QUETIAPINE FUMARATE</v>
          </cell>
        </row>
        <row r="299">
          <cell r="A299" t="str">
            <v>401H0012</v>
          </cell>
          <cell r="D299" t="str">
            <v>VENLAFAXINE FREE BASE 2ND CROP</v>
          </cell>
        </row>
        <row r="300">
          <cell r="A300" t="str">
            <v>401H0012</v>
          </cell>
          <cell r="D300" t="str">
            <v>ROSUVASTATIN TB-20 (N)</v>
          </cell>
        </row>
        <row r="301">
          <cell r="A301" t="str">
            <v>401H0012</v>
          </cell>
          <cell r="D301" t="str">
            <v>DIPROTECTED ATORVASTATIN (PAE)</v>
          </cell>
        </row>
        <row r="302">
          <cell r="A302" t="str">
            <v>401H0012</v>
          </cell>
          <cell r="D302" t="str">
            <v>SERTRALINE MANDELATE CRYST</v>
          </cell>
        </row>
        <row r="303">
          <cell r="A303" t="str">
            <v>401H0012</v>
          </cell>
          <cell r="D303" t="str">
            <v>FAMCICLOVIR</v>
          </cell>
        </row>
        <row r="304">
          <cell r="A304" t="str">
            <v>401H0012</v>
          </cell>
          <cell r="D304" t="str">
            <v>SERTRALINE RECEMATE HCL DRY</v>
          </cell>
        </row>
        <row r="305">
          <cell r="A305" t="str">
            <v>401H0012</v>
          </cell>
          <cell r="D305" t="str">
            <v>VENLAFAXINE FREE BASE WET</v>
          </cell>
        </row>
        <row r="306">
          <cell r="A306" t="str">
            <v>401H0012</v>
          </cell>
          <cell r="D306" t="str">
            <v>VENLAFAXINE BASE</v>
          </cell>
        </row>
        <row r="307">
          <cell r="A307" t="str">
            <v>401H0012</v>
          </cell>
          <cell r="D307" t="str">
            <v>VENLAFAXINE FREE BASE</v>
          </cell>
        </row>
        <row r="308">
          <cell r="A308" t="str">
            <v>401H0012</v>
          </cell>
          <cell r="D308" t="str">
            <v>VENLAFAXINE FREE BASE</v>
          </cell>
        </row>
        <row r="309">
          <cell r="A309" t="str">
            <v>401H0012</v>
          </cell>
          <cell r="D309" t="str">
            <v>CLM-I (CLARITHROMYCIN-I)</v>
          </cell>
        </row>
        <row r="310">
          <cell r="A310" t="str">
            <v>401H0013</v>
          </cell>
          <cell r="D310" t="str">
            <v>OLANZAPINE</v>
          </cell>
        </row>
        <row r="311">
          <cell r="A311" t="str">
            <v>401H0013</v>
          </cell>
          <cell r="D311" t="str">
            <v>(+) CLD (-) CSA SALT PURE (S)</v>
          </cell>
        </row>
        <row r="312">
          <cell r="A312" t="str">
            <v>401H0013</v>
          </cell>
          <cell r="D312" t="str">
            <v>(+) CLD (-) CSA SALT PURE</v>
          </cell>
        </row>
        <row r="313">
          <cell r="A313" t="str">
            <v>401H0013</v>
          </cell>
          <cell r="D313" t="str">
            <v>SERTRALINE MANDELATE</v>
          </cell>
        </row>
        <row r="314">
          <cell r="A314" t="str">
            <v>401H0014</v>
          </cell>
          <cell r="D314" t="str">
            <v>SIMVASTATIN AMMONIUM SALT</v>
          </cell>
        </row>
        <row r="315">
          <cell r="A315" t="str">
            <v>401H0014</v>
          </cell>
          <cell r="D315" t="str">
            <v>IRBESARTAN</v>
          </cell>
        </row>
        <row r="316">
          <cell r="A316" t="str">
            <v>401H0014</v>
          </cell>
          <cell r="D316" t="str">
            <v>IRBESARTAN</v>
          </cell>
        </row>
        <row r="317">
          <cell r="A317" t="str">
            <v>401H0017</v>
          </cell>
          <cell r="D317" t="str">
            <v>S-DIPAMP TARTRATE DRY</v>
          </cell>
        </row>
        <row r="318">
          <cell r="A318" t="str">
            <v>401H0018</v>
          </cell>
          <cell r="D318" t="str">
            <v>SIMVASTATIN AMMONIUM SALT</v>
          </cell>
        </row>
        <row r="319">
          <cell r="A319" t="str">
            <v>401I0001</v>
          </cell>
          <cell r="D319" t="str">
            <v>EZETIMIBE</v>
          </cell>
        </row>
        <row r="320">
          <cell r="A320" t="str">
            <v>401I0001</v>
          </cell>
          <cell r="D320" t="str">
            <v>AZA ERYTHROMYCIN</v>
          </cell>
        </row>
        <row r="321">
          <cell r="A321" t="str">
            <v>401I0001</v>
          </cell>
          <cell r="D321" t="str">
            <v>CLM-I (CLARITHROMYCIN-I)</v>
          </cell>
        </row>
        <row r="322">
          <cell r="A322" t="str">
            <v>401I0004</v>
          </cell>
          <cell r="D322" t="str">
            <v>R-CMH</v>
          </cell>
        </row>
        <row r="323">
          <cell r="A323" t="str">
            <v>401I0005</v>
          </cell>
          <cell r="D323" t="str">
            <v>MONTELUKAST SODIUM</v>
          </cell>
        </row>
        <row r="324">
          <cell r="A324" t="str">
            <v>401I0005</v>
          </cell>
          <cell r="D324" t="str">
            <v>MONTELUKAST SODIUM</v>
          </cell>
        </row>
        <row r="325">
          <cell r="A325" t="str">
            <v>401I0006</v>
          </cell>
          <cell r="D325" t="str">
            <v>SIMVASTATIN AMMONIUM SALT</v>
          </cell>
        </row>
        <row r="326">
          <cell r="A326" t="str">
            <v>401I0007</v>
          </cell>
          <cell r="D326" t="str">
            <v>EZETIMIBE</v>
          </cell>
        </row>
        <row r="327">
          <cell r="A327" t="str">
            <v>401I0008</v>
          </cell>
          <cell r="D327" t="str">
            <v>PREGABALIN DRY</v>
          </cell>
        </row>
        <row r="328">
          <cell r="A328" t="str">
            <v>401L0001</v>
          </cell>
          <cell r="D328" t="str">
            <v>S-DIPAMP TARTRATE DRY</v>
          </cell>
        </row>
        <row r="329">
          <cell r="A329" t="str">
            <v>401L0003</v>
          </cell>
          <cell r="D329" t="str">
            <v>T B R E</v>
          </cell>
        </row>
        <row r="330">
          <cell r="A330" t="str">
            <v>401L0003</v>
          </cell>
          <cell r="D330" t="str">
            <v>ROSUVASTATIN - (TBRE)</v>
          </cell>
        </row>
        <row r="331">
          <cell r="A331" t="str">
            <v>401L0004</v>
          </cell>
          <cell r="D331" t="str">
            <v>HYDROXY NMPP</v>
          </cell>
        </row>
        <row r="332">
          <cell r="A332" t="str">
            <v>401L0006</v>
          </cell>
          <cell r="D332" t="str">
            <v>SIMVASTATIN AMMONIUM SALT</v>
          </cell>
        </row>
        <row r="333">
          <cell r="A333" t="str">
            <v>401M0002</v>
          </cell>
          <cell r="D333" t="str">
            <v>CLM-I (CLARITHROMYCIN-I)</v>
          </cell>
        </row>
        <row r="334">
          <cell r="A334" t="str">
            <v>401M0002</v>
          </cell>
          <cell r="D334" t="str">
            <v>PREGABALIN DRY</v>
          </cell>
        </row>
        <row r="335">
          <cell r="A335" t="str">
            <v>401M0002</v>
          </cell>
          <cell r="D335" t="str">
            <v>R-CMH</v>
          </cell>
        </row>
        <row r="336">
          <cell r="A336" t="str">
            <v>401M0002</v>
          </cell>
          <cell r="D336" t="str">
            <v>S-PEA -CARBAMATE(2nd CROP) DRY</v>
          </cell>
        </row>
        <row r="337">
          <cell r="A337" t="str">
            <v>401M0002</v>
          </cell>
          <cell r="D337" t="str">
            <v>M T B E - RECOVERED</v>
          </cell>
        </row>
        <row r="338">
          <cell r="A338" t="str">
            <v>401M0003</v>
          </cell>
          <cell r="D338" t="str">
            <v>T B R E</v>
          </cell>
        </row>
        <row r="339">
          <cell r="A339" t="str">
            <v>401M0003</v>
          </cell>
          <cell r="D339" t="str">
            <v>ROSUVASTATIN - (TBRE)</v>
          </cell>
        </row>
        <row r="340">
          <cell r="A340" t="str">
            <v>401M0003</v>
          </cell>
          <cell r="D340" t="str">
            <v>EPSIP MSA DRY</v>
          </cell>
        </row>
        <row r="341">
          <cell r="A341" t="str">
            <v>401M0003</v>
          </cell>
          <cell r="D341" t="str">
            <v>MONTELUKAST SODIUM</v>
          </cell>
        </row>
        <row r="342">
          <cell r="A342" t="str">
            <v>401M0003</v>
          </cell>
          <cell r="D342" t="str">
            <v>EZETIMIBE</v>
          </cell>
        </row>
        <row r="343">
          <cell r="A343" t="str">
            <v>401M0003</v>
          </cell>
          <cell r="D343" t="str">
            <v>SIMVASTATIN AMMONIUM SALT</v>
          </cell>
        </row>
        <row r="344">
          <cell r="A344" t="str">
            <v>401M0003</v>
          </cell>
          <cell r="D344" t="str">
            <v>AZA ERYTHROMYCIN</v>
          </cell>
        </row>
        <row r="345">
          <cell r="A345" t="str">
            <v>401M0003</v>
          </cell>
          <cell r="D345" t="str">
            <v>MONTELUKAST SODIUM</v>
          </cell>
        </row>
        <row r="346">
          <cell r="A346" t="str">
            <v>401M0003</v>
          </cell>
          <cell r="D346" t="str">
            <v>HYDROXY NMPP</v>
          </cell>
        </row>
        <row r="347">
          <cell r="A347" t="str">
            <v>401M0003</v>
          </cell>
          <cell r="D347" t="str">
            <v>PREGABALIN DRY</v>
          </cell>
        </row>
        <row r="348">
          <cell r="A348" t="str">
            <v>401M0003</v>
          </cell>
          <cell r="D348" t="str">
            <v>SERTRALINE RECEMATE HCL DRY</v>
          </cell>
        </row>
        <row r="349">
          <cell r="A349" t="str">
            <v>401M0003</v>
          </cell>
          <cell r="D349" t="str">
            <v>SERTRALINE MANDELATE CRYST</v>
          </cell>
        </row>
        <row r="350">
          <cell r="A350" t="str">
            <v>401M0003</v>
          </cell>
          <cell r="D350" t="str">
            <v>DBFEtCL</v>
          </cell>
        </row>
        <row r="351">
          <cell r="A351" t="str">
            <v>401M0003</v>
          </cell>
          <cell r="D351" t="str">
            <v>DIPROTECTED ATORVASTATIN (PAE)</v>
          </cell>
        </row>
        <row r="352">
          <cell r="A352" t="str">
            <v>401M0003</v>
          </cell>
          <cell r="D352" t="str">
            <v>Schiff’s Base Recover (Imine)</v>
          </cell>
        </row>
        <row r="353">
          <cell r="A353" t="str">
            <v>401M0003</v>
          </cell>
          <cell r="D353" t="str">
            <v>VENLAFAXINE FREE BASE</v>
          </cell>
        </row>
        <row r="354">
          <cell r="A354" t="str">
            <v>401M0003</v>
          </cell>
          <cell r="D354" t="str">
            <v>VENLAFAXINE FREE BASE WET</v>
          </cell>
        </row>
        <row r="355">
          <cell r="A355" t="str">
            <v>401M0003</v>
          </cell>
          <cell r="D355" t="str">
            <v>ROSUVASTATIN TB-20 (N)</v>
          </cell>
        </row>
        <row r="356">
          <cell r="A356" t="str">
            <v>401M0003</v>
          </cell>
          <cell r="D356" t="str">
            <v>CLM-I (CLARITHROMYCIN-I)</v>
          </cell>
        </row>
        <row r="357">
          <cell r="A357" t="str">
            <v>401M0003</v>
          </cell>
          <cell r="D357" t="str">
            <v>SPENT METHANOL AZA</v>
          </cell>
        </row>
        <row r="358">
          <cell r="A358" t="str">
            <v>401M0003</v>
          </cell>
          <cell r="D358" t="str">
            <v>Silyl Ester - TIOC ROUTE DRY</v>
          </cell>
        </row>
        <row r="359">
          <cell r="A359" t="str">
            <v>401M0003</v>
          </cell>
          <cell r="D359" t="str">
            <v>VEN-1 WET</v>
          </cell>
        </row>
        <row r="360">
          <cell r="A360" t="str">
            <v>401M0003</v>
          </cell>
          <cell r="D360" t="str">
            <v>TRITYL LOSARTAN</v>
          </cell>
        </row>
        <row r="361">
          <cell r="A361" t="str">
            <v>401M0003</v>
          </cell>
          <cell r="D361" t="str">
            <v>SPENT METHANOL S-DIPAMP TAR WET</v>
          </cell>
        </row>
        <row r="362">
          <cell r="A362" t="str">
            <v>401M0003</v>
          </cell>
          <cell r="D362" t="str">
            <v>SPENT METHANOL OLANZAPINE</v>
          </cell>
        </row>
        <row r="363">
          <cell r="A363" t="str">
            <v>401M0003</v>
          </cell>
          <cell r="D363" t="str">
            <v>SPENT METHANOL SDIPACP N TOSYL</v>
          </cell>
        </row>
        <row r="364">
          <cell r="A364" t="str">
            <v>401M0003</v>
          </cell>
          <cell r="D364" t="str">
            <v>SPENT METHANOL SDIPACP HBR</v>
          </cell>
        </row>
        <row r="365">
          <cell r="A365" t="str">
            <v>401M0003</v>
          </cell>
          <cell r="D365" t="str">
            <v>SPENT METHANOL SMOP</v>
          </cell>
        </row>
        <row r="366">
          <cell r="A366" t="str">
            <v>401M0003</v>
          </cell>
          <cell r="D366" t="str">
            <v>SPENT METHANOL NMPP</v>
          </cell>
        </row>
        <row r="367">
          <cell r="A367" t="str">
            <v>401M0003</v>
          </cell>
          <cell r="D367" t="str">
            <v>SPENT METHANOL OLAZAPINE DRY</v>
          </cell>
        </row>
        <row r="368">
          <cell r="A368" t="str">
            <v>401M0003</v>
          </cell>
          <cell r="D368" t="str">
            <v>SPENT METHANOL NMPP TOSY CRYST</v>
          </cell>
        </row>
        <row r="369">
          <cell r="A369" t="str">
            <v>401M0003</v>
          </cell>
          <cell r="D369" t="str">
            <v>SPENT METHANOL HYDROXY SALT</v>
          </cell>
        </row>
        <row r="370">
          <cell r="A370" t="str">
            <v>401M0003</v>
          </cell>
          <cell r="D370" t="str">
            <v>SPENT METHANOL HYDROXY WET</v>
          </cell>
        </row>
        <row r="371">
          <cell r="A371" t="str">
            <v>401M0003</v>
          </cell>
          <cell r="D371" t="str">
            <v>SPENT METHANOL NMPP TOSY CRUDE</v>
          </cell>
        </row>
        <row r="372">
          <cell r="A372" t="str">
            <v>401M0003</v>
          </cell>
          <cell r="D372" t="str">
            <v>SPENT METHANOL ERY OXIME HCL</v>
          </cell>
        </row>
        <row r="373">
          <cell r="A373" t="str">
            <v>401M0003</v>
          </cell>
          <cell r="D373" t="str">
            <v>SPENT METHANOL HYDROXY SOLUTION</v>
          </cell>
        </row>
        <row r="374">
          <cell r="A374" t="str">
            <v>401M0003</v>
          </cell>
          <cell r="D374" t="str">
            <v>EZETIMIBE</v>
          </cell>
        </row>
        <row r="375">
          <cell r="A375" t="str">
            <v>401M0003</v>
          </cell>
          <cell r="D375" t="str">
            <v>SPENT METHANOL S-DIPACP HBR</v>
          </cell>
        </row>
        <row r="376">
          <cell r="A376" t="str">
            <v>401M0003</v>
          </cell>
          <cell r="D376" t="str">
            <v>SPENT METHANOL CARBOXY NMPP</v>
          </cell>
        </row>
        <row r="377">
          <cell r="A377" t="str">
            <v>401M0003</v>
          </cell>
          <cell r="D377" t="str">
            <v>SPENT METHANOL FAMCICLOVIR DRY</v>
          </cell>
        </row>
        <row r="378">
          <cell r="A378" t="str">
            <v>401M0003</v>
          </cell>
          <cell r="D378" t="str">
            <v>SPENT METHANOL FAMCICLOVIR 2 DRY</v>
          </cell>
        </row>
        <row r="379">
          <cell r="A379" t="str">
            <v>401M0003</v>
          </cell>
          <cell r="D379" t="str">
            <v>SPENT METHANOL FAMCICLOVIR WET</v>
          </cell>
        </row>
        <row r="380">
          <cell r="A380" t="str">
            <v>401M0003</v>
          </cell>
          <cell r="D380" t="str">
            <v>SPENT METHANOL OLANZAPINE MILLED</v>
          </cell>
        </row>
        <row r="381">
          <cell r="A381" t="str">
            <v>401M0003</v>
          </cell>
          <cell r="D381" t="str">
            <v>SPENT METHANOL S-DIPAMP TARTRA</v>
          </cell>
        </row>
        <row r="382">
          <cell r="A382" t="str">
            <v>401M0003</v>
          </cell>
          <cell r="D382" t="str">
            <v>SPENT METHANOL FAMCICLOVIR FINAL</v>
          </cell>
        </row>
        <row r="383">
          <cell r="A383" t="str">
            <v>401M0003</v>
          </cell>
          <cell r="D383" t="str">
            <v>SPENT METHANOL FAMCICLOVIR 2 CRY</v>
          </cell>
        </row>
        <row r="384">
          <cell r="A384" t="str">
            <v>401M0003</v>
          </cell>
          <cell r="D384" t="str">
            <v>SPENT METHANOL DICHLORO</v>
          </cell>
        </row>
        <row r="385">
          <cell r="A385" t="str">
            <v>401M0003</v>
          </cell>
          <cell r="D385" t="str">
            <v>SPENT METHANOL CLM 1</v>
          </cell>
        </row>
        <row r="386">
          <cell r="A386" t="str">
            <v>401M0003</v>
          </cell>
          <cell r="D386" t="str">
            <v>SPENT METHANOL DIOL</v>
          </cell>
        </row>
        <row r="387">
          <cell r="A387" t="str">
            <v>401M0004</v>
          </cell>
          <cell r="D387" t="str">
            <v>CLM-I (CLARITHROMYCIN-I)</v>
          </cell>
        </row>
        <row r="388">
          <cell r="A388" t="str">
            <v>401M0006</v>
          </cell>
          <cell r="D388" t="str">
            <v>EZETIMIBE</v>
          </cell>
        </row>
        <row r="389">
          <cell r="A389" t="str">
            <v>401M0006</v>
          </cell>
          <cell r="D389" t="str">
            <v>2-[(8S)-1,6,7,8-TETRAHYDRO-2H-IN</v>
          </cell>
        </row>
        <row r="390">
          <cell r="A390" t="str">
            <v>401M0006</v>
          </cell>
          <cell r="D390" t="str">
            <v>AZA ERYTHROMYCIN</v>
          </cell>
        </row>
        <row r="391">
          <cell r="A391" t="str">
            <v>401M0006</v>
          </cell>
          <cell r="D391" t="str">
            <v>CLM-I (CLARITHROMYCIN-I)</v>
          </cell>
        </row>
        <row r="392">
          <cell r="A392" t="str">
            <v>401M0006</v>
          </cell>
          <cell r="D392" t="str">
            <v>QUETIAPINE FUMARATE</v>
          </cell>
        </row>
        <row r="393">
          <cell r="A393" t="str">
            <v>401M0006</v>
          </cell>
          <cell r="D393" t="str">
            <v>QUETIAPINE FUMARATE</v>
          </cell>
        </row>
        <row r="394">
          <cell r="A394" t="str">
            <v>401M0006</v>
          </cell>
          <cell r="D394" t="str">
            <v>EPHEDRINE - RECOVERED</v>
          </cell>
        </row>
        <row r="395">
          <cell r="A395" t="str">
            <v>401M0006</v>
          </cell>
          <cell r="D395" t="str">
            <v>ROSUVASTATIN TB-20 (N)</v>
          </cell>
        </row>
        <row r="396">
          <cell r="A396" t="str">
            <v>401M0006</v>
          </cell>
          <cell r="D396" t="str">
            <v>Silyl Ester - TIOC ROUTE DRY</v>
          </cell>
        </row>
        <row r="397">
          <cell r="A397" t="str">
            <v>401M0006</v>
          </cell>
          <cell r="D397" t="str">
            <v>S-DIPAMP TARTRATE DRY</v>
          </cell>
        </row>
        <row r="398">
          <cell r="A398" t="str">
            <v>401M0007</v>
          </cell>
          <cell r="D398" t="str">
            <v>SERTRALINE MANDELATE CRYST</v>
          </cell>
        </row>
        <row r="399">
          <cell r="A399" t="str">
            <v>401M0007</v>
          </cell>
          <cell r="D399" t="str">
            <v>SERTRALINE RECEMATE HCL DRY</v>
          </cell>
        </row>
        <row r="400">
          <cell r="A400" t="str">
            <v>401M0008</v>
          </cell>
          <cell r="D400" t="str">
            <v>MONTELUKAST SODIUM</v>
          </cell>
        </row>
        <row r="401">
          <cell r="A401" t="str">
            <v>401M0008</v>
          </cell>
          <cell r="D401" t="str">
            <v>MONTELUKAST SODIUM</v>
          </cell>
        </row>
        <row r="402">
          <cell r="A402" t="str">
            <v>401M0009</v>
          </cell>
          <cell r="D402" t="str">
            <v>MONTELUKAST SODIUM</v>
          </cell>
        </row>
        <row r="403">
          <cell r="A403" t="str">
            <v>401M0009</v>
          </cell>
          <cell r="D403" t="str">
            <v>MONTELUKAST SODIUM</v>
          </cell>
        </row>
        <row r="404">
          <cell r="A404" t="str">
            <v>401M0010</v>
          </cell>
          <cell r="D404" t="str">
            <v>MONTELUKAST SODIUM</v>
          </cell>
        </row>
        <row r="405">
          <cell r="A405" t="str">
            <v>401M0010</v>
          </cell>
          <cell r="D405" t="str">
            <v>MONTELUKAST SODIUM</v>
          </cell>
        </row>
        <row r="406">
          <cell r="A406" t="str">
            <v>401M0010</v>
          </cell>
          <cell r="D406" t="str">
            <v>MEK DISTILLED</v>
          </cell>
        </row>
        <row r="407">
          <cell r="A407" t="str">
            <v>401M0011</v>
          </cell>
          <cell r="D407" t="str">
            <v>SIMVASTATIN AMMONIUM SALT</v>
          </cell>
        </row>
        <row r="408">
          <cell r="A408" t="str">
            <v>401M0012</v>
          </cell>
          <cell r="D408" t="str">
            <v>EZETIMIBE</v>
          </cell>
        </row>
        <row r="409">
          <cell r="A409" t="str">
            <v>401M0013</v>
          </cell>
          <cell r="D409" t="str">
            <v>T B R E</v>
          </cell>
        </row>
        <row r="410">
          <cell r="A410" t="str">
            <v>401M0013</v>
          </cell>
          <cell r="D410" t="str">
            <v>EPSIP MSA DRY</v>
          </cell>
        </row>
        <row r="411">
          <cell r="A411" t="str">
            <v>401M0013</v>
          </cell>
          <cell r="D411" t="str">
            <v>ROSUVASTATIN - (TBRE)</v>
          </cell>
        </row>
        <row r="412">
          <cell r="A412" t="str">
            <v>401M0013</v>
          </cell>
          <cell r="D412" t="str">
            <v>EZETIMIBE</v>
          </cell>
        </row>
        <row r="413">
          <cell r="A413" t="str">
            <v>401M0014</v>
          </cell>
          <cell r="D413" t="str">
            <v>T B R E</v>
          </cell>
        </row>
        <row r="414">
          <cell r="A414" t="str">
            <v>401M0014</v>
          </cell>
          <cell r="D414" t="str">
            <v>ROSUVASTATIN - (TBRE)</v>
          </cell>
        </row>
        <row r="415">
          <cell r="A415" t="str">
            <v>401M0014</v>
          </cell>
          <cell r="D415" t="str">
            <v>TREATED MBSG</v>
          </cell>
        </row>
        <row r="416">
          <cell r="A416" t="str">
            <v>401M0014</v>
          </cell>
          <cell r="D416" t="str">
            <v>ROSUVASTATIN TB-20 (N)</v>
          </cell>
        </row>
        <row r="417">
          <cell r="A417" t="str">
            <v>401N0001</v>
          </cell>
          <cell r="D417" t="str">
            <v>CLP-8 PURE</v>
          </cell>
        </row>
        <row r="418">
          <cell r="A418" t="str">
            <v>401N0001</v>
          </cell>
          <cell r="D418" t="str">
            <v>CLP-8</v>
          </cell>
        </row>
        <row r="419">
          <cell r="A419" t="str">
            <v>401N0004</v>
          </cell>
          <cell r="D419" t="str">
            <v>FLUVASTATIN SODIUM</v>
          </cell>
        </row>
        <row r="420">
          <cell r="A420" t="str">
            <v>401N0004</v>
          </cell>
          <cell r="D420" t="str">
            <v>FLUVASTATIN SODIUM</v>
          </cell>
        </row>
        <row r="421">
          <cell r="A421" t="str">
            <v>401N0004</v>
          </cell>
          <cell r="D421" t="str">
            <v>FDE-t-Bu CRYST IInd CROP DRY</v>
          </cell>
        </row>
        <row r="422">
          <cell r="A422" t="str">
            <v>401N0004</v>
          </cell>
          <cell r="D422" t="str">
            <v>VENLAFAXINE FREE BASE</v>
          </cell>
        </row>
        <row r="423">
          <cell r="A423" t="str">
            <v>401N0004</v>
          </cell>
          <cell r="D423" t="str">
            <v>T B R E</v>
          </cell>
        </row>
        <row r="424">
          <cell r="A424" t="str">
            <v>401N0004</v>
          </cell>
          <cell r="D424" t="str">
            <v>VENLAFAXINE FREE BASE</v>
          </cell>
        </row>
        <row r="425">
          <cell r="A425" t="str">
            <v>401N0004</v>
          </cell>
          <cell r="D425" t="str">
            <v>VENLAFAXINE FREE BASE WET</v>
          </cell>
        </row>
        <row r="426">
          <cell r="A426" t="str">
            <v>401N0004</v>
          </cell>
          <cell r="D426" t="str">
            <v>VENLAFAXINE BASE</v>
          </cell>
        </row>
        <row r="427">
          <cell r="A427" t="str">
            <v>401N0004</v>
          </cell>
          <cell r="D427" t="str">
            <v>VENLAFAXINE FREE BASE 2ND CROP</v>
          </cell>
        </row>
        <row r="428">
          <cell r="A428" t="str">
            <v>401N0004</v>
          </cell>
          <cell r="D428" t="str">
            <v>ROSUVASTATIN - (TBRE)</v>
          </cell>
        </row>
        <row r="429">
          <cell r="A429" t="str">
            <v>401N0004</v>
          </cell>
          <cell r="D429" t="str">
            <v>ROSUVASTATIN TB-20 (N)</v>
          </cell>
        </row>
        <row r="430">
          <cell r="A430" t="str">
            <v>401N0005</v>
          </cell>
          <cell r="D430" t="str">
            <v>T B R E</v>
          </cell>
        </row>
        <row r="431">
          <cell r="A431" t="str">
            <v>401N0005</v>
          </cell>
          <cell r="D431" t="str">
            <v>ROSUVASTATIN - (TBRE)</v>
          </cell>
        </row>
        <row r="432">
          <cell r="A432" t="str">
            <v>401N0005</v>
          </cell>
          <cell r="D432" t="str">
            <v>ROSUVASTATIN TB-20 (N)</v>
          </cell>
        </row>
        <row r="433">
          <cell r="A433" t="str">
            <v>401N0008</v>
          </cell>
          <cell r="D433" t="str">
            <v>OLANZAPINE</v>
          </cell>
        </row>
        <row r="434">
          <cell r="A434" t="str">
            <v>401N0009</v>
          </cell>
          <cell r="D434" t="str">
            <v>HYDROXY NMPP</v>
          </cell>
        </row>
        <row r="435">
          <cell r="A435" t="str">
            <v>401N0011</v>
          </cell>
          <cell r="D435" t="str">
            <v>EZETIMIBE</v>
          </cell>
        </row>
        <row r="436">
          <cell r="A436" t="str">
            <v>401N0013</v>
          </cell>
          <cell r="D436" t="str">
            <v>EZETIMIBE</v>
          </cell>
        </row>
        <row r="437">
          <cell r="A437" t="str">
            <v>401N0014</v>
          </cell>
          <cell r="D437" t="str">
            <v>QUETIAPINE FUMARATE</v>
          </cell>
        </row>
        <row r="438">
          <cell r="A438" t="str">
            <v>401N0014</v>
          </cell>
          <cell r="D438" t="str">
            <v>QUETIAPINE FUMARATE</v>
          </cell>
        </row>
        <row r="439">
          <cell r="A439" t="str">
            <v>401N0014</v>
          </cell>
          <cell r="D439" t="str">
            <v>QUETIAPINE FUMARATE CRYST WET</v>
          </cell>
        </row>
        <row r="440">
          <cell r="A440" t="str">
            <v>401N0014</v>
          </cell>
          <cell r="D440" t="str">
            <v>S-DIPAMP TARTRATE DRY</v>
          </cell>
        </row>
        <row r="441">
          <cell r="A441" t="str">
            <v>401N0014</v>
          </cell>
          <cell r="D441" t="str">
            <v>N BUTANOL RECOVERED QUATIPINE T</v>
          </cell>
        </row>
        <row r="442">
          <cell r="A442" t="str">
            <v>401N0015</v>
          </cell>
          <cell r="D442" t="str">
            <v>EPSIP CRYST II DRY</v>
          </cell>
        </row>
        <row r="443">
          <cell r="A443" t="str">
            <v>401N0015</v>
          </cell>
          <cell r="D443" t="str">
            <v>EPSIP MSA DRY</v>
          </cell>
        </row>
        <row r="444">
          <cell r="A444" t="str">
            <v>401N0015</v>
          </cell>
          <cell r="D444" t="str">
            <v>EZETIMIBE</v>
          </cell>
        </row>
        <row r="445">
          <cell r="A445" t="str">
            <v>401N0015</v>
          </cell>
          <cell r="D445" t="str">
            <v>MONTELUKAST SODIUM</v>
          </cell>
        </row>
        <row r="446">
          <cell r="A446" t="str">
            <v>401N0015</v>
          </cell>
          <cell r="D446" t="str">
            <v>MONTELUKAST SODIUM</v>
          </cell>
        </row>
        <row r="447">
          <cell r="A447" t="str">
            <v>401N0016</v>
          </cell>
          <cell r="D447" t="str">
            <v>MONTELUKAST SODIUM</v>
          </cell>
        </row>
        <row r="448">
          <cell r="A448" t="str">
            <v>401N0016</v>
          </cell>
          <cell r="D448" t="str">
            <v>MONTELUKAST SODIUM</v>
          </cell>
        </row>
        <row r="449">
          <cell r="A449" t="str">
            <v>401N0017</v>
          </cell>
          <cell r="D449" t="str">
            <v>TRITYL LOSARTAN</v>
          </cell>
        </row>
        <row r="450">
          <cell r="A450" t="str">
            <v>401N0018</v>
          </cell>
          <cell r="D450" t="str">
            <v>SIMVASTATIN AMMONIUM SALT</v>
          </cell>
        </row>
        <row r="451">
          <cell r="A451" t="str">
            <v>401N0026</v>
          </cell>
          <cell r="D451" t="str">
            <v>MONTELUKAST SODIUM</v>
          </cell>
        </row>
        <row r="452">
          <cell r="A452" t="str">
            <v>401N0026</v>
          </cell>
          <cell r="D452" t="str">
            <v>MONTELUKAST SODIUM</v>
          </cell>
        </row>
        <row r="453">
          <cell r="A453" t="str">
            <v>401O0001</v>
          </cell>
          <cell r="D453" t="str">
            <v>CLP-8 PURE</v>
          </cell>
        </row>
        <row r="454">
          <cell r="A454" t="str">
            <v>401O0001</v>
          </cell>
          <cell r="D454" t="str">
            <v>CLP-8</v>
          </cell>
        </row>
        <row r="455">
          <cell r="A455" t="str">
            <v>401P0001</v>
          </cell>
          <cell r="D455" t="str">
            <v>FAMCICLOVIR</v>
          </cell>
        </row>
        <row r="456">
          <cell r="A456" t="str">
            <v>401P0001</v>
          </cell>
          <cell r="D456" t="str">
            <v>EZETIMIBE</v>
          </cell>
        </row>
        <row r="457">
          <cell r="A457" t="str">
            <v>401P0002</v>
          </cell>
          <cell r="D457" t="str">
            <v>T B R E</v>
          </cell>
        </row>
        <row r="458">
          <cell r="A458" t="str">
            <v>401P0002</v>
          </cell>
          <cell r="D458" t="str">
            <v>ROSUVASTATIN - (TBRE)</v>
          </cell>
        </row>
        <row r="459">
          <cell r="A459" t="str">
            <v>401P0003</v>
          </cell>
          <cell r="D459" t="str">
            <v>CLM-I (CLARITHROMYCIN-I)</v>
          </cell>
        </row>
        <row r="460">
          <cell r="A460" t="str">
            <v>401P0003</v>
          </cell>
          <cell r="D460" t="str">
            <v>EZETIMIBE</v>
          </cell>
        </row>
        <row r="461">
          <cell r="A461" t="str">
            <v>401P0003</v>
          </cell>
          <cell r="D461" t="str">
            <v>Silyl Ester - TIOC ROUTE DRY</v>
          </cell>
        </row>
        <row r="462">
          <cell r="A462" t="str">
            <v>401P0004</v>
          </cell>
          <cell r="D462" t="str">
            <v>S-DIPAMP TARTRATE DRY</v>
          </cell>
        </row>
        <row r="463">
          <cell r="A463" t="str">
            <v>401P0004</v>
          </cell>
          <cell r="D463" t="str">
            <v>AZA ERYTHROMYCIN</v>
          </cell>
        </row>
        <row r="464">
          <cell r="A464" t="str">
            <v>401P0005</v>
          </cell>
          <cell r="D464" t="str">
            <v>HYDROXY NMPP</v>
          </cell>
        </row>
        <row r="465">
          <cell r="A465" t="str">
            <v>401P0006</v>
          </cell>
          <cell r="D465" t="str">
            <v>AZA ERYTHROMYCIN</v>
          </cell>
        </row>
        <row r="466">
          <cell r="A466" t="str">
            <v>401P0006</v>
          </cell>
          <cell r="D466" t="str">
            <v>PLATINUM CARBON WASHED</v>
          </cell>
        </row>
        <row r="467">
          <cell r="A467" t="str">
            <v>401P0009</v>
          </cell>
          <cell r="D467" t="str">
            <v>QUETIAPINE FUMARATE</v>
          </cell>
        </row>
        <row r="468">
          <cell r="A468" t="str">
            <v>401P0009</v>
          </cell>
          <cell r="D468" t="str">
            <v>QUETIAPINE FUMARATE</v>
          </cell>
        </row>
        <row r="469">
          <cell r="A469" t="str">
            <v>401P0011</v>
          </cell>
          <cell r="D469" t="str">
            <v>AZA ERYTHROMYCIN</v>
          </cell>
        </row>
        <row r="470">
          <cell r="A470" t="str">
            <v>401P0012</v>
          </cell>
          <cell r="D470" t="str">
            <v>VENLAFAXINE FREE BASE</v>
          </cell>
        </row>
        <row r="471">
          <cell r="A471" t="str">
            <v>401P0012</v>
          </cell>
          <cell r="D471" t="str">
            <v>VENLAFAXINE FREE BASE WET</v>
          </cell>
        </row>
        <row r="472">
          <cell r="A472" t="str">
            <v>401P0012</v>
          </cell>
          <cell r="D472" t="str">
            <v>VEN-1 WET</v>
          </cell>
        </row>
        <row r="473">
          <cell r="A473" t="str">
            <v>401P0013</v>
          </cell>
          <cell r="D473" t="str">
            <v>CLOPIDOGEL  CAMPHOR SULFONATE PU</v>
          </cell>
        </row>
        <row r="474">
          <cell r="A474" t="str">
            <v>401P0013</v>
          </cell>
          <cell r="D474" t="str">
            <v>QUETIAPINE FUMARATE</v>
          </cell>
        </row>
        <row r="475">
          <cell r="A475" t="str">
            <v>401P0013</v>
          </cell>
          <cell r="D475" t="str">
            <v>(+) CLD (-) CSA SALT PURE (S)</v>
          </cell>
        </row>
        <row r="476">
          <cell r="A476" t="str">
            <v>401P0013</v>
          </cell>
          <cell r="D476" t="str">
            <v>TRITYL LOSARTAN</v>
          </cell>
        </row>
        <row r="477">
          <cell r="A477" t="str">
            <v>401P0013</v>
          </cell>
          <cell r="D477" t="str">
            <v>(+) CLD (-) CSA SALT PURE</v>
          </cell>
        </row>
        <row r="478">
          <cell r="A478" t="str">
            <v>401P0013</v>
          </cell>
          <cell r="D478" t="str">
            <v>EPSIP MSA DRY</v>
          </cell>
        </row>
        <row r="479">
          <cell r="A479" t="str">
            <v>401P0014</v>
          </cell>
          <cell r="D479" t="str">
            <v>HYDROXY NMPP</v>
          </cell>
        </row>
        <row r="480">
          <cell r="A480" t="str">
            <v>401P0015</v>
          </cell>
          <cell r="D480" t="str">
            <v>HYDROXY NMPP</v>
          </cell>
        </row>
        <row r="481">
          <cell r="A481" t="str">
            <v>401P0015</v>
          </cell>
          <cell r="D481" t="str">
            <v>CLM-I (CLARITHROMYCIN-I)</v>
          </cell>
        </row>
        <row r="482">
          <cell r="A482" t="str">
            <v>401P0015</v>
          </cell>
          <cell r="D482" t="str">
            <v>Schiff’s Base Recover (Imine)</v>
          </cell>
        </row>
        <row r="483">
          <cell r="A483" t="str">
            <v>401P0016</v>
          </cell>
          <cell r="D483" t="str">
            <v>QUETIAPINE FUMARATE</v>
          </cell>
        </row>
        <row r="484">
          <cell r="A484" t="str">
            <v>401P0017</v>
          </cell>
          <cell r="D484" t="str">
            <v>T B R E</v>
          </cell>
        </row>
        <row r="485">
          <cell r="A485" t="str">
            <v>401P0017</v>
          </cell>
          <cell r="D485" t="str">
            <v>ROSUVASTATIN - (TBRE)</v>
          </cell>
        </row>
        <row r="486">
          <cell r="A486" t="str">
            <v>401P0017</v>
          </cell>
          <cell r="D486" t="str">
            <v>ROSUVASTATIN TB-20 (N)</v>
          </cell>
        </row>
        <row r="487">
          <cell r="A487" t="str">
            <v>401P0017</v>
          </cell>
          <cell r="D487" t="str">
            <v>CLD BASE RACEMATE (RACEMISED)</v>
          </cell>
        </row>
        <row r="488">
          <cell r="A488" t="str">
            <v>401P0017</v>
          </cell>
          <cell r="D488" t="str">
            <v>(+) CLD (-) CSA SALT PURE (S)</v>
          </cell>
        </row>
        <row r="489">
          <cell r="A489" t="str">
            <v>401P0017</v>
          </cell>
          <cell r="D489" t="str">
            <v>(+) CLD (-) CSA SALT PURE</v>
          </cell>
        </row>
        <row r="490">
          <cell r="A490" t="str">
            <v>401P0019</v>
          </cell>
          <cell r="D490" t="str">
            <v>S-DIPAMP TARTRATE DRY</v>
          </cell>
        </row>
        <row r="491">
          <cell r="A491" t="str">
            <v>401P0019</v>
          </cell>
          <cell r="D491" t="str">
            <v>PREGABALIN DRY</v>
          </cell>
        </row>
        <row r="492">
          <cell r="A492" t="str">
            <v>401P0021</v>
          </cell>
          <cell r="D492" t="str">
            <v>DIPROTECTED ATORVASTATIN (PAE)</v>
          </cell>
        </row>
        <row r="493">
          <cell r="A493" t="str">
            <v>401P0022</v>
          </cell>
          <cell r="D493" t="str">
            <v>SIMVASTATIN AMMONIUM SALT</v>
          </cell>
        </row>
        <row r="494">
          <cell r="A494" t="str">
            <v>401P0023</v>
          </cell>
          <cell r="D494" t="str">
            <v>EZETIMIBE</v>
          </cell>
        </row>
        <row r="495">
          <cell r="A495" t="str">
            <v>401R0001</v>
          </cell>
          <cell r="D495" t="str">
            <v>SERTRALINE RECEMATE HCL DRY</v>
          </cell>
        </row>
        <row r="496">
          <cell r="A496" t="str">
            <v>401R0001</v>
          </cell>
          <cell r="D496" t="str">
            <v>SERTRALINE MANDELATE CRYST</v>
          </cell>
        </row>
        <row r="497">
          <cell r="A497" t="str">
            <v>401R0001</v>
          </cell>
          <cell r="D497" t="str">
            <v>DIPROTECTED ATORVASTATIN (PAE)</v>
          </cell>
        </row>
        <row r="498">
          <cell r="A498" t="str">
            <v>401R0002</v>
          </cell>
          <cell r="D498" t="str">
            <v>RML 23 PURE DRY</v>
          </cell>
        </row>
        <row r="499">
          <cell r="A499" t="str">
            <v>401S0002</v>
          </cell>
          <cell r="D499" t="str">
            <v>CLP-8 PURE</v>
          </cell>
        </row>
        <row r="500">
          <cell r="A500" t="str">
            <v>401S0002</v>
          </cell>
          <cell r="D500" t="str">
            <v>CLP-8</v>
          </cell>
        </row>
        <row r="501">
          <cell r="A501" t="str">
            <v>401S0004</v>
          </cell>
          <cell r="D501" t="str">
            <v>SERTRALINE MANDELATE CRYST</v>
          </cell>
        </row>
        <row r="502">
          <cell r="A502" t="str">
            <v>401S0004</v>
          </cell>
          <cell r="D502" t="str">
            <v>SERTRALINE RECEMATE HCL DRY</v>
          </cell>
        </row>
        <row r="503">
          <cell r="A503" t="str">
            <v>401S0005</v>
          </cell>
          <cell r="D503" t="str">
            <v>CLP-8</v>
          </cell>
        </row>
        <row r="504">
          <cell r="A504" t="str">
            <v>401S0005</v>
          </cell>
          <cell r="D504" t="str">
            <v>CLP-8 PURE</v>
          </cell>
        </row>
        <row r="505">
          <cell r="A505" t="str">
            <v>401S0007</v>
          </cell>
          <cell r="D505" t="str">
            <v>CLM-I (CLARITHROMYCIN-I)</v>
          </cell>
        </row>
        <row r="506">
          <cell r="A506" t="str">
            <v>401S0008</v>
          </cell>
          <cell r="D506" t="str">
            <v>T B R E</v>
          </cell>
        </row>
        <row r="507">
          <cell r="A507" t="str">
            <v>401S0008</v>
          </cell>
          <cell r="D507" t="str">
            <v>PLATINUM CARBON WASHED</v>
          </cell>
        </row>
        <row r="508">
          <cell r="A508" t="str">
            <v>401S0008</v>
          </cell>
          <cell r="D508" t="str">
            <v>ROSUVASTATIN - (TBRE)</v>
          </cell>
        </row>
        <row r="509">
          <cell r="A509" t="str">
            <v>401S0008</v>
          </cell>
          <cell r="D509" t="str">
            <v>DBFEtCL</v>
          </cell>
        </row>
        <row r="510">
          <cell r="A510" t="str">
            <v>401S0008</v>
          </cell>
          <cell r="D510" t="str">
            <v>EZETIMIBE</v>
          </cell>
        </row>
        <row r="511">
          <cell r="A511" t="str">
            <v>401S0008</v>
          </cell>
          <cell r="D511" t="str">
            <v>CLM-I (CLARITHROMYCIN-I)</v>
          </cell>
        </row>
        <row r="512">
          <cell r="A512" t="str">
            <v>401S0008</v>
          </cell>
          <cell r="D512" t="str">
            <v>DIPROTECTED ATORVASTATIN (PAE)</v>
          </cell>
        </row>
        <row r="513">
          <cell r="A513" t="str">
            <v>401S0008</v>
          </cell>
          <cell r="D513" t="str">
            <v>2-[(8S)-1,6,7,8-TETRAHYDRO-2H-IN</v>
          </cell>
        </row>
        <row r="514">
          <cell r="A514" t="str">
            <v>401S0008</v>
          </cell>
          <cell r="D514" t="str">
            <v>AZA ERYTHROMYCIN</v>
          </cell>
        </row>
        <row r="515">
          <cell r="A515" t="str">
            <v>401S0008</v>
          </cell>
          <cell r="D515" t="str">
            <v>Silyl Ester - TIOC ROUTE DRY</v>
          </cell>
        </row>
        <row r="516">
          <cell r="A516" t="str">
            <v>401S0008</v>
          </cell>
          <cell r="D516" t="str">
            <v>ROSUVASTATIN TB-20 (N)</v>
          </cell>
        </row>
        <row r="517">
          <cell r="A517" t="str">
            <v>401S0008</v>
          </cell>
          <cell r="D517" t="str">
            <v>CLD BASE RACEMATE (RACEMISED)</v>
          </cell>
        </row>
        <row r="518">
          <cell r="A518" t="str">
            <v>401S0008</v>
          </cell>
          <cell r="D518" t="str">
            <v>TREATED MBSG</v>
          </cell>
        </row>
        <row r="519">
          <cell r="A519" t="str">
            <v>401S0008</v>
          </cell>
          <cell r="D519" t="str">
            <v>(+) CLD (-) CSA SALT PURE (S)</v>
          </cell>
        </row>
        <row r="520">
          <cell r="A520" t="str">
            <v>401S0008</v>
          </cell>
          <cell r="D520" t="str">
            <v>(+) CLD (-) CSA SALT PURE</v>
          </cell>
        </row>
        <row r="521">
          <cell r="A521" t="str">
            <v>401S0009</v>
          </cell>
          <cell r="D521" t="str">
            <v>CLP-8 PURE</v>
          </cell>
        </row>
        <row r="522">
          <cell r="A522" t="str">
            <v>401S0009</v>
          </cell>
          <cell r="D522" t="str">
            <v>CLP-8</v>
          </cell>
        </row>
        <row r="523">
          <cell r="A523" t="str">
            <v>401S0010</v>
          </cell>
          <cell r="D523" t="str">
            <v>EZETIMIBE</v>
          </cell>
        </row>
        <row r="524">
          <cell r="A524" t="str">
            <v>401S0011</v>
          </cell>
          <cell r="D524" t="str">
            <v>QUETIAPINE FUMARATE</v>
          </cell>
        </row>
        <row r="525">
          <cell r="A525" t="str">
            <v>401S0011</v>
          </cell>
          <cell r="D525" t="str">
            <v>QUETIAPINE FUMARATE</v>
          </cell>
        </row>
        <row r="526">
          <cell r="A526" t="str">
            <v>401S0011</v>
          </cell>
          <cell r="D526" t="str">
            <v>QUETIAPINE FUMARATE CRYST WET</v>
          </cell>
        </row>
        <row r="527">
          <cell r="A527" t="str">
            <v>401S0012</v>
          </cell>
          <cell r="D527" t="str">
            <v>FDE-t-Bu CRYST RECOVER</v>
          </cell>
        </row>
        <row r="528">
          <cell r="A528" t="str">
            <v>401S0012</v>
          </cell>
          <cell r="D528" t="str">
            <v>FDE-t-Bu CRYST IInd CROP DRY</v>
          </cell>
        </row>
        <row r="529">
          <cell r="A529" t="str">
            <v>401S0012</v>
          </cell>
          <cell r="D529" t="str">
            <v>EZETIMIBE</v>
          </cell>
        </row>
        <row r="530">
          <cell r="A530" t="str">
            <v>401S0012</v>
          </cell>
          <cell r="D530" t="str">
            <v>EZETIMIBE</v>
          </cell>
        </row>
        <row r="531">
          <cell r="A531" t="str">
            <v>401S0012</v>
          </cell>
          <cell r="D531" t="str">
            <v>CLM-I (CLARITHROMYCIN-I)</v>
          </cell>
        </row>
        <row r="532">
          <cell r="A532" t="str">
            <v>401S0012</v>
          </cell>
          <cell r="D532" t="str">
            <v>R-CMH</v>
          </cell>
        </row>
        <row r="533">
          <cell r="A533" t="str">
            <v>401S0012</v>
          </cell>
          <cell r="D533" t="str">
            <v>ROSUVASTATIN TB-20 (N)</v>
          </cell>
        </row>
        <row r="534">
          <cell r="A534" t="str">
            <v>401S0012</v>
          </cell>
          <cell r="D534" t="str">
            <v>2-[(8S)-1,6,7,8-TETRAHYDRO-2H-IN</v>
          </cell>
        </row>
        <row r="535">
          <cell r="A535" t="str">
            <v>401S0012</v>
          </cell>
          <cell r="D535" t="str">
            <v>EPSIP CRYST II DRY</v>
          </cell>
        </row>
        <row r="536">
          <cell r="A536" t="str">
            <v>401S0012</v>
          </cell>
          <cell r="D536" t="str">
            <v>Silyl Ester - TIOC ROUTE DRY</v>
          </cell>
        </row>
        <row r="537">
          <cell r="A537" t="str">
            <v>401S0013</v>
          </cell>
          <cell r="D537" t="str">
            <v>T B R E</v>
          </cell>
        </row>
        <row r="538">
          <cell r="A538" t="str">
            <v>401S0013</v>
          </cell>
          <cell r="D538" t="str">
            <v>ROSUVASTATIN - (TBRE)</v>
          </cell>
        </row>
        <row r="539">
          <cell r="A539" t="str">
            <v>401S0013</v>
          </cell>
          <cell r="D539" t="str">
            <v>CLP-8 PURE</v>
          </cell>
        </row>
        <row r="540">
          <cell r="A540" t="str">
            <v>401S0013</v>
          </cell>
          <cell r="D540" t="str">
            <v>PREGABALIN DRY</v>
          </cell>
        </row>
        <row r="541">
          <cell r="A541" t="str">
            <v>401S0013</v>
          </cell>
          <cell r="D541" t="str">
            <v>CLP-8</v>
          </cell>
        </row>
        <row r="542">
          <cell r="A542" t="str">
            <v>401S0013</v>
          </cell>
          <cell r="D542" t="str">
            <v>QUETIAPINE FUMARATE</v>
          </cell>
        </row>
        <row r="543">
          <cell r="A543" t="str">
            <v>401S0013</v>
          </cell>
          <cell r="D543" t="str">
            <v>QUETIAPINE FUMARATE</v>
          </cell>
        </row>
        <row r="544">
          <cell r="A544" t="str">
            <v>401S0013</v>
          </cell>
          <cell r="D544" t="str">
            <v>Schiff’s Base Recover (Imine)</v>
          </cell>
        </row>
        <row r="545">
          <cell r="A545" t="str">
            <v>401S0013</v>
          </cell>
          <cell r="D545" t="str">
            <v>ROSUVASTATIN TB-20 (N)</v>
          </cell>
        </row>
        <row r="546">
          <cell r="A546" t="str">
            <v>401S0013</v>
          </cell>
          <cell r="D546" t="str">
            <v>EZETIMIBE</v>
          </cell>
        </row>
        <row r="547">
          <cell r="A547" t="str">
            <v>401S0013</v>
          </cell>
          <cell r="D547" t="str">
            <v>MONTELUKAST SODIUM</v>
          </cell>
        </row>
        <row r="548">
          <cell r="A548" t="str">
            <v>401S0013</v>
          </cell>
          <cell r="D548" t="str">
            <v>MONTELUKAST SODIUM</v>
          </cell>
        </row>
        <row r="549">
          <cell r="A549" t="str">
            <v>401S0013</v>
          </cell>
          <cell r="D549" t="str">
            <v>VENLAFAXINE FREE BASE</v>
          </cell>
        </row>
        <row r="550">
          <cell r="A550" t="str">
            <v>401S0013</v>
          </cell>
          <cell r="D550" t="str">
            <v>VENLAFAXINE FREE BASE WET</v>
          </cell>
        </row>
        <row r="551">
          <cell r="A551" t="str">
            <v>401S0013</v>
          </cell>
          <cell r="D551" t="str">
            <v>TREATED MBSG</v>
          </cell>
        </row>
        <row r="552">
          <cell r="A552" t="str">
            <v>401S0013</v>
          </cell>
          <cell r="D552" t="str">
            <v>DIPROTECTED ATORVASTATIN (PAE)</v>
          </cell>
        </row>
        <row r="553">
          <cell r="A553" t="str">
            <v>401S0013</v>
          </cell>
          <cell r="D553" t="str">
            <v>(+) CLD (-) CSA SALT PURE (S)</v>
          </cell>
        </row>
        <row r="554">
          <cell r="A554" t="str">
            <v>401S0013</v>
          </cell>
          <cell r="D554" t="str">
            <v>CLD BASE RACEMATE (RACEMISED)</v>
          </cell>
        </row>
        <row r="555">
          <cell r="A555" t="str">
            <v>401S0013</v>
          </cell>
          <cell r="D555" t="str">
            <v>(+) CLD (-) CSA SALT PURE</v>
          </cell>
        </row>
        <row r="556">
          <cell r="A556" t="str">
            <v>401S0013</v>
          </cell>
          <cell r="D556" t="str">
            <v>OLANZAPINE</v>
          </cell>
        </row>
        <row r="557">
          <cell r="A557" t="str">
            <v>401S0013</v>
          </cell>
          <cell r="D557" t="str">
            <v>FLUVASTATIN SODIUM</v>
          </cell>
        </row>
        <row r="558">
          <cell r="A558" t="str">
            <v>401S0013</v>
          </cell>
          <cell r="D558" t="str">
            <v>FLUVASTATIN SODIUM</v>
          </cell>
        </row>
        <row r="559">
          <cell r="A559" t="str">
            <v>401S0013</v>
          </cell>
          <cell r="D559" t="str">
            <v>SPENT METHANOL OLANZAPINE MILLED</v>
          </cell>
        </row>
        <row r="560">
          <cell r="A560" t="str">
            <v>401S0013</v>
          </cell>
          <cell r="D560" t="str">
            <v>FAMCICLOVIR</v>
          </cell>
        </row>
        <row r="561">
          <cell r="A561" t="str">
            <v>401S0013</v>
          </cell>
          <cell r="D561" t="str">
            <v>SPENT METHANOL OLANZAPINE</v>
          </cell>
        </row>
        <row r="562">
          <cell r="A562" t="str">
            <v>401S0013</v>
          </cell>
          <cell r="D562" t="str">
            <v>FAMCICLOVIR 2nd CROP CRYST DRY</v>
          </cell>
        </row>
        <row r="563">
          <cell r="A563" t="str">
            <v>401S0014</v>
          </cell>
          <cell r="D563" t="str">
            <v>CLM-I (CLARITHROMYCIN-I)</v>
          </cell>
        </row>
        <row r="564">
          <cell r="A564" t="str">
            <v>401S0014</v>
          </cell>
          <cell r="D564" t="str">
            <v>T B R E</v>
          </cell>
        </row>
        <row r="565">
          <cell r="A565" t="str">
            <v>401S0014</v>
          </cell>
          <cell r="D565" t="str">
            <v>EPSIP CRYST II DRY</v>
          </cell>
        </row>
        <row r="566">
          <cell r="A566" t="str">
            <v>401S0014</v>
          </cell>
          <cell r="D566" t="str">
            <v>ROSUVASTATIN - (TBRE)</v>
          </cell>
        </row>
        <row r="567">
          <cell r="A567" t="str">
            <v>401S0014</v>
          </cell>
          <cell r="D567" t="str">
            <v>ROSUVASTATIN TB-20 (N)</v>
          </cell>
        </row>
        <row r="568">
          <cell r="A568" t="str">
            <v>401S0014</v>
          </cell>
          <cell r="D568" t="str">
            <v>EPSIP MSA DRY</v>
          </cell>
        </row>
        <row r="569">
          <cell r="A569" t="str">
            <v>401S0014</v>
          </cell>
          <cell r="D569" t="str">
            <v>OLANZAPINE</v>
          </cell>
        </row>
        <row r="570">
          <cell r="A570" t="str">
            <v>401S0014</v>
          </cell>
          <cell r="D570" t="str">
            <v>EZETIMIBE</v>
          </cell>
        </row>
        <row r="571">
          <cell r="A571" t="str">
            <v>401S0014</v>
          </cell>
          <cell r="D571" t="str">
            <v>FLUVASTATIN SODIUM</v>
          </cell>
        </row>
        <row r="572">
          <cell r="A572" t="str">
            <v>401S0014</v>
          </cell>
          <cell r="D572" t="str">
            <v>FLUVASTATIN SODIUM</v>
          </cell>
        </row>
        <row r="573">
          <cell r="A573" t="str">
            <v>401S0014</v>
          </cell>
          <cell r="D573" t="str">
            <v>MONTELUKAST SODIUM</v>
          </cell>
        </row>
        <row r="574">
          <cell r="A574" t="str">
            <v>401S0014</v>
          </cell>
          <cell r="D574" t="str">
            <v>MONTELUKAST SODIUM</v>
          </cell>
        </row>
        <row r="575">
          <cell r="A575" t="str">
            <v>401S0014</v>
          </cell>
          <cell r="D575" t="str">
            <v>SPENT METHANOL OLANZAPINE MILLED</v>
          </cell>
        </row>
        <row r="576">
          <cell r="A576" t="str">
            <v>401S0014</v>
          </cell>
          <cell r="D576" t="str">
            <v>FAMCICLOVIR</v>
          </cell>
        </row>
        <row r="577">
          <cell r="A577" t="str">
            <v>401S0014</v>
          </cell>
          <cell r="D577" t="str">
            <v>SPENT METHANOL OLANZAPINE</v>
          </cell>
        </row>
        <row r="578">
          <cell r="A578" t="str">
            <v>401S0014</v>
          </cell>
          <cell r="D578" t="str">
            <v>FAMCICLOVIR 2nd CROP CRYST DRY</v>
          </cell>
        </row>
        <row r="579">
          <cell r="A579" t="str">
            <v>401S0015</v>
          </cell>
          <cell r="D579" t="str">
            <v>2-[(8S)-1,6,7,8-TETRAHYDRO-2H-IN</v>
          </cell>
        </row>
        <row r="580">
          <cell r="A580" t="str">
            <v>401S0015</v>
          </cell>
          <cell r="D580" t="str">
            <v>DBFEtCL</v>
          </cell>
        </row>
        <row r="581">
          <cell r="A581" t="str">
            <v>401S0015</v>
          </cell>
          <cell r="D581" t="str">
            <v>T B R E</v>
          </cell>
        </row>
        <row r="582">
          <cell r="A582" t="str">
            <v>401S0015</v>
          </cell>
          <cell r="D582" t="str">
            <v>VENLAFAXINE FREE BASE</v>
          </cell>
        </row>
        <row r="583">
          <cell r="A583" t="str">
            <v>401S0015</v>
          </cell>
          <cell r="D583" t="str">
            <v>VENLAFAXINE FREE BASE WET</v>
          </cell>
        </row>
        <row r="584">
          <cell r="A584" t="str">
            <v>401S0015</v>
          </cell>
          <cell r="D584" t="str">
            <v>TRITYL LOSARTAN</v>
          </cell>
        </row>
        <row r="585">
          <cell r="A585" t="str">
            <v>401S0015</v>
          </cell>
          <cell r="D585" t="str">
            <v>ROSUVASTATIN - (TBRE)</v>
          </cell>
        </row>
        <row r="586">
          <cell r="A586" t="str">
            <v>401S0022</v>
          </cell>
          <cell r="D586" t="str">
            <v>DILUTE HYPO CHLORITE</v>
          </cell>
        </row>
        <row r="587">
          <cell r="A587" t="str">
            <v>401S0022</v>
          </cell>
          <cell r="D587" t="str">
            <v>OLANZAPINE</v>
          </cell>
        </row>
        <row r="588">
          <cell r="A588" t="str">
            <v>401S0022</v>
          </cell>
          <cell r="D588" t="str">
            <v>EZETIMIBE</v>
          </cell>
        </row>
        <row r="589">
          <cell r="A589" t="str">
            <v>401S0022</v>
          </cell>
          <cell r="D589" t="str">
            <v>FLUVASTATIN SODIUM</v>
          </cell>
        </row>
        <row r="590">
          <cell r="A590" t="str">
            <v>401S0022</v>
          </cell>
          <cell r="D590" t="str">
            <v>FLUVASTATIN SODIUM</v>
          </cell>
        </row>
        <row r="591">
          <cell r="A591" t="str">
            <v>401S0022</v>
          </cell>
          <cell r="D591" t="str">
            <v>MONTELUKAST SODIUM</v>
          </cell>
        </row>
        <row r="592">
          <cell r="A592" t="str">
            <v>401S0022</v>
          </cell>
          <cell r="D592" t="str">
            <v>MONTELUKAST SODIUM</v>
          </cell>
        </row>
        <row r="593">
          <cell r="A593" t="str">
            <v>401S0022</v>
          </cell>
          <cell r="D593" t="str">
            <v>SPENT METHANOL OLANZAPINE MILLED</v>
          </cell>
        </row>
        <row r="594">
          <cell r="A594" t="str">
            <v>401S0022</v>
          </cell>
          <cell r="D594" t="str">
            <v>FAMCICLOVIR</v>
          </cell>
        </row>
        <row r="595">
          <cell r="A595" t="str">
            <v>401S0022</v>
          </cell>
          <cell r="D595" t="str">
            <v>SPENT METHANOL OLANZAPINE</v>
          </cell>
        </row>
        <row r="596">
          <cell r="A596" t="str">
            <v>401S0022</v>
          </cell>
          <cell r="D596" t="str">
            <v>FAMCICLOVIR 2nd CROP CRYST DRY</v>
          </cell>
        </row>
        <row r="597">
          <cell r="A597" t="str">
            <v>401S0023</v>
          </cell>
          <cell r="D597" t="str">
            <v>VENLAFAXINE FREE BASE</v>
          </cell>
        </row>
        <row r="598">
          <cell r="A598" t="str">
            <v>401S0023</v>
          </cell>
          <cell r="D598" t="str">
            <v>VENLAFAXINE FREE BASE WET</v>
          </cell>
        </row>
        <row r="599">
          <cell r="A599" t="str">
            <v>401S0023</v>
          </cell>
          <cell r="D599" t="str">
            <v>VEN-1 WET</v>
          </cell>
        </row>
        <row r="600">
          <cell r="A600" t="str">
            <v>401S0024</v>
          </cell>
          <cell r="D600" t="str">
            <v>CLP-8 PURE</v>
          </cell>
        </row>
        <row r="601">
          <cell r="A601" t="str">
            <v>401S0024</v>
          </cell>
          <cell r="D601" t="str">
            <v>CLP-8</v>
          </cell>
        </row>
        <row r="602">
          <cell r="A602" t="str">
            <v>401S0024</v>
          </cell>
          <cell r="D602" t="str">
            <v>PREGABALIN DRY</v>
          </cell>
        </row>
        <row r="603">
          <cell r="A603" t="str">
            <v>401S0025</v>
          </cell>
          <cell r="D603" t="str">
            <v>EZETIMIBE</v>
          </cell>
        </row>
        <row r="604">
          <cell r="A604" t="str">
            <v>401S0026</v>
          </cell>
          <cell r="D604" t="str">
            <v>S-DIPAMP TARTRATE DRY</v>
          </cell>
        </row>
        <row r="605">
          <cell r="A605" t="str">
            <v>401S0026</v>
          </cell>
          <cell r="D605" t="str">
            <v>MONTELUKAST SODIUM</v>
          </cell>
        </row>
        <row r="606">
          <cell r="A606" t="str">
            <v>401S0026</v>
          </cell>
          <cell r="D606" t="str">
            <v>MONTELUKAST SODIUM</v>
          </cell>
        </row>
        <row r="607">
          <cell r="A607" t="str">
            <v>401S0027</v>
          </cell>
          <cell r="D607" t="str">
            <v>CLP-8 PURE</v>
          </cell>
        </row>
        <row r="608">
          <cell r="A608" t="str">
            <v>401S0027</v>
          </cell>
          <cell r="D608" t="str">
            <v>CLP-8</v>
          </cell>
        </row>
        <row r="609">
          <cell r="A609" t="str">
            <v>401S0028</v>
          </cell>
          <cell r="D609" t="str">
            <v>HYDROXY NMPP</v>
          </cell>
        </row>
        <row r="610">
          <cell r="A610" t="str">
            <v>401S0029</v>
          </cell>
          <cell r="D610" t="str">
            <v>CLP-8 PURE</v>
          </cell>
        </row>
        <row r="611">
          <cell r="A611" t="str">
            <v>401S0029</v>
          </cell>
          <cell r="D611" t="str">
            <v>CLP-8</v>
          </cell>
        </row>
        <row r="612">
          <cell r="A612" t="str">
            <v>401S0030</v>
          </cell>
          <cell r="D612" t="str">
            <v>R-CMH</v>
          </cell>
        </row>
        <row r="613">
          <cell r="A613" t="str">
            <v>401S0030</v>
          </cell>
          <cell r="D613" t="str">
            <v>HYDROXY NMPP</v>
          </cell>
        </row>
        <row r="614">
          <cell r="A614" t="str">
            <v>401S0030</v>
          </cell>
          <cell r="D614" t="str">
            <v>S-DIPAMP TARTRATE DRY</v>
          </cell>
        </row>
        <row r="615">
          <cell r="A615" t="str">
            <v>401S0030</v>
          </cell>
          <cell r="D615" t="str">
            <v>EZETIMIBE</v>
          </cell>
        </row>
        <row r="616">
          <cell r="A616" t="str">
            <v>401S0030</v>
          </cell>
          <cell r="D616" t="str">
            <v>EZETIMIBE</v>
          </cell>
        </row>
        <row r="617">
          <cell r="A617" t="str">
            <v>401S0030</v>
          </cell>
          <cell r="D617" t="str">
            <v>SIMVASTATIN AMMONIUM SALT</v>
          </cell>
        </row>
        <row r="618">
          <cell r="A618" t="str">
            <v>401S0030</v>
          </cell>
          <cell r="D618" t="str">
            <v>(+) CLD (-) CSA SALT PURE (S)</v>
          </cell>
        </row>
        <row r="619">
          <cell r="A619" t="str">
            <v>401S0030</v>
          </cell>
          <cell r="D619" t="str">
            <v>(+) CLD (-) CSA SALT PURE</v>
          </cell>
        </row>
        <row r="620">
          <cell r="A620" t="str">
            <v>401S0030</v>
          </cell>
          <cell r="D620" t="str">
            <v>SPENT METHANOL HYDROXY SOLUTION</v>
          </cell>
        </row>
        <row r="621">
          <cell r="A621" t="str">
            <v>401S0030</v>
          </cell>
          <cell r="D621" t="str">
            <v>SPENT METHANOL HYDROXY SALT</v>
          </cell>
        </row>
        <row r="622">
          <cell r="A622" t="str">
            <v>401S0030</v>
          </cell>
          <cell r="D622" t="str">
            <v>SPENT METHANOL CARBOXY NMPP</v>
          </cell>
        </row>
        <row r="623">
          <cell r="A623" t="str">
            <v>401S0030</v>
          </cell>
          <cell r="D623" t="str">
            <v>SPENT ABSOLUTE ALCOHOL CLM 1</v>
          </cell>
        </row>
        <row r="624">
          <cell r="A624" t="str">
            <v>401S0032</v>
          </cell>
          <cell r="D624" t="str">
            <v>EZETIMIBE</v>
          </cell>
        </row>
        <row r="625">
          <cell r="A625" t="str">
            <v>401S0034</v>
          </cell>
          <cell r="D625" t="str">
            <v>SERTRALINE MANDELATE</v>
          </cell>
        </row>
        <row r="626">
          <cell r="A626" t="str">
            <v>401S0036</v>
          </cell>
          <cell r="D626" t="str">
            <v>Schiff’s Base Recover (Imine)</v>
          </cell>
        </row>
        <row r="627">
          <cell r="A627" t="str">
            <v>401S0037</v>
          </cell>
          <cell r="D627" t="str">
            <v>PREGABALIN DRY</v>
          </cell>
        </row>
        <row r="628">
          <cell r="A628" t="str">
            <v>401S0038</v>
          </cell>
          <cell r="D628" t="str">
            <v>PREGABALIN DRY</v>
          </cell>
        </row>
        <row r="629">
          <cell r="A629" t="str">
            <v>401T0001</v>
          </cell>
          <cell r="D629" t="str">
            <v>MONTELUKAST SODIUM</v>
          </cell>
        </row>
        <row r="630">
          <cell r="A630" t="str">
            <v>401T0001</v>
          </cell>
          <cell r="D630" t="str">
            <v>MONTELUKAST SODIUM</v>
          </cell>
        </row>
        <row r="631">
          <cell r="A631" t="str">
            <v>401T0001</v>
          </cell>
          <cell r="D631" t="str">
            <v>TOLUENE-CP DISTILLED</v>
          </cell>
        </row>
        <row r="632">
          <cell r="A632" t="str">
            <v>401T0002</v>
          </cell>
          <cell r="D632" t="str">
            <v>PREGABALIN DRY</v>
          </cell>
        </row>
        <row r="633">
          <cell r="A633" t="str">
            <v>401T0002</v>
          </cell>
          <cell r="D633" t="str">
            <v>EZETIMIBE</v>
          </cell>
        </row>
        <row r="634">
          <cell r="A634" t="str">
            <v>401T0002</v>
          </cell>
          <cell r="D634" t="str">
            <v>EPSIP MSA DRY</v>
          </cell>
        </row>
        <row r="635">
          <cell r="A635" t="str">
            <v>401T0002</v>
          </cell>
          <cell r="D635" t="str">
            <v>2-[(8S)-1,6,7,8-TETRAHYDRO-2H-IN</v>
          </cell>
        </row>
        <row r="636">
          <cell r="A636" t="str">
            <v>401T0002</v>
          </cell>
          <cell r="D636" t="str">
            <v>AZA ERYTHROMYCIN</v>
          </cell>
        </row>
        <row r="637">
          <cell r="A637" t="str">
            <v>401T0002</v>
          </cell>
          <cell r="D637" t="str">
            <v>CLM-I (CLARITHROMYCIN-I)</v>
          </cell>
        </row>
        <row r="638">
          <cell r="A638" t="str">
            <v>401T0002</v>
          </cell>
          <cell r="D638" t="str">
            <v>ROSUVASTATIN TB-20 (N)</v>
          </cell>
        </row>
        <row r="639">
          <cell r="A639" t="str">
            <v>401T0002</v>
          </cell>
          <cell r="D639" t="str">
            <v>Silyl Ester - TIOC ROUTE DRY</v>
          </cell>
        </row>
        <row r="640">
          <cell r="A640" t="str">
            <v>401T0004</v>
          </cell>
          <cell r="D640" t="str">
            <v>CLP-8 PURE</v>
          </cell>
        </row>
        <row r="641">
          <cell r="A641" t="str">
            <v>401T0004</v>
          </cell>
          <cell r="D641" t="str">
            <v>CLP-8</v>
          </cell>
        </row>
        <row r="642">
          <cell r="A642" t="str">
            <v>401T0006</v>
          </cell>
          <cell r="D642" t="str">
            <v>T B R E</v>
          </cell>
        </row>
        <row r="643">
          <cell r="A643" t="str">
            <v>401T0006</v>
          </cell>
          <cell r="D643" t="str">
            <v>ROSUVASTATIN - (TBRE)</v>
          </cell>
        </row>
        <row r="644">
          <cell r="A644" t="str">
            <v>401T0006</v>
          </cell>
          <cell r="D644" t="str">
            <v>MONTELUKAST SODIUM</v>
          </cell>
        </row>
        <row r="645">
          <cell r="A645" t="str">
            <v>401T0006</v>
          </cell>
          <cell r="D645" t="str">
            <v>MONTELUKAST SODIUM</v>
          </cell>
        </row>
        <row r="646">
          <cell r="A646" t="str">
            <v>401T0006</v>
          </cell>
          <cell r="D646" t="str">
            <v>2-[(8S)-1,6,7,8-TETRAHYDRO-2H-IN</v>
          </cell>
        </row>
        <row r="647">
          <cell r="A647" t="str">
            <v>401T0006</v>
          </cell>
          <cell r="D647" t="str">
            <v>HYDROXY NMPP</v>
          </cell>
        </row>
        <row r="648">
          <cell r="A648" t="str">
            <v>401T0006</v>
          </cell>
          <cell r="D648" t="str">
            <v>EZETIMIBE</v>
          </cell>
        </row>
        <row r="649">
          <cell r="A649" t="str">
            <v>401T0006</v>
          </cell>
          <cell r="D649" t="str">
            <v>DBFEtCL</v>
          </cell>
        </row>
        <row r="650">
          <cell r="A650" t="str">
            <v>401T0006</v>
          </cell>
          <cell r="D650" t="str">
            <v>ROSUVASTATIN TB-20 (N)</v>
          </cell>
        </row>
        <row r="651">
          <cell r="A651" t="str">
            <v>401T0006</v>
          </cell>
          <cell r="D651" t="str">
            <v>VENLAFAXINE FREE BASE WET</v>
          </cell>
        </row>
        <row r="652">
          <cell r="A652" t="str">
            <v>401T0006</v>
          </cell>
          <cell r="D652" t="str">
            <v>VENLAFAXINE FREE BASE</v>
          </cell>
        </row>
        <row r="653">
          <cell r="A653" t="str">
            <v>401T0006</v>
          </cell>
          <cell r="D653" t="str">
            <v>EZETIMIBE</v>
          </cell>
        </row>
        <row r="654">
          <cell r="A654" t="str">
            <v>401T0007</v>
          </cell>
          <cell r="D654" t="str">
            <v>HYDROXY NMPP</v>
          </cell>
        </row>
        <row r="655">
          <cell r="A655" t="str">
            <v>401T0007</v>
          </cell>
          <cell r="D655" t="str">
            <v>DBFEtCL</v>
          </cell>
        </row>
        <row r="656">
          <cell r="A656" t="str">
            <v>401T0008</v>
          </cell>
          <cell r="D656" t="str">
            <v>EZETIMIBE</v>
          </cell>
        </row>
        <row r="657">
          <cell r="A657" t="str">
            <v>401T0008</v>
          </cell>
          <cell r="D657" t="str">
            <v>SERTRALINE MANDELATE CRYST</v>
          </cell>
        </row>
        <row r="658">
          <cell r="A658" t="str">
            <v>401T0008</v>
          </cell>
          <cell r="D658" t="str">
            <v>SERTRALINE RECEMATE HCL DRY</v>
          </cell>
        </row>
        <row r="659">
          <cell r="A659" t="str">
            <v>401T0009</v>
          </cell>
          <cell r="D659" t="str">
            <v>T B R E</v>
          </cell>
        </row>
        <row r="660">
          <cell r="A660" t="str">
            <v>401T0009</v>
          </cell>
          <cell r="D660" t="str">
            <v>PREGABALIN DRY</v>
          </cell>
        </row>
        <row r="661">
          <cell r="A661" t="str">
            <v>401T0009</v>
          </cell>
          <cell r="D661" t="str">
            <v>HYDROXY NMPP</v>
          </cell>
        </row>
        <row r="662">
          <cell r="A662" t="str">
            <v>401T0009</v>
          </cell>
          <cell r="D662" t="str">
            <v>ROSUVASTATIN - (TBRE)</v>
          </cell>
        </row>
        <row r="663">
          <cell r="A663" t="str">
            <v>401T0009</v>
          </cell>
          <cell r="D663" t="str">
            <v>SERTRALINE MANDELATE CRYST</v>
          </cell>
        </row>
        <row r="664">
          <cell r="A664" t="str">
            <v>401T0009</v>
          </cell>
          <cell r="D664" t="str">
            <v>QUETIAPINE FUMARATE</v>
          </cell>
        </row>
        <row r="665">
          <cell r="A665" t="str">
            <v>401T0009</v>
          </cell>
          <cell r="D665" t="str">
            <v>QUETIAPINE FUMARATE</v>
          </cell>
        </row>
        <row r="666">
          <cell r="A666" t="str">
            <v>401T0009</v>
          </cell>
          <cell r="D666" t="str">
            <v>S-DIPAMP TARTRATE DRY</v>
          </cell>
        </row>
        <row r="667">
          <cell r="A667" t="str">
            <v>401T0009</v>
          </cell>
          <cell r="D667" t="str">
            <v>2-[(8S)-1,6,7,8-TETRAHYDRO-2H-IN</v>
          </cell>
        </row>
        <row r="668">
          <cell r="A668" t="str">
            <v>401T0009</v>
          </cell>
          <cell r="D668" t="str">
            <v>CLOPIDOGEL  CAMPHOR SULFONATE PU</v>
          </cell>
        </row>
        <row r="669">
          <cell r="A669" t="str">
            <v>401T0009</v>
          </cell>
          <cell r="D669" t="str">
            <v>(+) CLD (-) CSA SALT PURE (S)</v>
          </cell>
        </row>
        <row r="670">
          <cell r="A670" t="str">
            <v>401T0009</v>
          </cell>
          <cell r="D670" t="str">
            <v>Schiff’s Base Recover (Imine)</v>
          </cell>
        </row>
        <row r="671">
          <cell r="A671" t="str">
            <v>401T0009</v>
          </cell>
          <cell r="D671" t="str">
            <v>SIMVASTATIN AMMONIUM SALT</v>
          </cell>
        </row>
        <row r="672">
          <cell r="A672" t="str">
            <v>401T0009</v>
          </cell>
          <cell r="D672" t="str">
            <v>EPSIP MSA DRY</v>
          </cell>
        </row>
        <row r="673">
          <cell r="A673" t="str">
            <v>401T0009</v>
          </cell>
          <cell r="D673" t="str">
            <v>EPSIP CRYST II DRY</v>
          </cell>
        </row>
        <row r="674">
          <cell r="A674" t="str">
            <v>401T0009</v>
          </cell>
          <cell r="D674" t="str">
            <v>D(-)MANDELIC ACID RECOVERED D</v>
          </cell>
        </row>
        <row r="675">
          <cell r="A675" t="str">
            <v>401T0009</v>
          </cell>
          <cell r="D675" t="str">
            <v>R-CMH</v>
          </cell>
        </row>
        <row r="676">
          <cell r="A676" t="str">
            <v>401T0009</v>
          </cell>
          <cell r="D676" t="str">
            <v>SERTRALINE RECEMATE HCL DRY</v>
          </cell>
        </row>
        <row r="677">
          <cell r="A677" t="str">
            <v>401T0009</v>
          </cell>
          <cell r="D677" t="str">
            <v>DBFEtCL</v>
          </cell>
        </row>
        <row r="678">
          <cell r="A678" t="str">
            <v>401T0009</v>
          </cell>
          <cell r="D678" t="str">
            <v>VENLAFAXINE FREE BASE</v>
          </cell>
        </row>
        <row r="679">
          <cell r="A679" t="str">
            <v>401T0009</v>
          </cell>
          <cell r="D679" t="str">
            <v>VENLAFAXINE FREE BASE WET</v>
          </cell>
        </row>
        <row r="680">
          <cell r="A680" t="str">
            <v>401T0009</v>
          </cell>
          <cell r="D680" t="str">
            <v>EZETIMIBE</v>
          </cell>
        </row>
        <row r="681">
          <cell r="A681" t="str">
            <v>401T0009</v>
          </cell>
          <cell r="D681" t="str">
            <v>(+) CLD (-) CSA SALT PURE</v>
          </cell>
        </row>
        <row r="682">
          <cell r="A682" t="str">
            <v>401T0009</v>
          </cell>
          <cell r="D682" t="str">
            <v>SERTRALINE MANDELATE</v>
          </cell>
        </row>
        <row r="683">
          <cell r="A683" t="str">
            <v>401T0009</v>
          </cell>
          <cell r="D683" t="str">
            <v>OLANZAPINE</v>
          </cell>
        </row>
        <row r="684">
          <cell r="A684" t="str">
            <v>401T0009</v>
          </cell>
          <cell r="D684" t="str">
            <v>ROSUVASTATIN TB-20 (N)</v>
          </cell>
        </row>
        <row r="685">
          <cell r="A685" t="str">
            <v>401T0009</v>
          </cell>
          <cell r="D685" t="str">
            <v>VENLAFAXINE FREE BASE 2ND CROP</v>
          </cell>
        </row>
        <row r="686">
          <cell r="A686" t="str">
            <v>401T0009</v>
          </cell>
          <cell r="D686" t="str">
            <v>VEN-1 WET</v>
          </cell>
        </row>
        <row r="687">
          <cell r="A687" t="str">
            <v>401T0009</v>
          </cell>
          <cell r="D687" t="str">
            <v>RECOVERD D(-)MANDELIC ACID DRY</v>
          </cell>
        </row>
        <row r="688">
          <cell r="A688" t="str">
            <v>401T0009</v>
          </cell>
          <cell r="D688" t="str">
            <v>TREATED MBSG</v>
          </cell>
        </row>
        <row r="689">
          <cell r="A689" t="str">
            <v>401T0009</v>
          </cell>
          <cell r="D689" t="str">
            <v>CLD BASE RACEMATE (RACEMISED)</v>
          </cell>
        </row>
        <row r="690">
          <cell r="A690" t="str">
            <v>401T0009</v>
          </cell>
          <cell r="D690" t="str">
            <v>TOLUENE - RECOVERY</v>
          </cell>
        </row>
        <row r="691">
          <cell r="A691" t="str">
            <v>401T0010</v>
          </cell>
          <cell r="D691" t="str">
            <v>IRBESARTAN</v>
          </cell>
        </row>
        <row r="692">
          <cell r="A692" t="str">
            <v>401T0011</v>
          </cell>
          <cell r="D692" t="str">
            <v>CLOPIDOGEL  CAMPHOR SULFONATE PU</v>
          </cell>
        </row>
        <row r="693">
          <cell r="A693" t="str">
            <v>401T0011</v>
          </cell>
          <cell r="D693" t="str">
            <v>(+) CLD (-) CSA SALT PURE (S)</v>
          </cell>
        </row>
        <row r="694">
          <cell r="A694" t="str">
            <v>401T0011</v>
          </cell>
          <cell r="D694" t="str">
            <v>(+) CLD (-) CSA SALT PURE</v>
          </cell>
        </row>
        <row r="695">
          <cell r="A695" t="str">
            <v>401T0012</v>
          </cell>
          <cell r="D695" t="str">
            <v>CLP-8 PURE</v>
          </cell>
        </row>
        <row r="696">
          <cell r="A696" t="str">
            <v>401T0012</v>
          </cell>
          <cell r="D696" t="str">
            <v>CLP-8</v>
          </cell>
        </row>
        <row r="697">
          <cell r="A697" t="str">
            <v>401T0014</v>
          </cell>
          <cell r="D697" t="str">
            <v>QUETIAPINE FUMARATE CRYST WET</v>
          </cell>
        </row>
        <row r="698">
          <cell r="A698" t="str">
            <v>401T0014</v>
          </cell>
          <cell r="D698" t="str">
            <v>S-DIPAMP TARTRATE DRY</v>
          </cell>
        </row>
        <row r="699">
          <cell r="A699" t="str">
            <v>401T0018</v>
          </cell>
          <cell r="D699" t="str">
            <v>MONTELUKAST SODIUM</v>
          </cell>
        </row>
        <row r="700">
          <cell r="A700" t="str">
            <v>401T0018</v>
          </cell>
          <cell r="D700" t="str">
            <v>MONTELUKAST SODIUM</v>
          </cell>
        </row>
        <row r="701">
          <cell r="A701" t="str">
            <v>401T0018</v>
          </cell>
          <cell r="D701" t="str">
            <v>EZETIMIBE</v>
          </cell>
        </row>
        <row r="702">
          <cell r="A702" t="str">
            <v>401T0019</v>
          </cell>
          <cell r="D702" t="str">
            <v>ROSUVASTATIN TB-20 (N)</v>
          </cell>
        </row>
        <row r="703">
          <cell r="A703" t="str">
            <v>401T0019</v>
          </cell>
          <cell r="D703" t="str">
            <v>EZETIMIBE</v>
          </cell>
        </row>
        <row r="704">
          <cell r="A704" t="str">
            <v>401T0020</v>
          </cell>
          <cell r="D704" t="str">
            <v>DIPROTECTED ATORVASTATIN (PAE)</v>
          </cell>
        </row>
        <row r="705">
          <cell r="A705" t="str">
            <v>401T0021</v>
          </cell>
          <cell r="D705" t="str">
            <v>SIMVASTATIN AMMONIUM SALT</v>
          </cell>
        </row>
        <row r="706">
          <cell r="A706" t="str">
            <v>401T0023</v>
          </cell>
          <cell r="D706" t="str">
            <v>EZETIMIBE</v>
          </cell>
        </row>
        <row r="707">
          <cell r="A707" t="str">
            <v>401T0025</v>
          </cell>
          <cell r="D707" t="str">
            <v>CLOPIDOGEL  CAMPHOR SULFONATE PU</v>
          </cell>
        </row>
        <row r="708">
          <cell r="A708" t="str">
            <v>401T0027</v>
          </cell>
          <cell r="D708" t="str">
            <v>IRBESARTAN</v>
          </cell>
        </row>
        <row r="709">
          <cell r="A709" t="str">
            <v>401T0028</v>
          </cell>
          <cell r="D709" t="str">
            <v>PREGABALIN DRY</v>
          </cell>
        </row>
        <row r="710">
          <cell r="A710" t="str">
            <v>401T0032</v>
          </cell>
          <cell r="D710" t="str">
            <v>RML 23 PURE DRY</v>
          </cell>
        </row>
        <row r="711">
          <cell r="A711" t="str">
            <v>401V0003</v>
          </cell>
          <cell r="D711" t="str">
            <v>CLP-8 PURE</v>
          </cell>
        </row>
        <row r="712">
          <cell r="A712" t="str">
            <v>401V0003</v>
          </cell>
          <cell r="D712" t="str">
            <v>CLP-8</v>
          </cell>
        </row>
        <row r="713">
          <cell r="A713" t="str">
            <v>40IP0023</v>
          </cell>
          <cell r="D713" t="str">
            <v>S-DIPAMP TARTRATE DRY</v>
          </cell>
        </row>
        <row r="714">
          <cell r="A714" t="str">
            <v>40P90841</v>
          </cell>
          <cell r="D714" t="str">
            <v>OLANZAPINE</v>
          </cell>
        </row>
        <row r="715">
          <cell r="A715" t="str">
            <v>40P90841</v>
          </cell>
          <cell r="D715" t="str">
            <v>EZETIMIBE</v>
          </cell>
        </row>
        <row r="716">
          <cell r="A716" t="str">
            <v>40P90841</v>
          </cell>
          <cell r="D716" t="str">
            <v>FLUVASTATIN SODIUM</v>
          </cell>
        </row>
        <row r="717">
          <cell r="A717" t="str">
            <v>40P90841</v>
          </cell>
          <cell r="D717" t="str">
            <v>FLUVASTATIN SODIUM</v>
          </cell>
        </row>
        <row r="718">
          <cell r="A718" t="str">
            <v>40P90841</v>
          </cell>
          <cell r="D718" t="str">
            <v>MONTELUKAST SODIUM</v>
          </cell>
        </row>
        <row r="719">
          <cell r="A719" t="str">
            <v>40P90841</v>
          </cell>
          <cell r="D719" t="str">
            <v>MONTELUKAST SODIUM</v>
          </cell>
        </row>
        <row r="720">
          <cell r="A720" t="str">
            <v>40P90841</v>
          </cell>
          <cell r="D720" t="str">
            <v>SPENT METHANOL OLANZAPINE MILLED</v>
          </cell>
        </row>
        <row r="721">
          <cell r="A721" t="str">
            <v>40P90841</v>
          </cell>
          <cell r="D721" t="str">
            <v>FAMCICLOVIR</v>
          </cell>
        </row>
        <row r="722">
          <cell r="A722" t="str">
            <v>40P90841</v>
          </cell>
          <cell r="D722" t="str">
            <v>SPENT METHANOL OLANZAPINE</v>
          </cell>
        </row>
        <row r="723">
          <cell r="A723" t="str">
            <v>40P90841</v>
          </cell>
          <cell r="D723" t="str">
            <v>FAMCICLOVIR 2nd CROP CRYST DRY</v>
          </cell>
        </row>
        <row r="724">
          <cell r="A724" t="str">
            <v>4A1E0004</v>
          </cell>
          <cell r="D724" t="str">
            <v>ABSOLUTE ALCOHOL RECOVER IRBE MI</v>
          </cell>
        </row>
        <row r="725">
          <cell r="A725" t="str">
            <v>4B1E0004</v>
          </cell>
          <cell r="D725" t="str">
            <v>ABSOLUTE ALCOHOL RECOVER IRBE MI</v>
          </cell>
        </row>
        <row r="726">
          <cell r="A726" t="str">
            <v>4D1N0004</v>
          </cell>
          <cell r="D726" t="str">
            <v>VENLAFAXINE FREE BASE</v>
          </cell>
        </row>
        <row r="727">
          <cell r="A727" t="str">
            <v>4D1N0004</v>
          </cell>
          <cell r="D727" t="str">
            <v>VENLAFAXINE FREE BASE 2ND CROP</v>
          </cell>
        </row>
        <row r="728">
          <cell r="A728" t="str">
            <v>4D1N0004</v>
          </cell>
          <cell r="D728" t="str">
            <v>N- HEPTANE RECONVERED 2ND CROP</v>
          </cell>
        </row>
        <row r="729">
          <cell r="A729" t="str">
            <v>4K1D0010</v>
          </cell>
          <cell r="D729" t="str">
            <v>OLANZAPINE</v>
          </cell>
        </row>
        <row r="730">
          <cell r="A730" t="str">
            <v>4L1A0001</v>
          </cell>
          <cell r="D730" t="str">
            <v>CLP-8 PURE</v>
          </cell>
        </row>
        <row r="731">
          <cell r="A731" t="str">
            <v>4L1A0001</v>
          </cell>
          <cell r="D731" t="str">
            <v>CLP-8</v>
          </cell>
        </row>
        <row r="732">
          <cell r="A732" t="str">
            <v>4L1D0006</v>
          </cell>
          <cell r="D732" t="str">
            <v>CLP-8 PURE</v>
          </cell>
        </row>
        <row r="733">
          <cell r="A733" t="str">
            <v>4L1D0006</v>
          </cell>
          <cell r="D733" t="str">
            <v>CLP-8</v>
          </cell>
        </row>
        <row r="734">
          <cell r="A734" t="str">
            <v>4L1E0009</v>
          </cell>
          <cell r="D734" t="str">
            <v>CLP-8 PURE</v>
          </cell>
        </row>
        <row r="735">
          <cell r="A735" t="str">
            <v>4L1E0009</v>
          </cell>
          <cell r="D735" t="str">
            <v>CLP-8</v>
          </cell>
        </row>
        <row r="736">
          <cell r="A736" t="str">
            <v>4L1I0002</v>
          </cell>
          <cell r="D736" t="str">
            <v>CLP-8 PURE</v>
          </cell>
        </row>
        <row r="737">
          <cell r="A737" t="str">
            <v>4L1I0002</v>
          </cell>
          <cell r="D737" t="str">
            <v>CLP-8</v>
          </cell>
        </row>
        <row r="738">
          <cell r="A738" t="str">
            <v>4L1M0003</v>
          </cell>
          <cell r="D738" t="str">
            <v>CLP-8 PURE</v>
          </cell>
        </row>
        <row r="739">
          <cell r="A739" t="str">
            <v>4L1M0003</v>
          </cell>
          <cell r="D739" t="str">
            <v>CLP-8</v>
          </cell>
        </row>
        <row r="740">
          <cell r="A740" t="str">
            <v>4L1M0006</v>
          </cell>
          <cell r="D740" t="str">
            <v>CLP-8</v>
          </cell>
        </row>
        <row r="741">
          <cell r="A741" t="str">
            <v>4L1M0006</v>
          </cell>
          <cell r="D741" t="str">
            <v>CLP-8 PURE</v>
          </cell>
        </row>
        <row r="742">
          <cell r="A742" t="str">
            <v>4L1M0006</v>
          </cell>
          <cell r="D742" t="str">
            <v>SILICA GEL RECOVERED</v>
          </cell>
        </row>
        <row r="743">
          <cell r="A743" t="str">
            <v>4L1N0005</v>
          </cell>
          <cell r="D743" t="str">
            <v>CLP-8</v>
          </cell>
        </row>
        <row r="744">
          <cell r="A744" t="str">
            <v>4L1N0005</v>
          </cell>
          <cell r="D744" t="str">
            <v>CLP-8 PURE</v>
          </cell>
        </row>
        <row r="745">
          <cell r="A745" t="str">
            <v>4L1N0005</v>
          </cell>
          <cell r="D745" t="str">
            <v>SILICA GEL RECOVERED</v>
          </cell>
        </row>
        <row r="746">
          <cell r="A746" t="str">
            <v>4L1N0006</v>
          </cell>
          <cell r="D746" t="str">
            <v>SIMVASTATIN AMMONIUM SALT</v>
          </cell>
        </row>
        <row r="747">
          <cell r="A747" t="str">
            <v>4Q500003</v>
          </cell>
          <cell r="D747" t="str">
            <v>EZETIMIBE</v>
          </cell>
        </row>
        <row r="748">
          <cell r="A748" t="str">
            <v>4Q500021</v>
          </cell>
          <cell r="D748" t="str">
            <v>EZETIMIBE</v>
          </cell>
        </row>
        <row r="749">
          <cell r="A749" t="str">
            <v>4Q500047</v>
          </cell>
          <cell r="D749" t="str">
            <v>EZETIMIBE</v>
          </cell>
        </row>
        <row r="750">
          <cell r="A750" t="str">
            <v>4Q500299</v>
          </cell>
          <cell r="D750" t="str">
            <v>T B R E</v>
          </cell>
        </row>
        <row r="751">
          <cell r="A751" t="str">
            <v>4Q500309</v>
          </cell>
          <cell r="D751" t="str">
            <v>EPSIP CRYST II DRY</v>
          </cell>
        </row>
        <row r="752">
          <cell r="A752" t="str">
            <v>4Q500309</v>
          </cell>
          <cell r="D752" t="str">
            <v>EPSIP MSA DRY</v>
          </cell>
        </row>
        <row r="753">
          <cell r="A753" t="str">
            <v>4Q500310</v>
          </cell>
          <cell r="D753" t="str">
            <v>EPSIP CRYST II DRY</v>
          </cell>
        </row>
        <row r="754">
          <cell r="A754" t="str">
            <v>4Q500310</v>
          </cell>
          <cell r="D754" t="str">
            <v>EPSIP MSA DRY</v>
          </cell>
        </row>
        <row r="755">
          <cell r="A755" t="str">
            <v>4Q500311</v>
          </cell>
          <cell r="D755" t="str">
            <v>EPSIP CRYST II DRY</v>
          </cell>
        </row>
        <row r="756">
          <cell r="A756" t="str">
            <v>4Q500311</v>
          </cell>
          <cell r="D756" t="str">
            <v>EPSIP MSA DRY</v>
          </cell>
        </row>
        <row r="757">
          <cell r="A757" t="str">
            <v>4Q500312</v>
          </cell>
          <cell r="D757" t="str">
            <v>EPSIP CRYST II DRY</v>
          </cell>
        </row>
        <row r="758">
          <cell r="A758" t="str">
            <v>4Q500312</v>
          </cell>
          <cell r="D758" t="str">
            <v>EPSIP MSA DRY</v>
          </cell>
        </row>
        <row r="759">
          <cell r="A759" t="str">
            <v>401P0025</v>
          </cell>
          <cell r="D759" t="str">
            <v>Pioglitazone</v>
          </cell>
        </row>
        <row r="760">
          <cell r="A760" t="str">
            <v>401E0006</v>
          </cell>
          <cell r="D760" t="str">
            <v>AZA ERYTHROMYCIN</v>
          </cell>
        </row>
        <row r="761">
          <cell r="A761" t="str">
            <v>401N0006</v>
          </cell>
          <cell r="D761" t="str">
            <v>HYDROXY NMPP</v>
          </cell>
        </row>
        <row r="762">
          <cell r="A762" t="str">
            <v>401N0002</v>
          </cell>
          <cell r="D762" t="str">
            <v>TBRE</v>
          </cell>
        </row>
        <row r="763">
          <cell r="A763" t="str">
            <v>4A1L0004</v>
          </cell>
          <cell r="D763" t="str">
            <v>HYDROXY NMPP</v>
          </cell>
        </row>
        <row r="764">
          <cell r="A764" t="str">
            <v>401T0031</v>
          </cell>
          <cell r="D764" t="str">
            <v>CINCALCET</v>
          </cell>
        </row>
        <row r="765">
          <cell r="A765" t="str">
            <v>401T0024</v>
          </cell>
          <cell r="D765" t="str">
            <v>EZETIMIBE</v>
          </cell>
        </row>
      </sheetData>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Sheet1"/>
    </sheetNames>
    <sheetDataSet>
      <sheetData sheetId="0">
        <row r="1">
          <cell r="H1" t="str">
            <v>Order</v>
          </cell>
          <cell r="I1" t="str">
            <v>Cost Ctr</v>
          </cell>
          <cell r="J1" t="str">
            <v>Postg Date</v>
          </cell>
          <cell r="K1" t="str">
            <v>Quantity in UnE</v>
          </cell>
        </row>
        <row r="2">
          <cell r="E2" t="str">
            <v/>
          </cell>
        </row>
        <row r="3">
          <cell r="E3" t="str">
            <v/>
          </cell>
        </row>
        <row r="4">
          <cell r="E4" t="str">
            <v/>
          </cell>
        </row>
        <row r="5">
          <cell r="E5" t="str">
            <v/>
          </cell>
        </row>
        <row r="6">
          <cell r="E6" t="str">
            <v/>
          </cell>
        </row>
        <row r="7">
          <cell r="E7" t="str">
            <v/>
          </cell>
        </row>
        <row r="8">
          <cell r="E8" t="str">
            <v/>
          </cell>
        </row>
        <row r="9">
          <cell r="E9" t="str">
            <v/>
          </cell>
        </row>
        <row r="10">
          <cell r="E10" t="str">
            <v/>
          </cell>
        </row>
        <row r="11">
          <cell r="E11" t="str">
            <v/>
          </cell>
        </row>
        <row r="12">
          <cell r="E12" t="str">
            <v/>
          </cell>
        </row>
        <row r="13">
          <cell r="E13" t="str">
            <v/>
          </cell>
        </row>
        <row r="14">
          <cell r="E14" t="str">
            <v/>
          </cell>
        </row>
        <row r="15">
          <cell r="E15" t="str">
            <v/>
          </cell>
        </row>
        <row r="16">
          <cell r="E16" t="str">
            <v/>
          </cell>
        </row>
        <row r="17">
          <cell r="E17" t="str">
            <v/>
          </cell>
        </row>
        <row r="18">
          <cell r="E18" t="str">
            <v/>
          </cell>
        </row>
        <row r="19">
          <cell r="E19" t="str">
            <v/>
          </cell>
        </row>
        <row r="20">
          <cell r="E20" t="str">
            <v/>
          </cell>
        </row>
        <row r="21">
          <cell r="E21" t="str">
            <v/>
          </cell>
        </row>
        <row r="22">
          <cell r="E22" t="str">
            <v/>
          </cell>
        </row>
        <row r="23">
          <cell r="E23" t="str">
            <v/>
          </cell>
        </row>
        <row r="24">
          <cell r="E24" t="str">
            <v/>
          </cell>
        </row>
        <row r="25">
          <cell r="E25" t="str">
            <v/>
          </cell>
        </row>
        <row r="26">
          <cell r="E26" t="str">
            <v/>
          </cell>
        </row>
        <row r="27">
          <cell r="E27" t="str">
            <v/>
          </cell>
        </row>
        <row r="28">
          <cell r="E28" t="str">
            <v/>
          </cell>
        </row>
        <row r="29">
          <cell r="E29" t="str">
            <v/>
          </cell>
        </row>
        <row r="30">
          <cell r="E30" t="str">
            <v/>
          </cell>
        </row>
        <row r="31">
          <cell r="E31" t="str">
            <v/>
          </cell>
        </row>
        <row r="32">
          <cell r="E32" t="str">
            <v/>
          </cell>
        </row>
        <row r="33">
          <cell r="E33" t="str">
            <v/>
          </cell>
        </row>
        <row r="34">
          <cell r="E34" t="str">
            <v/>
          </cell>
        </row>
        <row r="35">
          <cell r="E35" t="str">
            <v/>
          </cell>
        </row>
        <row r="36">
          <cell r="E36" t="str">
            <v/>
          </cell>
        </row>
        <row r="37">
          <cell r="E37" t="str">
            <v/>
          </cell>
        </row>
        <row r="38">
          <cell r="E38" t="str">
            <v/>
          </cell>
        </row>
        <row r="39">
          <cell r="E39" t="str">
            <v/>
          </cell>
        </row>
        <row r="40">
          <cell r="E40" t="str">
            <v/>
          </cell>
        </row>
        <row r="41">
          <cell r="E41" t="str">
            <v/>
          </cell>
        </row>
        <row r="42">
          <cell r="E42" t="str">
            <v/>
          </cell>
        </row>
        <row r="43">
          <cell r="E43" t="str">
            <v/>
          </cell>
        </row>
        <row r="44">
          <cell r="E44" t="str">
            <v/>
          </cell>
        </row>
        <row r="45">
          <cell r="E45" t="str">
            <v/>
          </cell>
        </row>
        <row r="46">
          <cell r="E46" t="str">
            <v/>
          </cell>
        </row>
        <row r="47">
          <cell r="E47" t="str">
            <v/>
          </cell>
        </row>
        <row r="48">
          <cell r="E48" t="str">
            <v/>
          </cell>
        </row>
        <row r="49">
          <cell r="E49" t="str">
            <v/>
          </cell>
        </row>
        <row r="50">
          <cell r="E50" t="str">
            <v/>
          </cell>
        </row>
        <row r="51">
          <cell r="E51" t="str">
            <v/>
          </cell>
        </row>
        <row r="52">
          <cell r="E52" t="str">
            <v/>
          </cell>
        </row>
        <row r="53">
          <cell r="E53" t="str">
            <v/>
          </cell>
        </row>
        <row r="54">
          <cell r="E54" t="str">
            <v/>
          </cell>
        </row>
        <row r="55">
          <cell r="E55" t="str">
            <v/>
          </cell>
        </row>
        <row r="56">
          <cell r="E56" t="str">
            <v/>
          </cell>
        </row>
        <row r="57">
          <cell r="E57" t="str">
            <v/>
          </cell>
        </row>
        <row r="58">
          <cell r="E58" t="str">
            <v/>
          </cell>
        </row>
        <row r="59">
          <cell r="E59" t="str">
            <v/>
          </cell>
        </row>
        <row r="60">
          <cell r="E60" t="str">
            <v/>
          </cell>
        </row>
        <row r="61">
          <cell r="E61" t="str">
            <v/>
          </cell>
        </row>
        <row r="62">
          <cell r="E62" t="str">
            <v/>
          </cell>
        </row>
        <row r="63">
          <cell r="E63" t="str">
            <v/>
          </cell>
        </row>
        <row r="64">
          <cell r="E64" t="str">
            <v/>
          </cell>
        </row>
        <row r="65">
          <cell r="E65" t="str">
            <v/>
          </cell>
        </row>
        <row r="66">
          <cell r="E66" t="str">
            <v/>
          </cell>
        </row>
        <row r="67">
          <cell r="E67" t="str">
            <v/>
          </cell>
        </row>
        <row r="68">
          <cell r="E68" t="str">
            <v/>
          </cell>
        </row>
        <row r="69">
          <cell r="E69" t="str">
            <v/>
          </cell>
        </row>
        <row r="70">
          <cell r="E70" t="str">
            <v/>
          </cell>
        </row>
        <row r="71">
          <cell r="E71" t="str">
            <v/>
          </cell>
        </row>
        <row r="72">
          <cell r="E72" t="str">
            <v/>
          </cell>
        </row>
        <row r="73">
          <cell r="E73" t="str">
            <v/>
          </cell>
        </row>
        <row r="74">
          <cell r="E74" t="str">
            <v/>
          </cell>
        </row>
        <row r="75">
          <cell r="E75" t="str">
            <v/>
          </cell>
        </row>
        <row r="76">
          <cell r="E76" t="str">
            <v/>
          </cell>
        </row>
        <row r="77">
          <cell r="E77" t="str">
            <v/>
          </cell>
        </row>
        <row r="78">
          <cell r="E78" t="str">
            <v/>
          </cell>
        </row>
        <row r="79">
          <cell r="E79" t="str">
            <v/>
          </cell>
        </row>
        <row r="80">
          <cell r="E80" t="str">
            <v/>
          </cell>
        </row>
        <row r="81">
          <cell r="E81" t="str">
            <v/>
          </cell>
        </row>
        <row r="82">
          <cell r="E82" t="str">
            <v/>
          </cell>
        </row>
        <row r="83">
          <cell r="E83" t="str">
            <v/>
          </cell>
        </row>
        <row r="84">
          <cell r="E84" t="str">
            <v/>
          </cell>
        </row>
        <row r="85">
          <cell r="E85" t="str">
            <v/>
          </cell>
        </row>
        <row r="86">
          <cell r="E86" t="str">
            <v/>
          </cell>
        </row>
        <row r="87">
          <cell r="E87" t="str">
            <v/>
          </cell>
        </row>
        <row r="88">
          <cell r="E88" t="str">
            <v/>
          </cell>
        </row>
        <row r="89">
          <cell r="E89" t="str">
            <v/>
          </cell>
        </row>
        <row r="90">
          <cell r="E90" t="str">
            <v/>
          </cell>
        </row>
        <row r="91">
          <cell r="E91" t="str">
            <v/>
          </cell>
        </row>
        <row r="92">
          <cell r="E92" t="str">
            <v/>
          </cell>
        </row>
        <row r="93">
          <cell r="E93" t="str">
            <v/>
          </cell>
        </row>
        <row r="94">
          <cell r="E94" t="str">
            <v/>
          </cell>
        </row>
        <row r="95">
          <cell r="E95" t="str">
            <v/>
          </cell>
        </row>
        <row r="96">
          <cell r="E96" t="str">
            <v/>
          </cell>
        </row>
        <row r="97">
          <cell r="E97" t="str">
            <v/>
          </cell>
        </row>
        <row r="98">
          <cell r="E98" t="str">
            <v/>
          </cell>
        </row>
        <row r="99">
          <cell r="E99" t="str">
            <v/>
          </cell>
        </row>
        <row r="100">
          <cell r="E100" t="str">
            <v/>
          </cell>
        </row>
        <row r="101">
          <cell r="E101" t="str">
            <v/>
          </cell>
        </row>
        <row r="102">
          <cell r="E102" t="str">
            <v/>
          </cell>
        </row>
        <row r="103">
          <cell r="E103" t="str">
            <v/>
          </cell>
        </row>
        <row r="104">
          <cell r="E104" t="str">
            <v/>
          </cell>
        </row>
        <row r="105">
          <cell r="E105" t="str">
            <v/>
          </cell>
        </row>
        <row r="106">
          <cell r="E106" t="str">
            <v/>
          </cell>
        </row>
        <row r="107">
          <cell r="E107" t="str">
            <v/>
          </cell>
        </row>
        <row r="108">
          <cell r="E108" t="str">
            <v/>
          </cell>
        </row>
        <row r="109">
          <cell r="E109" t="str">
            <v/>
          </cell>
        </row>
        <row r="110">
          <cell r="E110" t="str">
            <v/>
          </cell>
        </row>
        <row r="111">
          <cell r="E111" t="str">
            <v/>
          </cell>
        </row>
        <row r="112">
          <cell r="E112" t="str">
            <v/>
          </cell>
        </row>
        <row r="113">
          <cell r="E113" t="str">
            <v/>
          </cell>
        </row>
        <row r="114">
          <cell r="E114" t="str">
            <v/>
          </cell>
        </row>
        <row r="115">
          <cell r="E115" t="str">
            <v/>
          </cell>
        </row>
        <row r="116">
          <cell r="E116" t="str">
            <v/>
          </cell>
        </row>
        <row r="117">
          <cell r="E117" t="str">
            <v/>
          </cell>
        </row>
        <row r="118">
          <cell r="E118" t="str">
            <v/>
          </cell>
        </row>
        <row r="119">
          <cell r="E119" t="str">
            <v/>
          </cell>
        </row>
        <row r="120">
          <cell r="E120" t="str">
            <v/>
          </cell>
        </row>
        <row r="121">
          <cell r="E121" t="str">
            <v/>
          </cell>
        </row>
        <row r="122">
          <cell r="E122" t="str">
            <v/>
          </cell>
        </row>
        <row r="123">
          <cell r="E123" t="str">
            <v/>
          </cell>
        </row>
        <row r="124">
          <cell r="E124" t="str">
            <v/>
          </cell>
        </row>
        <row r="125">
          <cell r="E125" t="str">
            <v/>
          </cell>
        </row>
        <row r="126">
          <cell r="E126" t="str">
            <v/>
          </cell>
        </row>
        <row r="127">
          <cell r="E127" t="str">
            <v/>
          </cell>
        </row>
        <row r="128">
          <cell r="E128" t="str">
            <v/>
          </cell>
        </row>
        <row r="129">
          <cell r="E129" t="str">
            <v/>
          </cell>
        </row>
        <row r="130">
          <cell r="E130" t="str">
            <v/>
          </cell>
        </row>
        <row r="131">
          <cell r="E131" t="str">
            <v/>
          </cell>
        </row>
        <row r="132">
          <cell r="E132" t="str">
            <v/>
          </cell>
        </row>
        <row r="133">
          <cell r="E133" t="str">
            <v/>
          </cell>
        </row>
        <row r="134">
          <cell r="E134" t="str">
            <v/>
          </cell>
        </row>
        <row r="135">
          <cell r="E135" t="str">
            <v/>
          </cell>
        </row>
        <row r="136">
          <cell r="E136" t="str">
            <v/>
          </cell>
        </row>
        <row r="137">
          <cell r="E137" t="str">
            <v/>
          </cell>
        </row>
        <row r="138">
          <cell r="E138" t="str">
            <v/>
          </cell>
        </row>
        <row r="139">
          <cell r="E139" t="str">
            <v/>
          </cell>
        </row>
        <row r="140">
          <cell r="E140" t="str">
            <v/>
          </cell>
        </row>
        <row r="141">
          <cell r="E141" t="str">
            <v/>
          </cell>
        </row>
        <row r="142">
          <cell r="E142" t="str">
            <v/>
          </cell>
        </row>
        <row r="143">
          <cell r="E143" t="str">
            <v/>
          </cell>
        </row>
        <row r="144">
          <cell r="E144" t="str">
            <v/>
          </cell>
        </row>
        <row r="145">
          <cell r="E145" t="str">
            <v/>
          </cell>
        </row>
        <row r="146">
          <cell r="E146" t="str">
            <v/>
          </cell>
        </row>
        <row r="147">
          <cell r="E147" t="str">
            <v/>
          </cell>
        </row>
        <row r="148">
          <cell r="E148" t="str">
            <v/>
          </cell>
        </row>
        <row r="149">
          <cell r="E149" t="str">
            <v/>
          </cell>
        </row>
        <row r="150">
          <cell r="E150" t="str">
            <v/>
          </cell>
        </row>
        <row r="151">
          <cell r="E151" t="str">
            <v/>
          </cell>
        </row>
        <row r="152">
          <cell r="E152" t="str">
            <v/>
          </cell>
        </row>
        <row r="153">
          <cell r="E153" t="str">
            <v/>
          </cell>
        </row>
        <row r="154">
          <cell r="E154" t="str">
            <v/>
          </cell>
        </row>
        <row r="155">
          <cell r="E155" t="str">
            <v/>
          </cell>
        </row>
        <row r="156">
          <cell r="E156" t="str">
            <v/>
          </cell>
        </row>
        <row r="157">
          <cell r="E157" t="str">
            <v/>
          </cell>
        </row>
        <row r="158">
          <cell r="E158" t="str">
            <v/>
          </cell>
        </row>
        <row r="159">
          <cell r="E159" t="str">
            <v/>
          </cell>
        </row>
        <row r="160">
          <cell r="E160" t="str">
            <v/>
          </cell>
        </row>
        <row r="161">
          <cell r="E161" t="str">
            <v/>
          </cell>
        </row>
        <row r="162">
          <cell r="E162" t="str">
            <v/>
          </cell>
        </row>
        <row r="163">
          <cell r="E163" t="str">
            <v/>
          </cell>
        </row>
        <row r="164">
          <cell r="E164" t="str">
            <v/>
          </cell>
        </row>
        <row r="165">
          <cell r="E165" t="str">
            <v/>
          </cell>
        </row>
        <row r="166">
          <cell r="E166" t="str">
            <v/>
          </cell>
        </row>
        <row r="167">
          <cell r="E167" t="str">
            <v/>
          </cell>
        </row>
        <row r="168">
          <cell r="E168" t="str">
            <v/>
          </cell>
        </row>
        <row r="169">
          <cell r="E169" t="str">
            <v/>
          </cell>
        </row>
        <row r="170">
          <cell r="E170" t="str">
            <v/>
          </cell>
        </row>
        <row r="171">
          <cell r="E171" t="str">
            <v/>
          </cell>
        </row>
        <row r="172">
          <cell r="E172" t="str">
            <v/>
          </cell>
        </row>
        <row r="173">
          <cell r="E173" t="str">
            <v/>
          </cell>
        </row>
        <row r="174">
          <cell r="E174" t="str">
            <v/>
          </cell>
        </row>
        <row r="175">
          <cell r="E175" t="str">
            <v/>
          </cell>
        </row>
        <row r="176">
          <cell r="E176" t="str">
            <v/>
          </cell>
        </row>
        <row r="177">
          <cell r="E177" t="str">
            <v/>
          </cell>
        </row>
        <row r="178">
          <cell r="E178" t="str">
            <v/>
          </cell>
        </row>
        <row r="179">
          <cell r="E179" t="str">
            <v/>
          </cell>
        </row>
        <row r="180">
          <cell r="E180" t="str">
            <v/>
          </cell>
        </row>
        <row r="181">
          <cell r="E181" t="str">
            <v/>
          </cell>
        </row>
        <row r="182">
          <cell r="E182" t="str">
            <v/>
          </cell>
        </row>
        <row r="183">
          <cell r="E183" t="str">
            <v/>
          </cell>
        </row>
        <row r="184">
          <cell r="E184" t="str">
            <v/>
          </cell>
        </row>
        <row r="185">
          <cell r="E185" t="str">
            <v/>
          </cell>
        </row>
        <row r="186">
          <cell r="E186" t="str">
            <v/>
          </cell>
        </row>
        <row r="187">
          <cell r="E187" t="str">
            <v/>
          </cell>
        </row>
        <row r="188">
          <cell r="E188" t="str">
            <v/>
          </cell>
        </row>
        <row r="189">
          <cell r="E189" t="str">
            <v/>
          </cell>
        </row>
        <row r="190">
          <cell r="E190" t="str">
            <v/>
          </cell>
        </row>
        <row r="191">
          <cell r="E191" t="str">
            <v/>
          </cell>
        </row>
        <row r="192">
          <cell r="E192" t="str">
            <v/>
          </cell>
        </row>
        <row r="193">
          <cell r="E193" t="str">
            <v/>
          </cell>
        </row>
        <row r="194">
          <cell r="E194" t="str">
            <v/>
          </cell>
        </row>
        <row r="195">
          <cell r="E195" t="str">
            <v/>
          </cell>
        </row>
        <row r="196">
          <cell r="E196" t="str">
            <v/>
          </cell>
        </row>
        <row r="197">
          <cell r="E197" t="str">
            <v/>
          </cell>
        </row>
        <row r="198">
          <cell r="E198" t="str">
            <v/>
          </cell>
        </row>
        <row r="199">
          <cell r="E199" t="str">
            <v/>
          </cell>
        </row>
        <row r="200">
          <cell r="E200" t="str">
            <v/>
          </cell>
        </row>
        <row r="201">
          <cell r="E201" t="str">
            <v/>
          </cell>
        </row>
        <row r="202">
          <cell r="E202" t="str">
            <v/>
          </cell>
        </row>
        <row r="203">
          <cell r="E203" t="str">
            <v/>
          </cell>
        </row>
        <row r="204">
          <cell r="E204" t="str">
            <v/>
          </cell>
        </row>
        <row r="205">
          <cell r="E205" t="str">
            <v/>
          </cell>
        </row>
        <row r="206">
          <cell r="E206" t="str">
            <v/>
          </cell>
        </row>
        <row r="207">
          <cell r="E207" t="str">
            <v/>
          </cell>
        </row>
        <row r="208">
          <cell r="E208" t="str">
            <v/>
          </cell>
        </row>
        <row r="209">
          <cell r="E209" t="str">
            <v/>
          </cell>
        </row>
        <row r="210">
          <cell r="E210" t="str">
            <v/>
          </cell>
        </row>
        <row r="211">
          <cell r="E211" t="str">
            <v/>
          </cell>
        </row>
        <row r="212">
          <cell r="E212" t="str">
            <v/>
          </cell>
        </row>
        <row r="213">
          <cell r="E213" t="str">
            <v/>
          </cell>
        </row>
        <row r="214">
          <cell r="E214" t="str">
            <v/>
          </cell>
        </row>
        <row r="215">
          <cell r="E215" t="str">
            <v/>
          </cell>
        </row>
        <row r="216">
          <cell r="E216" t="str">
            <v/>
          </cell>
        </row>
        <row r="217">
          <cell r="E217" t="str">
            <v/>
          </cell>
        </row>
        <row r="218">
          <cell r="E218" t="str">
            <v/>
          </cell>
        </row>
        <row r="219">
          <cell r="E219" t="str">
            <v/>
          </cell>
        </row>
        <row r="220">
          <cell r="E220" t="str">
            <v/>
          </cell>
        </row>
        <row r="221">
          <cell r="E221" t="str">
            <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S P&amp;L"/>
      <sheetName val="Schedule 4"/>
      <sheetName val="Schedule5"/>
      <sheetName val="GROUPING"/>
      <sheetName val="STATEMENT OF INCOME"/>
      <sheetName val="DEPIT31032001"/>
      <sheetName val="80HHC DEDUCTION"/>
      <sheetName val="WORKING FOR EXPORT TRADING"/>
      <sheetName val="DONATION"/>
      <sheetName val="INT.BANK"/>
      <sheetName val="PREV YR EXP ACTD IN AY 01-02"/>
      <sheetName val="DIVIDEND RECEIVED"/>
      <sheetName val="INT ON TAX FREE BONDS"/>
      <sheetName val="INT. ON INST. BONDS"/>
      <sheetName val="DR BAL WOFF"/>
      <sheetName val="TDS CLAIM"/>
      <sheetName val="CAP.GAINS"/>
      <sheetName val="CAP.GAINS (2)"/>
      <sheetName val="Sheet1"/>
      <sheetName val="box"/>
      <sheetName val="Con"/>
      <sheetName val="Footfalls"/>
      <sheetName val="Format B"/>
      <sheetName val="Input"/>
      <sheetName val="Valuation"/>
      <sheetName val="IRR"/>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sheetData sheetId="26"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Sheet1"/>
      <sheetName val="Sheet2"/>
      <sheetName val="Sheet3"/>
      <sheetName val="CAPEX"/>
      <sheetName val="Interconnect"/>
      <sheetName val="admn block"/>
      <sheetName val="Backup"/>
      <sheetName val="formulas"/>
      <sheetName val="Dels"/>
      <sheetName val="Other"/>
      <sheetName val="Summary"/>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mlaccinfo"/>
      <sheetName val="Sheet2"/>
      <sheetName val="mlgrid_prop_details"/>
      <sheetName val="Trial Balance"/>
      <sheetName val="Sheet1"/>
      <sheetName val="mlsearch_resultsg"/>
      <sheetName val="Sheet3"/>
      <sheetName val="mllease_detail"/>
      <sheetName val="mlrvt"/>
      <sheetName val="Query Results ALL"/>
      <sheetName val="mlsearchresults"/>
      <sheetName val="LHE"/>
      <sheetName val="Sheet3 (2)"/>
      <sheetName val="Field Values"/>
      <sheetName val="GridExportD1"/>
      <sheetName val="horizontal"/>
      <sheetName val="Voucher"/>
      <sheetName val="Phase III &amp; Phase IV"/>
      <sheetName val="Other Assumptions"/>
      <sheetName val="Mico"/>
      <sheetName val="15-21"/>
      <sheetName val="Sheet3_(2)"/>
      <sheetName val="Intro"/>
    </sheetNames>
    <sheetDataSet>
      <sheetData sheetId="0" refreshError="1"/>
      <sheetData sheetId="1" refreshError="1">
        <row r="2">
          <cell r="B2" t="str">
            <v>Dr</v>
          </cell>
          <cell r="C2" t="str">
            <v>INR</v>
          </cell>
        </row>
        <row r="3">
          <cell r="B3" t="str">
            <v>Cr</v>
          </cell>
        </row>
      </sheetData>
      <sheetData sheetId="2" refreshError="1"/>
      <sheetData sheetId="3" refreshError="1"/>
      <sheetData sheetId="4" refreshError="1"/>
      <sheetData sheetId="5">
        <row r="2">
          <cell r="B2" t="str">
            <v>Dr</v>
          </cell>
        </row>
      </sheetData>
      <sheetData sheetId="6" refreshError="1"/>
      <sheetData sheetId="7">
        <row r="2">
          <cell r="B2" t="str">
            <v>Dr</v>
          </cell>
        </row>
      </sheetData>
      <sheetData sheetId="8">
        <row r="2">
          <cell r="B2" t="str">
            <v>Dr</v>
          </cell>
        </row>
      </sheetData>
      <sheetData sheetId="9">
        <row r="2">
          <cell r="B2" t="str">
            <v>Dr</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pocm"/>
      <sheetName val="CAPTLISATION OF INTEREST"/>
      <sheetName val="Depreciation"/>
      <sheetName val="CASH FLOW"/>
      <sheetName val="Related Party"/>
      <sheetName val="Capital Commitment"/>
      <sheetName val="Sheet2"/>
      <sheetName val="admn block"/>
      <sheetName val="Balance Sheet galleria as at 31"/>
      <sheetName val="Sheet1"/>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YTD"/>
      <sheetName val="Sheet2"/>
      <sheetName val="Aseet1998"/>
      <sheetName val="Trial 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depreciation"/>
      <sheetName val="CAPTLISATION OF INTEREST"/>
      <sheetName val="Cash Flow"/>
      <sheetName val="Related Party"/>
      <sheetName val="Capital Commitment"/>
      <sheetName val="Comp"/>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PARTY DETAILS"/>
      <sheetName val="SCH"/>
      <sheetName val="bank"/>
      <sheetName val="bnc"/>
      <sheetName val="Legal"/>
      <sheetName val="security deposit"/>
      <sheetName val="other credits"/>
      <sheetName val="bnc-OTHER"/>
      <sheetName val="CURING-31-03-02 DETAILS"/>
      <sheetName val="Missing PDC"/>
      <sheetName val="DEUCH BANK -coll"/>
      <sheetName val="DB-BNC"/>
      <sheetName val="Missign PDC- details to WGE"/>
      <sheetName val="Details for WGE"/>
      <sheetName val="DAT DETAILS"/>
      <sheetName val="Comp"/>
      <sheetName val="trial Balance"/>
    </sheetNames>
    <sheetDataSet>
      <sheetData sheetId="0" refreshError="1">
        <row r="2">
          <cell r="B2" t="str">
            <v>W00001</v>
          </cell>
          <cell r="C2" t="str">
            <v>NA</v>
          </cell>
          <cell r="D2" t="str">
            <v>NA</v>
          </cell>
          <cell r="E2" t="str">
            <v>Bahuleyan Charitable Foundation Ltd.</v>
          </cell>
          <cell r="F2" t="str">
            <v>Brain &amp; Spine Centre, Indo-American Hospital, Chenmankary - 686143 (Near Vaikom), Kottyam, Kerala</v>
          </cell>
          <cell r="I2" t="str">
            <v>Bangalore</v>
          </cell>
        </row>
        <row r="3">
          <cell r="B3" t="str">
            <v>W00002</v>
          </cell>
          <cell r="C3" t="str">
            <v>R3</v>
          </cell>
          <cell r="D3" t="str">
            <v>R</v>
          </cell>
          <cell r="E3" t="str">
            <v>Devi Scans Pvt Ltd.</v>
          </cell>
          <cell r="F3" t="str">
            <v>Opposite Medical Colledge, High School, Kumarapuram, Trivandrum - 695 011</v>
          </cell>
          <cell r="H3" t="str">
            <v>DEVI</v>
          </cell>
          <cell r="I3" t="str">
            <v>Bangalore</v>
          </cell>
        </row>
        <row r="4">
          <cell r="B4" t="str">
            <v>W00003</v>
          </cell>
          <cell r="C4" t="str">
            <v>NA</v>
          </cell>
          <cell r="D4" t="str">
            <v>NA</v>
          </cell>
          <cell r="E4" t="str">
            <v>Apollo Diagnostic Centre</v>
          </cell>
          <cell r="F4" t="str">
            <v>Park Road, Kaithal - 132 027</v>
          </cell>
          <cell r="I4" t="str">
            <v>Gurgaon</v>
          </cell>
        </row>
        <row r="5">
          <cell r="B5" t="str">
            <v>W00004</v>
          </cell>
          <cell r="C5" t="str">
            <v>R1</v>
          </cell>
          <cell r="D5" t="str">
            <v>R</v>
          </cell>
          <cell r="E5" t="str">
            <v>CDR Medical Industries Ltd.-2</v>
          </cell>
          <cell r="F5" t="str">
            <v>3-6-287 Hyderguda, Hyderabad - 300 029 A.P.</v>
          </cell>
          <cell r="H5" t="str">
            <v>CDR</v>
          </cell>
          <cell r="I5" t="str">
            <v>Bangalore</v>
          </cell>
        </row>
        <row r="6">
          <cell r="B6" t="str">
            <v>W00005</v>
          </cell>
          <cell r="C6" t="str">
            <v>R1</v>
          </cell>
          <cell r="D6" t="str">
            <v>R</v>
          </cell>
          <cell r="E6" t="str">
            <v>Amrit Heart Scan &amp; Research Centre Pvt Ltd.-1</v>
          </cell>
          <cell r="F6" t="str">
            <v>SCO 54, Sector 20, Chandigarh</v>
          </cell>
          <cell r="H6" t="str">
            <v>AMRIT</v>
          </cell>
          <cell r="I6" t="str">
            <v>Gurgaon</v>
          </cell>
        </row>
        <row r="7">
          <cell r="B7" t="str">
            <v>W00006</v>
          </cell>
          <cell r="C7" t="str">
            <v>NA</v>
          </cell>
          <cell r="D7" t="str">
            <v>NA</v>
          </cell>
          <cell r="E7" t="str">
            <v>Cacoon Marketing Pvt Ltd.</v>
          </cell>
          <cell r="F7" t="str">
            <v>"Shree" Tipekar Road, Dhantoli, Nagpur - 440 010</v>
          </cell>
          <cell r="I7" t="str">
            <v>Ahamedabad</v>
          </cell>
        </row>
        <row r="8">
          <cell r="B8" t="str">
            <v>W00007</v>
          </cell>
          <cell r="C8" t="str">
            <v>NA</v>
          </cell>
          <cell r="D8" t="str">
            <v>NA</v>
          </cell>
          <cell r="E8" t="str">
            <v>Cacoon Marketing Pvt Ltd.</v>
          </cell>
          <cell r="F8" t="str">
            <v>"Shree" Tipekar Road, Dhantoli, Nagpur - 440 010</v>
          </cell>
          <cell r="I8" t="str">
            <v>Ahamedabad</v>
          </cell>
        </row>
        <row r="9">
          <cell r="B9" t="str">
            <v>W00008</v>
          </cell>
          <cell r="C9" t="str">
            <v>NA</v>
          </cell>
          <cell r="D9" t="str">
            <v>NA</v>
          </cell>
          <cell r="E9" t="str">
            <v>Cacoon Marketing Pvt Ltd.</v>
          </cell>
          <cell r="F9" t="str">
            <v>"Shree" Tipekar Road, Dhantoli, Nagpur - 440 010</v>
          </cell>
          <cell r="I9" t="str">
            <v>Ahamedabad</v>
          </cell>
        </row>
        <row r="10">
          <cell r="B10" t="str">
            <v>W00009</v>
          </cell>
          <cell r="C10" t="str">
            <v>NA</v>
          </cell>
          <cell r="D10" t="str">
            <v>NA</v>
          </cell>
          <cell r="E10" t="str">
            <v>Cacoon Marketing Pvt Ltd.</v>
          </cell>
          <cell r="F10" t="str">
            <v>"Shree" Tipekar Road, Dhantoli, Nagpur - 440 010</v>
          </cell>
          <cell r="I10" t="str">
            <v>Ahamedabad</v>
          </cell>
        </row>
        <row r="11">
          <cell r="B11" t="str">
            <v>W00010</v>
          </cell>
          <cell r="C11" t="str">
            <v>R3</v>
          </cell>
          <cell r="D11" t="str">
            <v>R</v>
          </cell>
          <cell r="E11" t="str">
            <v>Bhilai Scans &amp; Research Pvt Ltd.-1</v>
          </cell>
          <cell r="F11" t="str">
            <v>2, Commercial Complex, Nehru Nagar, Durg, Madhya Pradesh</v>
          </cell>
          <cell r="H11" t="str">
            <v>BHILAI</v>
          </cell>
          <cell r="I11" t="str">
            <v>Ahamedabad</v>
          </cell>
        </row>
        <row r="12">
          <cell r="B12" t="str">
            <v>W00011</v>
          </cell>
          <cell r="C12" t="str">
            <v>R1</v>
          </cell>
          <cell r="D12" t="str">
            <v>R</v>
          </cell>
          <cell r="E12" t="str">
            <v>Ratanda X-Ray Clinic &amp; Laboratory</v>
          </cell>
          <cell r="F12" t="str">
            <v>Opp Petrol Pump, Ratanda Bazar, Jodhpur, Rajasthan - 342 001</v>
          </cell>
          <cell r="I12" t="str">
            <v>Gurgaon</v>
          </cell>
        </row>
        <row r="13">
          <cell r="B13" t="str">
            <v>W00012</v>
          </cell>
          <cell r="C13" t="str">
            <v>NA</v>
          </cell>
          <cell r="D13" t="str">
            <v>NA</v>
          </cell>
          <cell r="E13" t="str">
            <v>Computed Radiodiagnostics-2</v>
          </cell>
          <cell r="F13" t="str">
            <v>I/2, Vishal Co-op Housing Society, Andheri Kurla Road, Andheri (E), Bombay - 400 069</v>
          </cell>
          <cell r="H13" t="str">
            <v>COMPUTED</v>
          </cell>
          <cell r="I13" t="str">
            <v>Ahamedabad</v>
          </cell>
        </row>
        <row r="14">
          <cell r="B14" t="str">
            <v>W00012-R</v>
          </cell>
          <cell r="C14" t="str">
            <v>R1</v>
          </cell>
          <cell r="D14" t="str">
            <v>R</v>
          </cell>
          <cell r="E14" t="str">
            <v>Computed Radiodiagnostics-2 ( Reschdued )</v>
          </cell>
          <cell r="F14" t="str">
            <v>I/2, Vishal Co-op Housing Society, Andheri Kurla Road, Andheri (E), Bombay - 400 069</v>
          </cell>
          <cell r="I14" t="str">
            <v>Ahamedabad</v>
          </cell>
        </row>
        <row r="15">
          <cell r="B15" t="str">
            <v>W00013</v>
          </cell>
          <cell r="C15" t="str">
            <v>R3</v>
          </cell>
          <cell r="D15" t="str">
            <v>R</v>
          </cell>
          <cell r="E15" t="str">
            <v>Mangal Anand Hospital</v>
          </cell>
          <cell r="F15" t="str">
            <v>Swastik Park, Sion Trombay Road, Umarshi Bappa Chowk, Chembur, Bombay - 400 071</v>
          </cell>
          <cell r="I15" t="str">
            <v>Ahamedabad</v>
          </cell>
        </row>
        <row r="16">
          <cell r="B16" t="str">
            <v>W00014</v>
          </cell>
          <cell r="C16" t="str">
            <v>R3</v>
          </cell>
          <cell r="D16" t="str">
            <v>R</v>
          </cell>
          <cell r="E16" t="str">
            <v>K Pandian</v>
          </cell>
          <cell r="F16" t="str">
            <v>9B, Medavakkam Road, Adambakkam, Madras - 600 088</v>
          </cell>
          <cell r="I16" t="str">
            <v>Bangalore</v>
          </cell>
        </row>
        <row r="17">
          <cell r="B17" t="str">
            <v>W00015</v>
          </cell>
          <cell r="C17" t="str">
            <v>R3</v>
          </cell>
          <cell r="D17" t="str">
            <v>R</v>
          </cell>
          <cell r="E17" t="str">
            <v>City Cardiac Research Centre Ltd.</v>
          </cell>
          <cell r="F17" t="str">
            <v>Ring Road, Near ITI College, Vijaywada - 520 008</v>
          </cell>
          <cell r="H17" t="str">
            <v>CITYCARD</v>
          </cell>
          <cell r="I17" t="str">
            <v>Bangalore</v>
          </cell>
        </row>
        <row r="18">
          <cell r="B18" t="str">
            <v>W00016</v>
          </cell>
          <cell r="C18" t="str">
            <v>R3</v>
          </cell>
          <cell r="D18" t="str">
            <v>R</v>
          </cell>
          <cell r="E18" t="str">
            <v>CDR Medical Industries Ltd.-1</v>
          </cell>
          <cell r="F18" t="str">
            <v>3-6-287, Hyderguda, Hyderabad 300 029</v>
          </cell>
          <cell r="H18" t="str">
            <v>CDR</v>
          </cell>
          <cell r="I18" t="str">
            <v>Bangalore</v>
          </cell>
        </row>
        <row r="19">
          <cell r="B19" t="str">
            <v>W00017</v>
          </cell>
          <cell r="C19" t="str">
            <v>R3</v>
          </cell>
          <cell r="D19" t="str">
            <v>R</v>
          </cell>
          <cell r="E19" t="str">
            <v>Vidya Shikshan Prasarak Manadal's NKP Salve inst. Of Medical Science</v>
          </cell>
          <cell r="F19" t="str">
            <v>Plot 5, YMCA Complex, Sitabuldi, Nagpur - 440001</v>
          </cell>
          <cell r="I19" t="str">
            <v>Ahamedabad</v>
          </cell>
        </row>
        <row r="20">
          <cell r="B20" t="str">
            <v>W00018</v>
          </cell>
          <cell r="C20" t="str">
            <v>R3</v>
          </cell>
          <cell r="D20" t="str">
            <v>R</v>
          </cell>
          <cell r="E20" t="str">
            <v>Dhanvantri Diagnostic Research Centre Pvt Ltd.-1</v>
          </cell>
          <cell r="F20" t="str">
            <v>Sumer Bhavan, Shivaji Road, Opp Bachcha Park, Meerut, Uttar Pradesh</v>
          </cell>
          <cell r="H20" t="str">
            <v>DHNVNTRI</v>
          </cell>
          <cell r="I20" t="str">
            <v>Gurgaon</v>
          </cell>
        </row>
        <row r="21">
          <cell r="B21" t="str">
            <v>W00019</v>
          </cell>
          <cell r="C21" t="str">
            <v>R3</v>
          </cell>
          <cell r="D21" t="str">
            <v>R</v>
          </cell>
          <cell r="E21" t="str">
            <v>Hospito India Medical Foundation Ltd.-1</v>
          </cell>
          <cell r="F21" t="str">
            <v>Boring Road, Patna - 800 001 Bihar</v>
          </cell>
          <cell r="H21" t="str">
            <v>HOSPITO</v>
          </cell>
          <cell r="I21" t="str">
            <v>Gurgaon</v>
          </cell>
        </row>
        <row r="22">
          <cell r="B22" t="str">
            <v>W00020</v>
          </cell>
          <cell r="C22" t="str">
            <v>R1</v>
          </cell>
          <cell r="D22" t="str">
            <v>NA</v>
          </cell>
          <cell r="E22" t="str">
            <v>R K Diagnostic Services (P) Ltd.</v>
          </cell>
          <cell r="F22" t="str">
            <v>Door No. 5-91-18/2, Lakshmipuram, 3rd Lane, Guntur - 522 007</v>
          </cell>
          <cell r="H22" t="str">
            <v>RKDIAG</v>
          </cell>
          <cell r="I22" t="str">
            <v>Bangalore</v>
          </cell>
        </row>
        <row r="23">
          <cell r="B23" t="str">
            <v>W00021</v>
          </cell>
          <cell r="C23" t="str">
            <v>R3</v>
          </cell>
          <cell r="D23" t="str">
            <v>R</v>
          </cell>
          <cell r="E23" t="str">
            <v>Geetanjali X-Rays</v>
          </cell>
          <cell r="F23" t="str">
            <v>Sapthagiri Hospital, 40 Krishnagiri Road, Tirupattur 635601 North A Ambedkar Distt, Tamilnadu</v>
          </cell>
          <cell r="I23" t="str">
            <v>Bangalore</v>
          </cell>
        </row>
        <row r="24">
          <cell r="B24" t="str">
            <v>W00022</v>
          </cell>
          <cell r="C24" t="str">
            <v>R3</v>
          </cell>
          <cell r="D24" t="str">
            <v>R</v>
          </cell>
          <cell r="E24" t="str">
            <v>Sundaram Arulraj Healthcare Pvt Ltd.</v>
          </cell>
          <cell r="F24" t="str">
            <v>72, North Car Street, Chidambaram Distt, Tuticorin - 628002, Tamilnadu</v>
          </cell>
          <cell r="H24" t="str">
            <v>SAHPL</v>
          </cell>
          <cell r="I24" t="str">
            <v>Bangalore</v>
          </cell>
        </row>
        <row r="25">
          <cell r="B25" t="str">
            <v>W00023</v>
          </cell>
          <cell r="C25" t="str">
            <v>R3</v>
          </cell>
          <cell r="D25" t="str">
            <v>R</v>
          </cell>
          <cell r="E25" t="str">
            <v>Modern Medical Institute</v>
          </cell>
          <cell r="F25" t="str">
            <v>New Add : Lalpur, Raipur, Chattisgarh-492001 ( Old Add : Gandhi Chowk, Lakhi School Complex, Raipur, Madhya Pradesh)</v>
          </cell>
          <cell r="H25" t="str">
            <v>MMI</v>
          </cell>
          <cell r="I25" t="str">
            <v>Ahamedabad</v>
          </cell>
        </row>
        <row r="26">
          <cell r="B26" t="str">
            <v>W00024</v>
          </cell>
          <cell r="C26" t="str">
            <v>R3</v>
          </cell>
          <cell r="D26" t="str">
            <v>R</v>
          </cell>
          <cell r="E26" t="str">
            <v>Amar Jawalkar</v>
          </cell>
          <cell r="F26" t="str">
            <v>J-95, Tilak Nagar, Gudhiyari, Raipur - 492 001 Madhya Pradesh</v>
          </cell>
          <cell r="I26" t="str">
            <v>Ahamedabad</v>
          </cell>
        </row>
        <row r="27">
          <cell r="B27" t="str">
            <v>W00025</v>
          </cell>
          <cell r="C27" t="str">
            <v>R3</v>
          </cell>
          <cell r="D27" t="str">
            <v>R</v>
          </cell>
          <cell r="E27" t="str">
            <v>Sajida Begum</v>
          </cell>
          <cell r="F27" t="str">
            <v>Reliance Clinical Lab &amp; Research Centre, Chandmari, Guwahati - 781 003</v>
          </cell>
          <cell r="I27" t="str">
            <v>Bhubneshwar</v>
          </cell>
        </row>
        <row r="28">
          <cell r="B28" t="str">
            <v>W00026</v>
          </cell>
          <cell r="C28" t="str">
            <v>R3</v>
          </cell>
          <cell r="D28" t="str">
            <v>R</v>
          </cell>
          <cell r="E28" t="str">
            <v>Sudhir M Neral</v>
          </cell>
          <cell r="F28" t="str">
            <v>5, Central Bazar Road, Ram Das Peth, Nagpur - 440010</v>
          </cell>
          <cell r="H28" t="str">
            <v>SNERAL</v>
          </cell>
          <cell r="I28" t="str">
            <v>Ahamedabad</v>
          </cell>
        </row>
        <row r="29">
          <cell r="B29" t="str">
            <v>W00027</v>
          </cell>
          <cell r="C29" t="str">
            <v>NA</v>
          </cell>
          <cell r="D29" t="str">
            <v>NA</v>
          </cell>
          <cell r="E29" t="str">
            <v>Welcome X-Ray &amp; Diagnostic Centre</v>
          </cell>
          <cell r="F29" t="str">
            <v>Opp Rukmani Devi Beni Prasad Jaipuria Hospital, Jaipur</v>
          </cell>
          <cell r="I29" t="str">
            <v>Gurgaon</v>
          </cell>
        </row>
        <row r="30">
          <cell r="B30" t="str">
            <v>W00028</v>
          </cell>
          <cell r="C30" t="str">
            <v>R3</v>
          </cell>
          <cell r="D30" t="str">
            <v>R</v>
          </cell>
          <cell r="E30" t="str">
            <v>Sethi Sonoscan</v>
          </cell>
          <cell r="F30" t="str">
            <v>JN 1-71-B4, Sector 9, Vashi, New Bombay</v>
          </cell>
          <cell r="I30" t="str">
            <v>Ahamedabad</v>
          </cell>
        </row>
        <row r="31">
          <cell r="B31" t="str">
            <v>W00029</v>
          </cell>
          <cell r="C31" t="str">
            <v>R3</v>
          </cell>
          <cell r="D31" t="str">
            <v>R</v>
          </cell>
          <cell r="E31" t="str">
            <v>Meenakshi Das-1</v>
          </cell>
          <cell r="F31" t="str">
            <v>Rohini Diagnostic, Seth Deokaran Dass Complex, Kacheri Road, Rourkela - 769 012</v>
          </cell>
          <cell r="H31" t="str">
            <v>MEENAKSHI</v>
          </cell>
          <cell r="I31" t="str">
            <v>Bhubneshwar</v>
          </cell>
        </row>
        <row r="32">
          <cell r="B32" t="str">
            <v>W00030</v>
          </cell>
          <cell r="C32" t="str">
            <v>R3</v>
          </cell>
          <cell r="D32" t="str">
            <v>R</v>
          </cell>
          <cell r="E32" t="str">
            <v>Y Mohan Reddy</v>
          </cell>
          <cell r="F32" t="str">
            <v>Mamta Nursing Home &amp; X-Ray Clinic, Musi Road, Nakrekal, Andhra Pradesh 508 211</v>
          </cell>
          <cell r="H32" t="str">
            <v>YMREDDY</v>
          </cell>
          <cell r="I32" t="str">
            <v>Bangalore</v>
          </cell>
        </row>
        <row r="33">
          <cell r="B33" t="str">
            <v>W00031</v>
          </cell>
          <cell r="C33" t="str">
            <v>R3</v>
          </cell>
          <cell r="D33" t="str">
            <v>R</v>
          </cell>
          <cell r="E33" t="str">
            <v>M Rama Rao</v>
          </cell>
          <cell r="F33" t="str">
            <v>Jyothi Hospital, Behind Natraj Theatre, Reddy Colony, Miryalaguda, Nalgonda Distt, A P - 508 207</v>
          </cell>
          <cell r="H33" t="str">
            <v>MRRAO</v>
          </cell>
          <cell r="I33" t="str">
            <v>Bangalore</v>
          </cell>
        </row>
        <row r="34">
          <cell r="B34" t="str">
            <v>W00032</v>
          </cell>
          <cell r="C34" t="str">
            <v>R3</v>
          </cell>
          <cell r="D34" t="str">
            <v>R</v>
          </cell>
          <cell r="E34" t="str">
            <v>St James Hospital</v>
          </cell>
          <cell r="F34" t="str">
            <v>Chalakudy-680307, Thrissur Distt, Kerala</v>
          </cell>
          <cell r="H34" t="str">
            <v>STJAMES</v>
          </cell>
          <cell r="I34" t="str">
            <v>Bangalore</v>
          </cell>
        </row>
        <row r="35">
          <cell r="B35" t="str">
            <v>W00033</v>
          </cell>
          <cell r="C35" t="str">
            <v>NA</v>
          </cell>
          <cell r="D35" t="str">
            <v>NA</v>
          </cell>
          <cell r="E35" t="str">
            <v>Moidu's Medicare Pvt Ltd.</v>
          </cell>
          <cell r="F35" t="str">
            <v>National Hospital, Indira Gandhi Road, Calicut - 673 001 Kerala</v>
          </cell>
          <cell r="I35" t="str">
            <v>Bangalore</v>
          </cell>
        </row>
        <row r="36">
          <cell r="B36" t="str">
            <v>W00034</v>
          </cell>
          <cell r="C36" t="str">
            <v>R1</v>
          </cell>
          <cell r="D36" t="str">
            <v>R</v>
          </cell>
          <cell r="E36" t="str">
            <v>Amrit Heart Scan &amp; Research Centre Pvt Ltd.-2</v>
          </cell>
          <cell r="F36" t="str">
            <v>SCO 54, Sector 20, Chandigarh.</v>
          </cell>
          <cell r="H36" t="str">
            <v>AMRIT</v>
          </cell>
          <cell r="I36" t="str">
            <v>Gurgaon</v>
          </cell>
        </row>
        <row r="37">
          <cell r="B37" t="str">
            <v>W00036</v>
          </cell>
          <cell r="C37" t="str">
            <v>R3</v>
          </cell>
          <cell r="D37" t="str">
            <v>R</v>
          </cell>
          <cell r="E37" t="str">
            <v>Babua Diagnostic Centre</v>
          </cell>
          <cell r="F37" t="str">
            <v>Behind Cancer Hospital, Kanpur-208024 Uttar Pradesh</v>
          </cell>
          <cell r="I37" t="str">
            <v>Gurgaon</v>
          </cell>
        </row>
        <row r="38">
          <cell r="B38" t="str">
            <v>W00037</v>
          </cell>
          <cell r="C38" t="str">
            <v>R3</v>
          </cell>
          <cell r="D38" t="str">
            <v>R</v>
          </cell>
          <cell r="E38" t="str">
            <v>Tara Hospital-1</v>
          </cell>
          <cell r="F38" t="str">
            <v>The Ridge, Simal 171 001 Himachal Pradesh</v>
          </cell>
          <cell r="H38" t="str">
            <v>TARA</v>
          </cell>
          <cell r="I38" t="str">
            <v>Gurgaon</v>
          </cell>
        </row>
        <row r="39">
          <cell r="B39" t="str">
            <v>W00038</v>
          </cell>
          <cell r="C39" t="str">
            <v>R3</v>
          </cell>
          <cell r="D39" t="str">
            <v>R</v>
          </cell>
          <cell r="E39" t="str">
            <v>Baby Memorial Hospital-1</v>
          </cell>
          <cell r="F39" t="str">
            <v>Indira Gandhi Road, Calicut - 673004 Kerala</v>
          </cell>
          <cell r="H39" t="str">
            <v>BABY</v>
          </cell>
          <cell r="I39" t="str">
            <v>Bangalore</v>
          </cell>
        </row>
        <row r="40">
          <cell r="B40" t="str">
            <v>W00039</v>
          </cell>
          <cell r="C40" t="str">
            <v>R1</v>
          </cell>
          <cell r="D40" t="str">
            <v>R</v>
          </cell>
          <cell r="E40" t="str">
            <v>Sai Mahima Shukla Nursing Home</v>
          </cell>
          <cell r="F40" t="str">
            <v>Ram  Nagar, Dharamshala, Himachal Pradesh</v>
          </cell>
          <cell r="H40" t="str">
            <v>SAIMAH</v>
          </cell>
          <cell r="I40" t="str">
            <v>Gurgaon</v>
          </cell>
        </row>
        <row r="41">
          <cell r="B41" t="str">
            <v>W00040</v>
          </cell>
          <cell r="C41" t="str">
            <v>R6</v>
          </cell>
          <cell r="D41" t="str">
            <v>R</v>
          </cell>
          <cell r="E41" t="str">
            <v>Soni Medical Resources Pvt Ltd.-1</v>
          </cell>
          <cell r="F41" t="str">
            <v>Lisie Medical Institutions Campus, P.O.Box 3053, Kochi - 683018</v>
          </cell>
          <cell r="I41" t="str">
            <v>Bangalore</v>
          </cell>
        </row>
        <row r="42">
          <cell r="B42" t="str">
            <v>W00041</v>
          </cell>
          <cell r="C42" t="str">
            <v>R3</v>
          </cell>
          <cell r="D42" t="str">
            <v>R</v>
          </cell>
          <cell r="E42" t="str">
            <v>Medinova Diagnostic Services Ltd.-2</v>
          </cell>
          <cell r="F42" t="str">
            <v>6-3-652, Kautilya, Somajiguda, Hyderabad - 500 082</v>
          </cell>
          <cell r="H42" t="str">
            <v>MEDINOVA</v>
          </cell>
          <cell r="I42" t="str">
            <v>Bangalore</v>
          </cell>
        </row>
        <row r="43">
          <cell r="B43" t="str">
            <v>W00042</v>
          </cell>
          <cell r="C43" t="str">
            <v>R3</v>
          </cell>
          <cell r="D43" t="str">
            <v>R</v>
          </cell>
          <cell r="E43" t="str">
            <v>Nivedita Maternity &amp; Nursing Home</v>
          </cell>
          <cell r="F43" t="str">
            <v>B-38, Gautam Nagar, Bhopal, Madhya Pradesh</v>
          </cell>
          <cell r="I43" t="str">
            <v>Gurgaon</v>
          </cell>
        </row>
        <row r="44">
          <cell r="B44" t="str">
            <v>W00043</v>
          </cell>
          <cell r="C44" t="str">
            <v>R3</v>
          </cell>
          <cell r="D44" t="str">
            <v>R</v>
          </cell>
          <cell r="E44" t="str">
            <v>Eko Diagnostic Pvt Ltd.-1</v>
          </cell>
          <cell r="F44" t="str">
            <v>54, Jawahar Lal Nehru Road, Calcutta</v>
          </cell>
          <cell r="H44" t="str">
            <v>EKO</v>
          </cell>
          <cell r="I44" t="str">
            <v>Bhubneshwar</v>
          </cell>
        </row>
        <row r="45">
          <cell r="B45" t="str">
            <v>W00044</v>
          </cell>
          <cell r="C45" t="str">
            <v>R3</v>
          </cell>
          <cell r="D45" t="str">
            <v>R</v>
          </cell>
          <cell r="E45" t="str">
            <v>Paliwal Hospital Pvt Ltd-1</v>
          </cell>
          <cell r="F45" t="str">
            <v>Barsia Road, Bhopal, Madhya Pradesh</v>
          </cell>
          <cell r="H45" t="str">
            <v>PALIWAL</v>
          </cell>
          <cell r="I45" t="str">
            <v>Ahamedabad</v>
          </cell>
        </row>
        <row r="46">
          <cell r="B46" t="str">
            <v>W00045</v>
          </cell>
          <cell r="C46" t="str">
            <v>R3</v>
          </cell>
          <cell r="D46" t="str">
            <v>R</v>
          </cell>
          <cell r="E46" t="str">
            <v>Central Polyclinic Materity &amp; Nursing Home</v>
          </cell>
          <cell r="F46" t="str">
            <v>Survey Bus Stop, Beltola, Guwahati - 781 028 (Assam)</v>
          </cell>
          <cell r="I46" t="str">
            <v>Bhubneshwar</v>
          </cell>
        </row>
        <row r="47">
          <cell r="B47" t="str">
            <v>W00046</v>
          </cell>
          <cell r="C47" t="str">
            <v>R3</v>
          </cell>
          <cell r="D47" t="str">
            <v>R</v>
          </cell>
          <cell r="E47" t="str">
            <v>Barthakur Clinic Pvt Ltd.</v>
          </cell>
          <cell r="F47" t="str">
            <v>Kharguli, Dist Kamrup,Guwahati - 781 0041 Assam</v>
          </cell>
          <cell r="I47" t="str">
            <v>Bhubneshwar</v>
          </cell>
        </row>
        <row r="48">
          <cell r="B48" t="str">
            <v>W00047</v>
          </cell>
          <cell r="C48" t="str">
            <v>R1</v>
          </cell>
          <cell r="D48" t="str">
            <v>R</v>
          </cell>
          <cell r="E48" t="str">
            <v>Bellary Healthcare Service Pvt Ltd.</v>
          </cell>
          <cell r="F48" t="str">
            <v>134, Kolachalam Compound, N R Plaza, Bellary 583 101</v>
          </cell>
          <cell r="H48" t="str">
            <v>BELLARY</v>
          </cell>
          <cell r="I48" t="str">
            <v>Bangalore</v>
          </cell>
        </row>
        <row r="49">
          <cell r="B49" t="str">
            <v>W00048</v>
          </cell>
          <cell r="C49" t="str">
            <v>NA</v>
          </cell>
          <cell r="D49" t="str">
            <v>NA</v>
          </cell>
          <cell r="E49" t="str">
            <v>Madho Hospital</v>
          </cell>
          <cell r="F49" t="str">
            <v>SCF 58-59, New Grain Market, Kuktsar - 152 026</v>
          </cell>
          <cell r="I49" t="str">
            <v>Gurgaon</v>
          </cell>
        </row>
        <row r="50">
          <cell r="B50" t="str">
            <v>W00049</v>
          </cell>
          <cell r="C50" t="str">
            <v>RB</v>
          </cell>
          <cell r="D50" t="str">
            <v>RB</v>
          </cell>
          <cell r="E50" t="str">
            <v>Virdi Hospital &amp; Diagnostic Centre</v>
          </cell>
          <cell r="F50" t="str">
            <v>M G Road, Raipur, Madhya Pradesh - 492 001</v>
          </cell>
          <cell r="I50" t="str">
            <v>Gurgaon</v>
          </cell>
        </row>
        <row r="51">
          <cell r="B51" t="str">
            <v>W00050</v>
          </cell>
          <cell r="C51" t="str">
            <v>R3</v>
          </cell>
          <cell r="D51" t="str">
            <v>R</v>
          </cell>
          <cell r="E51" t="str">
            <v>Hospito India Medical Foundation Ltd.-2</v>
          </cell>
          <cell r="F51" t="str">
            <v>Boring Road, Patna - 800 001</v>
          </cell>
          <cell r="H51" t="str">
            <v>HOSPITO</v>
          </cell>
          <cell r="I51" t="str">
            <v>Gurgaon</v>
          </cell>
        </row>
        <row r="52">
          <cell r="B52" t="str">
            <v>W00051</v>
          </cell>
          <cell r="C52" t="str">
            <v>R3</v>
          </cell>
          <cell r="D52" t="str">
            <v>R</v>
          </cell>
          <cell r="E52" t="str">
            <v>Alva's Health Centre</v>
          </cell>
          <cell r="F52" t="str">
            <v>Alva's Healthcare, Moodbidari, DK Distt, Karnataka - 574 227</v>
          </cell>
          <cell r="H52" t="str">
            <v>ALVA</v>
          </cell>
          <cell r="I52" t="str">
            <v>Bangalore</v>
          </cell>
        </row>
        <row r="53">
          <cell r="B53" t="str">
            <v>W00052</v>
          </cell>
          <cell r="C53" t="str">
            <v>NA</v>
          </cell>
          <cell r="D53" t="str">
            <v>NA</v>
          </cell>
          <cell r="E53" t="str">
            <v>Ajit Baruah</v>
          </cell>
          <cell r="F53" t="str">
            <v>Baruah X-Ray Clinic &amp; Laboratory, Jagat Goswami Road, Golaghat - 785 621 Assam</v>
          </cell>
          <cell r="I53" t="str">
            <v>Bhubneshwar</v>
          </cell>
        </row>
        <row r="54">
          <cell r="B54" t="str">
            <v>W00053</v>
          </cell>
          <cell r="C54" t="str">
            <v>R3</v>
          </cell>
          <cell r="D54" t="str">
            <v>R</v>
          </cell>
          <cell r="E54" t="str">
            <v>Masih X-Ray Centre-1</v>
          </cell>
          <cell r="F54" t="str">
            <v>69/1, Varuchi Marg, Freeganj, Ujjain (M.P.)</v>
          </cell>
          <cell r="H54" t="str">
            <v>MASIH</v>
          </cell>
          <cell r="I54" t="str">
            <v>Ahamedabad</v>
          </cell>
        </row>
        <row r="55">
          <cell r="B55" t="str">
            <v>W00054</v>
          </cell>
          <cell r="C55" t="str">
            <v>R1</v>
          </cell>
          <cell r="D55" t="str">
            <v>R</v>
          </cell>
          <cell r="E55" t="str">
            <v>Sri Ganganagar CAT-Scan &amp; Heart Centre (P) Ltd.</v>
          </cell>
          <cell r="F55" t="str">
            <v>2-A/32, Sukhadia Nagar, Shri Ganganagar - 335 001</v>
          </cell>
          <cell r="I55" t="str">
            <v>Gurgaon</v>
          </cell>
        </row>
        <row r="56">
          <cell r="B56" t="str">
            <v>W00055</v>
          </cell>
          <cell r="C56" t="str">
            <v>NA</v>
          </cell>
          <cell r="D56" t="str">
            <v>NA</v>
          </cell>
          <cell r="E56" t="str">
            <v>Manipal Academy of Higher Education</v>
          </cell>
          <cell r="F56" t="str">
            <v>University Building, Madhav Nagar, Manipal - 576 119</v>
          </cell>
          <cell r="I56" t="str">
            <v>Bangalore</v>
          </cell>
        </row>
        <row r="57">
          <cell r="B57" t="str">
            <v>W00056</v>
          </cell>
          <cell r="C57" t="str">
            <v>NA</v>
          </cell>
          <cell r="D57" t="str">
            <v>NA</v>
          </cell>
          <cell r="E57" t="str">
            <v>CT Scan Centre</v>
          </cell>
          <cell r="F57" t="str">
            <v>3/3, Armugam Circle, Basvangudi, Bangalore - 560 004.</v>
          </cell>
          <cell r="I57" t="str">
            <v>Bangalore</v>
          </cell>
        </row>
        <row r="58">
          <cell r="B58" t="str">
            <v>W00057</v>
          </cell>
          <cell r="C58" t="str">
            <v>R3</v>
          </cell>
          <cell r="D58" t="str">
            <v>R</v>
          </cell>
          <cell r="E58" t="str">
            <v>Baby Memorial Hospital-3</v>
          </cell>
          <cell r="F58" t="str">
            <v>Indira Gandhi Road, Calicut - 673004 Kerala</v>
          </cell>
          <cell r="H58" t="str">
            <v>BABY</v>
          </cell>
          <cell r="I58" t="str">
            <v>Bangalore</v>
          </cell>
        </row>
        <row r="59">
          <cell r="B59" t="str">
            <v>W00058</v>
          </cell>
          <cell r="C59" t="str">
            <v>RB</v>
          </cell>
          <cell r="D59" t="str">
            <v>RB</v>
          </cell>
          <cell r="E59" t="str">
            <v>Trichy Premier CT Scans Limited</v>
          </cell>
          <cell r="F59" t="str">
            <v>11/B-3, Sastry Road, Temur, Trichy, Tamil Nadu - 620017</v>
          </cell>
          <cell r="H59" t="str">
            <v>TRICHY</v>
          </cell>
          <cell r="I59" t="str">
            <v>Bangalore</v>
          </cell>
        </row>
        <row r="60">
          <cell r="B60" t="str">
            <v>W00059</v>
          </cell>
          <cell r="C60" t="str">
            <v>R3</v>
          </cell>
          <cell r="D60" t="str">
            <v>R</v>
          </cell>
          <cell r="E60" t="str">
            <v>R Kanagasabapathy</v>
          </cell>
          <cell r="F60" t="str">
            <v>No 4, LIG Colony, Cross Road, Washermanpet, Madras 600 081.</v>
          </cell>
          <cell r="I60" t="str">
            <v>Bangalore</v>
          </cell>
        </row>
        <row r="61">
          <cell r="B61" t="str">
            <v>W00060</v>
          </cell>
          <cell r="C61" t="str">
            <v>R3</v>
          </cell>
          <cell r="D61" t="str">
            <v>R</v>
          </cell>
          <cell r="E61" t="str">
            <v>AVMM Associates Pvt Ltd.</v>
          </cell>
          <cell r="F61" t="str">
            <v>181, North Cotton Road, Tuticorin 628 001</v>
          </cell>
          <cell r="H61" t="str">
            <v>AVMM</v>
          </cell>
          <cell r="I61" t="str">
            <v>Bangalore</v>
          </cell>
        </row>
        <row r="62">
          <cell r="B62" t="str">
            <v>W00061</v>
          </cell>
          <cell r="C62" t="str">
            <v>R3</v>
          </cell>
          <cell r="D62" t="str">
            <v>R</v>
          </cell>
          <cell r="E62" t="str">
            <v>Polylab</v>
          </cell>
          <cell r="F62" t="str">
            <v>1st Floor, Shahida Building, AVK Nair Road, Thalassery - 670 101</v>
          </cell>
          <cell r="I62" t="str">
            <v>Bangalore</v>
          </cell>
        </row>
        <row r="63">
          <cell r="B63" t="str">
            <v>W00062</v>
          </cell>
          <cell r="C63" t="str">
            <v>R3</v>
          </cell>
          <cell r="D63" t="str">
            <v>R</v>
          </cell>
          <cell r="E63" t="str">
            <v>Sangeetha Sumanth</v>
          </cell>
          <cell r="F63" t="str">
            <v>No B4, Aswathi Apartments, 16, 2nd Crescent Park Road, Gandhinagar Adyar, Madras - 600 020</v>
          </cell>
          <cell r="I63" t="str">
            <v>Bangalore</v>
          </cell>
        </row>
        <row r="64">
          <cell r="B64" t="str">
            <v>W00063</v>
          </cell>
          <cell r="C64" t="str">
            <v>R3</v>
          </cell>
          <cell r="D64" t="str">
            <v>R</v>
          </cell>
          <cell r="E64" t="str">
            <v>Rukmini Scanning &amp; Diagnostic Centre</v>
          </cell>
          <cell r="F64" t="str">
            <v>Opposite New Tehsil, Purana Adda, Chandigarh Road, Hoshiarpur (Punjab)</v>
          </cell>
          <cell r="I64" t="str">
            <v>Gurgaon</v>
          </cell>
        </row>
        <row r="65">
          <cell r="B65" t="str">
            <v>W00064</v>
          </cell>
          <cell r="C65" t="str">
            <v>R3</v>
          </cell>
          <cell r="D65" t="str">
            <v>R</v>
          </cell>
          <cell r="E65" t="str">
            <v>Sai Blood Bank &amp; Clinical Lab &amp; X Rays</v>
          </cell>
          <cell r="F65" t="str">
            <v>8, Krishnaroyar Tank Road, Madurai - 1</v>
          </cell>
          <cell r="H65" t="str">
            <v>SAIBLD</v>
          </cell>
          <cell r="I65" t="str">
            <v>Bangalore</v>
          </cell>
        </row>
        <row r="66">
          <cell r="B66" t="str">
            <v>W00065</v>
          </cell>
          <cell r="C66" t="str">
            <v>NA</v>
          </cell>
          <cell r="D66" t="str">
            <v>NA</v>
          </cell>
          <cell r="E66" t="str">
            <v>Body Vision</v>
          </cell>
          <cell r="F66" t="str">
            <v>3/3, Arumugam Circle, Basvanguoli, Bangalore - 660 004</v>
          </cell>
          <cell r="I66" t="str">
            <v>Bangalore</v>
          </cell>
        </row>
        <row r="67">
          <cell r="B67" t="str">
            <v>W00066</v>
          </cell>
          <cell r="C67" t="str">
            <v>R1</v>
          </cell>
          <cell r="D67" t="str">
            <v>R</v>
          </cell>
          <cell r="E67" t="str">
            <v>Srinivasa Nursing Home</v>
          </cell>
          <cell r="F67" t="str">
            <v>K T Road, Kasiugga - 532 222 Srikakulam Distt, Andhra Pradesh</v>
          </cell>
          <cell r="H67" t="str">
            <v>SRININH</v>
          </cell>
          <cell r="I67" t="str">
            <v>Bangalore</v>
          </cell>
        </row>
        <row r="68">
          <cell r="B68" t="str">
            <v>W00067</v>
          </cell>
          <cell r="C68" t="str">
            <v>R3</v>
          </cell>
          <cell r="D68" t="str">
            <v>R</v>
          </cell>
          <cell r="E68" t="str">
            <v>Sewa Nursing Home</v>
          </cell>
          <cell r="F68" t="str">
            <v>Civil Line, Tikamgarh, Madhya Pradesh 472 001</v>
          </cell>
          <cell r="H68" t="str">
            <v>SEWA</v>
          </cell>
          <cell r="I68" t="str">
            <v>Ahamedabad</v>
          </cell>
        </row>
        <row r="69">
          <cell r="B69" t="str">
            <v>W00068</v>
          </cell>
          <cell r="C69" t="str">
            <v>NA</v>
          </cell>
          <cell r="D69" t="str">
            <v>NA</v>
          </cell>
          <cell r="E69" t="str">
            <v>Dhandhe Diagnostic Research Inst Pvt Ltd.</v>
          </cell>
          <cell r="F69" t="str">
            <v>10, Meher Prasad Central Bazar Road, Ramdaspeth, Nagpur 440 010</v>
          </cell>
          <cell r="H69" t="str">
            <v>NAGPUR</v>
          </cell>
          <cell r="I69" t="str">
            <v>Ahamedabad</v>
          </cell>
        </row>
        <row r="70">
          <cell r="B70" t="str">
            <v>W00069</v>
          </cell>
          <cell r="C70" t="str">
            <v>NA</v>
          </cell>
          <cell r="D70" t="str">
            <v>NA</v>
          </cell>
          <cell r="E70" t="str">
            <v>Erode CT Scan centre &amp; Research Institute</v>
          </cell>
          <cell r="F70" t="str">
            <v>5 &amp; 6, Palaniappa Road, Gandhi Nagar, Erode 638 009</v>
          </cell>
          <cell r="H70" t="str">
            <v>ERODE</v>
          </cell>
          <cell r="I70" t="str">
            <v>Bangalore</v>
          </cell>
        </row>
        <row r="71">
          <cell r="B71" t="str">
            <v>W00070</v>
          </cell>
          <cell r="C71" t="str">
            <v>R3</v>
          </cell>
          <cell r="D71" t="str">
            <v>R</v>
          </cell>
          <cell r="E71" t="str">
            <v>The Kamala Medico</v>
          </cell>
          <cell r="F71" t="str">
            <v>P O Susrutanagar, North Bengal Medical Campus, Distt Dharjeeling - 734 432 West Bengal</v>
          </cell>
          <cell r="H71" t="str">
            <v>KAMALA</v>
          </cell>
          <cell r="I71" t="str">
            <v>Bhubneshwar</v>
          </cell>
        </row>
        <row r="72">
          <cell r="B72" t="str">
            <v>W00071</v>
          </cell>
          <cell r="C72" t="str">
            <v>R3</v>
          </cell>
          <cell r="D72" t="str">
            <v>R</v>
          </cell>
          <cell r="E72" t="str">
            <v>Sree Sathya Sai Baba Hospital</v>
          </cell>
          <cell r="F72" t="str">
            <v># 9, Jermiah Road, Crystal Court Appt, Frazer Town, Bangalore</v>
          </cell>
          <cell r="H72" t="str">
            <v>SREES</v>
          </cell>
          <cell r="I72" t="str">
            <v>Bangalore</v>
          </cell>
        </row>
        <row r="73">
          <cell r="B73" t="str">
            <v>W00072</v>
          </cell>
          <cell r="C73" t="str">
            <v>R3</v>
          </cell>
          <cell r="D73" t="str">
            <v>R</v>
          </cell>
          <cell r="E73" t="str">
            <v>Baby Memorial Hospital-2</v>
          </cell>
          <cell r="F73" t="str">
            <v>Indira Gandhi Road, Calicut - 673 004</v>
          </cell>
          <cell r="H73" t="str">
            <v>BABY</v>
          </cell>
          <cell r="I73" t="str">
            <v>Bangalore</v>
          </cell>
        </row>
        <row r="74">
          <cell r="B74" t="str">
            <v>W00073</v>
          </cell>
          <cell r="C74" t="str">
            <v>R3</v>
          </cell>
          <cell r="D74" t="str">
            <v>R</v>
          </cell>
          <cell r="E74" t="str">
            <v>Jeya Sekharan Medical Trust</v>
          </cell>
          <cell r="F74" t="str">
            <v>Door No. 253G, Parvathi Pur, Nagercoil</v>
          </cell>
          <cell r="H74" t="str">
            <v>JEYAS</v>
          </cell>
          <cell r="I74" t="str">
            <v>Bangalore</v>
          </cell>
        </row>
        <row r="75">
          <cell r="B75" t="str">
            <v>W00074</v>
          </cell>
          <cell r="C75" t="str">
            <v>R3</v>
          </cell>
          <cell r="D75" t="str">
            <v>R</v>
          </cell>
          <cell r="E75" t="str">
            <v>Vijaya Medical Centre-2</v>
          </cell>
          <cell r="F75" t="str">
            <v>Zilla Parishad Junction, Maharanipeta, Visakapatnam - 530 002</v>
          </cell>
          <cell r="H75" t="str">
            <v>VIJAYA</v>
          </cell>
          <cell r="I75" t="str">
            <v>Bangalore</v>
          </cell>
        </row>
        <row r="76">
          <cell r="B76" t="str">
            <v>W00075</v>
          </cell>
          <cell r="C76" t="str">
            <v>R3</v>
          </cell>
          <cell r="D76" t="str">
            <v>R</v>
          </cell>
          <cell r="E76" t="str">
            <v>R K Chakrabarti</v>
          </cell>
          <cell r="F76" t="str">
            <v>North Point Nursing Home, 39, Post Office Road, Dumdum Contonment, Calcutta - 700 028</v>
          </cell>
          <cell r="I76" t="str">
            <v>Bhubneshwar</v>
          </cell>
        </row>
        <row r="77">
          <cell r="B77" t="str">
            <v>W00076</v>
          </cell>
          <cell r="C77" t="str">
            <v>NA</v>
          </cell>
          <cell r="D77" t="str">
            <v>NA</v>
          </cell>
          <cell r="E77" t="str">
            <v>Apollo Medical Investigations</v>
          </cell>
          <cell r="F77" t="str">
            <v>56 Shops, Palasia Road, Indore (M.P.)</v>
          </cell>
          <cell r="I77" t="str">
            <v>Gurgaon</v>
          </cell>
        </row>
        <row r="78">
          <cell r="B78" t="str">
            <v>W00077</v>
          </cell>
          <cell r="C78" t="str">
            <v>R3</v>
          </cell>
          <cell r="D78" t="str">
            <v>R</v>
          </cell>
          <cell r="E78" t="str">
            <v>Madhu Scan Centre</v>
          </cell>
          <cell r="F78" t="str">
            <v>Susrutha Uro-Renal Hospital, Pogathota, Nellore - 524 001 Andhra Pradesh</v>
          </cell>
          <cell r="H78" t="str">
            <v>MADHU</v>
          </cell>
          <cell r="I78" t="str">
            <v>Bangalore</v>
          </cell>
        </row>
        <row r="79">
          <cell r="B79" t="str">
            <v>W00078</v>
          </cell>
          <cell r="C79" t="str">
            <v>R3</v>
          </cell>
          <cell r="D79" t="str">
            <v>R</v>
          </cell>
          <cell r="E79" t="str">
            <v>G G Medical Health Care Ltd.</v>
          </cell>
          <cell r="F79" t="str">
            <v>Block 106/2, Sanjay Place, Agra - 282 002 U.P.</v>
          </cell>
          <cell r="H79" t="str">
            <v>GGMED</v>
          </cell>
          <cell r="I79" t="str">
            <v>Gurgaon</v>
          </cell>
        </row>
        <row r="80">
          <cell r="B80" t="str">
            <v>W00079</v>
          </cell>
          <cell r="C80" t="str">
            <v>R3</v>
          </cell>
          <cell r="D80" t="str">
            <v>R</v>
          </cell>
          <cell r="E80" t="str">
            <v>R B Seth Jessa Ram &amp; Bros Charitable Hospital Trust-1</v>
          </cell>
          <cell r="F80" t="str">
            <v>Hospital Building, W.E.A Karol Bagh, New Delhi - 100 005.</v>
          </cell>
          <cell r="H80" t="str">
            <v>JESSA</v>
          </cell>
          <cell r="I80" t="str">
            <v>Gurgaon</v>
          </cell>
        </row>
        <row r="81">
          <cell r="B81" t="str">
            <v>W00080</v>
          </cell>
          <cell r="C81" t="str">
            <v>R1</v>
          </cell>
          <cell r="D81" t="str">
            <v>R</v>
          </cell>
          <cell r="E81" t="str">
            <v>Cardio Vascular Specialists Pvt Ltd.</v>
          </cell>
          <cell r="F81" t="str">
            <v>62, Dial Mahal, Dalamal Park, Cuffe Parade, Mumbai - 400 005.</v>
          </cell>
          <cell r="H81" t="str">
            <v>CVSPL</v>
          </cell>
          <cell r="I81" t="str">
            <v>Ahamedabad</v>
          </cell>
        </row>
        <row r="82">
          <cell r="B82" t="str">
            <v>W00081</v>
          </cell>
          <cell r="C82" t="str">
            <v>R3</v>
          </cell>
          <cell r="D82" t="str">
            <v>R</v>
          </cell>
          <cell r="E82" t="str">
            <v>Dhanvantri Diagnostic Research Centre Pvt Ltd.-2</v>
          </cell>
          <cell r="F82" t="str">
            <v>Sumer Bhawan, Shivani Road, Bachcha Park, Meerut - 250 001</v>
          </cell>
          <cell r="H82" t="str">
            <v>DHNVNTRI</v>
          </cell>
          <cell r="I82" t="str">
            <v>Gurgaon</v>
          </cell>
        </row>
        <row r="83">
          <cell r="B83" t="str">
            <v>W00082</v>
          </cell>
          <cell r="C83" t="str">
            <v>R3</v>
          </cell>
          <cell r="D83" t="str">
            <v>R</v>
          </cell>
          <cell r="E83" t="str">
            <v>Diagnostic Laboratory &amp; X-Ray Clinic</v>
          </cell>
          <cell r="F83" t="str">
            <v>2, Jan Mohammed Ghat Road, Naihati, North 24 Pargana, West Bengal</v>
          </cell>
          <cell r="H83" t="str">
            <v>DIAGLAB</v>
          </cell>
          <cell r="I83" t="str">
            <v>Bhubneshwar</v>
          </cell>
        </row>
        <row r="84">
          <cell r="B84" t="str">
            <v>W00083</v>
          </cell>
          <cell r="C84" t="str">
            <v>R3</v>
          </cell>
          <cell r="D84" t="str">
            <v>R</v>
          </cell>
          <cell r="E84" t="str">
            <v>S R V Thangamani</v>
          </cell>
          <cell r="F84" t="str">
            <v>8, Balakrishna Nagar, Mannargudi 614 001 Nagai, Q M Dist.</v>
          </cell>
          <cell r="I84" t="str">
            <v>Bangalore</v>
          </cell>
        </row>
        <row r="85">
          <cell r="B85" t="str">
            <v>W00084</v>
          </cell>
          <cell r="C85" t="str">
            <v>R1</v>
          </cell>
          <cell r="D85" t="str">
            <v>R</v>
          </cell>
          <cell r="E85" t="str">
            <v>Ambala CT Scan &amp; Research Lab Pvt Ltd.</v>
          </cell>
          <cell r="F85" t="str">
            <v>38A, Tribune Colony, Ambala Cantt 133 001</v>
          </cell>
          <cell r="H85" t="str">
            <v>AMBALA</v>
          </cell>
          <cell r="I85" t="str">
            <v>Gurgaon</v>
          </cell>
        </row>
        <row r="86">
          <cell r="B86" t="str">
            <v>W00085</v>
          </cell>
          <cell r="C86" t="str">
            <v>R3</v>
          </cell>
          <cell r="D86" t="str">
            <v>R</v>
          </cell>
          <cell r="E86" t="str">
            <v>Kishore Diagnostics Pvt Ltd-1</v>
          </cell>
          <cell r="F86" t="str">
            <v>Ranihat Medical Road, Mahanadi Vihar, Cuttack 753 004 Orissa</v>
          </cell>
          <cell r="I86" t="str">
            <v>Bhubneshwar</v>
          </cell>
        </row>
        <row r="87">
          <cell r="B87" t="str">
            <v>W00086</v>
          </cell>
          <cell r="C87" t="str">
            <v>R3</v>
          </cell>
          <cell r="D87" t="str">
            <v>R</v>
          </cell>
          <cell r="E87" t="str">
            <v>S Srinivasa Rao</v>
          </cell>
          <cell r="F87" t="str">
            <v>2-10-763, Near Omshanti, Jyothi Nagar, Karimnagar (A.P.)</v>
          </cell>
          <cell r="H87" t="str">
            <v>SSRAO</v>
          </cell>
          <cell r="I87" t="str">
            <v>Bangalore</v>
          </cell>
        </row>
        <row r="88">
          <cell r="B88" t="str">
            <v>W00087</v>
          </cell>
          <cell r="C88" t="str">
            <v>R3</v>
          </cell>
          <cell r="D88" t="str">
            <v>R</v>
          </cell>
          <cell r="E88" t="str">
            <v>G Neuromed Diagnostic Centre Pvt Ltd.-1</v>
          </cell>
          <cell r="F88" t="str">
            <v>C-15, Sarvodaya Nagar, Kanpur - 208 005 (U.P)</v>
          </cell>
          <cell r="H88" t="str">
            <v>GNEURO</v>
          </cell>
          <cell r="I88" t="str">
            <v>Gurgaon</v>
          </cell>
        </row>
        <row r="89">
          <cell r="B89" t="str">
            <v>W00088</v>
          </cell>
          <cell r="C89" t="str">
            <v>R1</v>
          </cell>
          <cell r="D89" t="str">
            <v>R</v>
          </cell>
          <cell r="E89" t="str">
            <v>Arputhamary</v>
          </cell>
          <cell r="F89" t="str">
            <v>Anitha Nursing Home, No 138, Thiruvallur Road, Sunguvarchatram 602 106 Kanchipuram Distt.</v>
          </cell>
          <cell r="I89" t="str">
            <v>Bangalore</v>
          </cell>
        </row>
        <row r="90">
          <cell r="B90" t="str">
            <v>W00089</v>
          </cell>
          <cell r="C90" t="str">
            <v>NA</v>
          </cell>
          <cell r="D90" t="str">
            <v>NA</v>
          </cell>
          <cell r="E90" t="str">
            <v>B Bharathi</v>
          </cell>
          <cell r="F90" t="str">
            <v>Aishwarya Scan Centre, Abhilasha Nursing Home, Sullurpet 524 121 Nellore Dist, Andhra Pradesh</v>
          </cell>
          <cell r="I90" t="str">
            <v>Bangalore</v>
          </cell>
        </row>
        <row r="91">
          <cell r="B91" t="str">
            <v>W00090</v>
          </cell>
          <cell r="C91" t="str">
            <v>NA</v>
          </cell>
          <cell r="D91" t="str">
            <v>NA</v>
          </cell>
          <cell r="E91" t="str">
            <v>K Venkateshwara Rao</v>
          </cell>
          <cell r="F91" t="str">
            <v>30, Mosque Street, Vadapalani, Madras - 600 026</v>
          </cell>
          <cell r="I91" t="str">
            <v>Bangalore</v>
          </cell>
        </row>
        <row r="92">
          <cell r="B92" t="str">
            <v>W00091</v>
          </cell>
          <cell r="C92" t="str">
            <v>R1</v>
          </cell>
          <cell r="D92" t="str">
            <v>R</v>
          </cell>
          <cell r="E92" t="str">
            <v>Balaji Nursing Home</v>
          </cell>
          <cell r="F92" t="str">
            <v>Sambalpur, Opp Headquarters Hospital, Orissa</v>
          </cell>
          <cell r="H92" t="str">
            <v>BALAJI</v>
          </cell>
          <cell r="I92" t="str">
            <v>Bhubneshwar</v>
          </cell>
        </row>
        <row r="93">
          <cell r="B93" t="str">
            <v>W00092</v>
          </cell>
          <cell r="C93" t="str">
            <v>R3</v>
          </cell>
          <cell r="D93" t="str">
            <v>R</v>
          </cell>
          <cell r="E93" t="str">
            <v>Jayesh B Solanki</v>
          </cell>
          <cell r="F93" t="str">
            <v>Riya X-Ray &amp; Sonography Clinic, 002, C-33, Sector 2, saroj, Shanti Nagar, Mira Road (E) 401107</v>
          </cell>
          <cell r="I93" t="str">
            <v>Ahamedabad</v>
          </cell>
        </row>
        <row r="94">
          <cell r="B94" t="str">
            <v>W00093</v>
          </cell>
          <cell r="C94" t="str">
            <v>NA</v>
          </cell>
          <cell r="D94" t="str">
            <v>NA</v>
          </cell>
          <cell r="E94" t="str">
            <v>Salem Neuro Scan &amp; MRI Centre (P) Ltd</v>
          </cell>
          <cell r="F94" t="str">
            <v>166-F, Ammachi Gounder Street, Ramakrishna Road, Salem - 636 007</v>
          </cell>
          <cell r="I94" t="str">
            <v>Bangalore</v>
          </cell>
        </row>
        <row r="95">
          <cell r="B95" t="str">
            <v>W00094</v>
          </cell>
          <cell r="C95" t="str">
            <v>NA</v>
          </cell>
          <cell r="D95" t="str">
            <v>NA</v>
          </cell>
          <cell r="E95" t="str">
            <v>Sunil K Agarwal</v>
          </cell>
          <cell r="F95" t="str">
            <v>Arya Bhawan, Govindgarh Road, Rewa, Madhya Pradesh</v>
          </cell>
          <cell r="H95" t="str">
            <v>SUNILK</v>
          </cell>
          <cell r="I95" t="str">
            <v>Ahamedabad</v>
          </cell>
        </row>
        <row r="96">
          <cell r="B96" t="str">
            <v>W00095</v>
          </cell>
          <cell r="C96" t="str">
            <v>R3</v>
          </cell>
          <cell r="D96" t="str">
            <v>R</v>
          </cell>
          <cell r="E96" t="str">
            <v>Ultralab Diagnostic Centre</v>
          </cell>
          <cell r="F96" t="str">
            <v>GMCH Road, Bhangagarh, Guwahati - 781 005 Assam</v>
          </cell>
          <cell r="I96" t="str">
            <v>Bhubneshwar</v>
          </cell>
        </row>
        <row r="97">
          <cell r="B97" t="str">
            <v>W00096</v>
          </cell>
          <cell r="C97" t="str">
            <v>R1</v>
          </cell>
          <cell r="D97" t="str">
            <v>R</v>
          </cell>
          <cell r="E97" t="str">
            <v>Apollo Medical Investigations</v>
          </cell>
          <cell r="F97" t="str">
            <v>584, M G Road, Near 56 Shops, New Palasia, Indore - 452 001</v>
          </cell>
          <cell r="I97" t="str">
            <v>Gurgaon</v>
          </cell>
        </row>
        <row r="98">
          <cell r="B98" t="str">
            <v>W00097</v>
          </cell>
          <cell r="C98" t="str">
            <v>R1</v>
          </cell>
          <cell r="D98" t="str">
            <v>R</v>
          </cell>
          <cell r="E98" t="str">
            <v>Ganga Scan &amp; Research Centre</v>
          </cell>
          <cell r="F98" t="str">
            <v>Nepali Kothi, Kadamkuan, Patna - 800 003</v>
          </cell>
          <cell r="H98" t="str">
            <v>GANGA</v>
          </cell>
          <cell r="I98" t="str">
            <v>Gurgaon</v>
          </cell>
        </row>
        <row r="99">
          <cell r="B99" t="str">
            <v>W00098</v>
          </cell>
          <cell r="C99" t="str">
            <v>R1</v>
          </cell>
          <cell r="D99" t="str">
            <v>R</v>
          </cell>
          <cell r="E99" t="str">
            <v>R Sankar</v>
          </cell>
          <cell r="F99" t="str">
            <v>43, Ramalinga Mudaliar Street, Ariyalur, Tamil Nadu</v>
          </cell>
          <cell r="I99" t="str">
            <v>Bangalore</v>
          </cell>
        </row>
        <row r="100">
          <cell r="B100" t="str">
            <v>W00099</v>
          </cell>
          <cell r="C100" t="str">
            <v>NA</v>
          </cell>
          <cell r="D100" t="str">
            <v>NA</v>
          </cell>
          <cell r="E100" t="str">
            <v>Modern X-Ray Clinic</v>
          </cell>
          <cell r="F100" t="str">
            <v>P O Rupnarayanpur Bazar, Near BDO Office, Dist Burdwan, West Bengal</v>
          </cell>
          <cell r="I100" t="str">
            <v>Bhubneshwar</v>
          </cell>
        </row>
        <row r="101">
          <cell r="B101" t="str">
            <v>W00100</v>
          </cell>
          <cell r="C101" t="str">
            <v>R1</v>
          </cell>
          <cell r="D101" t="str">
            <v>R</v>
          </cell>
          <cell r="E101" t="str">
            <v>Medicave Diagnostic Centre (P) Ltd.-2</v>
          </cell>
          <cell r="F101" t="str">
            <v>48B, B T Road, Calcutta - 700 050</v>
          </cell>
          <cell r="H101" t="str">
            <v>MEDICAVE</v>
          </cell>
          <cell r="I101" t="str">
            <v>Bhubneshwar</v>
          </cell>
        </row>
        <row r="102">
          <cell r="B102" t="str">
            <v>W00101</v>
          </cell>
          <cell r="C102" t="str">
            <v>R3</v>
          </cell>
          <cell r="D102" t="str">
            <v>R</v>
          </cell>
          <cell r="E102" t="str">
            <v>Tara Hospital-2</v>
          </cell>
          <cell r="F102" t="str">
            <v>The Ridge, Shimla, Himachal Pradesh - 171001</v>
          </cell>
          <cell r="H102" t="str">
            <v>TARA</v>
          </cell>
          <cell r="I102" t="str">
            <v>Gurgaon</v>
          </cell>
        </row>
        <row r="103">
          <cell r="B103" t="str">
            <v>W00102</v>
          </cell>
          <cell r="C103" t="str">
            <v>NA</v>
          </cell>
          <cell r="D103" t="str">
            <v>NA</v>
          </cell>
          <cell r="E103" t="str">
            <v>Tanveer Ahmed Khan</v>
          </cell>
          <cell r="F103" t="str">
            <v>Hatam Polyclinic &amp; Diagnostic Centre, Top Khana Road, Kanpur U P</v>
          </cell>
          <cell r="I103" t="str">
            <v>Gurgaon</v>
          </cell>
        </row>
        <row r="104">
          <cell r="B104" t="str">
            <v>W00103</v>
          </cell>
          <cell r="C104" t="str">
            <v>NA</v>
          </cell>
          <cell r="D104" t="str">
            <v>NA</v>
          </cell>
          <cell r="E104" t="str">
            <v>J N Shori Hospital</v>
          </cell>
          <cell r="F104" t="str">
            <v>Nalagarh Road, Pinjore, Distt Ambala</v>
          </cell>
          <cell r="I104" t="str">
            <v>Gurgaon</v>
          </cell>
        </row>
        <row r="105">
          <cell r="B105" t="str">
            <v>W00104</v>
          </cell>
          <cell r="C105" t="str">
            <v>NA</v>
          </cell>
          <cell r="D105" t="str">
            <v>NA</v>
          </cell>
          <cell r="E105" t="str">
            <v>Shrenik J Patil</v>
          </cell>
          <cell r="F105" t="str">
            <v>Chavan Complex, Civil Hospital Road, Near S.T. Stand, Sangli 416 416 Maharashtra</v>
          </cell>
          <cell r="I105" t="str">
            <v>Ahamedabad</v>
          </cell>
        </row>
        <row r="106">
          <cell r="B106" t="str">
            <v>W00105</v>
          </cell>
          <cell r="C106" t="str">
            <v>R3</v>
          </cell>
          <cell r="D106" t="str">
            <v>R</v>
          </cell>
          <cell r="E106" t="str">
            <v>L S Virdi</v>
          </cell>
          <cell r="F106" t="str">
            <v>M G Road, Raipur, Madhya Pradesh</v>
          </cell>
          <cell r="H106" t="str">
            <v>LSVIRDI</v>
          </cell>
          <cell r="I106" t="str">
            <v>Ahamedabad</v>
          </cell>
        </row>
        <row r="107">
          <cell r="B107" t="str">
            <v>W00106</v>
          </cell>
          <cell r="C107" t="str">
            <v>R3</v>
          </cell>
          <cell r="D107" t="str">
            <v>R</v>
          </cell>
          <cell r="E107" t="str">
            <v>Meenakshi Das-3</v>
          </cell>
          <cell r="F107" t="str">
            <v>B-9, Seth Deokaran Das Complex, Kacheri Road, Rourkela - 769 012</v>
          </cell>
          <cell r="H107" t="str">
            <v>MEENAKSHI</v>
          </cell>
          <cell r="I107" t="str">
            <v>Bhubneshwar</v>
          </cell>
        </row>
        <row r="108">
          <cell r="B108" t="str">
            <v>W00107</v>
          </cell>
          <cell r="C108" t="str">
            <v>R3</v>
          </cell>
          <cell r="D108" t="str">
            <v>R</v>
          </cell>
          <cell r="E108" t="str">
            <v>North Bengal Nursing Home</v>
          </cell>
          <cell r="F108" t="str">
            <v>25, K J Sanyal Road, Malda, West Bengal</v>
          </cell>
          <cell r="H108" t="str">
            <v>NBENG</v>
          </cell>
          <cell r="I108" t="str">
            <v>Bhubneshwar</v>
          </cell>
        </row>
        <row r="109">
          <cell r="B109" t="str">
            <v>W00108</v>
          </cell>
          <cell r="C109" t="str">
            <v>NA</v>
          </cell>
          <cell r="D109" t="str">
            <v>NA</v>
          </cell>
          <cell r="E109" t="str">
            <v>K Pathmanabhan</v>
          </cell>
          <cell r="F109" t="str">
            <v>No 22, Nageswara Road, Nungambakkam, Madras - 600 034</v>
          </cell>
          <cell r="I109" t="str">
            <v>Bangalore</v>
          </cell>
        </row>
        <row r="110">
          <cell r="B110" t="str">
            <v>W00109</v>
          </cell>
          <cell r="C110" t="str">
            <v>R3</v>
          </cell>
          <cell r="D110" t="str">
            <v>R</v>
          </cell>
          <cell r="E110" t="str">
            <v>Vijaya Medical Centre-1</v>
          </cell>
          <cell r="F110" t="str">
            <v>Zilla Parishad Juncion, Maharanipeta Visakhapatnam - 530 002</v>
          </cell>
          <cell r="H110" t="str">
            <v>VIJAYA</v>
          </cell>
          <cell r="I110" t="str">
            <v>Bangalore</v>
          </cell>
        </row>
        <row r="111">
          <cell r="B111" t="str">
            <v>W00110</v>
          </cell>
          <cell r="C111" t="str">
            <v>R3</v>
          </cell>
          <cell r="D111" t="str">
            <v>R</v>
          </cell>
          <cell r="E111" t="str">
            <v>Chawla Scanning Centre</v>
          </cell>
          <cell r="F111" t="str">
            <v>9, Lajpat Nagar, Jalandhar City, Distt Jalandhar, Punjab</v>
          </cell>
          <cell r="I111" t="str">
            <v>Gurgaon</v>
          </cell>
        </row>
        <row r="112">
          <cell r="B112" t="str">
            <v>W00111</v>
          </cell>
          <cell r="C112" t="str">
            <v>R3</v>
          </cell>
          <cell r="D112" t="str">
            <v>R</v>
          </cell>
          <cell r="E112" t="str">
            <v>Medinova Diagnostic Services Ltd.-1</v>
          </cell>
          <cell r="F112" t="str">
            <v>6-3-652, Kautilya, Somajiguda, Hyderabad - 500 082</v>
          </cell>
          <cell r="I112" t="str">
            <v>Bangalore</v>
          </cell>
        </row>
        <row r="113">
          <cell r="B113" t="str">
            <v>W00112</v>
          </cell>
          <cell r="C113" t="str">
            <v>NA</v>
          </cell>
          <cell r="D113" t="str">
            <v>NA</v>
          </cell>
          <cell r="E113" t="str">
            <v>Prime MRI Centre</v>
          </cell>
          <cell r="F113" t="str">
            <v>Ashwani Prasad Hospital, Station Road, Miraj, Maharashtra</v>
          </cell>
          <cell r="I113" t="str">
            <v>Ahamedabad</v>
          </cell>
        </row>
        <row r="114">
          <cell r="B114" t="str">
            <v>W00113</v>
          </cell>
          <cell r="C114" t="str">
            <v>NA</v>
          </cell>
          <cell r="D114" t="str">
            <v>NA</v>
          </cell>
          <cell r="E114" t="str">
            <v>Kishore P Kedar</v>
          </cell>
          <cell r="F114" t="str">
            <v>Shubshri Appt, Near State Bank Treasury Branch, Aman Khan Plots, Akola</v>
          </cell>
          <cell r="I114" t="str">
            <v>Ahamedabad</v>
          </cell>
        </row>
        <row r="115">
          <cell r="B115" t="str">
            <v>W00114</v>
          </cell>
          <cell r="C115" t="str">
            <v>NA</v>
          </cell>
          <cell r="D115" t="str">
            <v>NA</v>
          </cell>
          <cell r="E115" t="str">
            <v>S V K Reddy</v>
          </cell>
          <cell r="F115" t="str">
            <v>16/1727, Ramamurthy Nagar, Nellore - 524 001</v>
          </cell>
          <cell r="I115" t="str">
            <v>Bangalore</v>
          </cell>
        </row>
        <row r="116">
          <cell r="B116" t="str">
            <v>W00115</v>
          </cell>
          <cell r="C116" t="str">
            <v>R3</v>
          </cell>
          <cell r="D116" t="str">
            <v>R</v>
          </cell>
          <cell r="E116" t="str">
            <v>Mookambigai Clinical Lab</v>
          </cell>
          <cell r="F116" t="str">
            <v>HIG 37, 80 Feet, Anna Nagar, Madurai - 20</v>
          </cell>
          <cell r="H116" t="str">
            <v>MOOK</v>
          </cell>
          <cell r="I116" t="str">
            <v>Bangalore</v>
          </cell>
        </row>
        <row r="117">
          <cell r="B117" t="str">
            <v>W00116</v>
          </cell>
          <cell r="C117" t="str">
            <v>R3</v>
          </cell>
          <cell r="D117" t="str">
            <v>R</v>
          </cell>
          <cell r="E117" t="str">
            <v>Paulraj</v>
          </cell>
          <cell r="F117" t="str">
            <v>Niranjan Nursing Home, Altur Road, Perambalur - 621 212</v>
          </cell>
          <cell r="I117" t="str">
            <v>Bangalore</v>
          </cell>
        </row>
        <row r="118">
          <cell r="B118" t="str">
            <v>W00117</v>
          </cell>
          <cell r="C118" t="str">
            <v>NA</v>
          </cell>
          <cell r="D118" t="str">
            <v>NA</v>
          </cell>
          <cell r="E118" t="str">
            <v>Solapur Imaging Pvt Ltd.</v>
          </cell>
          <cell r="F118" t="str">
            <v>Nath Plaza, 974/2, Modikhana, Near Saat Raasta, Solapur - 413 001</v>
          </cell>
          <cell r="H118" t="str">
            <v>SOLAPUR</v>
          </cell>
          <cell r="I118" t="str">
            <v>Ahamedabad</v>
          </cell>
        </row>
        <row r="119">
          <cell r="B119" t="str">
            <v>W00118</v>
          </cell>
          <cell r="C119" t="str">
            <v>R1</v>
          </cell>
          <cell r="D119" t="str">
            <v>R</v>
          </cell>
          <cell r="E119" t="str">
            <v>Radical X-Rays</v>
          </cell>
          <cell r="F119" t="str">
            <v>Bata Gali, Khair Building, Jama Masjid, Gandhi Nagar, Basti, U P</v>
          </cell>
          <cell r="H119" t="str">
            <v>RADICAL</v>
          </cell>
          <cell r="I119" t="str">
            <v>Gurgaon</v>
          </cell>
        </row>
        <row r="120">
          <cell r="B120" t="str">
            <v>W00119</v>
          </cell>
          <cell r="C120" t="str">
            <v>R3</v>
          </cell>
          <cell r="D120" t="str">
            <v>R</v>
          </cell>
          <cell r="E120" t="str">
            <v>Quest Diagnostic Services Pvt Ltd.</v>
          </cell>
          <cell r="F120" t="str">
            <v>Bo 6-2/3, Anupuram, Kapra, Hydrabad - 500 062</v>
          </cell>
          <cell r="I120" t="str">
            <v>Bangalore</v>
          </cell>
        </row>
        <row r="121">
          <cell r="B121" t="str">
            <v>W00120</v>
          </cell>
          <cell r="C121" t="str">
            <v>R3</v>
          </cell>
          <cell r="D121" t="str">
            <v>R</v>
          </cell>
          <cell r="E121" t="str">
            <v>N Vijayan Nair</v>
          </cell>
          <cell r="F121" t="str">
            <v>Raman Memorial Hospital, Kannaparram, P O Cherukunnu, Kannur Distt, Kerala - 670 301</v>
          </cell>
          <cell r="H121" t="str">
            <v>NVNAIR</v>
          </cell>
          <cell r="I121" t="str">
            <v>Bangalore</v>
          </cell>
        </row>
        <row r="122">
          <cell r="B122" t="str">
            <v>W00121</v>
          </cell>
          <cell r="C122" t="str">
            <v>R3</v>
          </cell>
          <cell r="D122" t="str">
            <v>R</v>
          </cell>
          <cell r="E122" t="str">
            <v>A Saritha</v>
          </cell>
          <cell r="F122" t="str">
            <v>134/3 RT, Vijaynagar Colony, Hydrabad 520 028</v>
          </cell>
          <cell r="H122" t="str">
            <v>ASARI</v>
          </cell>
          <cell r="I122" t="str">
            <v>Bangalore</v>
          </cell>
        </row>
        <row r="123">
          <cell r="B123" t="str">
            <v>W00122</v>
          </cell>
          <cell r="C123" t="str">
            <v>R1</v>
          </cell>
          <cell r="D123" t="str">
            <v>R</v>
          </cell>
          <cell r="E123" t="str">
            <v>Mulla Shafi Basha</v>
          </cell>
          <cell r="F123" t="str">
            <v>Shafi Nursing Home, Main Road, Vinjamur - 524 228 Nellore Distt, Andhra Pradesh</v>
          </cell>
          <cell r="I123" t="str">
            <v>Bangalore</v>
          </cell>
        </row>
        <row r="124">
          <cell r="B124" t="str">
            <v>W00123</v>
          </cell>
          <cell r="C124" t="str">
            <v>R3</v>
          </cell>
          <cell r="D124" t="str">
            <v>R</v>
          </cell>
          <cell r="E124" t="str">
            <v>Doctor's X-Ray &amp; Medical Diagnostic Centre</v>
          </cell>
          <cell r="F124" t="str">
            <v>Opp New Telephone Exchange, G H Road, Payyanur - 670 307</v>
          </cell>
          <cell r="I124" t="str">
            <v>Bangalore</v>
          </cell>
        </row>
        <row r="125">
          <cell r="B125" t="str">
            <v>W00124</v>
          </cell>
          <cell r="C125" t="str">
            <v>R3</v>
          </cell>
          <cell r="D125" t="str">
            <v>R</v>
          </cell>
          <cell r="E125" t="str">
            <v>K M Thomas</v>
          </cell>
          <cell r="F125" t="str">
            <v>Kudiliparambil, Kudamaloor P O, Kottayam - 686 017</v>
          </cell>
          <cell r="I125" t="str">
            <v>Bangalore</v>
          </cell>
        </row>
        <row r="126">
          <cell r="B126" t="str">
            <v>W00125</v>
          </cell>
          <cell r="C126" t="str">
            <v>R1</v>
          </cell>
          <cell r="D126" t="str">
            <v>R</v>
          </cell>
          <cell r="E126" t="str">
            <v>L H Kasture</v>
          </cell>
          <cell r="F126" t="str">
            <v>C/O Sachin Medical Stores, Sanjeevani Hospital, Manthale Nagar, Latur</v>
          </cell>
          <cell r="I126" t="str">
            <v>Ahamedabad</v>
          </cell>
        </row>
        <row r="127">
          <cell r="B127" t="str">
            <v>W00126</v>
          </cell>
          <cell r="C127" t="str">
            <v>NA</v>
          </cell>
          <cell r="D127" t="str">
            <v>NA</v>
          </cell>
          <cell r="E127" t="str">
            <v>Ultrasound Centre</v>
          </cell>
          <cell r="F127" t="str">
            <v>Citi Hospital, Virasi Centre, Waltair Main Road, Visakhapatnam - 530 002 Andhra Pradesh</v>
          </cell>
          <cell r="H127" t="str">
            <v>ULSOUNC</v>
          </cell>
          <cell r="I127" t="str">
            <v>Bangalore</v>
          </cell>
        </row>
        <row r="128">
          <cell r="B128" t="str">
            <v>W00127</v>
          </cell>
          <cell r="C128" t="str">
            <v>R3</v>
          </cell>
          <cell r="D128" t="str">
            <v>R</v>
          </cell>
          <cell r="E128" t="str">
            <v>Pushp Diagnostic Centre-1</v>
          </cell>
          <cell r="F128" t="str">
            <v>Kachha College Road, Barnala, Distt Barnala, Punjab</v>
          </cell>
          <cell r="I128" t="str">
            <v>Gurgaon</v>
          </cell>
        </row>
        <row r="129">
          <cell r="B129" t="str">
            <v>W00128</v>
          </cell>
          <cell r="C129" t="str">
            <v>R3</v>
          </cell>
          <cell r="D129" t="str">
            <v>R</v>
          </cell>
          <cell r="E129" t="str">
            <v>Pushp Diagnostic Centre-2</v>
          </cell>
          <cell r="F129" t="str">
            <v>Kachha College Road, Barnala, Distt Barnala, Punjab</v>
          </cell>
          <cell r="I129" t="str">
            <v>Gurgaon</v>
          </cell>
        </row>
        <row r="130">
          <cell r="B130" t="str">
            <v>W00129</v>
          </cell>
          <cell r="C130" t="str">
            <v>R1</v>
          </cell>
          <cell r="D130" t="str">
            <v>R</v>
          </cell>
          <cell r="E130" t="str">
            <v>D D Ghodke</v>
          </cell>
          <cell r="F130" t="str">
            <v>'4- Vijay', State Bank Colony, Somalwada, Wardha Road, Nagpur - 440 025</v>
          </cell>
          <cell r="H130" t="str">
            <v>DDGHOD</v>
          </cell>
          <cell r="I130" t="str">
            <v>Ahamedabad</v>
          </cell>
        </row>
        <row r="131">
          <cell r="B131" t="str">
            <v>W00130</v>
          </cell>
          <cell r="C131" t="str">
            <v>R3</v>
          </cell>
          <cell r="D131" t="str">
            <v>R</v>
          </cell>
          <cell r="E131" t="str">
            <v>Advanced Medicare &amp; Research Institute Ltd.-1</v>
          </cell>
          <cell r="F131" t="str">
            <v>P-4, CIT Scheme LXXII, Block A, Gariahat Road, Calcutta - 700 029</v>
          </cell>
          <cell r="H131" t="str">
            <v>AMRI</v>
          </cell>
          <cell r="I131" t="str">
            <v>Bhubneshwar</v>
          </cell>
        </row>
        <row r="132">
          <cell r="B132" t="str">
            <v>W00131</v>
          </cell>
          <cell r="C132" t="str">
            <v>R3</v>
          </cell>
          <cell r="D132" t="str">
            <v>R</v>
          </cell>
          <cell r="E132" t="str">
            <v>Eko Diagnostic Pvt Ltd.-2</v>
          </cell>
          <cell r="F132" t="str">
            <v>54, Jawaharlal Nehru Road, Calcutta</v>
          </cell>
          <cell r="H132" t="str">
            <v>EKO</v>
          </cell>
          <cell r="I132" t="str">
            <v>Bhubneshwar</v>
          </cell>
        </row>
        <row r="133">
          <cell r="B133" t="str">
            <v>W00132</v>
          </cell>
          <cell r="C133" t="str">
            <v>NA</v>
          </cell>
          <cell r="D133" t="str">
            <v>NA</v>
          </cell>
          <cell r="E133" t="str">
            <v>Sandhya Sarmah</v>
          </cell>
          <cell r="F133" t="str">
            <v>Sukhada Nursing Home, Nekamul, Mazgaon, Tezpur, Assam - 784 001</v>
          </cell>
          <cell r="H133" t="str">
            <v>SSARMAH</v>
          </cell>
          <cell r="I133" t="str">
            <v>Bhubneshwar</v>
          </cell>
        </row>
        <row r="134">
          <cell r="B134" t="str">
            <v>W00133</v>
          </cell>
          <cell r="C134" t="str">
            <v>R6</v>
          </cell>
          <cell r="D134" t="str">
            <v>R</v>
          </cell>
          <cell r="E134" t="str">
            <v>Soni Medical Resources Pvt Ltd.-2</v>
          </cell>
          <cell r="F134" t="str">
            <v>Lisie Medical Institutions Campus, P O Box 3053, Kochi 683 018 Kerala</v>
          </cell>
          <cell r="I134" t="str">
            <v>Bangalore</v>
          </cell>
        </row>
        <row r="135">
          <cell r="B135" t="str">
            <v>W00134</v>
          </cell>
          <cell r="C135" t="str">
            <v>R3</v>
          </cell>
          <cell r="D135" t="str">
            <v>R</v>
          </cell>
          <cell r="E135" t="str">
            <v>M V Diabetes Specialities Centre Pvt Ltd</v>
          </cell>
          <cell r="F135" t="str">
            <v>35, Melpadi Muthu Naicher Street, Nungambakkam, Madras - 35</v>
          </cell>
          <cell r="H135" t="str">
            <v>MVDSC</v>
          </cell>
          <cell r="I135" t="str">
            <v>Bangalore</v>
          </cell>
        </row>
        <row r="136">
          <cell r="B136" t="str">
            <v>W00135</v>
          </cell>
          <cell r="C136" t="str">
            <v>NA</v>
          </cell>
          <cell r="D136" t="str">
            <v>NA</v>
          </cell>
          <cell r="E136" t="str">
            <v>Mangal Diagnostic Centre</v>
          </cell>
          <cell r="F136" t="str">
            <v>No 140, Kanpatri Estate, Varanasi</v>
          </cell>
          <cell r="H136" t="str">
            <v>MANGAL</v>
          </cell>
          <cell r="I136" t="str">
            <v>Gurgaon</v>
          </cell>
        </row>
        <row r="137">
          <cell r="B137" t="str">
            <v>W00136</v>
          </cell>
          <cell r="C137" t="str">
            <v>NA</v>
          </cell>
          <cell r="D137" t="str">
            <v>NA</v>
          </cell>
          <cell r="E137" t="str">
            <v>Doctors X-Ray &amp; Pathology Instt Pvt Ltd.</v>
          </cell>
          <cell r="F137" t="str">
            <v>37/17, West Cott Building, M G Road, Kanpur 208 001</v>
          </cell>
          <cell r="I137" t="str">
            <v>Gurgaon</v>
          </cell>
        </row>
        <row r="138">
          <cell r="B138" t="str">
            <v>W00137</v>
          </cell>
          <cell r="C138" t="str">
            <v>R3</v>
          </cell>
          <cell r="D138" t="str">
            <v>R</v>
          </cell>
          <cell r="E138" t="str">
            <v>P V N Murthy</v>
          </cell>
          <cell r="F138" t="str">
            <v>T V Sai Nursing Home &amp; Diagnostic Centre, Indira Road, Nallgond 508 001, A P</v>
          </cell>
          <cell r="H138" t="str">
            <v>PVNM</v>
          </cell>
          <cell r="I138" t="str">
            <v>Bangalore</v>
          </cell>
        </row>
        <row r="139">
          <cell r="B139" t="str">
            <v>W00138</v>
          </cell>
          <cell r="C139" t="str">
            <v>R3</v>
          </cell>
          <cell r="D139" t="str">
            <v>R</v>
          </cell>
          <cell r="E139" t="str">
            <v>Nirog MR Diagnostic Centre Pvt Ltd.</v>
          </cell>
          <cell r="F139" t="str">
            <v>6, Ho Chi Minh Sarani, Calcutta - 700 071</v>
          </cell>
          <cell r="I139" t="str">
            <v>Bhubneshwar</v>
          </cell>
        </row>
        <row r="140">
          <cell r="B140" t="str">
            <v>W00139</v>
          </cell>
          <cell r="C140" t="str">
            <v>NA</v>
          </cell>
          <cell r="D140" t="str">
            <v>NA</v>
          </cell>
          <cell r="E140" t="str">
            <v>Search Diagnostic Centre</v>
          </cell>
          <cell r="F140" t="str">
            <v>Dewlaha Land, Imphal 795 001, Manipur</v>
          </cell>
          <cell r="I140" t="str">
            <v>Bhubneshwar</v>
          </cell>
        </row>
        <row r="141">
          <cell r="B141" t="str">
            <v>W00140</v>
          </cell>
          <cell r="C141" t="str">
            <v>R3</v>
          </cell>
          <cell r="D141" t="str">
            <v>R</v>
          </cell>
          <cell r="E141" t="str">
            <v>Avudaiappan</v>
          </cell>
          <cell r="F141" t="str">
            <v>87, Papanasam Maria Road, Ambasamudram 627 401</v>
          </cell>
          <cell r="I141" t="str">
            <v>Bangalore</v>
          </cell>
        </row>
        <row r="142">
          <cell r="B142" t="str">
            <v>W00141</v>
          </cell>
          <cell r="C142" t="str">
            <v>R1</v>
          </cell>
          <cell r="D142" t="str">
            <v>R</v>
          </cell>
          <cell r="E142" t="str">
            <v>Medinova Diagnostic Services Ltd.-2</v>
          </cell>
          <cell r="F142" t="str">
            <v>6-3-652, Kautilya, Somajiguda, Hyderabad - 500 082</v>
          </cell>
          <cell r="H142" t="str">
            <v>MEDINOVA</v>
          </cell>
          <cell r="I142" t="str">
            <v>Bangalore</v>
          </cell>
        </row>
        <row r="143">
          <cell r="B143" t="str">
            <v>W00142</v>
          </cell>
          <cell r="C143" t="str">
            <v>R1</v>
          </cell>
          <cell r="D143" t="str">
            <v>R</v>
          </cell>
          <cell r="E143" t="str">
            <v>Medinova Diagnostic Services Ltd.-1</v>
          </cell>
          <cell r="F143" t="str">
            <v>6-3-652, Kautilya, Somajiguda, Hyderabad - 500 082</v>
          </cell>
          <cell r="H143" t="str">
            <v>MEDINOVA</v>
          </cell>
          <cell r="I143" t="str">
            <v>Bangalore</v>
          </cell>
        </row>
        <row r="144">
          <cell r="B144" t="str">
            <v>W00143</v>
          </cell>
          <cell r="C144" t="str">
            <v>R3</v>
          </cell>
          <cell r="D144" t="str">
            <v>R</v>
          </cell>
          <cell r="E144" t="str">
            <v>N Sethuraman-1</v>
          </cell>
          <cell r="F144" t="str">
            <v>Meenakshi Mission Hospital &amp; Research Centre, Lake Area, Melur Road, Madurai - 6925107</v>
          </cell>
          <cell r="H144" t="str">
            <v>NSETHU</v>
          </cell>
          <cell r="I144" t="str">
            <v>Bangalore</v>
          </cell>
        </row>
        <row r="145">
          <cell r="B145" t="str">
            <v>W00144</v>
          </cell>
          <cell r="C145" t="str">
            <v>R6</v>
          </cell>
          <cell r="D145" t="str">
            <v>R</v>
          </cell>
          <cell r="E145" t="str">
            <v>Soni Medical Resources Pvt Ltd.-4</v>
          </cell>
          <cell r="F145" t="str">
            <v>Lisie Medical Institutions Campus, P O Box 3053, Kochi 683 018 Kerala</v>
          </cell>
          <cell r="I145" t="str">
            <v>Bangalore</v>
          </cell>
        </row>
        <row r="146">
          <cell r="B146" t="str">
            <v>W00145</v>
          </cell>
          <cell r="C146" t="str">
            <v>R6</v>
          </cell>
          <cell r="D146" t="str">
            <v>R</v>
          </cell>
          <cell r="E146" t="str">
            <v>Soni Medical Resources Pvt Ltd.-3</v>
          </cell>
          <cell r="F146" t="str">
            <v>Lisie Medical Institutions Campus, P O Box 3053, Kochi 683 018 Kerala</v>
          </cell>
          <cell r="I146" t="str">
            <v>Bangalore</v>
          </cell>
        </row>
        <row r="147">
          <cell r="B147" t="str">
            <v>W00146</v>
          </cell>
          <cell r="C147" t="str">
            <v>R3</v>
          </cell>
          <cell r="D147" t="str">
            <v>R</v>
          </cell>
          <cell r="E147" t="str">
            <v>Guwahati Diagnostic centre</v>
          </cell>
          <cell r="F147" t="str">
            <v>Rajgarh Road, Guwahati - 781 005, Distt Kamrup, Assam</v>
          </cell>
          <cell r="I147" t="str">
            <v>Bhubneshwar</v>
          </cell>
        </row>
        <row r="148">
          <cell r="B148" t="str">
            <v>W00147</v>
          </cell>
          <cell r="C148" t="str">
            <v>R3</v>
          </cell>
          <cell r="D148" t="str">
            <v>R</v>
          </cell>
          <cell r="E148" t="str">
            <v>P K Gupta</v>
          </cell>
          <cell r="F148" t="str">
            <v>Hakim Kishori Lal Hospital, Guru Har Sahai, Dist Feuzpur, Punjab</v>
          </cell>
          <cell r="I148" t="str">
            <v>Gurgaon</v>
          </cell>
        </row>
        <row r="149">
          <cell r="B149" t="str">
            <v>W00148</v>
          </cell>
          <cell r="C149" t="str">
            <v>R3</v>
          </cell>
          <cell r="D149" t="str">
            <v>R</v>
          </cell>
          <cell r="E149" t="str">
            <v>Medico Research Imaging (I) Pvt Ltd.</v>
          </cell>
          <cell r="F149" t="str">
            <v>80, Shankar Nagar, Nagpur - 440 010</v>
          </cell>
          <cell r="I149" t="str">
            <v>Ahamedabad</v>
          </cell>
        </row>
        <row r="150">
          <cell r="B150" t="str">
            <v>W00149</v>
          </cell>
          <cell r="C150" t="str">
            <v>R3</v>
          </cell>
          <cell r="D150" t="str">
            <v>R</v>
          </cell>
          <cell r="E150" t="str">
            <v>Bhilai Scans &amp; Research Pvt Ltd.-2</v>
          </cell>
          <cell r="F150" t="str">
            <v>15, Commercial Complex, Nehru Nagar (East), Bhilai,  Madhya Pradesh</v>
          </cell>
          <cell r="H150" t="str">
            <v>BHILAI</v>
          </cell>
          <cell r="I150" t="str">
            <v>Ahamedabad</v>
          </cell>
        </row>
        <row r="151">
          <cell r="B151" t="str">
            <v>W00150</v>
          </cell>
          <cell r="C151" t="str">
            <v>R3</v>
          </cell>
          <cell r="D151" t="str">
            <v>R</v>
          </cell>
          <cell r="E151" t="str">
            <v>S I Chelladurai</v>
          </cell>
          <cell r="F151" t="str">
            <v>Guru X-Ray, 204, PWD Colony, Nagercoil - 629 002</v>
          </cell>
          <cell r="H151" t="str">
            <v>SICHELL</v>
          </cell>
          <cell r="I151" t="str">
            <v>Bangalore</v>
          </cell>
        </row>
        <row r="152">
          <cell r="B152" t="str">
            <v>W00151</v>
          </cell>
          <cell r="C152" t="str">
            <v>NA</v>
          </cell>
          <cell r="D152" t="str">
            <v>NA</v>
          </cell>
          <cell r="E152" t="str">
            <v>Apollo Diagnostic Centre</v>
          </cell>
          <cell r="F152" t="str">
            <v>Park Road, Kaithal - 132 027</v>
          </cell>
          <cell r="I152" t="str">
            <v>Gurgaon</v>
          </cell>
        </row>
        <row r="153">
          <cell r="B153" t="str">
            <v>W00152</v>
          </cell>
          <cell r="C153" t="str">
            <v>R3</v>
          </cell>
          <cell r="D153" t="str">
            <v>R</v>
          </cell>
          <cell r="E153" t="str">
            <v>Parul Dewan</v>
          </cell>
          <cell r="F153" t="str">
            <v>Nackkata Pukhari, Pan Bazar, Guwahati - 781 001</v>
          </cell>
          <cell r="H153" t="str">
            <v>PARULD</v>
          </cell>
          <cell r="I153" t="str">
            <v>Bhubneshwar</v>
          </cell>
        </row>
        <row r="154">
          <cell r="B154" t="str">
            <v>W00153</v>
          </cell>
          <cell r="C154" t="str">
            <v>R3</v>
          </cell>
          <cell r="D154" t="str">
            <v>R</v>
          </cell>
          <cell r="E154" t="str">
            <v>Subarban Sono Clinic</v>
          </cell>
          <cell r="F154" t="str">
            <v>30, Sakher Bazar Lane, Patter Math Bhadrakali Distt Hooguli, West Bengal</v>
          </cell>
          <cell r="H154" t="str">
            <v>SUBURB</v>
          </cell>
          <cell r="I154" t="str">
            <v>Bhubneshwar</v>
          </cell>
        </row>
        <row r="155">
          <cell r="B155" t="str">
            <v>W00154</v>
          </cell>
          <cell r="C155" t="str">
            <v>R1</v>
          </cell>
          <cell r="D155" t="str">
            <v>R</v>
          </cell>
          <cell r="E155" t="str">
            <v>Moidu's Medicare Pvt Ltd.-3</v>
          </cell>
          <cell r="F155" t="str">
            <v>National Hospital, Indira Gandhi Road, Calicut - 673 001 Kerala</v>
          </cell>
          <cell r="H155" t="str">
            <v>MOIDU</v>
          </cell>
          <cell r="I155" t="str">
            <v>Bangalore</v>
          </cell>
        </row>
        <row r="156">
          <cell r="B156" t="str">
            <v>W00155</v>
          </cell>
          <cell r="C156" t="str">
            <v>R3</v>
          </cell>
          <cell r="D156" t="str">
            <v>R</v>
          </cell>
          <cell r="E156" t="str">
            <v>Neet Hospital Pvt Ltd.</v>
          </cell>
          <cell r="F156" t="str">
            <v>19, Pande Layout, WHC Road, Veer Savarkar Square, Nagpur - 440015</v>
          </cell>
          <cell r="H156" t="str">
            <v>NEET</v>
          </cell>
          <cell r="I156" t="str">
            <v>Ahamedabad</v>
          </cell>
        </row>
        <row r="157">
          <cell r="B157" t="str">
            <v>W00156</v>
          </cell>
          <cell r="C157" t="str">
            <v>NA</v>
          </cell>
          <cell r="D157" t="str">
            <v>NA</v>
          </cell>
          <cell r="E157" t="str">
            <v>Fernandez Maternity Hospital Pvt Ltd.</v>
          </cell>
          <cell r="F157" t="str">
            <v>4-1-1230, Bogulkunta, Hydrabad - 500 001</v>
          </cell>
          <cell r="I157" t="str">
            <v>Bangalore</v>
          </cell>
        </row>
        <row r="158">
          <cell r="B158" t="str">
            <v>W00157</v>
          </cell>
          <cell r="C158" t="str">
            <v>R3</v>
          </cell>
          <cell r="D158" t="str">
            <v>R</v>
          </cell>
          <cell r="E158" t="str">
            <v>R B Seth Jessa Ram &amp; Bros Charitable Hospital-2</v>
          </cell>
          <cell r="F158" t="str">
            <v>Hospital Building, W.E.A Karol Bagh, New Delhi - 100 005.</v>
          </cell>
          <cell r="H158" t="str">
            <v>JESSA</v>
          </cell>
          <cell r="I158" t="str">
            <v>Gurgaon</v>
          </cell>
        </row>
        <row r="159">
          <cell r="B159" t="str">
            <v>W00158</v>
          </cell>
          <cell r="C159" t="str">
            <v>RB</v>
          </cell>
          <cell r="D159" t="str">
            <v>RB</v>
          </cell>
          <cell r="E159" t="str">
            <v>Vijaya Medical &amp; Educational Trust</v>
          </cell>
          <cell r="F159" t="str">
            <v>Vijaya Health Centre Campus, Vijaya Gardens, N S K Salai, Madras - 600 026</v>
          </cell>
          <cell r="I159" t="str">
            <v>Bangalore</v>
          </cell>
        </row>
        <row r="160">
          <cell r="B160" t="str">
            <v>W00159</v>
          </cell>
          <cell r="C160" t="str">
            <v>R1</v>
          </cell>
          <cell r="D160" t="str">
            <v>R</v>
          </cell>
          <cell r="E160" t="str">
            <v>S Kalavathy</v>
          </cell>
          <cell r="F160" t="str">
            <v>No 35, Nivedha Hospital, Perumal Koil Street, Ariyalur, TN</v>
          </cell>
          <cell r="H160" t="str">
            <v>SKALA</v>
          </cell>
          <cell r="I160" t="str">
            <v>Bangalore</v>
          </cell>
        </row>
        <row r="161">
          <cell r="B161" t="str">
            <v>W00160</v>
          </cell>
          <cell r="C161" t="str">
            <v>R3</v>
          </cell>
          <cell r="D161" t="str">
            <v>R</v>
          </cell>
          <cell r="E161" t="str">
            <v>Bombay Magnetic Resonance Imaging Pvt Ltd</v>
          </cell>
          <cell r="F161" t="str">
            <v>MRI Centre, The Bhatia General Hospital, Tardeo Raod, Bombay 400 007</v>
          </cell>
          <cell r="I161" t="str">
            <v>Ahamedabad</v>
          </cell>
        </row>
        <row r="162">
          <cell r="B162" t="str">
            <v>W00161</v>
          </cell>
          <cell r="C162" t="str">
            <v>R3</v>
          </cell>
          <cell r="D162" t="str">
            <v>R</v>
          </cell>
          <cell r="E162" t="str">
            <v>H R Nandini Devi</v>
          </cell>
          <cell r="F162" t="str">
            <v>102, R V Appartments, 15th A Cross, 6th Main Road, Malleshwaram, Bangalore 560 055</v>
          </cell>
          <cell r="I162" t="str">
            <v>Bangalore</v>
          </cell>
        </row>
        <row r="163">
          <cell r="B163" t="str">
            <v>W00162</v>
          </cell>
          <cell r="C163" t="str">
            <v>NA</v>
          </cell>
          <cell r="D163" t="str">
            <v>NA</v>
          </cell>
          <cell r="E163" t="str">
            <v>Shirish Valsangkar</v>
          </cell>
          <cell r="F163" t="str">
            <v>Nath Plaza, 974 Modikhana, Near Saat Raasta, Solapur 413 001</v>
          </cell>
          <cell r="I163" t="str">
            <v>Ahamedabad</v>
          </cell>
        </row>
        <row r="164">
          <cell r="B164" t="str">
            <v>W00163</v>
          </cell>
          <cell r="C164" t="str">
            <v>R1</v>
          </cell>
          <cell r="D164" t="str">
            <v>R</v>
          </cell>
          <cell r="E164" t="str">
            <v>Anand's Ultrasound &amp; CT Scan Neurological Research Centre</v>
          </cell>
          <cell r="F164" t="str">
            <v>24, Preet Vihar, Vikas Marg, Delhi - 110 092</v>
          </cell>
          <cell r="H164" t="str">
            <v>KLANAND</v>
          </cell>
          <cell r="I164" t="str">
            <v>Gurgaon</v>
          </cell>
        </row>
        <row r="165">
          <cell r="B165" t="str">
            <v>W00164</v>
          </cell>
          <cell r="C165" t="str">
            <v>R3</v>
          </cell>
          <cell r="D165" t="str">
            <v>R</v>
          </cell>
          <cell r="E165" t="str">
            <v>Maya Shenoy</v>
          </cell>
          <cell r="F165" t="str">
            <v>Pooja Pathological Lab &amp; Diagnostic Services, 10-3-538, Vijaya Nagar Colony, Hyderabad - 500 457</v>
          </cell>
          <cell r="I165" t="str">
            <v>Bangalore</v>
          </cell>
        </row>
        <row r="166">
          <cell r="B166" t="str">
            <v>W00165</v>
          </cell>
          <cell r="C166" t="str">
            <v>R1</v>
          </cell>
          <cell r="D166" t="str">
            <v>R</v>
          </cell>
          <cell r="E166" t="str">
            <v>Shankar Medical Store</v>
          </cell>
          <cell r="F166" t="str">
            <v>Hospital Road, Ghumarwin Distt Bilaspur, HP</v>
          </cell>
          <cell r="H166" t="str">
            <v>SHANKAR</v>
          </cell>
          <cell r="I166" t="str">
            <v>Gurgaon</v>
          </cell>
        </row>
        <row r="167">
          <cell r="B167" t="str">
            <v>W00166</v>
          </cell>
          <cell r="C167" t="str">
            <v>R3</v>
          </cell>
          <cell r="D167" t="str">
            <v>R</v>
          </cell>
          <cell r="E167" t="str">
            <v>Apex Hospital</v>
          </cell>
          <cell r="F167" t="str">
            <v>Near Krishi Upaj Mandi &amp; Railway Overbridge, Alwar, Rajasthan</v>
          </cell>
          <cell r="H167" t="str">
            <v>APEX</v>
          </cell>
          <cell r="I167" t="str">
            <v>Gurgaon</v>
          </cell>
        </row>
        <row r="168">
          <cell r="B168" t="str">
            <v>W00167</v>
          </cell>
          <cell r="C168" t="str">
            <v>NA</v>
          </cell>
          <cell r="D168" t="str">
            <v>NA</v>
          </cell>
          <cell r="E168" t="str">
            <v>The Mary Calvert Holdsworth Memorial Hospital</v>
          </cell>
          <cell r="F168" t="str">
            <v>Post Box No 38, Mysore - 570 021</v>
          </cell>
          <cell r="H168" t="str">
            <v>MARYC</v>
          </cell>
          <cell r="I168" t="str">
            <v>Bangalore</v>
          </cell>
        </row>
        <row r="169">
          <cell r="B169" t="str">
            <v>W00168</v>
          </cell>
          <cell r="C169" t="str">
            <v>R3</v>
          </cell>
          <cell r="D169" t="str">
            <v>R</v>
          </cell>
          <cell r="E169" t="str">
            <v>Tuticorin Medical Imaging System (P) Ltd-1</v>
          </cell>
          <cell r="F169" t="str">
            <v>218, North Car Street, Tuticorin - 628 002 Tamil Nadu</v>
          </cell>
          <cell r="I169" t="str">
            <v>Bangalore</v>
          </cell>
        </row>
        <row r="170">
          <cell r="B170" t="str">
            <v>W00169</v>
          </cell>
          <cell r="C170" t="str">
            <v>R3</v>
          </cell>
          <cell r="D170" t="str">
            <v>R</v>
          </cell>
          <cell r="E170" t="str">
            <v>S Suja</v>
          </cell>
          <cell r="F170" t="str">
            <v>Opposite Medical College High School, Kumarapuram, Trivandrum</v>
          </cell>
          <cell r="I170" t="str">
            <v>Bangalore</v>
          </cell>
        </row>
        <row r="171">
          <cell r="B171" t="str">
            <v>W00170</v>
          </cell>
          <cell r="C171" t="str">
            <v>R3</v>
          </cell>
          <cell r="D171" t="str">
            <v>R</v>
          </cell>
          <cell r="E171" t="str">
            <v>A Chella Sagayaraj</v>
          </cell>
          <cell r="F171" t="str">
            <v>83A, Thukkampalaya Street, Kumbakonam - 612 001</v>
          </cell>
          <cell r="I171" t="str">
            <v>Bangalore</v>
          </cell>
        </row>
        <row r="172">
          <cell r="B172" t="str">
            <v>W00172</v>
          </cell>
          <cell r="C172" t="str">
            <v>R3</v>
          </cell>
          <cell r="D172" t="str">
            <v>R</v>
          </cell>
          <cell r="E172" t="str">
            <v>Sharad Jain</v>
          </cell>
          <cell r="F172" t="str">
            <v>780, Ushanagar Extension, Indore 452 001 Madhya Pradesh</v>
          </cell>
          <cell r="I172" t="str">
            <v>Ahamedabad</v>
          </cell>
        </row>
        <row r="173">
          <cell r="B173" t="str">
            <v>W00173</v>
          </cell>
          <cell r="C173" t="str">
            <v>R3</v>
          </cell>
          <cell r="D173" t="str">
            <v>R</v>
          </cell>
          <cell r="E173" t="str">
            <v>J R C Godfrey</v>
          </cell>
          <cell r="F173" t="str">
            <v>140-A, Gandhi Road, Sturatpet, Arakkonam, Tamilnadu - 631 001</v>
          </cell>
          <cell r="H173" t="str">
            <v>JRCGOD</v>
          </cell>
          <cell r="I173" t="str">
            <v>Bangalore</v>
          </cell>
        </row>
        <row r="174">
          <cell r="B174" t="str">
            <v>W00174</v>
          </cell>
          <cell r="C174" t="str">
            <v>H</v>
          </cell>
          <cell r="D174" t="str">
            <v>H</v>
          </cell>
          <cell r="E174" t="str">
            <v>Sankshema Sushruta Cancer Hospital</v>
          </cell>
          <cell r="F174" t="str">
            <v>3-1-147, Vijay Raghunandan Nagar, Karim Nagar, Andhra Pradesh</v>
          </cell>
          <cell r="I174" t="str">
            <v>Bangalore</v>
          </cell>
        </row>
        <row r="175">
          <cell r="B175" t="str">
            <v>W00177</v>
          </cell>
          <cell r="C175" t="str">
            <v>NA</v>
          </cell>
          <cell r="D175" t="str">
            <v>NA</v>
          </cell>
          <cell r="E175" t="str">
            <v>A G Neuro Hospital (P) Ltd.</v>
          </cell>
          <cell r="F175" t="str">
            <v>166 F, Ammachi Ground Street, Ramakrishna Road, Salem - 636 007</v>
          </cell>
          <cell r="H175" t="str">
            <v>AGNEURO</v>
          </cell>
          <cell r="I175" t="str">
            <v>Bangalore</v>
          </cell>
        </row>
        <row r="176">
          <cell r="B176" t="str">
            <v>W00178</v>
          </cell>
          <cell r="C176" t="str">
            <v>NA</v>
          </cell>
          <cell r="D176" t="str">
            <v>NA</v>
          </cell>
          <cell r="E176" t="str">
            <v>Woodlands CT Scan Centre</v>
          </cell>
          <cell r="F176" t="str">
            <v>Woodlands Nursing Home, Dhankethi, Shilong - 793 003</v>
          </cell>
          <cell r="I176" t="str">
            <v>Bhubneshwar</v>
          </cell>
        </row>
        <row r="177">
          <cell r="B177" t="str">
            <v>W00179</v>
          </cell>
          <cell r="C177" t="str">
            <v>R3</v>
          </cell>
          <cell r="D177" t="str">
            <v>R</v>
          </cell>
          <cell r="E177" t="str">
            <v>Joshi Nursing Home</v>
          </cell>
          <cell r="F177" t="str">
            <v>No 57 &amp; 58, Sirsi Road, Near Sirsi Circle, Chamarajpet, Bangalore - 560 018</v>
          </cell>
          <cell r="I177" t="str">
            <v>Bangalore</v>
          </cell>
        </row>
        <row r="178">
          <cell r="B178" t="str">
            <v>W00180</v>
          </cell>
          <cell r="C178" t="str">
            <v>R3</v>
          </cell>
          <cell r="D178" t="str">
            <v>R</v>
          </cell>
          <cell r="E178" t="str">
            <v>Basant Kumar Pattanaik</v>
          </cell>
          <cell r="F178" t="str">
            <v>Rohini Diagnostics, B/9 Seth Deokaran Das Complex, Kacheri Road, Rourkela - 769 012</v>
          </cell>
          <cell r="H178" t="str">
            <v>BKPAT</v>
          </cell>
          <cell r="I178" t="str">
            <v>Bhubneshwar</v>
          </cell>
        </row>
        <row r="179">
          <cell r="B179" t="str">
            <v>W00181</v>
          </cell>
          <cell r="C179" t="str">
            <v>R1</v>
          </cell>
          <cell r="D179" t="str">
            <v>R</v>
          </cell>
          <cell r="E179" t="str">
            <v>Medinova Diagnostic Services Ltd.-4</v>
          </cell>
          <cell r="F179" t="str">
            <v>6-3-652, Kautilya, Somajiguda, Hyderabad - 500 082</v>
          </cell>
          <cell r="H179" t="str">
            <v>MEDINOVA</v>
          </cell>
          <cell r="I179" t="str">
            <v>Bangalore</v>
          </cell>
        </row>
        <row r="180">
          <cell r="B180" t="str">
            <v>W00182</v>
          </cell>
          <cell r="C180" t="str">
            <v>R3</v>
          </cell>
          <cell r="D180" t="str">
            <v>R</v>
          </cell>
          <cell r="E180" t="str">
            <v>Haryana Ultrasound Centre</v>
          </cell>
          <cell r="F180" t="str">
            <v>Shop No 7, Court Road, Rewari (Haryana)</v>
          </cell>
          <cell r="I180" t="str">
            <v>Gurgaon</v>
          </cell>
        </row>
        <row r="181">
          <cell r="B181" t="str">
            <v>W00183</v>
          </cell>
          <cell r="C181" t="str">
            <v>R3</v>
          </cell>
          <cell r="D181" t="str">
            <v>R</v>
          </cell>
          <cell r="E181" t="str">
            <v>Okay Diagnostics Research Centre Pvt Ltd.</v>
          </cell>
          <cell r="F181" t="str">
            <v>4, Vivekanand Marg, C Scheme, Jaipur - 302 001</v>
          </cell>
          <cell r="H181" t="str">
            <v>OKAY</v>
          </cell>
          <cell r="I181" t="str">
            <v>Gurgaon</v>
          </cell>
        </row>
        <row r="182">
          <cell r="B182" t="str">
            <v>W00184</v>
          </cell>
          <cell r="C182" t="str">
            <v>R3</v>
          </cell>
          <cell r="D182" t="str">
            <v>R</v>
          </cell>
          <cell r="E182" t="str">
            <v>Sangeetha Hospital</v>
          </cell>
          <cell r="F182" t="str">
            <v>43 Pillayar Koil Street, Pattukottai 614 601</v>
          </cell>
          <cell r="I182" t="str">
            <v>Bangalore</v>
          </cell>
        </row>
        <row r="183">
          <cell r="B183" t="str">
            <v>W00185</v>
          </cell>
          <cell r="C183" t="str">
            <v>R3</v>
          </cell>
          <cell r="D183" t="str">
            <v>R</v>
          </cell>
          <cell r="E183" t="str">
            <v>X Labs Hospital &amp; Diagnosis Centre Pvt Ltd.</v>
          </cell>
          <cell r="F183" t="str">
            <v>Jajati Hotel Complex, Station Square, Bhubaneshwar - 751 009 Orissa.</v>
          </cell>
          <cell r="H183" t="str">
            <v>XLABS</v>
          </cell>
          <cell r="I183" t="str">
            <v>Bhubneshwar</v>
          </cell>
        </row>
        <row r="184">
          <cell r="B184" t="str">
            <v>W00186</v>
          </cell>
          <cell r="C184" t="str">
            <v>R3</v>
          </cell>
          <cell r="D184" t="str">
            <v>R</v>
          </cell>
          <cell r="E184" t="str">
            <v>Gulab Nursing Home</v>
          </cell>
          <cell r="F184" t="str">
            <v>Doctor's Lane, Jhansi Road, Near Civil Hospital, Bhind (M.P.)</v>
          </cell>
          <cell r="H184" t="str">
            <v>GULAB</v>
          </cell>
          <cell r="I184" t="str">
            <v>Ahamedabad</v>
          </cell>
        </row>
        <row r="185">
          <cell r="B185" t="str">
            <v>W00187</v>
          </cell>
          <cell r="C185" t="str">
            <v>NA</v>
          </cell>
          <cell r="D185" t="str">
            <v>NA</v>
          </cell>
          <cell r="E185" t="str">
            <v>R N Panda</v>
          </cell>
          <cell r="F185" t="str">
            <v>918, BJB Nagar, Tarkarpani Raod, Bhubaneshwar - 751 014 Orissa</v>
          </cell>
          <cell r="H185" t="str">
            <v>RNPANDA</v>
          </cell>
          <cell r="I185" t="str">
            <v>Bhubneshwar</v>
          </cell>
        </row>
        <row r="186">
          <cell r="B186" t="str">
            <v>W00189</v>
          </cell>
          <cell r="C186" t="str">
            <v>R1</v>
          </cell>
          <cell r="D186" t="str">
            <v>R</v>
          </cell>
          <cell r="E186" t="str">
            <v>Kovai Scan Centre</v>
          </cell>
          <cell r="F186" t="str">
            <v>90, D B Road, R S Puram, Coimbatore</v>
          </cell>
          <cell r="I186" t="str">
            <v>Bangalore</v>
          </cell>
        </row>
        <row r="187">
          <cell r="B187" t="str">
            <v>W00190</v>
          </cell>
          <cell r="C187" t="str">
            <v>R1</v>
          </cell>
          <cell r="D187" t="str">
            <v>R</v>
          </cell>
          <cell r="E187" t="str">
            <v>Medicave Diagnostic Centre (P) Ltd.-1</v>
          </cell>
          <cell r="F187" t="str">
            <v>48 B, B T Road, Sinthi More, Calcutta - 700 050</v>
          </cell>
          <cell r="H187" t="str">
            <v>MEDICAVE</v>
          </cell>
          <cell r="I187" t="str">
            <v>Bhubneshwar</v>
          </cell>
        </row>
        <row r="188">
          <cell r="B188" t="str">
            <v>W00191</v>
          </cell>
          <cell r="C188" t="str">
            <v>R1</v>
          </cell>
          <cell r="D188" t="str">
            <v>R</v>
          </cell>
          <cell r="E188" t="str">
            <v>Canray</v>
          </cell>
          <cell r="F188" t="str">
            <v>A-3, Pushpak, Number 10, Jagadambay Colony, Madras - 600 014.</v>
          </cell>
          <cell r="I188" t="str">
            <v>Bangalore</v>
          </cell>
        </row>
        <row r="189">
          <cell r="B189" t="str">
            <v>W00192</v>
          </cell>
          <cell r="C189" t="str">
            <v>R3</v>
          </cell>
          <cell r="D189" t="str">
            <v>R</v>
          </cell>
          <cell r="E189" t="str">
            <v>Medinova Diagnostic Services Ltd.-3</v>
          </cell>
          <cell r="F189" t="str">
            <v>6-3-652, Kautilya, Somajiguda, Hyderabad - 500 082</v>
          </cell>
          <cell r="H189" t="str">
            <v>MEDINOVA</v>
          </cell>
          <cell r="I189" t="str">
            <v>Bangalore</v>
          </cell>
        </row>
        <row r="190">
          <cell r="B190" t="str">
            <v>W00193</v>
          </cell>
          <cell r="C190" t="str">
            <v>R1</v>
          </cell>
          <cell r="D190" t="str">
            <v>R</v>
          </cell>
          <cell r="E190" t="str">
            <v>Travancore Scans Pvt Ltd.-1</v>
          </cell>
          <cell r="F190" t="str">
            <v>Gemini  Complex, Pazhaya Road, Medical College PO, Trivandrum - 695 011</v>
          </cell>
          <cell r="H190" t="str">
            <v>TRAVSCAN</v>
          </cell>
          <cell r="I190" t="str">
            <v>Bangalore</v>
          </cell>
        </row>
        <row r="191">
          <cell r="B191" t="str">
            <v>W00194</v>
          </cell>
          <cell r="C191" t="str">
            <v>NA</v>
          </cell>
          <cell r="D191" t="str">
            <v>NA</v>
          </cell>
          <cell r="E191" t="str">
            <v>Medwin Diagnostic</v>
          </cell>
          <cell r="F191" t="str">
            <v>15-B, Ratlam Kothi, Indore - 452 001. (M.P.)</v>
          </cell>
          <cell r="H191" t="str">
            <v>MEDWIN</v>
          </cell>
          <cell r="I191" t="str">
            <v>Ahamedabad</v>
          </cell>
        </row>
        <row r="192">
          <cell r="B192" t="str">
            <v>W00195</v>
          </cell>
          <cell r="C192" t="str">
            <v>R3</v>
          </cell>
          <cell r="D192" t="str">
            <v>R</v>
          </cell>
          <cell r="E192" t="str">
            <v>Eko Diagnostic Pvt Ltd.-3</v>
          </cell>
          <cell r="F192" t="str">
            <v>54, Jawaharlal Nehru Road, Calcutta - 700 071</v>
          </cell>
          <cell r="H192" t="str">
            <v>EKO</v>
          </cell>
          <cell r="I192" t="str">
            <v>Bhubneshwar</v>
          </cell>
        </row>
        <row r="193">
          <cell r="B193" t="str">
            <v>W00196</v>
          </cell>
          <cell r="C193" t="str">
            <v>R3</v>
          </cell>
          <cell r="D193" t="str">
            <v>R</v>
          </cell>
          <cell r="E193" t="str">
            <v>Masih X-Ray &amp; Sonography, Ujjain-2</v>
          </cell>
          <cell r="F193" t="str">
            <v>69/1, Varruchi Marg, Shaheed Park, Freegunj, Ujjain (M.P.)</v>
          </cell>
          <cell r="H193" t="str">
            <v>MASIH</v>
          </cell>
          <cell r="I193" t="str">
            <v>Ahamedabad</v>
          </cell>
        </row>
        <row r="194">
          <cell r="B194" t="str">
            <v>W00197</v>
          </cell>
          <cell r="C194" t="str">
            <v>R3</v>
          </cell>
          <cell r="D194" t="str">
            <v>R</v>
          </cell>
          <cell r="E194" t="str">
            <v>Amba Diagnostic Centre</v>
          </cell>
          <cell r="F194" t="str">
            <v>Binda Niwas, Road No 12, Rajendra Nagar, Patna</v>
          </cell>
          <cell r="H194" t="str">
            <v>AMBAD</v>
          </cell>
          <cell r="I194" t="str">
            <v>Gurgaon</v>
          </cell>
        </row>
        <row r="195">
          <cell r="B195" t="str">
            <v>W00198</v>
          </cell>
          <cell r="C195" t="str">
            <v>NA</v>
          </cell>
          <cell r="D195" t="str">
            <v>NA</v>
          </cell>
          <cell r="E195" t="str">
            <v>Life Medical Centre</v>
          </cell>
          <cell r="F195" t="str">
            <v>14-37-46, Collector's Office Juncion, Maharanipeta, Visakhapatnam - 530 002</v>
          </cell>
          <cell r="I195" t="str">
            <v>Bangalore</v>
          </cell>
        </row>
        <row r="196">
          <cell r="B196" t="str">
            <v>W00199</v>
          </cell>
          <cell r="C196" t="str">
            <v>H</v>
          </cell>
          <cell r="D196" t="str">
            <v>H</v>
          </cell>
          <cell r="E196" t="str">
            <v>Pravara Medical Trust</v>
          </cell>
          <cell r="F196" t="str">
            <v>Loni 413 736, Taluka Shrirampur, Dist Ahmednagar, Maharashtra</v>
          </cell>
          <cell r="I196" t="str">
            <v>Ahamedabad</v>
          </cell>
        </row>
        <row r="197">
          <cell r="B197" t="str">
            <v>W00200</v>
          </cell>
          <cell r="C197" t="str">
            <v>R3</v>
          </cell>
          <cell r="D197" t="str">
            <v>R</v>
          </cell>
          <cell r="E197" t="str">
            <v>New Nightingale Nursing Home</v>
          </cell>
          <cell r="F197" t="str">
            <v>152, Vivekanand Road (Gopal Bagh), Lalbagh, Murshidabad, West Bengal</v>
          </cell>
          <cell r="I197" t="str">
            <v>Bhubneshwar</v>
          </cell>
        </row>
        <row r="198">
          <cell r="B198" t="str">
            <v>W00201</v>
          </cell>
          <cell r="C198" t="str">
            <v>R3</v>
          </cell>
          <cell r="D198" t="str">
            <v>R</v>
          </cell>
          <cell r="E198" t="str">
            <v>K G Healthcare Ltd.</v>
          </cell>
          <cell r="F198" t="str">
            <v>86, Arts Colledge Road, Coimbatore - 641 018</v>
          </cell>
          <cell r="I198" t="str">
            <v>Bangalore</v>
          </cell>
        </row>
        <row r="199">
          <cell r="B199" t="str">
            <v>W00202</v>
          </cell>
          <cell r="C199" t="str">
            <v>C</v>
          </cell>
          <cell r="D199" t="str">
            <v>R</v>
          </cell>
          <cell r="E199" t="str">
            <v>Infertility Clinic &amp; Research Centre</v>
          </cell>
          <cell r="F199" t="str">
            <v>37, Santoshima Colony, West Marredpally, Secundrabad - 500 026</v>
          </cell>
          <cell r="I199" t="str">
            <v>Bangalore</v>
          </cell>
        </row>
        <row r="200">
          <cell r="B200" t="str">
            <v>W00203</v>
          </cell>
          <cell r="C200" t="str">
            <v>NA</v>
          </cell>
          <cell r="D200" t="str">
            <v>NA</v>
          </cell>
          <cell r="E200" t="str">
            <v>Moidu's Medicare Pvt Ltd.</v>
          </cell>
          <cell r="F200" t="str">
            <v>National Hospital, Indira Gandhi Road, Calicut</v>
          </cell>
          <cell r="I200" t="str">
            <v>Bangalore</v>
          </cell>
        </row>
        <row r="201">
          <cell r="B201" t="str">
            <v>W00204</v>
          </cell>
          <cell r="C201" t="str">
            <v>H</v>
          </cell>
          <cell r="D201" t="str">
            <v>H</v>
          </cell>
          <cell r="E201" t="str">
            <v>Vidarbha 3D Scan Centre</v>
          </cell>
          <cell r="F201" t="str">
            <v>Plot No. 5, Central Bazar Road, Ramdaspeth, Nagpur</v>
          </cell>
          <cell r="I201" t="str">
            <v>Ahamedabad</v>
          </cell>
        </row>
        <row r="202">
          <cell r="B202" t="str">
            <v>W00205</v>
          </cell>
          <cell r="C202" t="str">
            <v>C</v>
          </cell>
          <cell r="D202" t="str">
            <v>R</v>
          </cell>
          <cell r="E202" t="str">
            <v>Kalpana Nursing Home</v>
          </cell>
          <cell r="F202" t="str">
            <v>259, Alipura, Udaipur 313 001</v>
          </cell>
          <cell r="I202" t="str">
            <v>Gurgaon</v>
          </cell>
        </row>
        <row r="203">
          <cell r="B203" t="str">
            <v>W00206</v>
          </cell>
          <cell r="C203" t="str">
            <v>NA</v>
          </cell>
          <cell r="D203" t="str">
            <v>NA</v>
          </cell>
          <cell r="E203" t="str">
            <v>Berean Medical Centre</v>
          </cell>
          <cell r="F203" t="str">
            <v>Dewlahland, Imphal - 795 001</v>
          </cell>
          <cell r="H203" t="str">
            <v>BEREAN</v>
          </cell>
          <cell r="I203" t="str">
            <v>Bhubneshwar</v>
          </cell>
        </row>
        <row r="204">
          <cell r="B204" t="str">
            <v>W00207</v>
          </cell>
          <cell r="C204" t="str">
            <v>R3</v>
          </cell>
          <cell r="D204" t="str">
            <v>R</v>
          </cell>
          <cell r="E204" t="str">
            <v>Meenakshi Das-2</v>
          </cell>
          <cell r="F204" t="str">
            <v>Seth Deokaran Das Market Complex, Kachery Road, Rourkela - 780 012</v>
          </cell>
          <cell r="H204" t="str">
            <v>MEENAKSHI</v>
          </cell>
          <cell r="I204" t="str">
            <v>Bhubneshwar</v>
          </cell>
        </row>
        <row r="205">
          <cell r="B205" t="str">
            <v>W00208</v>
          </cell>
          <cell r="C205" t="str">
            <v>R3</v>
          </cell>
          <cell r="D205" t="str">
            <v>R</v>
          </cell>
          <cell r="E205" t="str">
            <v>Meenakshi Das-2</v>
          </cell>
          <cell r="F205" t="str">
            <v>29, Mayur Market, Thatipur, Gwalior (M.P.)</v>
          </cell>
          <cell r="I205" t="str">
            <v>Ahamedabad</v>
          </cell>
        </row>
        <row r="206">
          <cell r="B206" t="str">
            <v>W00209</v>
          </cell>
          <cell r="C206" t="str">
            <v>NA</v>
          </cell>
          <cell r="D206" t="str">
            <v>NA</v>
          </cell>
          <cell r="E206" t="str">
            <v>Jay Pee Ultrasound &amp; X-Ray Centre</v>
          </cell>
          <cell r="F206" t="str">
            <v>Mayur Complex, Near Kanvatia Hospital, Shashtri Nagar, Jaipur - 302 016</v>
          </cell>
          <cell r="H206" t="str">
            <v>JAYPEE</v>
          </cell>
          <cell r="I206" t="str">
            <v>Gurgaon</v>
          </cell>
        </row>
        <row r="207">
          <cell r="B207" t="str">
            <v>W00210</v>
          </cell>
          <cell r="C207" t="str">
            <v>R3</v>
          </cell>
          <cell r="D207" t="str">
            <v>R</v>
          </cell>
          <cell r="E207" t="str">
            <v>Sewa Polyclinic &amp; Diagnostic Centre</v>
          </cell>
          <cell r="F207" t="str">
            <v>Topkhana Road, Rampur - 244 901, U.P.</v>
          </cell>
          <cell r="I207" t="str">
            <v>Ahamedabad</v>
          </cell>
        </row>
        <row r="208">
          <cell r="B208" t="str">
            <v>W00211</v>
          </cell>
          <cell r="C208" t="str">
            <v>R1</v>
          </cell>
          <cell r="D208" t="str">
            <v>R</v>
          </cell>
          <cell r="E208" t="str">
            <v>K Jayaram Naidu</v>
          </cell>
          <cell r="F208" t="str">
            <v>20-458, High Road, Chittoor - 517 001 Andhra Pradesh</v>
          </cell>
          <cell r="I208" t="str">
            <v>Bangalore</v>
          </cell>
        </row>
        <row r="209">
          <cell r="B209" t="str">
            <v>W00212</v>
          </cell>
          <cell r="C209" t="str">
            <v>R3</v>
          </cell>
          <cell r="D209" t="str">
            <v>R</v>
          </cell>
          <cell r="E209" t="str">
            <v>Karthik Scans &amp; Diagnostic Centre</v>
          </cell>
          <cell r="F209" t="str">
            <v>Plot No. 6 &amp; 7, K S Nagar, Pudukkottai Road, Thanjavur</v>
          </cell>
          <cell r="I209" t="str">
            <v>Bangalore</v>
          </cell>
        </row>
        <row r="210">
          <cell r="B210" t="str">
            <v>W00213</v>
          </cell>
          <cell r="C210" t="str">
            <v>R3</v>
          </cell>
          <cell r="D210" t="str">
            <v>R</v>
          </cell>
          <cell r="E210" t="str">
            <v>Popular X-Ray Centre</v>
          </cell>
          <cell r="F210" t="str">
            <v>Silchar Medical Colledge Road, Ghungoor, Dt Cachar, Silchar - 788 014 Assam</v>
          </cell>
          <cell r="H210" t="str">
            <v>POPULAR</v>
          </cell>
          <cell r="I210" t="str">
            <v>Bhubneshwar</v>
          </cell>
        </row>
        <row r="211">
          <cell r="B211" t="str">
            <v>W00214</v>
          </cell>
          <cell r="C211" t="str">
            <v>R3</v>
          </cell>
          <cell r="D211" t="str">
            <v>R</v>
          </cell>
          <cell r="E211" t="str">
            <v>Moulana Hospital &amp; Scanning Centre</v>
          </cell>
          <cell r="F211" t="str">
            <v>P B No 31, Ooty Road, Perinthalmanna - 679 322 Malappuram Dist, Kerala</v>
          </cell>
          <cell r="H211" t="str">
            <v>MOULANA</v>
          </cell>
          <cell r="I211" t="str">
            <v>Bangalore</v>
          </cell>
        </row>
        <row r="212">
          <cell r="B212" t="str">
            <v>W00215</v>
          </cell>
          <cell r="C212" t="str">
            <v>R1</v>
          </cell>
          <cell r="D212" t="str">
            <v>R</v>
          </cell>
          <cell r="E212" t="str">
            <v>Prayag Scanning Pvt Ltd.</v>
          </cell>
          <cell r="F212" t="str">
            <v>91-A/6, North Malaka, Opp Swaruprani Nehru Medical Hospital, Allahabad, U P</v>
          </cell>
          <cell r="H212" t="str">
            <v>PRAYAG</v>
          </cell>
          <cell r="I212" t="str">
            <v>Gurgaon</v>
          </cell>
        </row>
        <row r="213">
          <cell r="B213" t="str">
            <v>W00216</v>
          </cell>
          <cell r="C213" t="str">
            <v>NA</v>
          </cell>
          <cell r="D213" t="str">
            <v>NA</v>
          </cell>
          <cell r="E213" t="str">
            <v>Ashwini Childrens Hospital</v>
          </cell>
          <cell r="F213" t="str">
            <v>B L D E A Medical College Road, Bijapur, Karnataka</v>
          </cell>
          <cell r="I213" t="str">
            <v>Bangalore</v>
          </cell>
        </row>
        <row r="214">
          <cell r="B214" t="str">
            <v>W00217</v>
          </cell>
          <cell r="C214" t="str">
            <v>R3</v>
          </cell>
          <cell r="D214" t="str">
            <v>R</v>
          </cell>
          <cell r="E214" t="str">
            <v>Sandeep Healthcare Services</v>
          </cell>
          <cell r="F214" t="str">
            <v>No 61/2, First Floor, Geetha Colony, 29th Cross, 10th Main, 4th Block, Jayanagar, Bangalore - 560 01</v>
          </cell>
          <cell r="I214" t="str">
            <v>Bangalore</v>
          </cell>
        </row>
        <row r="215">
          <cell r="B215" t="str">
            <v>W00218</v>
          </cell>
          <cell r="C215" t="str">
            <v>NA</v>
          </cell>
          <cell r="D215" t="str">
            <v>NA</v>
          </cell>
          <cell r="E215" t="str">
            <v>Ultrasonix-1</v>
          </cell>
          <cell r="F215" t="str">
            <v>North Bengal Clinic, Pradhan Nagar, Siliguri - 734 403</v>
          </cell>
          <cell r="I215" t="str">
            <v>Bhubneshwar</v>
          </cell>
        </row>
        <row r="216">
          <cell r="B216" t="str">
            <v>W00220</v>
          </cell>
          <cell r="C216" t="str">
            <v>NA</v>
          </cell>
          <cell r="D216" t="str">
            <v>NA</v>
          </cell>
          <cell r="E216" t="str">
            <v>Fort Scan Limited</v>
          </cell>
          <cell r="F216" t="str">
            <v>Fort Junction, West Yakkara, N H 47, Palakkad - 678 001</v>
          </cell>
          <cell r="I216" t="str">
            <v>Bangalore</v>
          </cell>
        </row>
        <row r="217">
          <cell r="B217" t="str">
            <v>W00221</v>
          </cell>
          <cell r="C217" t="str">
            <v>R1</v>
          </cell>
          <cell r="D217" t="str">
            <v>R</v>
          </cell>
          <cell r="E217" t="str">
            <v>Medinova Diagnostic Services Ltd.-5</v>
          </cell>
          <cell r="F217" t="str">
            <v>6-3-652, Kautilya, Somajiguda, Hyderabad - 500 082</v>
          </cell>
          <cell r="H217" t="str">
            <v>MEDINOVA</v>
          </cell>
          <cell r="I217" t="str">
            <v>Bangalore</v>
          </cell>
        </row>
        <row r="218">
          <cell r="B218" t="str">
            <v>W00222</v>
          </cell>
          <cell r="C218" t="str">
            <v>R1</v>
          </cell>
          <cell r="D218" t="str">
            <v>R</v>
          </cell>
          <cell r="E218" t="str">
            <v>Marathwada Cancer Hospital &amp; Research Centre (P) Ltd.</v>
          </cell>
          <cell r="F218" t="str">
            <v>Plot No. A-1, MIDC Area, Chikalthana, Jalna Road, Aurangabad 431 210</v>
          </cell>
          <cell r="I218" t="str">
            <v>Ahamedabad</v>
          </cell>
        </row>
        <row r="219">
          <cell r="B219" t="str">
            <v>W00223</v>
          </cell>
          <cell r="C219" t="str">
            <v>R3</v>
          </cell>
          <cell r="D219" t="str">
            <v>R</v>
          </cell>
          <cell r="E219" t="str">
            <v>Priya Scans</v>
          </cell>
          <cell r="F219" t="str">
            <v>Sapthagiri Hospital, 49, Krishnagiri Road, Tirupattur - 635 601, Northarcot Ambedkar Dist.</v>
          </cell>
          <cell r="I219" t="str">
            <v>Bangalore</v>
          </cell>
        </row>
        <row r="220">
          <cell r="B220" t="str">
            <v>W00224</v>
          </cell>
          <cell r="C220" t="str">
            <v>R3</v>
          </cell>
          <cell r="D220" t="str">
            <v>R</v>
          </cell>
          <cell r="E220" t="str">
            <v>D K Subramanya Reddy</v>
          </cell>
          <cell r="F220" t="str">
            <v>4-70-4, Lawson's Bay, Vishakhapatnam - 530 017</v>
          </cell>
          <cell r="I220" t="str">
            <v>Bangalore</v>
          </cell>
        </row>
        <row r="221">
          <cell r="B221" t="str">
            <v>W00225</v>
          </cell>
          <cell r="C221" t="str">
            <v>R3</v>
          </cell>
          <cell r="D221" t="str">
            <v>R</v>
          </cell>
          <cell r="E221" t="str">
            <v>G Neuromed Diagnostic Centre Pvt Ltd.-2</v>
          </cell>
          <cell r="F221" t="str">
            <v>C-15, Sarvodaya Nagar, Kanpur - 208 005 (U.P)</v>
          </cell>
          <cell r="H221" t="str">
            <v>GNEURO</v>
          </cell>
          <cell r="I221" t="str">
            <v>Gurgaon</v>
          </cell>
        </row>
        <row r="222">
          <cell r="B222" t="str">
            <v>W00226</v>
          </cell>
          <cell r="C222" t="str">
            <v>R1</v>
          </cell>
          <cell r="D222" t="str">
            <v>R</v>
          </cell>
          <cell r="E222" t="str">
            <v>N Sethuraman-2</v>
          </cell>
          <cell r="F222" t="str">
            <v>Meenakshi Mission Hospital &amp; Research Centre, Lake Area, Melur Road, Madurai - 6925107</v>
          </cell>
          <cell r="H222" t="str">
            <v>NSETHU</v>
          </cell>
          <cell r="I222" t="str">
            <v>Bangalore</v>
          </cell>
        </row>
        <row r="223">
          <cell r="B223" t="str">
            <v>W00227</v>
          </cell>
          <cell r="C223" t="str">
            <v>R1</v>
          </cell>
          <cell r="D223" t="str">
            <v>R</v>
          </cell>
          <cell r="E223" t="str">
            <v>N Sethuraman-3</v>
          </cell>
          <cell r="F223" t="str">
            <v>Meenakshi Mission Hospital &amp; Research Centre, Lake Area, Melur Road, Madurai - 6925107</v>
          </cell>
          <cell r="H223" t="str">
            <v>NSETHU</v>
          </cell>
          <cell r="I223" t="str">
            <v>Bangalore</v>
          </cell>
        </row>
        <row r="224">
          <cell r="B224" t="str">
            <v>W00228</v>
          </cell>
          <cell r="C224" t="str">
            <v>NA</v>
          </cell>
          <cell r="D224" t="str">
            <v>NA</v>
          </cell>
          <cell r="E224" t="str">
            <v>Usmanpura CT Scan Centre</v>
          </cell>
          <cell r="F224" t="str">
            <v>30, Ambica Society, Opp Usmanpura Garden, Usmanpura, Ahmedabad - 380 013</v>
          </cell>
          <cell r="I224" t="str">
            <v>Ahamedabad</v>
          </cell>
        </row>
        <row r="225">
          <cell r="B225" t="str">
            <v>W00229</v>
          </cell>
          <cell r="C225" t="str">
            <v>R1</v>
          </cell>
          <cell r="D225" t="str">
            <v>R</v>
          </cell>
          <cell r="E225" t="str">
            <v>Care Home &amp; Diagnostic Centre</v>
          </cell>
          <cell r="F225" t="str">
            <v>Bamuni Maidan, Guwahati - 781 021 Assam</v>
          </cell>
          <cell r="H225" t="str">
            <v>CAREHOME</v>
          </cell>
          <cell r="I225" t="str">
            <v>Bhubneshwar</v>
          </cell>
        </row>
        <row r="226">
          <cell r="B226" t="str">
            <v>W00230</v>
          </cell>
          <cell r="C226" t="str">
            <v>R1</v>
          </cell>
          <cell r="D226" t="str">
            <v>R</v>
          </cell>
          <cell r="E226" t="str">
            <v>Siddayya Kundlamath</v>
          </cell>
          <cell r="F226" t="str">
            <v>M/s Siddeshwar Nursing Home, Moorsavirmath Road, Hubli - 580 028</v>
          </cell>
          <cell r="H226" t="str">
            <v>SIDKUND</v>
          </cell>
          <cell r="I226" t="str">
            <v>Bangalore</v>
          </cell>
        </row>
        <row r="227">
          <cell r="B227" t="str">
            <v>W00231</v>
          </cell>
          <cell r="C227" t="str">
            <v>R1</v>
          </cell>
          <cell r="D227" t="str">
            <v>R</v>
          </cell>
          <cell r="E227" t="str">
            <v>Murari Prasad Mishra</v>
          </cell>
          <cell r="F227" t="str">
            <v>P O Kansingha, Dt Bargarh, Orissa</v>
          </cell>
          <cell r="H227" t="str">
            <v>MPMISH</v>
          </cell>
          <cell r="I227" t="str">
            <v>Bhubneshwar</v>
          </cell>
        </row>
        <row r="228">
          <cell r="B228" t="str">
            <v>W00232</v>
          </cell>
          <cell r="C228" t="str">
            <v>R3</v>
          </cell>
          <cell r="D228" t="str">
            <v>R</v>
          </cell>
          <cell r="E228" t="str">
            <v>O S Rajendran</v>
          </cell>
          <cell r="F228" t="str">
            <v>Diamond CT Scan Centre, PVS Hospital Premises, Rly Station Road, Calicut - 673 002, Kerala</v>
          </cell>
          <cell r="H228" t="str">
            <v>OSRAJ</v>
          </cell>
          <cell r="I228" t="str">
            <v>Bangalore</v>
          </cell>
        </row>
        <row r="229">
          <cell r="B229" t="str">
            <v>W00233</v>
          </cell>
          <cell r="C229" t="str">
            <v>R1</v>
          </cell>
          <cell r="D229" t="str">
            <v>R</v>
          </cell>
          <cell r="E229" t="str">
            <v>Kalpana Jakhu (Mrs)</v>
          </cell>
          <cell r="F229" t="str">
            <v>Ward 7, Civil Hospital, Garh Shankar, Dist Hoshiarpur</v>
          </cell>
          <cell r="I229" t="str">
            <v>Gurgaon</v>
          </cell>
        </row>
        <row r="230">
          <cell r="B230" t="str">
            <v>W00234</v>
          </cell>
          <cell r="C230" t="str">
            <v>NA</v>
          </cell>
          <cell r="D230" t="str">
            <v>NA</v>
          </cell>
          <cell r="E230" t="str">
            <v>Medimark Health Services Pvt Ltd.</v>
          </cell>
          <cell r="F230" t="str">
            <v>6-3-652, Kautilya Somajiguda, Hyderabad - 500 082</v>
          </cell>
          <cell r="H230" t="str">
            <v>MEDINOVA</v>
          </cell>
          <cell r="I230" t="str">
            <v>Bangalore</v>
          </cell>
        </row>
        <row r="231">
          <cell r="B231" t="str">
            <v>W00235</v>
          </cell>
          <cell r="C231" t="str">
            <v>R1</v>
          </cell>
          <cell r="D231" t="str">
            <v>R</v>
          </cell>
          <cell r="E231" t="str">
            <v>CDR Medical Industries Ltd.</v>
          </cell>
          <cell r="F231" t="str">
            <v>3-6-287 Hyderguda, Hyderabad - 300 029 A.P.</v>
          </cell>
          <cell r="H231" t="str">
            <v>CDR</v>
          </cell>
          <cell r="I231" t="str">
            <v>Bangalore</v>
          </cell>
        </row>
        <row r="232">
          <cell r="B232" t="str">
            <v>W00236</v>
          </cell>
          <cell r="C232" t="str">
            <v>R3</v>
          </cell>
          <cell r="D232" t="str">
            <v>R</v>
          </cell>
          <cell r="E232" t="str">
            <v>B I Jaffery</v>
          </cell>
          <cell r="F232" t="str">
            <v>Madras Scan Centre, Block Z, 293, Second Main Road, Anna Nagar, Chennai - 600 040</v>
          </cell>
          <cell r="H232" t="str">
            <v>BIJAFFERY</v>
          </cell>
          <cell r="I232" t="str">
            <v>Bangalore</v>
          </cell>
        </row>
        <row r="233">
          <cell r="B233" t="str">
            <v>W00237</v>
          </cell>
          <cell r="C233" t="str">
            <v>R3</v>
          </cell>
          <cell r="D233" t="str">
            <v>R</v>
          </cell>
          <cell r="E233" t="str">
            <v>Verdict Diagnostic Ltd.-1</v>
          </cell>
          <cell r="F233" t="str">
            <v>Krishna Shanti Society, Akota, Mujmahuda Road, Vadodara - 390 020</v>
          </cell>
          <cell r="H233" t="str">
            <v>VERDICT</v>
          </cell>
          <cell r="I233" t="str">
            <v>Ahamedabad</v>
          </cell>
        </row>
        <row r="234">
          <cell r="B234" t="str">
            <v>W00239</v>
          </cell>
          <cell r="C234" t="str">
            <v>NA</v>
          </cell>
          <cell r="D234" t="str">
            <v>NA</v>
          </cell>
          <cell r="E234" t="str">
            <v>Mangal Anand Healthcare Ltd.</v>
          </cell>
          <cell r="F234" t="str">
            <v>Mangal Anand Hospital, 48 Swastik Park, Bombay - 400 071</v>
          </cell>
          <cell r="I234" t="str">
            <v>Ahamedabad</v>
          </cell>
        </row>
        <row r="235">
          <cell r="B235" t="str">
            <v>W00240</v>
          </cell>
          <cell r="C235" t="str">
            <v>R1</v>
          </cell>
          <cell r="D235" t="str">
            <v>R</v>
          </cell>
          <cell r="E235" t="str">
            <v>Kamal Narain</v>
          </cell>
          <cell r="F235" t="str">
            <v>HS-10, Sector A, Sitapur Road Yojna, Lucknow, U.P.</v>
          </cell>
          <cell r="H235" t="str">
            <v>KNARAIN</v>
          </cell>
          <cell r="I235" t="str">
            <v>Gurgaon</v>
          </cell>
        </row>
        <row r="236">
          <cell r="B236" t="str">
            <v>W00241</v>
          </cell>
          <cell r="C236" t="str">
            <v>R1</v>
          </cell>
          <cell r="D236" t="str">
            <v>R</v>
          </cell>
          <cell r="E236" t="str">
            <v>Dilip Chana Parija</v>
          </cell>
          <cell r="F236" t="str">
            <v>147, HIG Phase VII, Saileshree Vihar, Chandrasekharpur, Bhubaneshwar, Orissa</v>
          </cell>
          <cell r="H236" t="str">
            <v>DCPARIJA</v>
          </cell>
          <cell r="I236" t="str">
            <v>Bhubneshwar</v>
          </cell>
        </row>
        <row r="237">
          <cell r="B237" t="str">
            <v>W00242</v>
          </cell>
          <cell r="C237" t="str">
            <v>R1</v>
          </cell>
          <cell r="D237" t="str">
            <v>R</v>
          </cell>
          <cell r="E237" t="str">
            <v>Bharat Scans Pvt Ltd.-1</v>
          </cell>
          <cell r="F237" t="str">
            <v>210, Periyar Pathai, Choolai, Chennai - 600 094</v>
          </cell>
          <cell r="H237" t="str">
            <v>BHARAT</v>
          </cell>
          <cell r="I237" t="str">
            <v>Bangalore</v>
          </cell>
        </row>
        <row r="238">
          <cell r="B238" t="str">
            <v>W00243</v>
          </cell>
          <cell r="C238" t="str">
            <v>R1</v>
          </cell>
          <cell r="D238" t="str">
            <v>R</v>
          </cell>
          <cell r="E238" t="str">
            <v>Zia-Ul-Hasan Rizvi</v>
          </cell>
          <cell r="F238" t="str">
            <v>Vital Hospital, 55, M.C. Road, Ambur - 635 802 Vellore Distt., Kerala</v>
          </cell>
          <cell r="H238" t="str">
            <v>ZIAUL</v>
          </cell>
          <cell r="I238" t="str">
            <v>Bangalore</v>
          </cell>
        </row>
        <row r="239">
          <cell r="B239" t="str">
            <v>W00244</v>
          </cell>
          <cell r="C239" t="str">
            <v>R1</v>
          </cell>
          <cell r="D239" t="str">
            <v>R</v>
          </cell>
          <cell r="E239" t="str">
            <v>Rekha Mishra</v>
          </cell>
          <cell r="F239" t="str">
            <v>9-A, Ekta Nagar, Philibit, Uttar Pradesh.</v>
          </cell>
          <cell r="I239" t="str">
            <v>Gurgaon</v>
          </cell>
        </row>
        <row r="240">
          <cell r="B240" t="str">
            <v>W00245</v>
          </cell>
          <cell r="C240" t="str">
            <v>R1</v>
          </cell>
          <cell r="D240" t="str">
            <v>R</v>
          </cell>
          <cell r="E240" t="str">
            <v>G Bakthavathsalam</v>
          </cell>
          <cell r="F240" t="str">
            <v>K G Hospital, 85, Arts College Road, Coimbatore - 641 018 Tamil Nadu</v>
          </cell>
          <cell r="H240" t="str">
            <v>KGGB</v>
          </cell>
          <cell r="I240" t="str">
            <v>Bangalore</v>
          </cell>
        </row>
        <row r="241">
          <cell r="B241" t="str">
            <v>W00246</v>
          </cell>
          <cell r="C241" t="str">
            <v>R1</v>
          </cell>
          <cell r="D241" t="str">
            <v>R</v>
          </cell>
          <cell r="E241" t="str">
            <v>Vijaya Medical Centre-3</v>
          </cell>
          <cell r="F241" t="str">
            <v>Zilla Parishad Juncion, Maharanipeta Visakhapatnam - 530 002</v>
          </cell>
          <cell r="H241" t="str">
            <v>VIJAYA</v>
          </cell>
          <cell r="I241" t="str">
            <v>Bangalore</v>
          </cell>
        </row>
        <row r="242">
          <cell r="B242" t="str">
            <v>W00247</v>
          </cell>
          <cell r="C242" t="str">
            <v>R1</v>
          </cell>
          <cell r="D242" t="str">
            <v>R</v>
          </cell>
          <cell r="E242" t="str">
            <v>Sri Venkateswara Diagnostics Pvt Ltd.</v>
          </cell>
          <cell r="F242" t="str">
            <v>65, Alexander Road, Behind Hariharakala Bhawan, Patny, Secunderabad - 500 003.</v>
          </cell>
          <cell r="H242" t="str">
            <v>SVDIAG</v>
          </cell>
          <cell r="I242" t="str">
            <v>Bangalore</v>
          </cell>
        </row>
        <row r="243">
          <cell r="B243" t="str">
            <v>W00248</v>
          </cell>
          <cell r="C243" t="str">
            <v>NA</v>
          </cell>
          <cell r="D243" t="str">
            <v>NA</v>
          </cell>
          <cell r="E243" t="str">
            <v>Tellicherry Co-Operative Hospital</v>
          </cell>
          <cell r="F243" t="str">
            <v>Thalassery, Kerala - 1</v>
          </cell>
          <cell r="I243" t="str">
            <v>Bangalore</v>
          </cell>
        </row>
        <row r="244">
          <cell r="B244" t="str">
            <v>W00249</v>
          </cell>
          <cell r="C244" t="str">
            <v>NA</v>
          </cell>
          <cell r="D244" t="str">
            <v>NA</v>
          </cell>
          <cell r="E244" t="str">
            <v>Cochin Cooperative Hospital Society Ltd.</v>
          </cell>
          <cell r="F244" t="str">
            <v>No E288, Gandhi Nagar, Cochin, Kerala - 20</v>
          </cell>
          <cell r="H244" t="str">
            <v>COCHIN</v>
          </cell>
          <cell r="I244" t="str">
            <v>Bangalore</v>
          </cell>
        </row>
        <row r="245">
          <cell r="B245" t="str">
            <v>W00250</v>
          </cell>
          <cell r="C245" t="str">
            <v>R1</v>
          </cell>
          <cell r="D245" t="str">
            <v>R</v>
          </cell>
          <cell r="E245" t="str">
            <v>Assam Hospitals Ltd.-1</v>
          </cell>
          <cell r="F245" t="str">
            <v>Lotus Towers, G S Road, Guwahati - 781 005 Assam</v>
          </cell>
          <cell r="I245" t="str">
            <v>Bhubneshwar</v>
          </cell>
        </row>
        <row r="246">
          <cell r="B246" t="str">
            <v>W00251</v>
          </cell>
          <cell r="C246" t="str">
            <v>R1</v>
          </cell>
          <cell r="D246" t="str">
            <v>R</v>
          </cell>
          <cell r="E246" t="str">
            <v>Assam Hospitals Ltd.-2</v>
          </cell>
          <cell r="F246" t="str">
            <v>Lotus Towers, G S Road, Guwahati - 781 005 Assam</v>
          </cell>
          <cell r="H246" t="str">
            <v>ASSAM</v>
          </cell>
          <cell r="I246" t="str">
            <v>Bhubneshwar</v>
          </cell>
        </row>
        <row r="247">
          <cell r="B247" t="str">
            <v>W00252</v>
          </cell>
          <cell r="C247" t="str">
            <v>R1</v>
          </cell>
          <cell r="D247" t="str">
            <v>R</v>
          </cell>
          <cell r="E247" t="str">
            <v>Assam Hospitals Ltd.-3</v>
          </cell>
          <cell r="F247" t="str">
            <v>Lotus Towers, G S Road, Guwahati - 781 005 Assam</v>
          </cell>
          <cell r="I247" t="str">
            <v>Bhubneshwar</v>
          </cell>
        </row>
        <row r="248">
          <cell r="B248" t="str">
            <v>W00253</v>
          </cell>
          <cell r="C248" t="str">
            <v>R1</v>
          </cell>
          <cell r="D248" t="str">
            <v>R</v>
          </cell>
          <cell r="E248" t="str">
            <v>Ajit Kumar Tyagi</v>
          </cell>
          <cell r="F248" t="str">
            <v>Shubham Ultrasound, East of Betia Hata Crossing, Gorakhpur, UP</v>
          </cell>
          <cell r="H248" t="str">
            <v>TYAGI</v>
          </cell>
          <cell r="I248" t="str">
            <v>Gurgaon</v>
          </cell>
        </row>
        <row r="249">
          <cell r="B249" t="str">
            <v>W00254</v>
          </cell>
          <cell r="C249" t="str">
            <v>H</v>
          </cell>
          <cell r="D249" t="str">
            <v>H</v>
          </cell>
          <cell r="E249" t="str">
            <v>Spandan Diagnostic &amp; Research Centre (P) Ltd-1</v>
          </cell>
          <cell r="F249" t="str">
            <v>Ravindra Nagar, Midnapore, West Bengal</v>
          </cell>
          <cell r="H249" t="str">
            <v>SPANDAN</v>
          </cell>
          <cell r="I249" t="str">
            <v>Bhubneshwar</v>
          </cell>
        </row>
        <row r="250">
          <cell r="B250" t="str">
            <v>W00255</v>
          </cell>
          <cell r="C250" t="str">
            <v>R1</v>
          </cell>
          <cell r="D250" t="str">
            <v>R</v>
          </cell>
          <cell r="E250" t="str">
            <v>Kamala Shanmugam</v>
          </cell>
          <cell r="F250" t="str">
            <v>Unnamalai Nursing Home, 128, Kaliappa Pillai Street, Tuticorin - 628 001 Tamil Nadu</v>
          </cell>
          <cell r="H250" t="str">
            <v>KSHAN</v>
          </cell>
          <cell r="I250" t="str">
            <v>Bangalore</v>
          </cell>
        </row>
        <row r="251">
          <cell r="B251" t="str">
            <v>W00256</v>
          </cell>
          <cell r="C251" t="str">
            <v>R1</v>
          </cell>
          <cell r="D251" t="str">
            <v>R</v>
          </cell>
          <cell r="E251" t="str">
            <v>United Scan Centre</v>
          </cell>
          <cell r="F251" t="str">
            <v>No 104, West Bashyakaralu Road, R S Puram, Coimbatore- 641 002 Tamil Nadu</v>
          </cell>
          <cell r="H251" t="str">
            <v>USCAN</v>
          </cell>
          <cell r="I251" t="str">
            <v>Bangalore</v>
          </cell>
        </row>
        <row r="252">
          <cell r="B252" t="str">
            <v>W00257</v>
          </cell>
          <cell r="C252" t="str">
            <v>R1</v>
          </cell>
          <cell r="D252" t="str">
            <v>R</v>
          </cell>
          <cell r="E252" t="str">
            <v>Shri Mukandi Lal Memorial Foundation for Heart &amp; Medical Care</v>
          </cell>
          <cell r="F252" t="str">
            <v>21, Netaji Subhash Marg, New Delhi - 110 002</v>
          </cell>
          <cell r="H252" t="str">
            <v>SRIMUK</v>
          </cell>
          <cell r="I252" t="str">
            <v>Gurgaon</v>
          </cell>
        </row>
        <row r="253">
          <cell r="B253" t="str">
            <v>W00258</v>
          </cell>
          <cell r="C253" t="str">
            <v>R1</v>
          </cell>
          <cell r="D253" t="str">
            <v>R</v>
          </cell>
          <cell r="E253" t="str">
            <v>Agnes M P Rayal</v>
          </cell>
          <cell r="F253" t="str">
            <v>Joseph Hospital, 25 Chatram Street, Tirunelveli - 627 002</v>
          </cell>
          <cell r="H253" t="str">
            <v>AGNES</v>
          </cell>
          <cell r="I253" t="str">
            <v>Bangalore</v>
          </cell>
        </row>
        <row r="254">
          <cell r="B254" t="str">
            <v>W00259</v>
          </cell>
          <cell r="C254" t="str">
            <v>R1</v>
          </cell>
          <cell r="D254" t="str">
            <v>R</v>
          </cell>
          <cell r="E254" t="str">
            <v>Hemant Thakkar</v>
          </cell>
          <cell r="F254" t="str">
            <v>Sunflower Imaging Centre, Sunflower Hospital, North South Road No 4, Juhu Scheme, Vile Parle (W), Mumbai - 400 056</v>
          </cell>
          <cell r="H254" t="str">
            <v>HTHKR</v>
          </cell>
          <cell r="I254" t="str">
            <v>Ahamedabad</v>
          </cell>
        </row>
        <row r="255">
          <cell r="B255" t="str">
            <v>W00260</v>
          </cell>
          <cell r="C255" t="str">
            <v>NA</v>
          </cell>
          <cell r="D255" t="str">
            <v>NA</v>
          </cell>
          <cell r="E255" t="str">
            <v>S N Kuchhal</v>
          </cell>
          <cell r="F255" t="str">
            <v>Sanjeevan X-Ray &amp; Ultrasound, 23/369, Tirath Market, Sonipat, Haryana</v>
          </cell>
          <cell r="I255" t="str">
            <v>Gurgaon</v>
          </cell>
        </row>
        <row r="256">
          <cell r="B256" t="str">
            <v>W00261</v>
          </cell>
          <cell r="C256" t="str">
            <v>R1</v>
          </cell>
          <cell r="D256" t="str">
            <v>R</v>
          </cell>
          <cell r="E256" t="str">
            <v>Infertility Institute &amp; Research Centre Pvt Limited</v>
          </cell>
          <cell r="F256" t="str">
            <v>9-1-192, St Mary's Road, Opp Prashanta Theatre, Secundrabad - 500 003 Andhra Pradesh.</v>
          </cell>
          <cell r="H256" t="str">
            <v>INFERT</v>
          </cell>
          <cell r="I256" t="str">
            <v>Bangalore</v>
          </cell>
        </row>
        <row r="257">
          <cell r="B257" t="str">
            <v>W00262</v>
          </cell>
          <cell r="C257" t="str">
            <v>R1</v>
          </cell>
          <cell r="D257" t="str">
            <v>R</v>
          </cell>
          <cell r="E257" t="str">
            <v>Anil Patil</v>
          </cell>
          <cell r="F257" t="str">
            <v>8, Lokmat Nagar, P Sector, Town Centre, CIDCO, Aurangabad</v>
          </cell>
          <cell r="I257" t="str">
            <v>Ahamedabad</v>
          </cell>
        </row>
        <row r="258">
          <cell r="B258" t="str">
            <v>W00263</v>
          </cell>
          <cell r="C258" t="str">
            <v>R1</v>
          </cell>
          <cell r="D258" t="str">
            <v>R</v>
          </cell>
          <cell r="E258" t="str">
            <v>B C Choubey</v>
          </cell>
          <cell r="F258" t="str">
            <v>Radhabagan, Main Road, Pakur - 816107 Bihar</v>
          </cell>
          <cell r="I258" t="str">
            <v>Gurgaon</v>
          </cell>
        </row>
        <row r="259">
          <cell r="B259" t="str">
            <v>W00264</v>
          </cell>
          <cell r="C259" t="str">
            <v>R1</v>
          </cell>
          <cell r="D259" t="str">
            <v>R</v>
          </cell>
          <cell r="E259" t="str">
            <v>Rai Memorial Medical Centre</v>
          </cell>
          <cell r="F259" t="str">
            <v>562, Anna Salai, Teynampet, Madras - 600 018</v>
          </cell>
          <cell r="H259" t="str">
            <v>RAIMM</v>
          </cell>
          <cell r="I259" t="str">
            <v>Bangalore</v>
          </cell>
        </row>
        <row r="260">
          <cell r="B260" t="str">
            <v>W00265</v>
          </cell>
          <cell r="C260" t="str">
            <v>R3</v>
          </cell>
          <cell r="D260" t="str">
            <v>R</v>
          </cell>
          <cell r="E260" t="str">
            <v>Little Flower Religious &amp; Charitable Society</v>
          </cell>
          <cell r="F260" t="str">
            <v>Kotli Road, Muktsar - 132 026 Punjab</v>
          </cell>
          <cell r="H260" t="str">
            <v>LITFLOW</v>
          </cell>
          <cell r="I260" t="str">
            <v>Gurgaon</v>
          </cell>
        </row>
        <row r="261">
          <cell r="B261" t="str">
            <v>W00266</v>
          </cell>
          <cell r="C261" t="str">
            <v>R1</v>
          </cell>
          <cell r="D261" t="str">
            <v>R</v>
          </cell>
          <cell r="E261" t="str">
            <v>Gurmail Singh</v>
          </cell>
          <cell r="F261" t="str">
            <v>ASM City Hospital, Mahadev Market, Tanda Urmar, Hoshiarpur - 144 203</v>
          </cell>
          <cell r="I261" t="str">
            <v>Gurgaon</v>
          </cell>
        </row>
        <row r="262">
          <cell r="B262" t="str">
            <v>W00268</v>
          </cell>
          <cell r="C262" t="str">
            <v>R1</v>
          </cell>
          <cell r="D262" t="str">
            <v>R</v>
          </cell>
          <cell r="E262" t="str">
            <v>Ganesh Scan Centre</v>
          </cell>
          <cell r="F262" t="str">
            <v>209, Naicker New Street, Madurai - 625 001</v>
          </cell>
          <cell r="H262" t="str">
            <v>GANESH</v>
          </cell>
          <cell r="I262" t="str">
            <v>Bangalore</v>
          </cell>
        </row>
        <row r="263">
          <cell r="B263" t="str">
            <v>W00269</v>
          </cell>
          <cell r="C263" t="str">
            <v>R1</v>
          </cell>
          <cell r="D263" t="str">
            <v>R</v>
          </cell>
          <cell r="E263" t="str">
            <v>Sunil Bhatia</v>
          </cell>
          <cell r="F263" t="str">
            <v>238-C, Govind Nagar, Kanpur.</v>
          </cell>
          <cell r="H263" t="str">
            <v>SBHATIA</v>
          </cell>
          <cell r="I263" t="str">
            <v>Gurgaon</v>
          </cell>
        </row>
        <row r="264">
          <cell r="B264" t="str">
            <v>W00270</v>
          </cell>
          <cell r="C264" t="str">
            <v>R1</v>
          </cell>
          <cell r="D264" t="str">
            <v>R</v>
          </cell>
          <cell r="E264" t="str">
            <v>M K Saraogi</v>
          </cell>
          <cell r="F264" t="str">
            <v>113/121A, Swaroop Nagar, Kanpur - 200 002</v>
          </cell>
          <cell r="H264" t="str">
            <v>MKSARA</v>
          </cell>
          <cell r="I264" t="str">
            <v>Gurgaon</v>
          </cell>
        </row>
        <row r="265">
          <cell r="B265" t="str">
            <v>W00501</v>
          </cell>
          <cell r="C265" t="str">
            <v>R3</v>
          </cell>
          <cell r="D265" t="str">
            <v>R</v>
          </cell>
          <cell r="E265" t="str">
            <v>Positive Health Care</v>
          </cell>
          <cell r="F265" t="str">
            <v>K K DUTTA, OPPOSITE BOHRA SERVICE , ULUWARI, GUWAHATI-781007</v>
          </cell>
          <cell r="H265" t="str">
            <v>POSITIVE</v>
          </cell>
          <cell r="I265" t="str">
            <v>Bhubneshwar</v>
          </cell>
        </row>
        <row r="266">
          <cell r="B266" t="str">
            <v>W00502</v>
          </cell>
          <cell r="C266" t="str">
            <v>H</v>
          </cell>
          <cell r="D266" t="str">
            <v>H</v>
          </cell>
          <cell r="E266" t="str">
            <v>Bhuvan X-ray</v>
          </cell>
          <cell r="F266" t="str">
            <v>Alka Tower, Niyawan Road, Rekabganj, Faizabad, Uttar Pradesh</v>
          </cell>
          <cell r="I266" t="str">
            <v>Gurgaon</v>
          </cell>
        </row>
        <row r="267">
          <cell r="B267" t="str">
            <v>W00503</v>
          </cell>
          <cell r="C267" t="str">
            <v>R3</v>
          </cell>
          <cell r="D267" t="str">
            <v>R</v>
          </cell>
          <cell r="E267" t="str">
            <v>Galav Scan Centre</v>
          </cell>
          <cell r="F267" t="str">
            <v>OPPOSITE JOINT DIRECTOR( HEALTH OFFICE ) NEAR J A GROUP OF HOSPITALS, GAWALIOR-474009</v>
          </cell>
          <cell r="H267" t="str">
            <v>GALAV</v>
          </cell>
          <cell r="I267" t="str">
            <v>Ahamedabad</v>
          </cell>
        </row>
        <row r="268">
          <cell r="B268" t="str">
            <v>W00505</v>
          </cell>
          <cell r="C268" t="str">
            <v>R3</v>
          </cell>
          <cell r="D268" t="str">
            <v>R</v>
          </cell>
          <cell r="E268" t="str">
            <v>Hospito India Medical Foundation Ltd.-3</v>
          </cell>
          <cell r="F268" t="str">
            <v>Boring Road, Patna - 800 001 Bihar</v>
          </cell>
          <cell r="H268" t="str">
            <v>HOSPITO</v>
          </cell>
          <cell r="I268" t="str">
            <v>Gurgaon</v>
          </cell>
        </row>
        <row r="269">
          <cell r="B269" t="str">
            <v>W00506</v>
          </cell>
          <cell r="C269" t="str">
            <v>R1</v>
          </cell>
          <cell r="D269" t="str">
            <v>R</v>
          </cell>
          <cell r="E269" t="str">
            <v>Modiu's Medicare-2</v>
          </cell>
          <cell r="F269" t="str">
            <v>National Hospital, Indira Gandhi Road, Calicut - 673 001 Kerala</v>
          </cell>
          <cell r="I269" t="str">
            <v>Bangalore</v>
          </cell>
        </row>
        <row r="270">
          <cell r="B270" t="str">
            <v>W10001</v>
          </cell>
          <cell r="C270" t="str">
            <v>R1</v>
          </cell>
          <cell r="D270" t="str">
            <v>R</v>
          </cell>
          <cell r="E270" t="str">
            <v>R.N. Bagga</v>
          </cell>
          <cell r="F270" t="str">
            <v>C-143, SECTOR 40, NOIDA, UTTARPRADESH</v>
          </cell>
          <cell r="I270" t="str">
            <v>Gurgaon</v>
          </cell>
        </row>
        <row r="271">
          <cell r="B271" t="str">
            <v>W10002</v>
          </cell>
          <cell r="C271" t="str">
            <v>R1</v>
          </cell>
          <cell r="D271" t="str">
            <v>R</v>
          </cell>
          <cell r="E271" t="str">
            <v>Harbans K. Singh</v>
          </cell>
          <cell r="F271" t="str">
            <v>Gian Kesar Hospital,Gt Road,Bhogpur,Jalandhar.</v>
          </cell>
          <cell r="I271" t="str">
            <v>Gurgaon</v>
          </cell>
        </row>
        <row r="272">
          <cell r="B272" t="str">
            <v>W10003</v>
          </cell>
          <cell r="C272" t="str">
            <v>R1</v>
          </cell>
          <cell r="D272" t="str">
            <v>R</v>
          </cell>
          <cell r="E272" t="str">
            <v>Raj Kumar Gupta</v>
          </cell>
          <cell r="F272" t="str">
            <v>Rajastan Medical Centre,Outside Jalai gale,Jodhpur-342003</v>
          </cell>
          <cell r="H272" t="str">
            <v>RKGUPTA</v>
          </cell>
          <cell r="I272" t="str">
            <v>Gurgaon</v>
          </cell>
        </row>
        <row r="273">
          <cell r="B273" t="str">
            <v>W10004</v>
          </cell>
          <cell r="C273" t="str">
            <v>R1</v>
          </cell>
          <cell r="D273" t="str">
            <v>R</v>
          </cell>
          <cell r="E273" t="str">
            <v>Ultrasonix-2</v>
          </cell>
          <cell r="F273" t="str">
            <v>Pradhan Nagar, Siliguri</v>
          </cell>
          <cell r="H273" t="str">
            <v>ULTRA</v>
          </cell>
          <cell r="I273" t="str">
            <v>Bhubneshwar</v>
          </cell>
        </row>
        <row r="274">
          <cell r="B274" t="str">
            <v>W10005</v>
          </cell>
          <cell r="C274" t="str">
            <v>R1</v>
          </cell>
          <cell r="D274" t="str">
            <v>R</v>
          </cell>
          <cell r="E274" t="str">
            <v>Kishore Diagnostic (P) L.-2</v>
          </cell>
          <cell r="F274" t="str">
            <v>Ranihat Medical Road,Cuttack-7,Orissa</v>
          </cell>
          <cell r="I274" t="str">
            <v>Bhubneshwar</v>
          </cell>
        </row>
        <row r="275">
          <cell r="B275" t="str">
            <v>W10006</v>
          </cell>
          <cell r="C275" t="str">
            <v>R1</v>
          </cell>
          <cell r="D275" t="str">
            <v>R</v>
          </cell>
          <cell r="E275" t="str">
            <v>Saral Advanced Diagn..</v>
          </cell>
          <cell r="F275" t="str">
            <v>E-1073, SARASWATI VIHAR, NEAR E BLOCK, PITAM PURA, DELHI-110088</v>
          </cell>
          <cell r="H275" t="str">
            <v>SARAL</v>
          </cell>
          <cell r="I275" t="str">
            <v>Gurgaon</v>
          </cell>
        </row>
        <row r="276">
          <cell r="B276" t="str">
            <v>W10007</v>
          </cell>
          <cell r="C276" t="str">
            <v>RB</v>
          </cell>
          <cell r="D276" t="str">
            <v>RB</v>
          </cell>
          <cell r="E276" t="str">
            <v>Sheel Nursing Home P.L.</v>
          </cell>
          <cell r="F276" t="str">
            <v>Rajendra Nagar , Bareilly,UP</v>
          </cell>
          <cell r="I276" t="str">
            <v>Gurgaon</v>
          </cell>
        </row>
        <row r="277">
          <cell r="B277" t="str">
            <v>W10008</v>
          </cell>
          <cell r="C277" t="str">
            <v>R1</v>
          </cell>
          <cell r="D277" t="str">
            <v>R</v>
          </cell>
          <cell r="E277" t="str">
            <v>Christraj Hospital</v>
          </cell>
          <cell r="F277" t="str">
            <v>Markunnam ,Kottayam Dist.,Kerala-686564</v>
          </cell>
          <cell r="I277" t="str">
            <v>Bangalore</v>
          </cell>
        </row>
        <row r="278">
          <cell r="B278" t="str">
            <v>W10009</v>
          </cell>
          <cell r="C278" t="str">
            <v>R1</v>
          </cell>
          <cell r="D278" t="str">
            <v>R</v>
          </cell>
          <cell r="E278" t="str">
            <v>Thankam Panose</v>
          </cell>
          <cell r="F278" t="str">
            <v>Neruala Hospital,Kannul Distt.,Kerala-670703</v>
          </cell>
          <cell r="I278" t="str">
            <v>Bangalore</v>
          </cell>
        </row>
        <row r="279">
          <cell r="B279" t="str">
            <v>W10010</v>
          </cell>
          <cell r="C279" t="str">
            <v>R1</v>
          </cell>
          <cell r="D279" t="str">
            <v>R</v>
          </cell>
          <cell r="E279" t="str">
            <v>Sriniwasa Untrasound Sca..</v>
          </cell>
          <cell r="F279" t="str">
            <v>8, Millers Tank Bund Road, Bangalore</v>
          </cell>
          <cell r="I279" t="str">
            <v>Bangalore</v>
          </cell>
        </row>
        <row r="280">
          <cell r="B280" t="str">
            <v>W10011</v>
          </cell>
          <cell r="C280" t="str">
            <v>R1</v>
          </cell>
          <cell r="D280" t="str">
            <v>R</v>
          </cell>
          <cell r="E280" t="str">
            <v>Shubham Diagnostic Centre</v>
          </cell>
          <cell r="F280" t="str">
            <v>33, KESIA ROAD, BETIHATA, GORAKHPUR-273001</v>
          </cell>
          <cell r="H280" t="str">
            <v>TYAGI</v>
          </cell>
          <cell r="I280" t="str">
            <v>Gurgaon</v>
          </cell>
        </row>
        <row r="281">
          <cell r="B281" t="str">
            <v>W10012</v>
          </cell>
          <cell r="C281" t="str">
            <v>R1</v>
          </cell>
          <cell r="D281" t="str">
            <v>R</v>
          </cell>
          <cell r="E281" t="str">
            <v>Y K Diagnostic</v>
          </cell>
          <cell r="F281" t="str">
            <v>15, HARGOVIND ENCLAVE, DELHI-110092, PH: 011-2167252/2167262/2167292</v>
          </cell>
          <cell r="H281" t="str">
            <v>YKDIAG</v>
          </cell>
          <cell r="I281" t="str">
            <v>Gurgaon</v>
          </cell>
        </row>
        <row r="282">
          <cell r="B282" t="str">
            <v>W10013</v>
          </cell>
          <cell r="C282" t="str">
            <v>R3</v>
          </cell>
          <cell r="D282" t="str">
            <v>R</v>
          </cell>
          <cell r="E282" t="str">
            <v>BBS Mediscanners P.L.</v>
          </cell>
          <cell r="F282" t="str">
            <v>Childrens Park,Siliguri</v>
          </cell>
          <cell r="H282" t="str">
            <v>BBS</v>
          </cell>
          <cell r="I282" t="str">
            <v>Bhubneshwar</v>
          </cell>
        </row>
        <row r="283">
          <cell r="B283" t="str">
            <v>W10014</v>
          </cell>
          <cell r="C283" t="str">
            <v>R1</v>
          </cell>
          <cell r="D283" t="str">
            <v>R</v>
          </cell>
          <cell r="E283" t="str">
            <v>Kartiayani Nursing Home</v>
          </cell>
          <cell r="F283" t="str">
            <v>Patturaillak, Trichur,-680001</v>
          </cell>
          <cell r="H283" t="str">
            <v>KARTI</v>
          </cell>
          <cell r="I283" t="str">
            <v>Bangalore</v>
          </cell>
        </row>
        <row r="284">
          <cell r="B284" t="str">
            <v>W10015</v>
          </cell>
          <cell r="C284" t="str">
            <v>R1</v>
          </cell>
          <cell r="D284" t="str">
            <v>R</v>
          </cell>
          <cell r="E284" t="str">
            <v>Duljeet Yadav</v>
          </cell>
          <cell r="F284" t="str">
            <v>Pooja Surgical Hospital,Opp.Govt.College, Dungarpur-314001</v>
          </cell>
          <cell r="H284" t="str">
            <v>DYADAV</v>
          </cell>
          <cell r="I284" t="str">
            <v>Gurgaon</v>
          </cell>
        </row>
        <row r="285">
          <cell r="B285" t="str">
            <v>W10016</v>
          </cell>
          <cell r="C285" t="str">
            <v>R1</v>
          </cell>
          <cell r="D285" t="str">
            <v>R</v>
          </cell>
          <cell r="E285" t="str">
            <v>Neena Kwatra</v>
          </cell>
          <cell r="F285" t="str">
            <v>Versha Clinic,11186,Krobanganj,New Delhi-100005</v>
          </cell>
          <cell r="I285" t="str">
            <v>Gurgaon</v>
          </cell>
        </row>
        <row r="286">
          <cell r="B286" t="str">
            <v>W10017</v>
          </cell>
          <cell r="C286" t="str">
            <v>R1</v>
          </cell>
          <cell r="D286" t="str">
            <v>R</v>
          </cell>
          <cell r="E286" t="str">
            <v>V.B. Rajavel</v>
          </cell>
          <cell r="F286" t="str">
            <v>923,KNK Road, Erode-630003</v>
          </cell>
          <cell r="H286" t="str">
            <v>VBRAJA</v>
          </cell>
          <cell r="I286" t="str">
            <v>Bangalore</v>
          </cell>
        </row>
        <row r="287">
          <cell r="B287" t="str">
            <v>W10018</v>
          </cell>
          <cell r="C287" t="str">
            <v>R3</v>
          </cell>
          <cell r="D287" t="str">
            <v>R</v>
          </cell>
          <cell r="E287" t="str">
            <v>Verdict Diagnostics -2</v>
          </cell>
          <cell r="F287" t="str">
            <v>Opp. CK Hall, Anand, Gujarat</v>
          </cell>
          <cell r="H287" t="str">
            <v>VERDICT</v>
          </cell>
          <cell r="I287" t="str">
            <v>Ahamedabad</v>
          </cell>
        </row>
        <row r="288">
          <cell r="B288" t="str">
            <v>W10019</v>
          </cell>
          <cell r="C288" t="str">
            <v>R1</v>
          </cell>
          <cell r="D288" t="str">
            <v>R</v>
          </cell>
          <cell r="E288" t="str">
            <v>Sri Gangacharan Hospital</v>
          </cell>
          <cell r="F288" t="str">
            <v>No-2, Rampur Garden,Bareilly UP</v>
          </cell>
          <cell r="H288" t="str">
            <v>SRIGANGA</v>
          </cell>
          <cell r="I288" t="str">
            <v>Gurgaon</v>
          </cell>
        </row>
        <row r="289">
          <cell r="B289" t="str">
            <v>W10020</v>
          </cell>
          <cell r="C289" t="str">
            <v>R1</v>
          </cell>
          <cell r="D289" t="str">
            <v>R</v>
          </cell>
          <cell r="E289" t="str">
            <v>N.S. Thakur</v>
          </cell>
          <cell r="F289" t="str">
            <v xml:space="preserve">MIG-22,Housing Board Colony, Bodhghat,Jagdalpur,MP494001 </v>
          </cell>
          <cell r="H289" t="str">
            <v>NSTHAK</v>
          </cell>
          <cell r="I289" t="str">
            <v>Ahamedabad</v>
          </cell>
        </row>
        <row r="290">
          <cell r="B290" t="str">
            <v>W10021</v>
          </cell>
          <cell r="C290" t="str">
            <v>R1</v>
          </cell>
          <cell r="D290" t="str">
            <v>R</v>
          </cell>
          <cell r="E290" t="str">
            <v>Lakshmi Scan &amp; Color..</v>
          </cell>
          <cell r="F290" t="str">
            <v>No-2106/1, Rehamania Building,Dhanvanti Road, Mysore-570001</v>
          </cell>
          <cell r="H290" t="str">
            <v>LAKSH</v>
          </cell>
          <cell r="I290" t="str">
            <v>Bangalore</v>
          </cell>
        </row>
        <row r="291">
          <cell r="B291" t="str">
            <v>W10022</v>
          </cell>
          <cell r="C291" t="str">
            <v>R1</v>
          </cell>
          <cell r="D291" t="str">
            <v>R</v>
          </cell>
          <cell r="E291" t="str">
            <v>Lakshmi Scan &amp; Color..</v>
          </cell>
          <cell r="F291" t="str">
            <v>Station Road,Misaj, Maharashtra-416410</v>
          </cell>
          <cell r="H291" t="str">
            <v>NIKIT</v>
          </cell>
          <cell r="I291" t="str">
            <v>Ahamedabad</v>
          </cell>
        </row>
        <row r="292">
          <cell r="B292" t="str">
            <v>W10023</v>
          </cell>
          <cell r="C292" t="str">
            <v>R1</v>
          </cell>
          <cell r="D292" t="str">
            <v>R</v>
          </cell>
          <cell r="E292" t="str">
            <v>Peter B Aloysious Navamani</v>
          </cell>
          <cell r="F292" t="str">
            <v>MDS Scan,Main Road,Manthardam Tamilnadu-629165</v>
          </cell>
          <cell r="I292" t="str">
            <v>Bangalore</v>
          </cell>
        </row>
        <row r="293">
          <cell r="B293" t="str">
            <v>W10024</v>
          </cell>
          <cell r="C293" t="str">
            <v>R1</v>
          </cell>
          <cell r="D293" t="str">
            <v>R</v>
          </cell>
          <cell r="E293" t="str">
            <v>Ajay Wahi</v>
          </cell>
          <cell r="F293" t="str">
            <v>Central Diagnostic Clinic,A-S,ChandpurJhohwar Rd.Jaipur</v>
          </cell>
          <cell r="H293" t="str">
            <v>AWAHI</v>
          </cell>
          <cell r="I293" t="str">
            <v>Gurgaon</v>
          </cell>
        </row>
        <row r="294">
          <cell r="B294" t="str">
            <v>W10025</v>
          </cell>
          <cell r="C294" t="str">
            <v>R1</v>
          </cell>
          <cell r="D294" t="str">
            <v>R</v>
          </cell>
          <cell r="E294" t="str">
            <v>G Surendran</v>
          </cell>
          <cell r="F294" t="str">
            <v>Gopal Pillai Hospital,RV Puram, Nagerwal-629001</v>
          </cell>
          <cell r="H294" t="str">
            <v>GSURE</v>
          </cell>
          <cell r="I294" t="str">
            <v>Bangalore</v>
          </cell>
        </row>
        <row r="295">
          <cell r="B295" t="str">
            <v>W10026</v>
          </cell>
          <cell r="C295" t="str">
            <v>R1</v>
          </cell>
          <cell r="D295" t="str">
            <v>R</v>
          </cell>
          <cell r="E295" t="str">
            <v>Gopal Maheshwari</v>
          </cell>
          <cell r="F295" t="str">
            <v>Welcome X-Ray &amp; Diagnostic Services,Jai Jawan Marg, JLN Colony,Jaipur,</v>
          </cell>
          <cell r="H295" t="str">
            <v>GOPALM</v>
          </cell>
          <cell r="I295" t="str">
            <v>Gurgaon</v>
          </cell>
        </row>
        <row r="296">
          <cell r="B296" t="str">
            <v>W10027</v>
          </cell>
          <cell r="C296" t="str">
            <v>R1</v>
          </cell>
          <cell r="D296" t="str">
            <v>R</v>
          </cell>
          <cell r="E296" t="str">
            <v>V Padmaja</v>
          </cell>
          <cell r="F296" t="str">
            <v>24-421,Kennedy Road,Machilipatnam, Krishna Dist.-321001</v>
          </cell>
          <cell r="H296" t="str">
            <v>VPADMA</v>
          </cell>
          <cell r="I296" t="str">
            <v>Bangalore</v>
          </cell>
        </row>
        <row r="297">
          <cell r="B297" t="str">
            <v>W10028</v>
          </cell>
          <cell r="C297" t="str">
            <v>R1</v>
          </cell>
          <cell r="D297" t="str">
            <v>R</v>
          </cell>
          <cell r="E297" t="str">
            <v>R. K. Prakash</v>
          </cell>
          <cell r="F297" t="str">
            <v>Doctors Diagnistic Clinic, Near KSRTC Bus Stand,Haripad, Kerala</v>
          </cell>
          <cell r="H297" t="str">
            <v>RKPRAK</v>
          </cell>
          <cell r="I297" t="str">
            <v>Bangalore</v>
          </cell>
        </row>
        <row r="298">
          <cell r="B298" t="str">
            <v>W10029</v>
          </cell>
          <cell r="C298" t="str">
            <v>R1</v>
          </cell>
          <cell r="D298" t="str">
            <v>R</v>
          </cell>
          <cell r="E298" t="str">
            <v>Vivek Sondhi</v>
          </cell>
          <cell r="F298" t="str">
            <v>Anmol Enterprises, 82-A,Kamla Nagar,Delhi-110007</v>
          </cell>
          <cell r="H298" t="str">
            <v>VSONDHI</v>
          </cell>
          <cell r="I298" t="str">
            <v>Gurgaon</v>
          </cell>
        </row>
        <row r="299">
          <cell r="B299" t="str">
            <v>W10030</v>
          </cell>
          <cell r="C299" t="str">
            <v>R1</v>
          </cell>
          <cell r="D299" t="str">
            <v>R</v>
          </cell>
          <cell r="E299" t="str">
            <v>Kalpana Alexander</v>
          </cell>
          <cell r="F299" t="str">
            <v>M/S Matrika Hospital,T.Nagar, Samajiguda,Hyderabad-500082</v>
          </cell>
          <cell r="H299" t="str">
            <v>KALEX</v>
          </cell>
          <cell r="I299" t="str">
            <v>Bangalore</v>
          </cell>
        </row>
        <row r="300">
          <cell r="B300" t="str">
            <v>W10031</v>
          </cell>
          <cell r="C300" t="str">
            <v>R1</v>
          </cell>
          <cell r="D300" t="str">
            <v>R</v>
          </cell>
          <cell r="E300" t="str">
            <v>Surendranath Reddy-1</v>
          </cell>
          <cell r="F300" t="str">
            <v>Vyaya Diagnostic Centre3-6-20,Tirumala Apts.,Hyderabad-29</v>
          </cell>
          <cell r="H300" t="str">
            <v>SREDDY</v>
          </cell>
          <cell r="I300" t="str">
            <v>Bangalore</v>
          </cell>
        </row>
        <row r="301">
          <cell r="B301" t="str">
            <v>W10032</v>
          </cell>
          <cell r="C301" t="str">
            <v>R1</v>
          </cell>
          <cell r="D301" t="str">
            <v>R</v>
          </cell>
          <cell r="E301" t="str">
            <v>Christian Mission Hospital</v>
          </cell>
          <cell r="F301" t="str">
            <v>Pandalam,Pattanamitta Dist.,Kerala-689501</v>
          </cell>
          <cell r="I301" t="str">
            <v>Bangalore</v>
          </cell>
        </row>
        <row r="302">
          <cell r="B302" t="str">
            <v>W10033</v>
          </cell>
          <cell r="C302" t="str">
            <v>R3</v>
          </cell>
          <cell r="D302" t="str">
            <v>R</v>
          </cell>
          <cell r="E302" t="str">
            <v>Clarity MRI Centre Pvt. Ltd.</v>
          </cell>
          <cell r="F302" t="str">
            <v>I-3,Gokale Street ,Ram Nagar,Coimbatore-641009</v>
          </cell>
          <cell r="I302" t="str">
            <v>Bangalore</v>
          </cell>
        </row>
        <row r="303">
          <cell r="B303" t="str">
            <v>W10034</v>
          </cell>
          <cell r="C303" t="str">
            <v>R1</v>
          </cell>
          <cell r="D303" t="str">
            <v>R</v>
          </cell>
          <cell r="E303" t="str">
            <v>MOIT Hospital</v>
          </cell>
          <cell r="F303" t="str">
            <v>4/112, MOUNT ROAD, POONAMALLE, ROAD, CHENNAI-600089, CHENNAI, PH: 044-2492288</v>
          </cell>
          <cell r="H303" t="str">
            <v>MOIT</v>
          </cell>
          <cell r="I303" t="str">
            <v>Bangalore</v>
          </cell>
        </row>
        <row r="304">
          <cell r="B304" t="str">
            <v>W10035</v>
          </cell>
          <cell r="C304" t="str">
            <v>R1</v>
          </cell>
          <cell r="D304" t="str">
            <v>R</v>
          </cell>
          <cell r="E304" t="str">
            <v>HH Raj Dadiji Badan Kanwar</v>
          </cell>
          <cell r="F304" t="str">
            <v>Umaid Bhawan Palace,Jodhpur</v>
          </cell>
          <cell r="H304" t="str">
            <v>HHRDBK</v>
          </cell>
          <cell r="I304" t="str">
            <v>Gurgaon</v>
          </cell>
        </row>
        <row r="305">
          <cell r="B305" t="str">
            <v>W10036</v>
          </cell>
          <cell r="C305" t="str">
            <v>R1</v>
          </cell>
          <cell r="D305" t="str">
            <v>R</v>
          </cell>
          <cell r="E305" t="str">
            <v>Vidya Scan &amp; Echo Centre</v>
          </cell>
          <cell r="F305" t="str">
            <v>Vidya Hospital,103-C,Shanhan Nagar,Salem,TN</v>
          </cell>
          <cell r="H305" t="str">
            <v>VIDYA</v>
          </cell>
          <cell r="I305" t="str">
            <v>Bangalore</v>
          </cell>
        </row>
        <row r="306">
          <cell r="B306" t="str">
            <v>W10037</v>
          </cell>
          <cell r="C306" t="str">
            <v>R1</v>
          </cell>
          <cell r="D306" t="str">
            <v>R</v>
          </cell>
          <cell r="E306" t="str">
            <v>S. Ramakrishnan</v>
          </cell>
          <cell r="F306" t="str">
            <v>35, 1 mankhan Street,Pollachi, TN-642001</v>
          </cell>
          <cell r="H306" t="str">
            <v>SRAMAK</v>
          </cell>
          <cell r="I306" t="str">
            <v>Bangalore</v>
          </cell>
        </row>
        <row r="307">
          <cell r="B307" t="str">
            <v>W10038</v>
          </cell>
          <cell r="C307" t="str">
            <v>R1</v>
          </cell>
          <cell r="D307" t="str">
            <v>R</v>
          </cell>
          <cell r="E307" t="str">
            <v>C G Lakshmi Devi</v>
          </cell>
          <cell r="F307" t="str">
            <v>Sri Sairam NH,Near RTC Bus Station,Badrel,</v>
          </cell>
          <cell r="I307" t="str">
            <v>Bangalore</v>
          </cell>
        </row>
        <row r="308">
          <cell r="B308" t="str">
            <v>W10039</v>
          </cell>
          <cell r="C308" t="str">
            <v>R1</v>
          </cell>
          <cell r="D308" t="str">
            <v>R</v>
          </cell>
          <cell r="E308" t="str">
            <v>Raghuvanshi</v>
          </cell>
          <cell r="F308" t="str">
            <v>Gurudatta Chambers,1st floor,104,Near Don Bosco School,MG Road , Panaji,Goa</v>
          </cell>
          <cell r="H308" t="str">
            <v>RAGHUV</v>
          </cell>
          <cell r="I308" t="str">
            <v>Ahamedabad</v>
          </cell>
        </row>
        <row r="309">
          <cell r="B309" t="str">
            <v>W10040</v>
          </cell>
          <cell r="C309" t="str">
            <v>R1</v>
          </cell>
          <cell r="D309" t="str">
            <v>R</v>
          </cell>
          <cell r="E309" t="str">
            <v>Pratima X Ray</v>
          </cell>
          <cell r="F309" t="str">
            <v>Flat-12, Vijaya Chambers,Pune, Maharashtra-411051</v>
          </cell>
          <cell r="H309" t="str">
            <v>PRATIMA</v>
          </cell>
          <cell r="I309" t="str">
            <v>Ahamedabad</v>
          </cell>
        </row>
        <row r="310">
          <cell r="B310" t="str">
            <v>W10041</v>
          </cell>
          <cell r="C310" t="str">
            <v>R3</v>
          </cell>
          <cell r="D310" t="str">
            <v>R</v>
          </cell>
          <cell r="E310" t="str">
            <v>Computed Radiodiagnostics-3</v>
          </cell>
          <cell r="F310" t="str">
            <v>Andheri CT Scan Centre,I/2,Vishal C.H.S..Andheri Kurla Road, Andheri (E), Bomboy</v>
          </cell>
          <cell r="H310" t="str">
            <v>COMPUTED</v>
          </cell>
          <cell r="I310" t="str">
            <v>Ahamedabad</v>
          </cell>
        </row>
        <row r="311">
          <cell r="B311" t="str">
            <v>W10042</v>
          </cell>
          <cell r="C311" t="str">
            <v>R1</v>
          </cell>
          <cell r="D311" t="str">
            <v>R</v>
          </cell>
          <cell r="E311" t="str">
            <v>Ashok D Vora</v>
          </cell>
          <cell r="F311" t="str">
            <v>Nandini Hospital, Aradhana, Natepur,Sist0Anolapur</v>
          </cell>
          <cell r="H311" t="str">
            <v>AVORA</v>
          </cell>
          <cell r="I311" t="str">
            <v>Ahamedabad</v>
          </cell>
        </row>
        <row r="312">
          <cell r="B312" t="str">
            <v>W10043</v>
          </cell>
          <cell r="C312" t="str">
            <v>R1</v>
          </cell>
          <cell r="D312" t="str">
            <v>R</v>
          </cell>
          <cell r="E312" t="str">
            <v>Imtiaz H Shaikh</v>
          </cell>
          <cell r="F312" t="str">
            <v>GangaDhar Housing Society,Bld. No-11/4,Solapur</v>
          </cell>
          <cell r="H312" t="str">
            <v>IMTIAZ</v>
          </cell>
          <cell r="I312" t="str">
            <v>Ahamedabad</v>
          </cell>
        </row>
        <row r="313">
          <cell r="B313" t="str">
            <v>W10044</v>
          </cell>
          <cell r="C313" t="str">
            <v>R1</v>
          </cell>
          <cell r="D313" t="str">
            <v>R</v>
          </cell>
          <cell r="E313" t="str">
            <v>Paliwal Hospital P Ltd.-2</v>
          </cell>
          <cell r="F313" t="str">
            <v>Berasia Road,Near Bhopal Talkies Chouraha,Bhopal,MP</v>
          </cell>
          <cell r="H313" t="str">
            <v>PALIWAL</v>
          </cell>
          <cell r="I313" t="str">
            <v>Ahamedabad</v>
          </cell>
        </row>
        <row r="314">
          <cell r="B314" t="str">
            <v>W10045</v>
          </cell>
          <cell r="C314" t="str">
            <v>R1</v>
          </cell>
          <cell r="D314" t="str">
            <v>R</v>
          </cell>
          <cell r="E314" t="str">
            <v>Subhash Jain-1</v>
          </cell>
          <cell r="F314" t="str">
            <v>Ratanada X-Ray,Opp. Petrol Pump,Ratanada</v>
          </cell>
          <cell r="H314" t="str">
            <v>SJAIN</v>
          </cell>
          <cell r="I314" t="str">
            <v>Gurgaon</v>
          </cell>
        </row>
        <row r="315">
          <cell r="B315" t="str">
            <v>W10046</v>
          </cell>
          <cell r="C315" t="str">
            <v>R1</v>
          </cell>
          <cell r="D315" t="str">
            <v>R</v>
          </cell>
          <cell r="E315" t="str">
            <v>Vasan Medical Hall-1</v>
          </cell>
          <cell r="F315" t="str">
            <v>1-E,EVR Road,Pulhun,Trichy-620017</v>
          </cell>
          <cell r="H315" t="str">
            <v>VASAN</v>
          </cell>
          <cell r="I315" t="str">
            <v>Bangalore</v>
          </cell>
        </row>
        <row r="316">
          <cell r="B316" t="str">
            <v>W10047</v>
          </cell>
          <cell r="C316" t="str">
            <v>R3</v>
          </cell>
          <cell r="D316" t="str">
            <v>R</v>
          </cell>
          <cell r="E316" t="str">
            <v>Nikit P Mehta-2</v>
          </cell>
          <cell r="F316" t="str">
            <v>Station Road,Misaj, Maharashtra-416410</v>
          </cell>
          <cell r="H316" t="str">
            <v>NIKIT</v>
          </cell>
          <cell r="I316" t="str">
            <v>Ahamedabad</v>
          </cell>
        </row>
        <row r="317">
          <cell r="B317" t="str">
            <v>W10048</v>
          </cell>
          <cell r="C317" t="str">
            <v>R1</v>
          </cell>
          <cell r="D317" t="str">
            <v>R</v>
          </cell>
          <cell r="E317" t="str">
            <v>Parakh Diagnostic Centre</v>
          </cell>
          <cell r="F317" t="str">
            <v>356/7,a,Siyanpura Road,Alambagh,Lucknow-226005</v>
          </cell>
          <cell r="H317" t="str">
            <v>PARAKH</v>
          </cell>
          <cell r="I317" t="str">
            <v>Gurgaon</v>
          </cell>
        </row>
        <row r="318">
          <cell r="B318" t="str">
            <v>W10049</v>
          </cell>
          <cell r="C318" t="str">
            <v>R1</v>
          </cell>
          <cell r="D318" t="str">
            <v>R</v>
          </cell>
          <cell r="E318" t="str">
            <v>Vasan Medical Hall-2</v>
          </cell>
          <cell r="F318" t="str">
            <v>1-E,EVR Road,Pulthur,Trichy-620017</v>
          </cell>
          <cell r="H318" t="str">
            <v>VASAN</v>
          </cell>
          <cell r="I318" t="str">
            <v>Bangalore</v>
          </cell>
        </row>
        <row r="319">
          <cell r="B319" t="str">
            <v>W10050</v>
          </cell>
          <cell r="C319" t="str">
            <v>R3</v>
          </cell>
          <cell r="D319" t="str">
            <v>R</v>
          </cell>
          <cell r="E319" t="str">
            <v>Mukul Mehta</v>
          </cell>
          <cell r="F319" t="str">
            <v>Prabhat Ground Floor,12A, 76, Warden Road, Mumbai-400026</v>
          </cell>
          <cell r="H319" t="str">
            <v>MUKUL</v>
          </cell>
          <cell r="I319" t="str">
            <v>Ahamedabad</v>
          </cell>
        </row>
        <row r="320">
          <cell r="B320" t="str">
            <v>W10051</v>
          </cell>
          <cell r="C320" t="str">
            <v>R1</v>
          </cell>
          <cell r="D320" t="str">
            <v>R</v>
          </cell>
          <cell r="E320" t="str">
            <v>Spandan Diagnostic &amp; Research Centre (P) Ltd-2</v>
          </cell>
          <cell r="F320" t="str">
            <v>Rabindranagar,Midnapore</v>
          </cell>
          <cell r="H320" t="str">
            <v>SPANDAN</v>
          </cell>
          <cell r="I320" t="str">
            <v>Bhubneshwar</v>
          </cell>
        </row>
        <row r="321">
          <cell r="B321" t="str">
            <v>W10052</v>
          </cell>
          <cell r="C321" t="str">
            <v>R1</v>
          </cell>
          <cell r="D321" t="str">
            <v>R</v>
          </cell>
          <cell r="E321" t="str">
            <v>S.K. Bose</v>
          </cell>
          <cell r="F321" t="str">
            <v>Bose Clinic,9 Canal Road, Rohtas,Bihar</v>
          </cell>
          <cell r="H321" t="str">
            <v>SKBOSE</v>
          </cell>
          <cell r="I321" t="str">
            <v>Gurgaon</v>
          </cell>
        </row>
        <row r="322">
          <cell r="B322" t="str">
            <v>W10053</v>
          </cell>
          <cell r="C322" t="str">
            <v>R3</v>
          </cell>
          <cell r="E322" t="str">
            <v>Mangal Anand Healthcare 1</v>
          </cell>
          <cell r="F322" t="str">
            <v>48,Swastik Park,Trombay Road,Chenmbur, Mumbai</v>
          </cell>
          <cell r="I322" t="str">
            <v>Ahamedabad</v>
          </cell>
        </row>
        <row r="323">
          <cell r="B323" t="str">
            <v>W10054</v>
          </cell>
          <cell r="C323" t="str">
            <v>R1</v>
          </cell>
          <cell r="E323" t="str">
            <v>K. C. Jain</v>
          </cell>
          <cell r="F323" t="str">
            <v>5C-1,New Housing Board, Rajastan</v>
          </cell>
          <cell r="I323" t="str">
            <v>Gurgaon</v>
          </cell>
        </row>
        <row r="324">
          <cell r="B324" t="str">
            <v>W10055</v>
          </cell>
          <cell r="C324" t="str">
            <v>R1</v>
          </cell>
          <cell r="E324" t="str">
            <v>S. Mohd. Akram</v>
          </cell>
          <cell r="F324" t="str">
            <v>89, Azad Raod, Tirunaiveli,Tamilnadu</v>
          </cell>
          <cell r="H324" t="str">
            <v>SMAKRAM</v>
          </cell>
          <cell r="I324" t="str">
            <v>Bangalore</v>
          </cell>
        </row>
        <row r="325">
          <cell r="B325" t="str">
            <v>W10056</v>
          </cell>
          <cell r="C325" t="str">
            <v>R1</v>
          </cell>
          <cell r="E325" t="str">
            <v>Jagdish Cancer &amp; Research-1</v>
          </cell>
          <cell r="F325" t="str">
            <v>CDR HOSPITALS, 3-6-287, HYDERGUDA, HYDERABAD-500029</v>
          </cell>
          <cell r="H325" t="str">
            <v>CDR</v>
          </cell>
          <cell r="I325" t="str">
            <v>Bangalore</v>
          </cell>
        </row>
        <row r="326">
          <cell r="B326" t="str">
            <v>W10057</v>
          </cell>
          <cell r="C326" t="str">
            <v>R3</v>
          </cell>
          <cell r="E326" t="str">
            <v>Mangal Anand Healthcare L.</v>
          </cell>
          <cell r="F326" t="str">
            <v>48,Swastik Park,Trombay Road,Chenmbur, Mumbai</v>
          </cell>
          <cell r="I326" t="str">
            <v>Ahamedabad</v>
          </cell>
        </row>
        <row r="327">
          <cell r="B327" t="str">
            <v>W10058</v>
          </cell>
          <cell r="C327" t="str">
            <v>R3</v>
          </cell>
          <cell r="E327" t="str">
            <v>Nagpur Nuclear Medicine</v>
          </cell>
          <cell r="F327" t="str">
            <v>Rajkamal Complex,Pnachsheel, Dhantori, Nagpur</v>
          </cell>
          <cell r="H327" t="str">
            <v>NAGPUR</v>
          </cell>
          <cell r="I327" t="str">
            <v>Ahamedabad</v>
          </cell>
        </row>
        <row r="328">
          <cell r="B328" t="str">
            <v>W10059</v>
          </cell>
          <cell r="C328" t="str">
            <v>R1</v>
          </cell>
          <cell r="E328" t="str">
            <v>Begusarai Diagnostic (P) L.</v>
          </cell>
          <cell r="F328" t="str">
            <v>NEAR TEDHI NATH MANDIR, BAGUSARAI</v>
          </cell>
          <cell r="H328" t="str">
            <v>BEGUSARAI</v>
          </cell>
          <cell r="I328" t="str">
            <v>Gurgaon</v>
          </cell>
        </row>
        <row r="329">
          <cell r="B329" t="str">
            <v>W10060</v>
          </cell>
          <cell r="C329" t="str">
            <v>R1</v>
          </cell>
          <cell r="D329" t="str">
            <v>R</v>
          </cell>
          <cell r="E329" t="str">
            <v>Vishakha Hospital &amp; Diagnostic P. Ltd.-1</v>
          </cell>
          <cell r="F329" t="str">
            <v>Pallavi Hospital Complex,145-2-9,Gokhale Road,Maharanipet,Vishakhapatnam</v>
          </cell>
          <cell r="H329" t="str">
            <v>CARE</v>
          </cell>
          <cell r="I329" t="str">
            <v>Bangalore</v>
          </cell>
        </row>
        <row r="330">
          <cell r="B330" t="str">
            <v>W10061</v>
          </cell>
          <cell r="C330" t="str">
            <v>R1</v>
          </cell>
          <cell r="D330" t="str">
            <v>R</v>
          </cell>
          <cell r="E330" t="str">
            <v>Sethu Scan Service</v>
          </cell>
          <cell r="F330" t="str">
            <v>72, South Car Street, Chodambaram</v>
          </cell>
          <cell r="H330" t="str">
            <v>SETHUSC</v>
          </cell>
          <cell r="I330" t="str">
            <v>Bangalore</v>
          </cell>
        </row>
        <row r="331">
          <cell r="B331" t="str">
            <v>W10062</v>
          </cell>
          <cell r="C331" t="str">
            <v>R1</v>
          </cell>
          <cell r="D331" t="str">
            <v>R</v>
          </cell>
          <cell r="E331" t="str">
            <v>Subhash Jain-2</v>
          </cell>
          <cell r="F331" t="str">
            <v>Ratnada X-Ray Clinic ,Opp Petrol Pump, Ratanda Bazar, Jodhpur, Rajasthan - 342 001</v>
          </cell>
          <cell r="H331" t="str">
            <v>SJAIN</v>
          </cell>
          <cell r="I331" t="str">
            <v>Gurgaon</v>
          </cell>
        </row>
        <row r="332">
          <cell r="B332" t="str">
            <v>W10063</v>
          </cell>
          <cell r="C332" t="str">
            <v>R1</v>
          </cell>
          <cell r="D332" t="str">
            <v>R</v>
          </cell>
          <cell r="E332" t="str">
            <v>Advance medical Research Institute-2</v>
          </cell>
          <cell r="F332" t="str">
            <v>P4 CIT Scheme-LXXII,Block A Gasihat Road, Calcutta</v>
          </cell>
          <cell r="H332" t="str">
            <v>AMRI</v>
          </cell>
          <cell r="I332" t="str">
            <v>Bhubneshwar</v>
          </cell>
        </row>
        <row r="333">
          <cell r="B333" t="str">
            <v>W10064</v>
          </cell>
          <cell r="C333" t="str">
            <v>R1</v>
          </cell>
          <cell r="D333" t="str">
            <v>R</v>
          </cell>
          <cell r="E333" t="str">
            <v>Debashish Pandhi</v>
          </cell>
          <cell r="F333" t="str">
            <v>State Bank Raod ,Berhampur, Ganjam, Orissa-760001</v>
          </cell>
          <cell r="H333" t="str">
            <v>DPANDHI</v>
          </cell>
          <cell r="I333" t="str">
            <v>Bhubneshwar</v>
          </cell>
        </row>
        <row r="334">
          <cell r="B334" t="str">
            <v>W10065</v>
          </cell>
          <cell r="C334" t="str">
            <v>R1</v>
          </cell>
          <cell r="D334" t="str">
            <v>R</v>
          </cell>
          <cell r="E334" t="str">
            <v>Ashok G Joshi</v>
          </cell>
          <cell r="F334" t="str">
            <v>Moti Mahal, Gr. Floor,Nashik Road,Maharashtra</v>
          </cell>
          <cell r="I334" t="str">
            <v>Ahamedabad</v>
          </cell>
        </row>
        <row r="335">
          <cell r="B335" t="str">
            <v>W10066</v>
          </cell>
          <cell r="C335" t="str">
            <v>R1</v>
          </cell>
          <cell r="D335" t="str">
            <v>R</v>
          </cell>
          <cell r="E335" t="str">
            <v>Hosmat Hospital</v>
          </cell>
          <cell r="F335" t="str">
            <v>45, Magrath Road, of Richmond Road, Bangalore-560025</v>
          </cell>
          <cell r="H335" t="str">
            <v>HOSMAT</v>
          </cell>
          <cell r="I335" t="str">
            <v>Bangalore</v>
          </cell>
        </row>
        <row r="336">
          <cell r="B336" t="str">
            <v>W10067</v>
          </cell>
          <cell r="C336" t="str">
            <v>R1</v>
          </cell>
          <cell r="D336" t="str">
            <v>R</v>
          </cell>
          <cell r="E336" t="str">
            <v>Mohan Lal Sindhi</v>
          </cell>
          <cell r="F336" t="str">
            <v>karwani ultrasound &amp; Path Centre, Jata Shankar Chowk, Gorakhpur</v>
          </cell>
          <cell r="H336" t="str">
            <v>MLSIND</v>
          </cell>
          <cell r="I336" t="str">
            <v>Bhubneshwar</v>
          </cell>
        </row>
        <row r="337">
          <cell r="B337" t="str">
            <v>W10068</v>
          </cell>
          <cell r="C337" t="str">
            <v>R1</v>
          </cell>
          <cell r="D337" t="str">
            <v>R</v>
          </cell>
          <cell r="E337" t="str">
            <v>A.K. Tyagi</v>
          </cell>
          <cell r="F337" t="str">
            <v>Shubham Ultrasound, East of Betia Hata Crossing, Gorakhpur, UP</v>
          </cell>
          <cell r="H337" t="str">
            <v>TYAGI</v>
          </cell>
          <cell r="I337" t="str">
            <v>Gurgaon</v>
          </cell>
        </row>
        <row r="338">
          <cell r="B338" t="str">
            <v>W10069</v>
          </cell>
          <cell r="C338" t="str">
            <v>R1</v>
          </cell>
          <cell r="D338" t="str">
            <v>R</v>
          </cell>
          <cell r="E338" t="str">
            <v>S.P. Singh</v>
          </cell>
          <cell r="F338" t="str">
            <v>MALL GODOWN, SHAHJAHANPUR, UP-242001</v>
          </cell>
          <cell r="H338" t="str">
            <v>SPSING</v>
          </cell>
          <cell r="I338" t="str">
            <v>Gurgaon</v>
          </cell>
        </row>
        <row r="339">
          <cell r="B339" t="str">
            <v>W10070</v>
          </cell>
          <cell r="C339" t="str">
            <v>R1</v>
          </cell>
          <cell r="D339" t="str">
            <v>R</v>
          </cell>
          <cell r="E339" t="str">
            <v>North Bengal Neuro Research</v>
          </cell>
          <cell r="F339" t="str">
            <v>Pradhan nagar, Siliguri</v>
          </cell>
          <cell r="H339" t="str">
            <v>NBENGAL</v>
          </cell>
          <cell r="I339" t="str">
            <v>Bhubneshwar</v>
          </cell>
        </row>
        <row r="340">
          <cell r="B340" t="str">
            <v>W10071</v>
          </cell>
          <cell r="C340" t="str">
            <v>R1</v>
          </cell>
          <cell r="D340" t="str">
            <v>R</v>
          </cell>
          <cell r="E340" t="str">
            <v>Jai Mahakali Ultrasound &amp; X-ray Pathology Centre</v>
          </cell>
          <cell r="F340" t="str">
            <v>Opposite Medical Xollege Gate, Jhansi-284126</v>
          </cell>
          <cell r="H340" t="str">
            <v>JAIMAHA</v>
          </cell>
          <cell r="I340" t="str">
            <v>Gurgaon</v>
          </cell>
        </row>
        <row r="341">
          <cell r="B341" t="str">
            <v>W10072</v>
          </cell>
          <cell r="C341" t="str">
            <v>R1</v>
          </cell>
          <cell r="D341" t="str">
            <v>R</v>
          </cell>
          <cell r="E341" t="str">
            <v>Jagdish Cancer &amp; Research-2</v>
          </cell>
          <cell r="F341" t="str">
            <v>CDR HOSPITALS, 3-6-287, HYDERGUDA, HYDERABAD-500029</v>
          </cell>
          <cell r="I341" t="str">
            <v>Bangalore</v>
          </cell>
        </row>
        <row r="342">
          <cell r="B342" t="str">
            <v>W10073</v>
          </cell>
          <cell r="C342" t="str">
            <v>R1</v>
          </cell>
          <cell r="D342" t="str">
            <v>R</v>
          </cell>
          <cell r="E342" t="str">
            <v>Jagdish Cancer &amp; Research-3</v>
          </cell>
          <cell r="F342" t="str">
            <v>CDR HOSPITALS, 3-6-287, HYDERGUDA, HYDERABAD-500029</v>
          </cell>
          <cell r="I342" t="str">
            <v>Bangalore</v>
          </cell>
        </row>
        <row r="343">
          <cell r="B343" t="str">
            <v>W10074</v>
          </cell>
          <cell r="C343" t="str">
            <v>R1</v>
          </cell>
          <cell r="D343" t="str">
            <v>R</v>
          </cell>
          <cell r="E343" t="str">
            <v>Sanjukta Pattnaik</v>
          </cell>
          <cell r="F343" t="str">
            <v>FARM ROAD, OLD STATE BANK ROAD, SAMBALPUR-768003</v>
          </cell>
          <cell r="H343" t="str">
            <v>SPATTN</v>
          </cell>
          <cell r="I343" t="str">
            <v>Bhubneshwar</v>
          </cell>
        </row>
        <row r="344">
          <cell r="B344" t="str">
            <v>W10075</v>
          </cell>
          <cell r="C344" t="str">
            <v>R1</v>
          </cell>
          <cell r="D344" t="str">
            <v>R</v>
          </cell>
          <cell r="E344" t="str">
            <v>Advance medical Research Institute-3</v>
          </cell>
          <cell r="F344" t="str">
            <v>P-4, CIT Scheme LXXII, Block A, Gariahat Road, Calcutta - 700 029</v>
          </cell>
          <cell r="H344" t="str">
            <v>AMRI</v>
          </cell>
          <cell r="I344" t="str">
            <v>Bhubneshwar</v>
          </cell>
        </row>
        <row r="345">
          <cell r="B345" t="str">
            <v>W10076</v>
          </cell>
          <cell r="C345" t="str">
            <v>R1</v>
          </cell>
          <cell r="D345" t="str">
            <v>R</v>
          </cell>
          <cell r="E345" t="str">
            <v>Skylab ( Assam ) Pvt. Ltd.</v>
          </cell>
          <cell r="F345" t="str">
            <v>G S ROAD, ULUBARI, GUWAHATI-781007</v>
          </cell>
          <cell r="H345" t="str">
            <v>SKYLAB</v>
          </cell>
          <cell r="I345" t="str">
            <v>Bhubneshwar</v>
          </cell>
        </row>
        <row r="346">
          <cell r="B346" t="str">
            <v>W10077</v>
          </cell>
          <cell r="C346" t="str">
            <v>R1</v>
          </cell>
          <cell r="D346" t="str">
            <v>R</v>
          </cell>
          <cell r="E346" t="str">
            <v>M Thilangabama</v>
          </cell>
          <cell r="F346" t="str">
            <v>15/1 Arumugam  Rode, AVT Padasalai St , Sivakasi-626123</v>
          </cell>
          <cell r="H346" t="str">
            <v>MTHIL</v>
          </cell>
          <cell r="I346" t="str">
            <v>Bangalore</v>
          </cell>
        </row>
        <row r="347">
          <cell r="B347" t="str">
            <v>W10078</v>
          </cell>
          <cell r="C347" t="str">
            <v>R1</v>
          </cell>
          <cell r="D347" t="str">
            <v>R</v>
          </cell>
          <cell r="E347" t="str">
            <v>Diagnosis</v>
          </cell>
          <cell r="F347" t="str">
            <v>Baruah Road, Nalbari-781353, Assam India</v>
          </cell>
          <cell r="H347" t="str">
            <v>DIAGNS</v>
          </cell>
          <cell r="I347" t="str">
            <v>Bhubneshwar</v>
          </cell>
        </row>
        <row r="348">
          <cell r="B348" t="str">
            <v>W10079</v>
          </cell>
          <cell r="C348" t="str">
            <v>R1</v>
          </cell>
          <cell r="D348" t="str">
            <v>R</v>
          </cell>
          <cell r="E348" t="str">
            <v>Subhra Jha</v>
          </cell>
          <cell r="F348" t="str">
            <v>A-13, Secretariat Colony, Patna</v>
          </cell>
          <cell r="H348" t="str">
            <v>SJHA</v>
          </cell>
          <cell r="I348" t="str">
            <v>Gurgaon</v>
          </cell>
        </row>
        <row r="349">
          <cell r="B349" t="str">
            <v>W10080</v>
          </cell>
          <cell r="C349" t="str">
            <v>R1</v>
          </cell>
          <cell r="D349" t="str">
            <v>R</v>
          </cell>
          <cell r="E349" t="str">
            <v>Sri  Chennai Scans &amp; research Centre ( P ) Ltd.</v>
          </cell>
          <cell r="F349" t="str">
            <v>51, Phontieth Road, Agmore, Madras-600008</v>
          </cell>
          <cell r="H349" t="str">
            <v>SRICHEN</v>
          </cell>
          <cell r="I349" t="str">
            <v>Bangalore</v>
          </cell>
        </row>
        <row r="350">
          <cell r="B350" t="str">
            <v>W10081</v>
          </cell>
          <cell r="C350" t="str">
            <v>R1</v>
          </cell>
          <cell r="D350" t="str">
            <v>R</v>
          </cell>
          <cell r="E350" t="str">
            <v>Susheela Johny</v>
          </cell>
          <cell r="F350" t="str">
            <v>Holy Cross Hospital, Pudutrad-680301, Kerala</v>
          </cell>
          <cell r="H350" t="str">
            <v>SJOHNY</v>
          </cell>
          <cell r="I350" t="str">
            <v>Bangalore</v>
          </cell>
        </row>
        <row r="351">
          <cell r="B351" t="str">
            <v>W10082</v>
          </cell>
          <cell r="C351" t="str">
            <v>R1</v>
          </cell>
          <cell r="D351" t="str">
            <v>R</v>
          </cell>
          <cell r="E351" t="str">
            <v>X-Ray Centre Guwahati (P) Ltd.</v>
          </cell>
          <cell r="F351" t="str">
            <v>Guwahati</v>
          </cell>
          <cell r="H351" t="str">
            <v>XRAYG</v>
          </cell>
          <cell r="I351" t="str">
            <v>Bhubneshwar</v>
          </cell>
        </row>
        <row r="352">
          <cell r="B352" t="str">
            <v>W10083</v>
          </cell>
          <cell r="C352" t="str">
            <v>R1</v>
          </cell>
          <cell r="D352" t="str">
            <v>R</v>
          </cell>
          <cell r="E352" t="str">
            <v>T. Jayaraman</v>
          </cell>
          <cell r="F352" t="str">
            <v>NO 22, DOCTORS COLONY, JAGIR REDDYPATTI, STEEL PLANT ROAD, SALEM-636302</v>
          </cell>
          <cell r="H352" t="str">
            <v>TJAYAR</v>
          </cell>
          <cell r="I352" t="str">
            <v>Bangalore</v>
          </cell>
        </row>
        <row r="353">
          <cell r="B353" t="str">
            <v>W10084</v>
          </cell>
          <cell r="C353" t="str">
            <v>R1</v>
          </cell>
          <cell r="D353" t="str">
            <v>R</v>
          </cell>
          <cell r="E353" t="str">
            <v>Anju Gupta</v>
          </cell>
          <cell r="F353" t="str">
            <v>Surya Clinic X Ray, K-1/155B, Ashiana, Near Chancellor Club, Lucknow</v>
          </cell>
          <cell r="H353" t="str">
            <v>AGUPTA</v>
          </cell>
          <cell r="I353" t="str">
            <v>Gurgaon</v>
          </cell>
        </row>
        <row r="354">
          <cell r="B354" t="str">
            <v>W10085</v>
          </cell>
          <cell r="C354" t="str">
            <v>R1</v>
          </cell>
          <cell r="D354" t="str">
            <v>R</v>
          </cell>
          <cell r="E354" t="str">
            <v>K.M. Jothiraj</v>
          </cell>
          <cell r="F354" t="str">
            <v>Sethu Scan Centre, 467, Bharathi Street, Pondicherry-605001</v>
          </cell>
          <cell r="I354" t="str">
            <v>Bangalore</v>
          </cell>
        </row>
        <row r="355">
          <cell r="B355" t="str">
            <v>W10086</v>
          </cell>
          <cell r="C355" t="str">
            <v>R1</v>
          </cell>
          <cell r="D355" t="str">
            <v>R</v>
          </cell>
          <cell r="E355" t="str">
            <v>Ramesh Verma</v>
          </cell>
          <cell r="F355" t="str">
            <v>Hospital Chowk, Baharaich, UP-271801</v>
          </cell>
          <cell r="I355" t="str">
            <v>Gurgaon</v>
          </cell>
        </row>
        <row r="356">
          <cell r="B356" t="str">
            <v>W10087</v>
          </cell>
          <cell r="C356" t="str">
            <v>R1</v>
          </cell>
          <cell r="D356" t="str">
            <v>R</v>
          </cell>
          <cell r="E356" t="str">
            <v>Jay Kishore</v>
          </cell>
          <cell r="F356" t="str">
            <v>37-1-169-55/10, Sundaram Bhawan Road, Ongole, Prakassam Distt, AP</v>
          </cell>
          <cell r="H356" t="str">
            <v>JAYK</v>
          </cell>
          <cell r="I356" t="str">
            <v>Bangalore</v>
          </cell>
        </row>
        <row r="357">
          <cell r="B357" t="str">
            <v>W10088</v>
          </cell>
          <cell r="C357" t="str">
            <v>R1</v>
          </cell>
          <cell r="D357" t="str">
            <v>R</v>
          </cell>
          <cell r="E357" t="str">
            <v>Vishakha Hospital &amp; Diagnostic P. Ltd.-2</v>
          </cell>
          <cell r="F357" t="str">
            <v>Pallavi Hospital Complex,145-2-9,Gokhale Road,Maharanipet,Vishakhapatnam</v>
          </cell>
          <cell r="H357" t="str">
            <v>CARE</v>
          </cell>
          <cell r="I357" t="str">
            <v>Bangalore</v>
          </cell>
        </row>
        <row r="358">
          <cell r="B358" t="str">
            <v>W10089</v>
          </cell>
          <cell r="C358" t="str">
            <v>R3</v>
          </cell>
          <cell r="D358" t="str">
            <v>R</v>
          </cell>
          <cell r="E358" t="str">
            <v>S. S. Todkari</v>
          </cell>
          <cell r="F358" t="str">
            <v>Todkari Infertility &amp; Sonography Clinic, Sreebagh-2, Alibagh-402201</v>
          </cell>
          <cell r="H358" t="str">
            <v>SSTOD</v>
          </cell>
          <cell r="I358" t="str">
            <v>Ahamedabad</v>
          </cell>
        </row>
        <row r="359">
          <cell r="B359" t="str">
            <v>W10090</v>
          </cell>
          <cell r="C359" t="str">
            <v>R1</v>
          </cell>
          <cell r="D359" t="str">
            <v>R</v>
          </cell>
          <cell r="E359" t="str">
            <v>P. Murati Sankar</v>
          </cell>
          <cell r="F359" t="str">
            <v>Ravindra Nagar, A K Nagar, PO Nellore, AP-524004</v>
          </cell>
          <cell r="H359" t="str">
            <v>PMURATI</v>
          </cell>
          <cell r="I359" t="str">
            <v>Bangalore</v>
          </cell>
        </row>
        <row r="360">
          <cell r="B360" t="str">
            <v>W10091</v>
          </cell>
          <cell r="C360" t="str">
            <v>R1</v>
          </cell>
          <cell r="D360" t="str">
            <v>R</v>
          </cell>
          <cell r="E360" t="str">
            <v>Tuticorin CT Scan &amp; Research-2</v>
          </cell>
          <cell r="F360" t="str">
            <v>28, North Car Street, Tuticorin</v>
          </cell>
          <cell r="H360" t="str">
            <v>TUTICORIN</v>
          </cell>
          <cell r="I360" t="str">
            <v>Bangalore</v>
          </cell>
        </row>
        <row r="361">
          <cell r="B361" t="str">
            <v>W10092</v>
          </cell>
          <cell r="C361" t="str">
            <v>R1</v>
          </cell>
          <cell r="D361" t="str">
            <v>R</v>
          </cell>
          <cell r="E361" t="str">
            <v>Prakash Kanwar</v>
          </cell>
          <cell r="F361" t="str">
            <v>Sanchore Hospital &amp; Diag Centre, Near Krishi Mandi, Sanchore, Distt Jalore-343041, Rajasthan</v>
          </cell>
          <cell r="H361" t="str">
            <v>PKANW</v>
          </cell>
          <cell r="I361" t="str">
            <v>Gurgaon</v>
          </cell>
        </row>
        <row r="362">
          <cell r="B362" t="str">
            <v>W10093</v>
          </cell>
          <cell r="C362" t="str">
            <v>R1</v>
          </cell>
          <cell r="D362" t="str">
            <v>R</v>
          </cell>
          <cell r="E362" t="str">
            <v>Shija Clinic Pvt. Ltd.</v>
          </cell>
          <cell r="F362" t="str">
            <v>RIMS ROAD, IMPHAL, MANIPUR-795001</v>
          </cell>
          <cell r="I362" t="str">
            <v>Bhubneshwar</v>
          </cell>
        </row>
        <row r="363">
          <cell r="B363" t="str">
            <v>W10094</v>
          </cell>
          <cell r="C363" t="str">
            <v>R1</v>
          </cell>
          <cell r="D363" t="str">
            <v>R</v>
          </cell>
          <cell r="E363" t="str">
            <v>Rashmi Garg</v>
          </cell>
          <cell r="F363" t="str">
            <v>1st Floor, Bactor House, Sikar-332001</v>
          </cell>
          <cell r="H363" t="str">
            <v>RGARG</v>
          </cell>
          <cell r="I363" t="str">
            <v>Gurgaon</v>
          </cell>
        </row>
        <row r="364">
          <cell r="B364" t="str">
            <v>W10095</v>
          </cell>
          <cell r="C364" t="str">
            <v>R1</v>
          </cell>
          <cell r="D364" t="str">
            <v>R</v>
          </cell>
          <cell r="E364" t="str">
            <v>Bankura Scan Centre</v>
          </cell>
          <cell r="F364" t="str">
            <v>Katjuridanga, Distt bankura, West Bengal</v>
          </cell>
          <cell r="H364" t="str">
            <v>BANKURA</v>
          </cell>
          <cell r="I364" t="str">
            <v>Gurgaon</v>
          </cell>
        </row>
        <row r="365">
          <cell r="B365" t="str">
            <v>W10096</v>
          </cell>
          <cell r="C365" t="str">
            <v>R3</v>
          </cell>
          <cell r="D365" t="str">
            <v>R</v>
          </cell>
          <cell r="E365" t="str">
            <v>Gopal Surendran</v>
          </cell>
          <cell r="F365" t="str">
            <v>Dr Gopal Pillai's Hospital, Nagercoil-629001</v>
          </cell>
          <cell r="H365" t="str">
            <v>GOPALS</v>
          </cell>
          <cell r="I365" t="str">
            <v>Bangalore</v>
          </cell>
        </row>
        <row r="366">
          <cell r="B366" t="str">
            <v>W10097</v>
          </cell>
          <cell r="C366" t="str">
            <v>R1</v>
          </cell>
          <cell r="D366" t="str">
            <v>R</v>
          </cell>
          <cell r="E366" t="str">
            <v>Prateeksha Tolambia</v>
          </cell>
          <cell r="F366" t="str">
            <v>C/o Mahesh Hospital, Seva Sadan, Bhilwada</v>
          </cell>
          <cell r="H366" t="str">
            <v>TOLAMBIA</v>
          </cell>
          <cell r="I366" t="str">
            <v>Gurgaon</v>
          </cell>
        </row>
        <row r="367">
          <cell r="B367" t="str">
            <v>W10098</v>
          </cell>
          <cell r="C367" t="str">
            <v>R1</v>
          </cell>
          <cell r="D367" t="str">
            <v>R</v>
          </cell>
          <cell r="E367" t="str">
            <v>K. Velluswamy</v>
          </cell>
          <cell r="F367" t="str">
            <v>K V HOSPITAL, 72, DINDIGUL ROAD, -624602</v>
          </cell>
          <cell r="H367" t="str">
            <v>KVELLU</v>
          </cell>
          <cell r="I367" t="str">
            <v>Bangalore</v>
          </cell>
        </row>
        <row r="368">
          <cell r="B368" t="str">
            <v>W10099</v>
          </cell>
          <cell r="C368" t="str">
            <v>R3</v>
          </cell>
          <cell r="D368" t="str">
            <v>R</v>
          </cell>
          <cell r="E368" t="str">
            <v>Shilpa Phadkule</v>
          </cell>
          <cell r="F368" t="str">
            <v>SAMARTH NAGAR, BIHIND CIVIL HOSPITAL, SHOLAPUR</v>
          </cell>
          <cell r="H368" t="str">
            <v>SHILPAP</v>
          </cell>
          <cell r="I368" t="str">
            <v>Ahamedabad</v>
          </cell>
        </row>
        <row r="369">
          <cell r="B369" t="str">
            <v>W10100</v>
          </cell>
          <cell r="C369" t="str">
            <v>NA</v>
          </cell>
          <cell r="D369" t="str">
            <v>NA</v>
          </cell>
          <cell r="E369" t="str">
            <v>The Chotanagpur Regional Handloom Weaver Coop Union Ltd.</v>
          </cell>
          <cell r="F369" t="str">
            <v>PO IRBA, RANCHI-835238, BIHAR-835238</v>
          </cell>
          <cell r="H369" t="str">
            <v>CHOTA</v>
          </cell>
          <cell r="I369" t="str">
            <v>Gurgaon</v>
          </cell>
        </row>
        <row r="370">
          <cell r="B370" t="str">
            <v>W10101</v>
          </cell>
          <cell r="C370" t="str">
            <v>R1</v>
          </cell>
          <cell r="D370" t="str">
            <v>R</v>
          </cell>
          <cell r="E370" t="str">
            <v>North Bangalore Diagnostic Pvt. Ltd.</v>
          </cell>
          <cell r="F370" t="str">
            <v>Cauveri Diagnostic Centr, West of Chord Road, Bangalore-86</v>
          </cell>
          <cell r="H370" t="str">
            <v>NBANG</v>
          </cell>
          <cell r="I370" t="str">
            <v>Bangalore</v>
          </cell>
        </row>
        <row r="371">
          <cell r="B371" t="str">
            <v>W10102</v>
          </cell>
          <cell r="C371" t="str">
            <v>R1</v>
          </cell>
          <cell r="D371" t="str">
            <v>R</v>
          </cell>
          <cell r="E371" t="str">
            <v>A.K. Gupta</v>
          </cell>
          <cell r="F371" t="str">
            <v>D-52, Lakshmi Kund Varanasi, Uttar Pradesh</v>
          </cell>
          <cell r="H371" t="str">
            <v>AKGUPTA</v>
          </cell>
          <cell r="I371" t="str">
            <v>Gurgaon</v>
          </cell>
        </row>
        <row r="372">
          <cell r="B372" t="str">
            <v>W10103</v>
          </cell>
          <cell r="C372" t="str">
            <v>R1</v>
          </cell>
          <cell r="D372" t="str">
            <v>R</v>
          </cell>
          <cell r="E372" t="str">
            <v>Naresh Suri</v>
          </cell>
          <cell r="F372" t="str">
            <v>House no. 1304, Sec-15, Faridabad</v>
          </cell>
          <cell r="H372" t="str">
            <v>NSURI</v>
          </cell>
          <cell r="I372" t="str">
            <v>Gurgaon</v>
          </cell>
        </row>
        <row r="373">
          <cell r="B373" t="str">
            <v>W10104</v>
          </cell>
        </row>
        <row r="374">
          <cell r="B374" t="str">
            <v>W10105</v>
          </cell>
          <cell r="C374" t="str">
            <v>R1</v>
          </cell>
          <cell r="D374" t="str">
            <v>R</v>
          </cell>
          <cell r="E374" t="str">
            <v>The Heart Centre</v>
          </cell>
          <cell r="F374" t="str">
            <v>5051, N S MARG, DARYA GANJ, NEW DELHI</v>
          </cell>
          <cell r="H374" t="str">
            <v>HEART</v>
          </cell>
          <cell r="I374" t="str">
            <v>Gurgaon</v>
          </cell>
        </row>
        <row r="375">
          <cell r="B375" t="str">
            <v>W10106</v>
          </cell>
          <cell r="C375" t="str">
            <v>R1</v>
          </cell>
          <cell r="D375" t="str">
            <v>R</v>
          </cell>
          <cell r="E375" t="str">
            <v>Atul  Seth</v>
          </cell>
          <cell r="F375" t="str">
            <v xml:space="preserve"> S V DIAGNOSTIC, VIJAY LODGE, CHIPLUN, RATNAGIRI, MAHARASHTRA</v>
          </cell>
          <cell r="H375" t="str">
            <v>ASETH</v>
          </cell>
          <cell r="I375" t="str">
            <v>Ahamedabad</v>
          </cell>
        </row>
        <row r="376">
          <cell r="B376" t="str">
            <v>W10107</v>
          </cell>
          <cell r="C376" t="str">
            <v>R1</v>
          </cell>
          <cell r="D376" t="str">
            <v>R</v>
          </cell>
          <cell r="E376" t="str">
            <v>B. Radhika</v>
          </cell>
          <cell r="F376" t="str">
            <v>RADHIKA SCAN CENTRE, OPP. RTC BUSSTAND, ONGOLE-523002</v>
          </cell>
          <cell r="H376" t="str">
            <v>BRAD</v>
          </cell>
          <cell r="I376" t="str">
            <v>Bangalore</v>
          </cell>
        </row>
        <row r="377">
          <cell r="B377" t="str">
            <v>W10108</v>
          </cell>
          <cell r="C377" t="str">
            <v>R1</v>
          </cell>
          <cell r="D377" t="str">
            <v>R</v>
          </cell>
          <cell r="E377" t="str">
            <v>Shirish Valsangkar</v>
          </cell>
          <cell r="F377" t="str">
            <v>Nath Plaza, 974 Modikhana, Near Saat Raasta, Solapur 413 001</v>
          </cell>
          <cell r="H377" t="str">
            <v>SVALSAN</v>
          </cell>
          <cell r="I377" t="str">
            <v>Ahamedabad</v>
          </cell>
        </row>
        <row r="378">
          <cell r="B378" t="str">
            <v>W10109</v>
          </cell>
          <cell r="C378" t="str">
            <v>R1</v>
          </cell>
          <cell r="D378" t="str">
            <v>R</v>
          </cell>
          <cell r="E378" t="str">
            <v>P. Raghu Ramaiah</v>
          </cell>
          <cell r="F378" t="str">
            <v>PLOT NO. 40, RAYAKHERUVU ROAD, TIRUPATI</v>
          </cell>
          <cell r="H378" t="str">
            <v>PRRAMH</v>
          </cell>
          <cell r="I378" t="str">
            <v>Bangalore</v>
          </cell>
        </row>
        <row r="379">
          <cell r="B379" t="str">
            <v>W10110</v>
          </cell>
          <cell r="C379" t="str">
            <v>R1</v>
          </cell>
          <cell r="D379" t="str">
            <v>R</v>
          </cell>
          <cell r="E379" t="str">
            <v>Swati Dileep Bhale</v>
          </cell>
          <cell r="F379" t="str">
            <v>SHIVAJI NAGAR, HINGOLI-431513</v>
          </cell>
          <cell r="H379" t="str">
            <v>SWATI</v>
          </cell>
          <cell r="I379" t="str">
            <v>Ahamedabad</v>
          </cell>
        </row>
        <row r="380">
          <cell r="B380" t="str">
            <v>W10111</v>
          </cell>
          <cell r="C380" t="str">
            <v>R3</v>
          </cell>
          <cell r="D380" t="str">
            <v>R</v>
          </cell>
          <cell r="E380" t="str">
            <v>Ajit Scanning &amp; Diagnostic Centre Pvt. Ltd.</v>
          </cell>
          <cell r="F380" t="str">
            <v>OPP. PUNJAB NATIONAL BANK, MURBAD ROAD, KALYAN WEST, MUMBAI</v>
          </cell>
          <cell r="H380" t="str">
            <v>AJITSCAN</v>
          </cell>
          <cell r="I380" t="str">
            <v>Ahamedabad</v>
          </cell>
        </row>
        <row r="381">
          <cell r="B381" t="str">
            <v>W10112</v>
          </cell>
          <cell r="C381" t="str">
            <v>R1</v>
          </cell>
          <cell r="D381" t="str">
            <v>R</v>
          </cell>
          <cell r="E381" t="str">
            <v>Life Line Diagnostic Centre</v>
          </cell>
          <cell r="F381" t="str">
            <v>SUNCITY ROAD, COOCHBEHAR, P S KOTWALI, PO COOCH BEHAR</v>
          </cell>
          <cell r="H381" t="str">
            <v>LIFELINE</v>
          </cell>
          <cell r="I381" t="str">
            <v>Bhubneshwar</v>
          </cell>
        </row>
        <row r="382">
          <cell r="B382" t="str">
            <v>W10113</v>
          </cell>
          <cell r="C382" t="str">
            <v>R1</v>
          </cell>
          <cell r="D382" t="str">
            <v>R</v>
          </cell>
          <cell r="E382" t="str">
            <v>V. Shanmugam</v>
          </cell>
          <cell r="F382" t="str">
            <v>S V NURSING HOME, CAPE ROAD, KOTTAI, NAGERCOIL--627002</v>
          </cell>
          <cell r="H382" t="str">
            <v>VSHAN</v>
          </cell>
          <cell r="I382" t="str">
            <v>Bangalore</v>
          </cell>
        </row>
        <row r="383">
          <cell r="B383" t="str">
            <v>W10114</v>
          </cell>
          <cell r="C383" t="str">
            <v>R1</v>
          </cell>
          <cell r="D383" t="str">
            <v>R</v>
          </cell>
          <cell r="E383" t="str">
            <v>Ramalakshmi</v>
          </cell>
          <cell r="F383" t="str">
            <v>LAKSHMI HOSPITAL, MADURAI ROAD, TIRUNELVELI</v>
          </cell>
          <cell r="H383" t="str">
            <v>RAMAL</v>
          </cell>
          <cell r="I383" t="str">
            <v>Bangalore</v>
          </cell>
        </row>
        <row r="384">
          <cell r="B384" t="str">
            <v>W10115</v>
          </cell>
          <cell r="C384" t="str">
            <v>R3</v>
          </cell>
          <cell r="D384" t="str">
            <v>R</v>
          </cell>
          <cell r="E384" t="str">
            <v>Ram Kumar Gupta</v>
          </cell>
          <cell r="F384" t="str">
            <v>OPPOSITE KAJAL TALKEEJ, GAWALIOR-474001</v>
          </cell>
          <cell r="H384" t="str">
            <v>RKGUPT</v>
          </cell>
          <cell r="I384" t="str">
            <v>Gurgaon</v>
          </cell>
        </row>
        <row r="385">
          <cell r="B385" t="str">
            <v>W10116</v>
          </cell>
          <cell r="C385" t="str">
            <v>R1</v>
          </cell>
          <cell r="D385" t="str">
            <v>R</v>
          </cell>
          <cell r="E385" t="str">
            <v>Ongole CT Scan Centre Pvt. Ltd.</v>
          </cell>
          <cell r="F385" t="str">
            <v>RAJU COMPLEX, OPP RTC BUSTSAND, ONGOLE-523002</v>
          </cell>
          <cell r="H385" t="str">
            <v>ONGOLE</v>
          </cell>
          <cell r="I385" t="str">
            <v>Bangalore</v>
          </cell>
        </row>
        <row r="386">
          <cell r="B386" t="str">
            <v>W10117</v>
          </cell>
          <cell r="C386" t="str">
            <v>R1</v>
          </cell>
          <cell r="D386" t="str">
            <v>R</v>
          </cell>
          <cell r="E386" t="str">
            <v>R. K. Gupta ( Sukhda )</v>
          </cell>
          <cell r="F386" t="str">
            <v>SUKHDA HOSPITAL, PAMPOSH ENCLAVE SHOPPING CENTRE, NEW DELHI</v>
          </cell>
          <cell r="I386" t="str">
            <v>Gurgaon</v>
          </cell>
        </row>
        <row r="387">
          <cell r="B387" t="str">
            <v>W10118</v>
          </cell>
          <cell r="C387" t="str">
            <v>R1</v>
          </cell>
          <cell r="D387" t="str">
            <v>R</v>
          </cell>
          <cell r="E387" t="str">
            <v>Madanapalle Hospital Pvt. Ltd.</v>
          </cell>
          <cell r="F387" t="str">
            <v>15/3/5, REDAPPA NAIDU COLONY, G T M ROAD, MADANPALLE-517325</v>
          </cell>
          <cell r="H387" t="str">
            <v>MADAN</v>
          </cell>
          <cell r="I387" t="str">
            <v>Bangalore</v>
          </cell>
        </row>
        <row r="388">
          <cell r="B388" t="str">
            <v>W10119</v>
          </cell>
          <cell r="C388" t="str">
            <v>R1</v>
          </cell>
          <cell r="D388" t="str">
            <v>R</v>
          </cell>
          <cell r="E388" t="str">
            <v>Bharat Scans Pvt. Ltd.-2</v>
          </cell>
          <cell r="F388" t="str">
            <v>201, PERIYAR ROAD, PATHAI, CHENNAI</v>
          </cell>
          <cell r="H388" t="str">
            <v>BHARAT</v>
          </cell>
          <cell r="I388" t="str">
            <v>Bangalore</v>
          </cell>
        </row>
        <row r="389">
          <cell r="B389" t="str">
            <v>W10120</v>
          </cell>
          <cell r="C389" t="str">
            <v>R1</v>
          </cell>
          <cell r="D389" t="str">
            <v>R</v>
          </cell>
          <cell r="E389" t="str">
            <v>R. R. Rai</v>
          </cell>
          <cell r="F389" t="str">
            <v>562, Annasalai, Teynampet, Chennai-600018</v>
          </cell>
          <cell r="H389" t="str">
            <v>RRRAI</v>
          </cell>
          <cell r="I389" t="str">
            <v>Bangalore</v>
          </cell>
        </row>
        <row r="390">
          <cell r="B390" t="str">
            <v>W10121</v>
          </cell>
          <cell r="C390" t="str">
            <v>R1</v>
          </cell>
          <cell r="D390" t="str">
            <v>R</v>
          </cell>
          <cell r="E390" t="str">
            <v>Advanced Medicare &amp; research Institute Ltd.-4</v>
          </cell>
          <cell r="F390" t="str">
            <v>P-4, CIT Scheme LXXII, Block A, Gariahat Road, Calcutta - 700 029</v>
          </cell>
          <cell r="H390" t="str">
            <v>AMRI</v>
          </cell>
          <cell r="I390" t="str">
            <v>Bhubneshwar</v>
          </cell>
        </row>
        <row r="391">
          <cell r="B391" t="str">
            <v>W10122</v>
          </cell>
          <cell r="C391" t="str">
            <v>R1</v>
          </cell>
          <cell r="D391" t="str">
            <v>R</v>
          </cell>
          <cell r="E391" t="str">
            <v>Raj Arora</v>
          </cell>
          <cell r="F391" t="str">
            <v>Arora Nursing Home, Behla Chowk, Darbangha, Bihar</v>
          </cell>
          <cell r="H391" t="str">
            <v>RARORA</v>
          </cell>
          <cell r="I391" t="str">
            <v>Gurgaon</v>
          </cell>
        </row>
        <row r="392">
          <cell r="B392" t="str">
            <v>W10123</v>
          </cell>
          <cell r="C392" t="str">
            <v>R1</v>
          </cell>
          <cell r="D392" t="str">
            <v>R</v>
          </cell>
          <cell r="E392" t="str">
            <v>Travancore Diagnostic Pvt. Ltd.-2</v>
          </cell>
          <cell r="F392" t="str">
            <v>Travancore Diag Pvt. Ltd., Groun Dloor, Nazeem Complex, Distt Hospital Road, Chamakkada, Kollam, Kerala-691001</v>
          </cell>
          <cell r="H392" t="str">
            <v>TRAVSCN</v>
          </cell>
          <cell r="I392" t="str">
            <v>Bangalore</v>
          </cell>
        </row>
        <row r="393">
          <cell r="B393" t="str">
            <v>W10124</v>
          </cell>
          <cell r="C393" t="str">
            <v>R1</v>
          </cell>
          <cell r="D393" t="str">
            <v>R</v>
          </cell>
          <cell r="E393" t="str">
            <v>Ram Ratan Rai</v>
          </cell>
          <cell r="F393" t="str">
            <v>562, Annasalai, Teynampet, Chennai-600018</v>
          </cell>
          <cell r="H393" t="str">
            <v>RRRAI</v>
          </cell>
          <cell r="I393" t="str">
            <v>Bangalore</v>
          </cell>
        </row>
        <row r="394">
          <cell r="B394" t="str">
            <v>W10125</v>
          </cell>
          <cell r="C394" t="str">
            <v>R1</v>
          </cell>
          <cell r="D394" t="str">
            <v>R</v>
          </cell>
          <cell r="E394" t="str">
            <v>Noida Medicare Centre Ltd.-1</v>
          </cell>
          <cell r="F394" t="str">
            <v>Noida Medicare Centre, 16-C, Block 'E', Sector-30, Noida-201303</v>
          </cell>
          <cell r="H394" t="str">
            <v>NMC</v>
          </cell>
          <cell r="I394" t="str">
            <v>Gurgaon</v>
          </cell>
        </row>
        <row r="395">
          <cell r="B395" t="str">
            <v>W10126</v>
          </cell>
          <cell r="C395" t="str">
            <v>R1</v>
          </cell>
          <cell r="D395" t="str">
            <v>R</v>
          </cell>
          <cell r="E395" t="str">
            <v>Jeewan Jyoti Medical Care</v>
          </cell>
          <cell r="F395" t="str">
            <v>6, Shubam palace, SGPGI Gate, Raibarelly Road, Lucknow, Ph.441344</v>
          </cell>
          <cell r="I395" t="str">
            <v>Gurgaon</v>
          </cell>
        </row>
        <row r="396">
          <cell r="B396" t="str">
            <v>W10127</v>
          </cell>
          <cell r="C396" t="str">
            <v>R1</v>
          </cell>
          <cell r="D396" t="str">
            <v>R</v>
          </cell>
          <cell r="E396" t="str">
            <v>BBR Hospital</v>
          </cell>
          <cell r="F396" t="str">
            <v>7-4-194, Ferozgonda, Balanagar, Secundrabad</v>
          </cell>
          <cell r="H396" t="str">
            <v>BBR</v>
          </cell>
          <cell r="I396" t="str">
            <v>Bangalore</v>
          </cell>
        </row>
        <row r="397">
          <cell r="B397" t="str">
            <v>W10128</v>
          </cell>
          <cell r="C397" t="str">
            <v>R1</v>
          </cell>
          <cell r="D397" t="str">
            <v>R</v>
          </cell>
          <cell r="E397" t="str">
            <v>Rajvir Singh</v>
          </cell>
          <cell r="F397" t="str">
            <v>Suraj Diagnosticm Opposite Civil Hospital, Gurgaon</v>
          </cell>
          <cell r="H397" t="str">
            <v>RAJVIR</v>
          </cell>
          <cell r="I397" t="str">
            <v>Gurgaon</v>
          </cell>
        </row>
        <row r="398">
          <cell r="B398" t="str">
            <v>W10129</v>
          </cell>
          <cell r="C398" t="str">
            <v>NA</v>
          </cell>
          <cell r="D398" t="str">
            <v>NA</v>
          </cell>
          <cell r="E398" t="str">
            <v>Manipal Academy of Higher -1</v>
          </cell>
          <cell r="F398" t="str">
            <v>Madhav Nagar, Manipal</v>
          </cell>
          <cell r="H398" t="str">
            <v>MAHE</v>
          </cell>
          <cell r="I398" t="str">
            <v>Bangalore</v>
          </cell>
        </row>
        <row r="399">
          <cell r="B399" t="str">
            <v>W10130</v>
          </cell>
          <cell r="C399" t="str">
            <v>R3</v>
          </cell>
          <cell r="D399" t="str">
            <v>R</v>
          </cell>
          <cell r="E399" t="str">
            <v>K G Healthcare ( CT)</v>
          </cell>
          <cell r="F399" t="str">
            <v>Coimbatore</v>
          </cell>
          <cell r="H399" t="str">
            <v>KGGB</v>
          </cell>
          <cell r="I399" t="str">
            <v>Bangalore</v>
          </cell>
        </row>
        <row r="400">
          <cell r="B400" t="str">
            <v>W10131</v>
          </cell>
          <cell r="C400" t="str">
            <v>R1</v>
          </cell>
          <cell r="D400" t="str">
            <v>R</v>
          </cell>
          <cell r="E400" t="str">
            <v>Dynamic Scan &amp; Research Centre Pvt. Ltd.</v>
          </cell>
          <cell r="F400" t="str">
            <v>Chennai</v>
          </cell>
          <cell r="H400" t="str">
            <v>DYNAMIC</v>
          </cell>
          <cell r="I400" t="str">
            <v>South</v>
          </cell>
        </row>
        <row r="401">
          <cell r="B401" t="str">
            <v>W10132</v>
          </cell>
          <cell r="C401" t="str">
            <v>R1</v>
          </cell>
          <cell r="D401" t="str">
            <v>R</v>
          </cell>
          <cell r="E401" t="str">
            <v>BBR Multi Speciality Hospital-1</v>
          </cell>
          <cell r="F401" t="str">
            <v>7-4-194, Ferozguda, Balanagar, Secundrabad</v>
          </cell>
          <cell r="H401" t="str">
            <v>BBR</v>
          </cell>
          <cell r="I401" t="str">
            <v>Bangalore</v>
          </cell>
        </row>
        <row r="402">
          <cell r="B402" t="str">
            <v>W10133</v>
          </cell>
          <cell r="C402" t="str">
            <v>R1</v>
          </cell>
          <cell r="D402" t="str">
            <v>R</v>
          </cell>
          <cell r="E402" t="str">
            <v>Medisewa Scanning Centre</v>
          </cell>
          <cell r="F402" t="str">
            <v>Geeta Bhawan, Mohalla  Golarghat, Sultanpur-UP</v>
          </cell>
          <cell r="H402" t="str">
            <v>MEDISEWA</v>
          </cell>
          <cell r="I402" t="str">
            <v>Gurgaon</v>
          </cell>
        </row>
        <row r="403">
          <cell r="B403" t="str">
            <v>W10134</v>
          </cell>
          <cell r="C403" t="str">
            <v>R1</v>
          </cell>
          <cell r="D403" t="str">
            <v>R</v>
          </cell>
          <cell r="E403" t="str">
            <v>Mahajan Imaging Pvt. Ltd.</v>
          </cell>
          <cell r="F403" t="str">
            <v>B-2/80, Safdarjang Enclave, New Delhi</v>
          </cell>
          <cell r="H403" t="str">
            <v>MAHAJAN</v>
          </cell>
          <cell r="I403" t="str">
            <v>North</v>
          </cell>
        </row>
        <row r="404">
          <cell r="B404" t="str">
            <v>W10135</v>
          </cell>
          <cell r="C404" t="str">
            <v>R1</v>
          </cell>
          <cell r="D404" t="str">
            <v>R</v>
          </cell>
          <cell r="E404" t="str">
            <v>Anita's Diagnostic Pvt. Ltd.</v>
          </cell>
          <cell r="F404" t="str">
            <v>D57/60, K S Sigra  Road, Varanasi</v>
          </cell>
          <cell r="H404" t="str">
            <v>ANITA</v>
          </cell>
          <cell r="I404" t="str">
            <v>North</v>
          </cell>
        </row>
        <row r="405">
          <cell r="B405" t="str">
            <v>W10136</v>
          </cell>
          <cell r="C405" t="str">
            <v>R1</v>
          </cell>
          <cell r="D405" t="str">
            <v>R</v>
          </cell>
          <cell r="E405" t="str">
            <v>Meenakshi Mission</v>
          </cell>
          <cell r="F405" t="str">
            <v>Lake Area, Melur Road, Madurai</v>
          </cell>
          <cell r="H405" t="str">
            <v>MEENMISS</v>
          </cell>
          <cell r="I405" t="str">
            <v>Bangalore</v>
          </cell>
        </row>
        <row r="406">
          <cell r="B406" t="str">
            <v>W10137</v>
          </cell>
          <cell r="C406" t="str">
            <v>R3</v>
          </cell>
          <cell r="D406" t="str">
            <v>R</v>
          </cell>
          <cell r="E406" t="str">
            <v>K Govinduswamy Naidu Medical Trust</v>
          </cell>
          <cell r="F406" t="str">
            <v>K Govinduswamy Naidu Medical Trust, Koimbatore</v>
          </cell>
          <cell r="H406" t="str">
            <v>KGGB</v>
          </cell>
          <cell r="I406" t="str">
            <v>Bangalore</v>
          </cell>
        </row>
        <row r="407">
          <cell r="B407" t="str">
            <v>W10138</v>
          </cell>
          <cell r="C407" t="str">
            <v>NA</v>
          </cell>
          <cell r="D407" t="str">
            <v>NA</v>
          </cell>
          <cell r="E407" t="str">
            <v>Manipal Academy of Higher -2</v>
          </cell>
          <cell r="F407" t="str">
            <v>University Buidling, Madhav Nagar, Manipal-576119</v>
          </cell>
          <cell r="H407" t="str">
            <v>MAHE</v>
          </cell>
          <cell r="I407" t="str">
            <v>Bangalore</v>
          </cell>
        </row>
        <row r="408">
          <cell r="B408" t="str">
            <v>W10139-R</v>
          </cell>
          <cell r="C408" t="str">
            <v>R1</v>
          </cell>
          <cell r="D408" t="str">
            <v>R</v>
          </cell>
          <cell r="E408" t="str">
            <v>Sriniwasa Cardiology Centre-1</v>
          </cell>
          <cell r="F408" t="str">
            <v>Millers Tank Road, Bangalore-560052</v>
          </cell>
          <cell r="I408" t="str">
            <v>Bangalore</v>
          </cell>
        </row>
        <row r="409">
          <cell r="B409" t="str">
            <v>W10140</v>
          </cell>
          <cell r="C409" t="str">
            <v>R1</v>
          </cell>
          <cell r="D409" t="str">
            <v>R</v>
          </cell>
          <cell r="E409" t="str">
            <v>Sriniwasa Cardiology Centre-2</v>
          </cell>
          <cell r="F409" t="str">
            <v>Millers Tank Road, Bangalore-560052</v>
          </cell>
          <cell r="I409" t="str">
            <v>Bangalore</v>
          </cell>
        </row>
        <row r="410">
          <cell r="B410" t="str">
            <v>W10141</v>
          </cell>
          <cell r="C410" t="str">
            <v>R1</v>
          </cell>
          <cell r="D410" t="str">
            <v>R</v>
          </cell>
          <cell r="E410" t="str">
            <v>Sriniwasa Cardiology Centre-3</v>
          </cell>
          <cell r="F410" t="str">
            <v>Millers Tank Road, Bangalore-560052</v>
          </cell>
          <cell r="I410" t="str">
            <v>Bangalore</v>
          </cell>
        </row>
        <row r="411">
          <cell r="B411" t="str">
            <v>W10142</v>
          </cell>
          <cell r="C411" t="str">
            <v>R1</v>
          </cell>
          <cell r="D411" t="str">
            <v>R</v>
          </cell>
          <cell r="E411" t="str">
            <v>Sriniwasa Cardiology Centre-4</v>
          </cell>
          <cell r="F411" t="str">
            <v>Millers Tank Road, Bangalore-560052</v>
          </cell>
          <cell r="H411" t="str">
            <v>SRINI</v>
          </cell>
          <cell r="I411" t="str">
            <v>Bangalore</v>
          </cell>
        </row>
        <row r="412">
          <cell r="B412" t="str">
            <v>W10143</v>
          </cell>
          <cell r="C412" t="str">
            <v>R1</v>
          </cell>
          <cell r="D412" t="str">
            <v>R</v>
          </cell>
          <cell r="E412" t="str">
            <v>Shubham Deo Health Care</v>
          </cell>
          <cell r="F412" t="str">
            <v>43, Betahata, Goraakhpur, UP</v>
          </cell>
          <cell r="H412" t="str">
            <v>TYAGI</v>
          </cell>
          <cell r="I412" t="str">
            <v>North</v>
          </cell>
        </row>
        <row r="413">
          <cell r="B413" t="str">
            <v>W10144</v>
          </cell>
          <cell r="C413" t="str">
            <v>R1</v>
          </cell>
          <cell r="D413" t="str">
            <v>R</v>
          </cell>
          <cell r="E413" t="str">
            <v>Sidhartha Health Care Ltd.-1</v>
          </cell>
          <cell r="F413" t="str">
            <v>3-6-287, Hyderguda, Hyderabad</v>
          </cell>
          <cell r="H413" t="str">
            <v>CDR</v>
          </cell>
          <cell r="I413" t="str">
            <v>South</v>
          </cell>
        </row>
        <row r="414">
          <cell r="B414" t="str">
            <v>W10145</v>
          </cell>
          <cell r="C414" t="str">
            <v>R3</v>
          </cell>
          <cell r="D414" t="str">
            <v>R</v>
          </cell>
          <cell r="E414" t="str">
            <v>Mohan Singh Bhati-1</v>
          </cell>
          <cell r="F414" t="str">
            <v>Satellite Hospital &amp; physiotherapy centre, off Satellite Ring Road, Opp. Punit Nagar, Ambavadi, Ahmedbad - 380 015</v>
          </cell>
          <cell r="H414" t="str">
            <v>BHATI</v>
          </cell>
          <cell r="I414" t="str">
            <v>West</v>
          </cell>
        </row>
        <row r="415">
          <cell r="B415" t="str">
            <v>W10146</v>
          </cell>
          <cell r="C415" t="str">
            <v>R3</v>
          </cell>
          <cell r="D415" t="str">
            <v>R</v>
          </cell>
          <cell r="E415" t="str">
            <v>Mohan Singh Bhati-2</v>
          </cell>
          <cell r="F415" t="str">
            <v>Satellite Hospital &amp; physiotherapy centre, off Satellite Ring Road, Opp. Punit Nagar, Ambavadi, Ahmedbad - 380 015</v>
          </cell>
          <cell r="H415" t="str">
            <v>BHATI</v>
          </cell>
          <cell r="I415" t="str">
            <v>West</v>
          </cell>
        </row>
        <row r="416">
          <cell r="B416" t="str">
            <v>W10147</v>
          </cell>
          <cell r="C416" t="str">
            <v>R1</v>
          </cell>
          <cell r="D416" t="str">
            <v>R</v>
          </cell>
          <cell r="E416" t="str">
            <v>Vijendra Kumar</v>
          </cell>
          <cell r="F416" t="str">
            <v>Kumar Sonography &amp; X-ray Clinic, Asif Ganj, Azamgarh, -276001, UP</v>
          </cell>
          <cell r="H416" t="str">
            <v>VKUMAR</v>
          </cell>
          <cell r="I416" t="str">
            <v>North</v>
          </cell>
        </row>
        <row r="417">
          <cell r="B417" t="str">
            <v>W10148</v>
          </cell>
          <cell r="C417" t="str">
            <v>R1</v>
          </cell>
          <cell r="D417" t="str">
            <v>R</v>
          </cell>
          <cell r="E417" t="str">
            <v>Healing Touch Hospital Pvt. Ltd.</v>
          </cell>
          <cell r="F417" t="str">
            <v>Madanpalle, Adjacent to St. Anne School, Secundrabad</v>
          </cell>
          <cell r="H417" t="str">
            <v>HEALTCH</v>
          </cell>
          <cell r="I417" t="str">
            <v>South</v>
          </cell>
        </row>
        <row r="418">
          <cell r="B418" t="str">
            <v>W10149</v>
          </cell>
          <cell r="C418" t="str">
            <v>R1</v>
          </cell>
          <cell r="D418" t="str">
            <v>R</v>
          </cell>
          <cell r="E418" t="str">
            <v>Inderjit Singh</v>
          </cell>
          <cell r="F418" t="str">
            <v>New Diagnostics, Chandigarh</v>
          </cell>
          <cell r="H418" t="str">
            <v>ISINGH</v>
          </cell>
          <cell r="I418" t="str">
            <v>North</v>
          </cell>
        </row>
        <row r="419">
          <cell r="B419" t="str">
            <v>W10150</v>
          </cell>
          <cell r="C419" t="str">
            <v>R1</v>
          </cell>
          <cell r="D419" t="str">
            <v>R</v>
          </cell>
          <cell r="E419" t="str">
            <v>Jitendra Kumar Palvia</v>
          </cell>
          <cell r="F419" t="str">
            <v>Jain Maternity &amp; Nursing Home, C/o Gaurav Studio, Sadar Bazaar, Pratapgarh, Rajasthan-312605</v>
          </cell>
          <cell r="H419" t="str">
            <v>JKPLVIA</v>
          </cell>
          <cell r="I419" t="str">
            <v>North</v>
          </cell>
        </row>
        <row r="420">
          <cell r="B420" t="str">
            <v>W10151</v>
          </cell>
          <cell r="C420" t="str">
            <v>NA</v>
          </cell>
          <cell r="D420" t="str">
            <v>NA</v>
          </cell>
          <cell r="E420" t="str">
            <v>The Cochin Coop Hospital</v>
          </cell>
          <cell r="F420" t="str">
            <v>F-288, Irnakulam, Cochin</v>
          </cell>
          <cell r="H420" t="str">
            <v>COCCOOP</v>
          </cell>
          <cell r="I420" t="str">
            <v>South</v>
          </cell>
        </row>
        <row r="421">
          <cell r="B421" t="str">
            <v>W10152</v>
          </cell>
          <cell r="C421" t="str">
            <v>R1</v>
          </cell>
          <cell r="D421" t="str">
            <v>R</v>
          </cell>
          <cell r="E421" t="str">
            <v>A C Tripathi</v>
          </cell>
          <cell r="F421" t="str">
            <v>Vicek nagar, Sultanpur</v>
          </cell>
          <cell r="H421" t="str">
            <v>ACTRIP</v>
          </cell>
          <cell r="I421" t="str">
            <v>North</v>
          </cell>
        </row>
        <row r="422">
          <cell r="B422" t="str">
            <v>W10153</v>
          </cell>
          <cell r="C422" t="str">
            <v>R1</v>
          </cell>
          <cell r="D422" t="str">
            <v>R</v>
          </cell>
          <cell r="E422" t="str">
            <v>Shivam Ultrasound</v>
          </cell>
          <cell r="F422" t="str">
            <v>Ramleela Ground Road, Sardhan, Distt. Meerut</v>
          </cell>
          <cell r="H422" t="str">
            <v>SHIVAM</v>
          </cell>
          <cell r="I422" t="str">
            <v>North</v>
          </cell>
        </row>
        <row r="423">
          <cell r="B423" t="str">
            <v>W10154</v>
          </cell>
          <cell r="C423" t="str">
            <v>R1</v>
          </cell>
          <cell r="D423" t="str">
            <v>R</v>
          </cell>
          <cell r="E423" t="str">
            <v>Parul Sharma</v>
          </cell>
          <cell r="F423" t="str">
            <v>Akash Ultrsound Clinic, Mohall Darush Madan, Opposite Nagar Palika, Amroha, UP</v>
          </cell>
          <cell r="H423" t="str">
            <v>PARUL</v>
          </cell>
          <cell r="I423" t="str">
            <v>North</v>
          </cell>
        </row>
        <row r="424">
          <cell r="B424" t="str">
            <v>W10155</v>
          </cell>
          <cell r="C424" t="str">
            <v>R1</v>
          </cell>
          <cell r="D424" t="str">
            <v>R</v>
          </cell>
          <cell r="E424" t="str">
            <v>Bimla Bhateja</v>
          </cell>
          <cell r="F424" t="str">
            <v>C/o Dr. D P Sethi, 3317, Rajpura Town, Punjab</v>
          </cell>
          <cell r="H424" t="str">
            <v>BIMLAB</v>
          </cell>
          <cell r="I424" t="str">
            <v>North</v>
          </cell>
        </row>
        <row r="425">
          <cell r="B425" t="str">
            <v>W10156</v>
          </cell>
          <cell r="C425" t="str">
            <v>R3</v>
          </cell>
          <cell r="D425" t="str">
            <v>R</v>
          </cell>
          <cell r="E425" t="str">
            <v>Mahagujrat</v>
          </cell>
          <cell r="F425" t="str">
            <v>College Road, Nandiad, Gujarat</v>
          </cell>
          <cell r="H425" t="str">
            <v>MAHAGUJ</v>
          </cell>
          <cell r="I425" t="str">
            <v>West</v>
          </cell>
        </row>
        <row r="426">
          <cell r="B426" t="str">
            <v>W10157</v>
          </cell>
          <cell r="C426" t="str">
            <v>R1</v>
          </cell>
          <cell r="D426" t="str">
            <v>R</v>
          </cell>
          <cell r="E426" t="str">
            <v>Bharat Scans Pvt. Ltd.-3</v>
          </cell>
          <cell r="F426" t="str">
            <v>210, Periyar Pathai, Chennai</v>
          </cell>
          <cell r="H426" t="str">
            <v>BHARAT</v>
          </cell>
          <cell r="I426" t="str">
            <v>South</v>
          </cell>
        </row>
        <row r="427">
          <cell r="B427" t="str">
            <v>W10158</v>
          </cell>
          <cell r="C427" t="str">
            <v>R1</v>
          </cell>
          <cell r="D427" t="str">
            <v>R</v>
          </cell>
          <cell r="E427" t="str">
            <v>Shatabadi Mediscans</v>
          </cell>
          <cell r="F427" t="str">
            <v>Doclous Lane, Koochbehar</v>
          </cell>
          <cell r="H427" t="str">
            <v>SATABDI</v>
          </cell>
          <cell r="I427" t="str">
            <v>East</v>
          </cell>
        </row>
        <row r="428">
          <cell r="B428" t="str">
            <v>W10159</v>
          </cell>
          <cell r="C428" t="str">
            <v>R1</v>
          </cell>
          <cell r="D428" t="str">
            <v>R</v>
          </cell>
          <cell r="E428" t="str">
            <v>Rabindra Prasad</v>
          </cell>
          <cell r="F428" t="str">
            <v>Naya Tola, Yadav Bhawan, Patna, Bihar-800004</v>
          </cell>
          <cell r="H428" t="str">
            <v>RPRASAD</v>
          </cell>
          <cell r="I428" t="str">
            <v>East</v>
          </cell>
        </row>
        <row r="429">
          <cell r="B429" t="str">
            <v>W10160</v>
          </cell>
          <cell r="C429" t="str">
            <v>R1</v>
          </cell>
          <cell r="D429" t="str">
            <v>R</v>
          </cell>
          <cell r="E429" t="str">
            <v>Bharat Scans Pvt. Ltd.-4</v>
          </cell>
          <cell r="F429" t="str">
            <v>8-10, Pariyar Pathai, Chennai</v>
          </cell>
          <cell r="H429" t="str">
            <v>BHARAT</v>
          </cell>
          <cell r="I429" t="str">
            <v>South</v>
          </cell>
        </row>
        <row r="430">
          <cell r="B430" t="str">
            <v>W10161</v>
          </cell>
          <cell r="C430" t="str">
            <v>R1</v>
          </cell>
          <cell r="D430" t="str">
            <v>R</v>
          </cell>
          <cell r="E430" t="str">
            <v>M K Selveyraj Children Hospital</v>
          </cell>
          <cell r="F430" t="str">
            <v>94 -  C, SPC Complex, Surampath, Erode</v>
          </cell>
          <cell r="H430" t="str">
            <v>MKSELVA</v>
          </cell>
          <cell r="I430" t="str">
            <v>South</v>
          </cell>
        </row>
        <row r="431">
          <cell r="B431" t="str">
            <v>W10162</v>
          </cell>
          <cell r="C431" t="str">
            <v>RI</v>
          </cell>
          <cell r="D431" t="str">
            <v>R</v>
          </cell>
          <cell r="E431" t="str">
            <v>Sant Nischal Singh</v>
          </cell>
          <cell r="F431" t="str">
            <v>Near post office, sukhmani bldg, Santpura, Yamuna Nagar-135001</v>
          </cell>
          <cell r="H431" t="str">
            <v>SANTNIS</v>
          </cell>
          <cell r="I431" t="str">
            <v>North</v>
          </cell>
        </row>
        <row r="432">
          <cell r="B432" t="str">
            <v>W10163</v>
          </cell>
          <cell r="C432" t="str">
            <v>R1</v>
          </cell>
          <cell r="D432" t="str">
            <v>R</v>
          </cell>
          <cell r="E432" t="str">
            <v>Sai Medical Imaging</v>
          </cell>
          <cell r="F432" t="str">
            <v>75-1-38, Prakash Nagar, BVR Complex, Rajamundri, Andhra Pradesh</v>
          </cell>
          <cell r="H432" t="str">
            <v>SAIMED</v>
          </cell>
          <cell r="I432" t="str">
            <v>South</v>
          </cell>
        </row>
        <row r="433">
          <cell r="B433" t="str">
            <v>W10164</v>
          </cell>
          <cell r="C433" t="str">
            <v>RI</v>
          </cell>
          <cell r="D433" t="str">
            <v>R</v>
          </cell>
          <cell r="E433" t="str">
            <v>K.S Shanmugam</v>
          </cell>
          <cell r="F433" t="str">
            <v>183, Woodwill Avenue Lane, Church Hill road, Uthagamandalam</v>
          </cell>
          <cell r="H433" t="str">
            <v>KSSHAN</v>
          </cell>
          <cell r="I433" t="str">
            <v>South</v>
          </cell>
        </row>
        <row r="434">
          <cell r="B434" t="str">
            <v>W10165</v>
          </cell>
          <cell r="C434" t="str">
            <v>R1</v>
          </cell>
          <cell r="D434" t="str">
            <v>R</v>
          </cell>
          <cell r="E434" t="str">
            <v>Sadhana Singh</v>
          </cell>
          <cell r="F434" t="str">
            <v>Acriti Diagnostics, Chandra Bhawan, North of Raj Cinema, Sumer Sagar Road, Gorakhpur</v>
          </cell>
          <cell r="H434" t="str">
            <v>SADHANA</v>
          </cell>
          <cell r="I434" t="str">
            <v>East</v>
          </cell>
        </row>
        <row r="435">
          <cell r="B435" t="str">
            <v>W10167</v>
          </cell>
          <cell r="C435" t="str">
            <v>R1</v>
          </cell>
          <cell r="D435" t="str">
            <v>R</v>
          </cell>
          <cell r="E435" t="str">
            <v>Raj Kumar</v>
          </cell>
          <cell r="F435" t="str">
            <v>Civil Hospital Road, Near Kamlapur Chowk, Near Bus Stand, Hoshiarpur-146001, Punjab</v>
          </cell>
          <cell r="H435" t="str">
            <v>RAJK</v>
          </cell>
          <cell r="I435" t="str">
            <v>North</v>
          </cell>
        </row>
        <row r="436">
          <cell r="B436" t="str">
            <v>W10166</v>
          </cell>
          <cell r="C436" t="str">
            <v>R1</v>
          </cell>
          <cell r="D436" t="str">
            <v>R</v>
          </cell>
          <cell r="E436" t="str">
            <v>Daljit Singh Saini</v>
          </cell>
          <cell r="F436" t="str">
            <v>Adarsh Nagar, Banga Distt., Navanshahr, Punjab</v>
          </cell>
          <cell r="H436" t="str">
            <v>DSSAINI</v>
          </cell>
          <cell r="I436" t="str">
            <v>North</v>
          </cell>
        </row>
        <row r="437">
          <cell r="B437" t="str">
            <v>W10168</v>
          </cell>
          <cell r="C437" t="str">
            <v>R1</v>
          </cell>
          <cell r="D437" t="str">
            <v>R</v>
          </cell>
          <cell r="E437" t="str">
            <v>MM Vasudevan</v>
          </cell>
          <cell r="F437" t="str">
            <v>Vasu's Clinic, Next to main PO,  N R Extn., Chintamani-563125</v>
          </cell>
          <cell r="H437" t="str">
            <v>MMVASU</v>
          </cell>
          <cell r="I437" t="str">
            <v>South</v>
          </cell>
        </row>
        <row r="438">
          <cell r="B438" t="str">
            <v>W10169</v>
          </cell>
          <cell r="C438" t="str">
            <v>R1</v>
          </cell>
          <cell r="D438" t="str">
            <v>R</v>
          </cell>
          <cell r="E438" t="str">
            <v>Vikram Scan &amp; Diagnostic Centre</v>
          </cell>
          <cell r="F438" t="str">
            <v>409, PERIYAKUTAI ROAD, THENI-620531</v>
          </cell>
          <cell r="H438" t="str">
            <v>VIKRAM</v>
          </cell>
          <cell r="I438" t="str">
            <v>South</v>
          </cell>
        </row>
        <row r="439">
          <cell r="B439" t="str">
            <v>W10170</v>
          </cell>
          <cell r="C439" t="str">
            <v>R1</v>
          </cell>
          <cell r="D439" t="str">
            <v>R</v>
          </cell>
          <cell r="E439" t="str">
            <v>H S Maan</v>
          </cell>
          <cell r="F439" t="str">
            <v>DR HS Mann, 7A, Gujral Nagar, Jalandhar, Punjab</v>
          </cell>
          <cell r="H439" t="str">
            <v>HSMAAN</v>
          </cell>
          <cell r="I439" t="str">
            <v>North</v>
          </cell>
        </row>
        <row r="440">
          <cell r="B440" t="str">
            <v>W10171</v>
          </cell>
          <cell r="C440" t="str">
            <v>R1</v>
          </cell>
          <cell r="D440" t="str">
            <v>R</v>
          </cell>
          <cell r="E440" t="str">
            <v>Health Care Services (P) Ltd.</v>
          </cell>
          <cell r="F440" t="str">
            <v>Care Diagnostics, Dhanbad</v>
          </cell>
          <cell r="H440" t="str">
            <v>HCARE</v>
          </cell>
          <cell r="I440" t="str">
            <v>East</v>
          </cell>
        </row>
        <row r="441">
          <cell r="B441" t="str">
            <v>W10172</v>
          </cell>
          <cell r="C441" t="str">
            <v>R1</v>
          </cell>
          <cell r="D441" t="str">
            <v>R</v>
          </cell>
          <cell r="E441" t="str">
            <v>Garima Nagori</v>
          </cell>
          <cell r="F441" t="str">
            <v>Samta Marg Badi, Badri, Distt. Chittorgarh, Rajasthan</v>
          </cell>
          <cell r="H441" t="str">
            <v>GARIMA</v>
          </cell>
          <cell r="I441" t="str">
            <v>North</v>
          </cell>
        </row>
        <row r="442">
          <cell r="B442" t="str">
            <v>W10173</v>
          </cell>
          <cell r="C442" t="str">
            <v>R1</v>
          </cell>
          <cell r="D442" t="str">
            <v>R</v>
          </cell>
          <cell r="E442" t="str">
            <v>Raminder Kaur</v>
          </cell>
          <cell r="F442" t="str">
            <v>C/O Dhillon Scanning Centre, 4Krishna Nagar, Lawrence Road, Amritsar, Punjab</v>
          </cell>
          <cell r="H442" t="str">
            <v>RKAUR</v>
          </cell>
          <cell r="I442" t="str">
            <v>North</v>
          </cell>
        </row>
        <row r="443">
          <cell r="B443" t="str">
            <v>W10174</v>
          </cell>
          <cell r="C443" t="str">
            <v>R1</v>
          </cell>
          <cell r="D443" t="str">
            <v>R</v>
          </cell>
          <cell r="E443" t="str">
            <v>Kota CT Scan Centre Pvt Ltd</v>
          </cell>
          <cell r="F443" t="str">
            <v>Rgd. Office : Gopal Badi, Jaipur</v>
          </cell>
          <cell r="H443" t="str">
            <v>KOTA</v>
          </cell>
          <cell r="I443" t="str">
            <v>North</v>
          </cell>
        </row>
        <row r="444">
          <cell r="B444" t="str">
            <v>W10175</v>
          </cell>
          <cell r="C444" t="str">
            <v>R1</v>
          </cell>
          <cell r="D444" t="str">
            <v>R</v>
          </cell>
          <cell r="E444" t="str">
            <v>Supereme CT Scan Pct Ltd</v>
          </cell>
          <cell r="F444" t="str">
            <v>Dr Pothilingam Eye Clinic, Near Delvam Theatre, Palayamkottai, Thirunelveli</v>
          </cell>
          <cell r="I444" t="str">
            <v>South</v>
          </cell>
        </row>
        <row r="445">
          <cell r="B445" t="str">
            <v>W10176</v>
          </cell>
          <cell r="C445" t="str">
            <v>R1</v>
          </cell>
          <cell r="D445" t="str">
            <v>R</v>
          </cell>
          <cell r="E445" t="str">
            <v>Body Care Diagnostics</v>
          </cell>
          <cell r="F445" t="str">
            <v>46A, Rafi Ahamed Kidwai Road, Calcutta-West Bengal</v>
          </cell>
          <cell r="H445" t="str">
            <v>BODYCARE</v>
          </cell>
          <cell r="I445" t="str">
            <v>East</v>
          </cell>
        </row>
        <row r="446">
          <cell r="B446" t="str">
            <v>W10177</v>
          </cell>
          <cell r="C446" t="str">
            <v>R1</v>
          </cell>
          <cell r="D446" t="str">
            <v>R</v>
          </cell>
          <cell r="E446" t="str">
            <v>R N Bagga</v>
          </cell>
          <cell r="F446" t="str">
            <v>C-143, Noida, Uttar Pradesh</v>
          </cell>
          <cell r="H446" t="str">
            <v>BAGGA</v>
          </cell>
          <cell r="I446" t="str">
            <v>North</v>
          </cell>
        </row>
        <row r="447">
          <cell r="B447" t="str">
            <v>W10178</v>
          </cell>
          <cell r="C447" t="str">
            <v>R1</v>
          </cell>
          <cell r="D447" t="str">
            <v>R</v>
          </cell>
          <cell r="E447" t="str">
            <v>Pankaj Diagnostics</v>
          </cell>
          <cell r="F447" t="str">
            <v>A-13, SHOPPING ARCADE, SADAR BAZAR, AGRA-282001</v>
          </cell>
          <cell r="H447" t="str">
            <v>PANKAJ</v>
          </cell>
          <cell r="I447" t="str">
            <v>North</v>
          </cell>
        </row>
        <row r="448">
          <cell r="B448" t="str">
            <v>WGE-LOAN-1</v>
          </cell>
          <cell r="D448" t="str">
            <v>NA</v>
          </cell>
          <cell r="E448" t="str">
            <v>Wipro GE Medical Systems Ltd-1</v>
          </cell>
          <cell r="I448" t="str">
            <v>South</v>
          </cell>
        </row>
        <row r="449">
          <cell r="B449" t="str">
            <v>W10179</v>
          </cell>
          <cell r="C449" t="str">
            <v>R1</v>
          </cell>
          <cell r="D449" t="str">
            <v>R</v>
          </cell>
          <cell r="E449" t="str">
            <v>Prakash Patil</v>
          </cell>
          <cell r="F449" t="str">
            <v>Shivaji Road, Opp S T Road, Panvel, Maharashtra</v>
          </cell>
          <cell r="H449" t="str">
            <v>PPATIL</v>
          </cell>
          <cell r="I449" t="str">
            <v>West</v>
          </cell>
        </row>
        <row r="450">
          <cell r="B450" t="str">
            <v>W10180</v>
          </cell>
          <cell r="C450" t="str">
            <v>R1</v>
          </cell>
          <cell r="D450" t="str">
            <v>R</v>
          </cell>
          <cell r="E450" t="str">
            <v>Cancer Centre Welfare Home &amp; Research Centre</v>
          </cell>
          <cell r="F450" t="str">
            <v>Mahatama Gandhi Road, Thakurpur, Calcutta</v>
          </cell>
          <cell r="H450" t="str">
            <v>CANCER</v>
          </cell>
          <cell r="I450" t="str">
            <v>East</v>
          </cell>
        </row>
        <row r="451">
          <cell r="B451" t="str">
            <v>W10181</v>
          </cell>
          <cell r="C451" t="str">
            <v>R1</v>
          </cell>
          <cell r="D451" t="str">
            <v>R</v>
          </cell>
          <cell r="E451" t="str">
            <v>Mercury Neuro</v>
          </cell>
          <cell r="F451" t="str">
            <v>SCO 122-123, Sector 8-C, Chandigarh-160008</v>
          </cell>
          <cell r="H451" t="str">
            <v>MERCURY</v>
          </cell>
          <cell r="I451" t="str">
            <v>North</v>
          </cell>
        </row>
        <row r="452">
          <cell r="B452" t="str">
            <v>W10181-R</v>
          </cell>
          <cell r="C452" t="str">
            <v>R1</v>
          </cell>
          <cell r="D452" t="str">
            <v>R</v>
          </cell>
          <cell r="E452" t="str">
            <v>Mercury Neuro-R</v>
          </cell>
          <cell r="F452" t="str">
            <v>SCO 122-123, Sector 8-C, Chandigarh-160008</v>
          </cell>
          <cell r="H452" t="str">
            <v>MERCURY</v>
          </cell>
          <cell r="I452" t="str">
            <v>North</v>
          </cell>
        </row>
        <row r="453">
          <cell r="B453" t="str">
            <v>W10182</v>
          </cell>
          <cell r="C453" t="str">
            <v>R1</v>
          </cell>
          <cell r="D453" t="str">
            <v>R</v>
          </cell>
          <cell r="E453" t="str">
            <v>Meenakshi Mission Hospital, S R Trust</v>
          </cell>
          <cell r="F453" t="str">
            <v>Lake Area, Melur Road, Madurai</v>
          </cell>
          <cell r="H453" t="str">
            <v>MEENMISS</v>
          </cell>
          <cell r="I453" t="str">
            <v>South</v>
          </cell>
        </row>
        <row r="454">
          <cell r="B454" t="str">
            <v>W10183</v>
          </cell>
          <cell r="C454" t="str">
            <v>R1</v>
          </cell>
          <cell r="D454" t="str">
            <v>R</v>
          </cell>
          <cell r="E454" t="str">
            <v>Graham Danial</v>
          </cell>
          <cell r="F454" t="str">
            <v>G D Hospital, Mayiladuthurai-609001, Tamil Nadu</v>
          </cell>
          <cell r="H454" t="str">
            <v>GRAHAMD</v>
          </cell>
          <cell r="I454" t="str">
            <v>South</v>
          </cell>
        </row>
        <row r="455">
          <cell r="B455" t="str">
            <v>W10184</v>
          </cell>
          <cell r="C455" t="str">
            <v>R1</v>
          </cell>
          <cell r="D455" t="str">
            <v>R</v>
          </cell>
          <cell r="E455" t="str">
            <v>Seema Kamaluddin</v>
          </cell>
          <cell r="F455" t="str">
            <v>Esskay Diagnostics, 5-6-253/1A, Near Aghupura, Charkhandil, Hyderabad</v>
          </cell>
          <cell r="H455" t="str">
            <v>SEEMAK</v>
          </cell>
          <cell r="I455" t="str">
            <v>South</v>
          </cell>
        </row>
        <row r="456">
          <cell r="B456" t="str">
            <v>W10185</v>
          </cell>
          <cell r="C456" t="str">
            <v>R1</v>
          </cell>
          <cell r="D456" t="str">
            <v>R</v>
          </cell>
          <cell r="E456" t="str">
            <v>A K Sinha</v>
          </cell>
          <cell r="F456" t="str">
            <v>Government Hospital, P G Road, Jehanabad, Bihar</v>
          </cell>
          <cell r="H456" t="str">
            <v>AKSINHA</v>
          </cell>
          <cell r="I456" t="str">
            <v>East</v>
          </cell>
        </row>
        <row r="457">
          <cell r="B457" t="str">
            <v>W10186</v>
          </cell>
          <cell r="C457" t="str">
            <v>R1</v>
          </cell>
          <cell r="D457" t="str">
            <v>R</v>
          </cell>
          <cell r="E457" t="str">
            <v>Sethu Madhvan</v>
          </cell>
          <cell r="F457" t="str">
            <v>89, 23rd Cross, New No. 51, Venkata Nagar, Pondicherry</v>
          </cell>
          <cell r="H457" t="str">
            <v>SETHU</v>
          </cell>
          <cell r="I457" t="str">
            <v>South</v>
          </cell>
        </row>
        <row r="458">
          <cell r="B458" t="str">
            <v>W10187</v>
          </cell>
          <cell r="C458" t="str">
            <v>R1</v>
          </cell>
          <cell r="D458" t="str">
            <v>R</v>
          </cell>
          <cell r="E458" t="str">
            <v>Bhaskar Rao</v>
          </cell>
          <cell r="F458" t="str">
            <v>14/D, Happy Vally, Banjara Hills, Hyderabad</v>
          </cell>
          <cell r="H458" t="str">
            <v>BHASKAR</v>
          </cell>
          <cell r="I458" t="str">
            <v>South</v>
          </cell>
        </row>
        <row r="459">
          <cell r="B459" t="str">
            <v>W10188</v>
          </cell>
          <cell r="C459" t="str">
            <v>R1</v>
          </cell>
          <cell r="D459" t="str">
            <v>R</v>
          </cell>
          <cell r="E459" t="str">
            <v>Raj Scans</v>
          </cell>
          <cell r="F459" t="str">
            <v>8/420, Jimmy Cottage, Spencer Compound, Dindigul-624001</v>
          </cell>
          <cell r="H459" t="str">
            <v>RAJSCAN</v>
          </cell>
          <cell r="I459" t="str">
            <v>South</v>
          </cell>
        </row>
        <row r="460">
          <cell r="B460" t="str">
            <v>W10189</v>
          </cell>
          <cell r="C460" t="str">
            <v>R1</v>
          </cell>
          <cell r="D460" t="str">
            <v>R</v>
          </cell>
          <cell r="E460" t="str">
            <v>Thillai Rajan</v>
          </cell>
          <cell r="F460" t="str">
            <v>5, Narayanan Street Extension, Salem-636007</v>
          </cell>
          <cell r="H460" t="str">
            <v>TRAJAN</v>
          </cell>
          <cell r="I460" t="str">
            <v>South</v>
          </cell>
        </row>
        <row r="461">
          <cell r="B461" t="str">
            <v>W10190</v>
          </cell>
          <cell r="C461" t="str">
            <v>R1</v>
          </cell>
          <cell r="D461" t="str">
            <v>R</v>
          </cell>
          <cell r="E461" t="str">
            <v>K N B Unni</v>
          </cell>
          <cell r="F461" t="str">
            <v>19/163, Harisree, Parhtasarthy Temple, Guruvayur , Trichur-680101.</v>
          </cell>
          <cell r="H461" t="str">
            <v>KNBUNNI</v>
          </cell>
          <cell r="I461" t="str">
            <v>South</v>
          </cell>
        </row>
        <row r="462">
          <cell r="B462" t="str">
            <v>W10191</v>
          </cell>
          <cell r="C462" t="str">
            <v>R1</v>
          </cell>
          <cell r="D462" t="str">
            <v>R</v>
          </cell>
          <cell r="E462" t="str">
            <v>Madanapalle Hospital Pvt. Ltd.-2</v>
          </cell>
          <cell r="F462" t="str">
            <v>15/3/5, Reddappa Naidu Colony, CTM Road, Madanapalle-517325</v>
          </cell>
          <cell r="H462" t="str">
            <v>MADAN</v>
          </cell>
          <cell r="I462" t="str">
            <v>South</v>
          </cell>
        </row>
        <row r="463">
          <cell r="B463" t="str">
            <v>WGE-LOAN-2</v>
          </cell>
          <cell r="D463" t="str">
            <v>NA</v>
          </cell>
          <cell r="E463" t="str">
            <v>Wipro GE Medical Systems Ltd-2</v>
          </cell>
          <cell r="I463" t="str">
            <v>South</v>
          </cell>
        </row>
        <row r="464">
          <cell r="B464" t="str">
            <v>W10192</v>
          </cell>
          <cell r="C464" t="str">
            <v>R1</v>
          </cell>
          <cell r="D464" t="str">
            <v>R</v>
          </cell>
          <cell r="E464" t="str">
            <v>Maan Diagnostic &amp; Research Sentre Pvt Ltd.</v>
          </cell>
          <cell r="F464" t="str">
            <v>7A, Gujral Nagar, Jallandhar, Punjab</v>
          </cell>
          <cell r="H464" t="str">
            <v>HSMAAN</v>
          </cell>
          <cell r="I464" t="str">
            <v>North</v>
          </cell>
        </row>
        <row r="465">
          <cell r="B465" t="str">
            <v>W10193</v>
          </cell>
          <cell r="C465" t="str">
            <v>R1</v>
          </cell>
          <cell r="D465" t="str">
            <v>R</v>
          </cell>
          <cell r="E465" t="str">
            <v>Roop Narayan Meena</v>
          </cell>
          <cell r="F465" t="str">
            <v>25/13, Kaveri Path, Mansarovar, Jaipur</v>
          </cell>
          <cell r="H465" t="str">
            <v>RNMEENA</v>
          </cell>
          <cell r="I465" t="str">
            <v>North</v>
          </cell>
        </row>
        <row r="466">
          <cell r="B466" t="str">
            <v>W10194</v>
          </cell>
          <cell r="C466" t="str">
            <v>R1</v>
          </cell>
          <cell r="D466" t="str">
            <v>R</v>
          </cell>
          <cell r="E466" t="str">
            <v>Umesh Jindal</v>
          </cell>
          <cell r="F466" t="str">
            <v>SCO-52-54, Sector-17C, Chandigarh</v>
          </cell>
          <cell r="H466" t="str">
            <v>UJINDAL</v>
          </cell>
          <cell r="I466" t="str">
            <v>North</v>
          </cell>
        </row>
        <row r="467">
          <cell r="B467" t="str">
            <v>W10195</v>
          </cell>
          <cell r="C467" t="str">
            <v>R1</v>
          </cell>
          <cell r="D467" t="str">
            <v>R</v>
          </cell>
          <cell r="E467" t="str">
            <v>Medicare Diagnostic-1</v>
          </cell>
          <cell r="F467" t="str">
            <v>17-B, R B Ghosh Road, Distt. Burdwan, West Bengal</v>
          </cell>
          <cell r="H467" t="str">
            <v>MEDICARE</v>
          </cell>
          <cell r="I467" t="str">
            <v>East</v>
          </cell>
        </row>
        <row r="468">
          <cell r="B468" t="str">
            <v>W10196</v>
          </cell>
          <cell r="C468" t="str">
            <v>R1</v>
          </cell>
          <cell r="D468" t="str">
            <v>R</v>
          </cell>
          <cell r="E468" t="str">
            <v>Medicare Diagnostic-2</v>
          </cell>
          <cell r="F468" t="str">
            <v>17-B, R B Ghosh Road, Distt. Burdwan, West Bengal</v>
          </cell>
          <cell r="H468" t="str">
            <v>MEDICARE</v>
          </cell>
          <cell r="I468" t="str">
            <v>East</v>
          </cell>
        </row>
        <row r="469">
          <cell r="B469" t="str">
            <v>W10197</v>
          </cell>
          <cell r="C469" t="str">
            <v>R1</v>
          </cell>
          <cell r="D469" t="str">
            <v>R</v>
          </cell>
          <cell r="E469" t="str">
            <v xml:space="preserve">R K Mitra </v>
          </cell>
          <cell r="F469" t="str">
            <v>Kasturi Nursing Home, Thakurpur, 3A, BusStand, Distt. 24 Pargana, West Bengal</v>
          </cell>
          <cell r="H469" t="str">
            <v>RKMIT</v>
          </cell>
          <cell r="I469" t="str">
            <v>East</v>
          </cell>
        </row>
        <row r="470">
          <cell r="B470" t="str">
            <v>W10198</v>
          </cell>
          <cell r="C470" t="str">
            <v>R1</v>
          </cell>
          <cell r="D470" t="str">
            <v>R</v>
          </cell>
          <cell r="E470" t="str">
            <v>Anjhaneyaa Hospitals Pvt Ltd</v>
          </cell>
          <cell r="F470" t="str">
            <v>24, SSR, Pankajan Salai, Saligram, Chennai</v>
          </cell>
          <cell r="H470" t="str">
            <v>ANJHANEYA</v>
          </cell>
          <cell r="I470" t="str">
            <v>South</v>
          </cell>
        </row>
        <row r="471">
          <cell r="B471" t="str">
            <v>W10199</v>
          </cell>
          <cell r="C471" t="str">
            <v>R3</v>
          </cell>
          <cell r="D471" t="str">
            <v>R</v>
          </cell>
          <cell r="E471" t="str">
            <v>H S Hiremath</v>
          </cell>
          <cell r="F471" t="str">
            <v>Padmahan, 1126/B, Modal Colony, Shivaji Nagar, Pune-411016</v>
          </cell>
          <cell r="H471" t="str">
            <v>HSHRMTH</v>
          </cell>
          <cell r="I471" t="str">
            <v>West</v>
          </cell>
        </row>
        <row r="472">
          <cell r="B472" t="str">
            <v>W10200</v>
          </cell>
          <cell r="C472" t="str">
            <v>R1</v>
          </cell>
          <cell r="D472" t="str">
            <v>R</v>
          </cell>
          <cell r="E472" t="str">
            <v>Malti Char</v>
          </cell>
          <cell r="F472" t="str">
            <v>Brindavan Hospital &amp; Research Centre, Ranchi Road, Marar, Ditt. Hazari bagh</v>
          </cell>
          <cell r="H472" t="str">
            <v>MALTIC</v>
          </cell>
          <cell r="I472" t="str">
            <v>East</v>
          </cell>
        </row>
        <row r="473">
          <cell r="B473" t="str">
            <v>W10201</v>
          </cell>
          <cell r="C473" t="str">
            <v>R1</v>
          </cell>
          <cell r="D473" t="str">
            <v>R</v>
          </cell>
          <cell r="E473" t="str">
            <v>Ashok Gowda</v>
          </cell>
          <cell r="F473" t="str">
            <v xml:space="preserve">Mangala Hospital, Sampige, K R Puram, Hassan, </v>
          </cell>
          <cell r="H473" t="str">
            <v>AGOWDA</v>
          </cell>
          <cell r="I473" t="str">
            <v>South</v>
          </cell>
        </row>
        <row r="474">
          <cell r="B474" t="str">
            <v>W10202</v>
          </cell>
          <cell r="C474" t="str">
            <v>R1</v>
          </cell>
          <cell r="D474" t="str">
            <v>R</v>
          </cell>
          <cell r="E474" t="str">
            <v>Siddhartha Health Care Ltd.-Lease-1</v>
          </cell>
          <cell r="F474" t="str">
            <v>3-6-287, Hyderguda, Hyderabad</v>
          </cell>
          <cell r="I474" t="str">
            <v>South</v>
          </cell>
        </row>
        <row r="475">
          <cell r="B475" t="str">
            <v>W10203</v>
          </cell>
          <cell r="C475" t="str">
            <v>R1</v>
          </cell>
          <cell r="D475" t="str">
            <v>R</v>
          </cell>
          <cell r="E475" t="str">
            <v>Siddhartha Health Care Ltd-Lease-2</v>
          </cell>
          <cell r="F475" t="str">
            <v>3-6-287, Hyderguda, Hyderabad</v>
          </cell>
          <cell r="I475" t="str">
            <v>South</v>
          </cell>
        </row>
        <row r="476">
          <cell r="B476" t="str">
            <v>W10204</v>
          </cell>
          <cell r="C476" t="str">
            <v>R1</v>
          </cell>
          <cell r="D476" t="str">
            <v>R</v>
          </cell>
          <cell r="E476" t="str">
            <v>Quality Care India Ltd</v>
          </cell>
          <cell r="F476" t="str">
            <v>Exihibition Ground, Namapally, Hyderabad-500001</v>
          </cell>
          <cell r="H476" t="str">
            <v>CARE</v>
          </cell>
          <cell r="I476" t="str">
            <v>South</v>
          </cell>
        </row>
        <row r="477">
          <cell r="B477" t="str">
            <v>W10205</v>
          </cell>
          <cell r="C477" t="str">
            <v>R1</v>
          </cell>
          <cell r="D477" t="str">
            <v>R</v>
          </cell>
          <cell r="E477" t="str">
            <v>Trivandrum Scans &amp; Diagnostic Centre</v>
          </cell>
          <cell r="F477" t="str">
            <v>Opposite Bebazir Hospital, Beach Road, Kollam</v>
          </cell>
          <cell r="H477" t="str">
            <v>TRIVSCAN</v>
          </cell>
          <cell r="I477" t="str">
            <v>South</v>
          </cell>
        </row>
        <row r="478">
          <cell r="B478" t="str">
            <v>W10206</v>
          </cell>
          <cell r="C478" t="str">
            <v>R1</v>
          </cell>
          <cell r="D478" t="str">
            <v>R</v>
          </cell>
          <cell r="E478" t="str">
            <v>Sree Janpriya Hospitals (P) ltd.</v>
          </cell>
          <cell r="F478" t="str">
            <v>46-87, Budhwar Pet, Kurnool-02 ( AP )</v>
          </cell>
          <cell r="H478" t="str">
            <v>JANAPRIYA</v>
          </cell>
          <cell r="I478" t="str">
            <v>South</v>
          </cell>
        </row>
        <row r="479">
          <cell r="B479" t="str">
            <v>W10207</v>
          </cell>
          <cell r="C479" t="str">
            <v>R1</v>
          </cell>
          <cell r="D479" t="str">
            <v>R</v>
          </cell>
          <cell r="E479" t="str">
            <v>Krishna CT Scan centre</v>
          </cell>
          <cell r="F479" t="str">
            <v>kashi Nagar, Kheri Road, Distt. Lakhimpur</v>
          </cell>
          <cell r="H479" t="str">
            <v>KRISHNA</v>
          </cell>
          <cell r="I479" t="str">
            <v>North</v>
          </cell>
        </row>
        <row r="480">
          <cell r="B480" t="str">
            <v>W10208</v>
          </cell>
          <cell r="C480" t="str">
            <v>R1</v>
          </cell>
          <cell r="D480" t="str">
            <v>R</v>
          </cell>
          <cell r="E480" t="str">
            <v>Apporva Radocs Diagnostic Services</v>
          </cell>
          <cell r="F480" t="str">
            <v>325, CMH  Road, Indira Nagar, Bangalore</v>
          </cell>
          <cell r="I480" t="str">
            <v>South</v>
          </cell>
        </row>
        <row r="481">
          <cell r="B481" t="str">
            <v>W10209</v>
          </cell>
          <cell r="C481" t="str">
            <v>R1</v>
          </cell>
          <cell r="D481" t="str">
            <v>R</v>
          </cell>
          <cell r="E481" t="str">
            <v>A K Verma</v>
          </cell>
          <cell r="F481" t="str">
            <v>Opposite Stadium, Sikandarpur, Mujaffarpur, Bihar</v>
          </cell>
          <cell r="I481" t="str">
            <v>North</v>
          </cell>
        </row>
        <row r="482">
          <cell r="B482" t="str">
            <v>W10210</v>
          </cell>
          <cell r="C482" t="str">
            <v>R1</v>
          </cell>
          <cell r="D482" t="str">
            <v>R</v>
          </cell>
          <cell r="E482" t="str">
            <v>Kalpana Gupta</v>
          </cell>
          <cell r="F482" t="str">
            <v>MP Heart Centre, W/33, Greater Kailash, New Delhi-48</v>
          </cell>
          <cell r="I482" t="str">
            <v>North</v>
          </cell>
        </row>
        <row r="483">
          <cell r="B483" t="str">
            <v>W10211</v>
          </cell>
          <cell r="C483" t="str">
            <v>R1</v>
          </cell>
          <cell r="D483" t="str">
            <v>R</v>
          </cell>
          <cell r="E483" t="str">
            <v>Suman Lata Jaiswal</v>
          </cell>
          <cell r="F483" t="str">
            <v>B-14, Bhubneshwar Nagar Colony, Ordebly Bazar, Varanasi</v>
          </cell>
          <cell r="I483" t="str">
            <v>North</v>
          </cell>
        </row>
        <row r="484">
          <cell r="B484" t="str">
            <v>W10212</v>
          </cell>
          <cell r="C484" t="str">
            <v>R1</v>
          </cell>
          <cell r="D484" t="str">
            <v>R</v>
          </cell>
          <cell r="E484" t="str">
            <v>Pramod Bharadwaj</v>
          </cell>
          <cell r="F484" t="str">
            <v>4/19, Jaidev Park, Rohtak Road, Delhi</v>
          </cell>
          <cell r="I484" t="str">
            <v>North</v>
          </cell>
        </row>
        <row r="485">
          <cell r="B485" t="str">
            <v>W10213</v>
          </cell>
          <cell r="C485" t="str">
            <v>R1</v>
          </cell>
          <cell r="D485" t="str">
            <v>R</v>
          </cell>
          <cell r="E485" t="str">
            <v>Rajnesh Choubey</v>
          </cell>
          <cell r="F485" t="str">
            <v>Saket Ashram Road, Sumerpur, Distt. Pali</v>
          </cell>
          <cell r="I485" t="str">
            <v>North</v>
          </cell>
        </row>
        <row r="486">
          <cell r="B486" t="str">
            <v>W10214</v>
          </cell>
          <cell r="C486" t="str">
            <v>R1</v>
          </cell>
          <cell r="D486" t="str">
            <v>R</v>
          </cell>
          <cell r="E486" t="str">
            <v>A K Jaiswal</v>
          </cell>
          <cell r="F486" t="str">
            <v>Road No.1, Jeewan Chapra, Mujaffarpur, Bihar</v>
          </cell>
          <cell r="I486" t="str">
            <v>North</v>
          </cell>
        </row>
        <row r="487">
          <cell r="B487" t="str">
            <v>W10215</v>
          </cell>
          <cell r="C487" t="str">
            <v>R1</v>
          </cell>
          <cell r="D487" t="str">
            <v>R</v>
          </cell>
          <cell r="E487" t="str">
            <v>Darbhanga Diagnostic</v>
          </cell>
          <cell r="F487" t="str">
            <v>4, G M Road, Darbhanga, Near Drabhanga Radio Station</v>
          </cell>
          <cell r="I487" t="str">
            <v>East</v>
          </cell>
        </row>
        <row r="488">
          <cell r="B488" t="str">
            <v>W10216</v>
          </cell>
          <cell r="C488" t="str">
            <v>R1</v>
          </cell>
          <cell r="D488" t="str">
            <v>R</v>
          </cell>
          <cell r="E488" t="str">
            <v>Harikrishnan D I</v>
          </cell>
          <cell r="F488" t="str">
            <v>46, AVM Avenue, Virugambakkam, Chennai-600092</v>
          </cell>
          <cell r="I488" t="str">
            <v>South</v>
          </cell>
        </row>
        <row r="489">
          <cell r="B489" t="str">
            <v>W10217</v>
          </cell>
          <cell r="C489" t="str">
            <v>R1</v>
          </cell>
          <cell r="D489" t="str">
            <v>R</v>
          </cell>
          <cell r="E489" t="str">
            <v>Quality Care India ltd.</v>
          </cell>
          <cell r="F489" t="str">
            <v>5-4-199, J N Road, Opposite Exhibition Ground, Namapally, Hyderabad</v>
          </cell>
          <cell r="H489" t="str">
            <v>R V Raju</v>
          </cell>
          <cell r="I489" t="str">
            <v>South</v>
          </cell>
        </row>
        <row r="490">
          <cell r="B490" t="str">
            <v>WGE-LOAN-3</v>
          </cell>
          <cell r="C490" t="str">
            <v>NA</v>
          </cell>
          <cell r="D490" t="str">
            <v>NA</v>
          </cell>
          <cell r="E490" t="str">
            <v>Wipro GE Medical Systems Ltd-3</v>
          </cell>
          <cell r="I490" t="str">
            <v>South</v>
          </cell>
        </row>
        <row r="491">
          <cell r="B491" t="str">
            <v>W10218</v>
          </cell>
          <cell r="C491" t="str">
            <v>R3</v>
          </cell>
          <cell r="D491" t="str">
            <v>R</v>
          </cell>
          <cell r="E491" t="str">
            <v>Bhatia General Hospital</v>
          </cell>
          <cell r="F491" t="str">
            <v>Tardeo Road, Mumbai</v>
          </cell>
          <cell r="I491" t="str">
            <v>West</v>
          </cell>
        </row>
        <row r="492">
          <cell r="B492" t="str">
            <v>W10219</v>
          </cell>
          <cell r="C492" t="str">
            <v>R1</v>
          </cell>
          <cell r="D492" t="str">
            <v>R</v>
          </cell>
          <cell r="E492" t="str">
            <v>A Sreeniwasan</v>
          </cell>
          <cell r="F492" t="str">
            <v>49, Rathna Sabhapathy Road, Old Washerman, Chennai-600021</v>
          </cell>
          <cell r="I492" t="str">
            <v>South</v>
          </cell>
        </row>
        <row r="493">
          <cell r="B493" t="str">
            <v>W10220</v>
          </cell>
          <cell r="C493" t="str">
            <v>R1</v>
          </cell>
          <cell r="D493" t="str">
            <v>R</v>
          </cell>
          <cell r="E493" t="str">
            <v>Arvind Kumar</v>
          </cell>
          <cell r="F493" t="str">
            <v>29, Anna Road, Swarn Puri, Salem-436004</v>
          </cell>
          <cell r="I493" t="str">
            <v>South</v>
          </cell>
        </row>
        <row r="494">
          <cell r="B494" t="str">
            <v>W10221</v>
          </cell>
          <cell r="C494" t="str">
            <v>R1</v>
          </cell>
          <cell r="D494" t="str">
            <v>R</v>
          </cell>
          <cell r="E494" t="str">
            <v>Uday Kumar</v>
          </cell>
          <cell r="F494" t="str">
            <v>Genesis Scans Clolor Doppler, D-3/10, Avenue Road, Nungambakkam, Chennai-34</v>
          </cell>
          <cell r="I494" t="str">
            <v>South</v>
          </cell>
        </row>
        <row r="495">
          <cell r="B495" t="str">
            <v>W10222</v>
          </cell>
          <cell r="C495" t="str">
            <v>R1</v>
          </cell>
          <cell r="D495" t="str">
            <v>R</v>
          </cell>
          <cell r="E495" t="str">
            <v>Sivakami Gopinath</v>
          </cell>
          <cell r="F495" t="str">
            <v>Plot No. H 512, 8th Street, 15th Main Road, Anna Nagar, Chennai-600040</v>
          </cell>
          <cell r="I495" t="str">
            <v>South</v>
          </cell>
        </row>
        <row r="496">
          <cell r="B496" t="str">
            <v>W10223</v>
          </cell>
          <cell r="C496" t="str">
            <v>R1</v>
          </cell>
          <cell r="D496" t="str">
            <v>R</v>
          </cell>
          <cell r="E496" t="str">
            <v>BI Jaffrey-1</v>
          </cell>
          <cell r="F496" t="str">
            <v>Madras Scan Centre, M-55 &amp; 56/9, Jermiah Road, Pursawalkam, Chennai-600007</v>
          </cell>
          <cell r="I496" t="str">
            <v>South</v>
          </cell>
        </row>
        <row r="497">
          <cell r="B497" t="str">
            <v>W10224</v>
          </cell>
          <cell r="C497" t="str">
            <v>R1</v>
          </cell>
          <cell r="D497" t="str">
            <v>R</v>
          </cell>
          <cell r="E497" t="str">
            <v>MNRI Scans Pvt. Ltd.</v>
          </cell>
          <cell r="F497" t="str">
            <v>43, South Usman Road, T Nagar, Chennai-600017</v>
          </cell>
          <cell r="I497" t="str">
            <v>South</v>
          </cell>
        </row>
        <row r="498">
          <cell r="B498" t="str">
            <v>W10225</v>
          </cell>
          <cell r="C498" t="str">
            <v>R1</v>
          </cell>
          <cell r="D498" t="str">
            <v>R</v>
          </cell>
          <cell r="E498" t="str">
            <v>Lata Devi</v>
          </cell>
          <cell r="F498" t="str">
            <v>Sr Krishana Ultrasound, No 464 E, opp J S S Hopsital, Ramnuja Road, Mysore</v>
          </cell>
          <cell r="I498" t="str">
            <v>South</v>
          </cell>
        </row>
        <row r="499">
          <cell r="B499" t="str">
            <v>W10226</v>
          </cell>
          <cell r="C499" t="str">
            <v>R1</v>
          </cell>
          <cell r="D499" t="str">
            <v>R</v>
          </cell>
          <cell r="E499" t="str">
            <v>Haldia Medicare Pvt Ltd.-1</v>
          </cell>
          <cell r="F499" t="str">
            <v>Tode Mansion, P-15, India Exchange Palace Extension, Calcutta-700073</v>
          </cell>
          <cell r="I499" t="str">
            <v>East</v>
          </cell>
        </row>
        <row r="500">
          <cell r="B500" t="str">
            <v>W10227</v>
          </cell>
          <cell r="C500" t="str">
            <v>R1</v>
          </cell>
          <cell r="D500" t="str">
            <v>R</v>
          </cell>
          <cell r="E500" t="str">
            <v>Haldia Medicare Pvt Ltd.-2</v>
          </cell>
          <cell r="F500" t="str">
            <v>Tode Mansion, P-15, India Exchange Palace Extension, Calcutta-700073</v>
          </cell>
          <cell r="I500" t="str">
            <v>East</v>
          </cell>
        </row>
        <row r="501">
          <cell r="B501" t="str">
            <v>W10228</v>
          </cell>
          <cell r="C501" t="str">
            <v>R1</v>
          </cell>
          <cell r="D501" t="str">
            <v>R</v>
          </cell>
          <cell r="E501" t="str">
            <v>Haldia Medicare Pvt Ltd.-3</v>
          </cell>
          <cell r="F501" t="str">
            <v>Tode Mansion, P-15, India Exchange Palace Extension, Calcutta-700073</v>
          </cell>
          <cell r="I501" t="str">
            <v>East</v>
          </cell>
        </row>
        <row r="502">
          <cell r="B502" t="str">
            <v>W10229</v>
          </cell>
          <cell r="C502" t="str">
            <v>R1</v>
          </cell>
          <cell r="D502" t="str">
            <v>R</v>
          </cell>
          <cell r="E502" t="str">
            <v>Manasa Medical Centre</v>
          </cell>
          <cell r="F502" t="str">
            <v>ZILA PARISHAD JUNCTION, KRISHNA NAGAR, VISAKHAPATTNAM</v>
          </cell>
          <cell r="I502" t="str">
            <v>South</v>
          </cell>
        </row>
        <row r="503">
          <cell r="B503" t="str">
            <v>W10230</v>
          </cell>
          <cell r="C503" t="str">
            <v>R1</v>
          </cell>
          <cell r="D503" t="str">
            <v>R</v>
          </cell>
          <cell r="E503" t="str">
            <v>Devaki Hospitals-1</v>
          </cell>
          <cell r="F503" t="str">
            <v>148, Luz Chuch Road, Mylapore, Chennai-600004</v>
          </cell>
          <cell r="I503" t="str">
            <v>South</v>
          </cell>
        </row>
        <row r="504">
          <cell r="B504" t="str">
            <v>W10231</v>
          </cell>
          <cell r="C504" t="str">
            <v>R1</v>
          </cell>
          <cell r="D504" t="str">
            <v>R</v>
          </cell>
          <cell r="E504" t="str">
            <v>Nitin Gawande</v>
          </cell>
          <cell r="F504" t="str">
            <v>Sidharth Complex, Gr. Floor, Opp Rajapeth, Police Station , Amravathi</v>
          </cell>
          <cell r="I504" t="str">
            <v>West</v>
          </cell>
        </row>
        <row r="505">
          <cell r="B505" t="str">
            <v>W10232</v>
          </cell>
          <cell r="C505" t="str">
            <v>R1</v>
          </cell>
          <cell r="D505" t="str">
            <v>R</v>
          </cell>
          <cell r="E505" t="str">
            <v>Gautam Allahbadia</v>
          </cell>
          <cell r="F505" t="str">
            <v>262, My Nest, Wadala, Mumbi-400031</v>
          </cell>
          <cell r="I505" t="str">
            <v>West</v>
          </cell>
        </row>
        <row r="506">
          <cell r="B506" t="str">
            <v>W10233</v>
          </cell>
          <cell r="C506" t="str">
            <v>R1</v>
          </cell>
          <cell r="D506" t="str">
            <v>R</v>
          </cell>
          <cell r="E506" t="str">
            <v>TM Suresh Babu</v>
          </cell>
          <cell r="F506" t="str">
            <v>No3, ( old no. 35-A), Postal Audit Colony, 2nd Street, Chinmaya Nagar, Chennai-93</v>
          </cell>
          <cell r="I506" t="str">
            <v>South</v>
          </cell>
        </row>
        <row r="507">
          <cell r="B507" t="str">
            <v>W10234</v>
          </cell>
          <cell r="C507" t="str">
            <v>R1</v>
          </cell>
          <cell r="D507" t="str">
            <v>R</v>
          </cell>
          <cell r="E507" t="str">
            <v>Shri Ram Singh Memorial Hospital</v>
          </cell>
          <cell r="F507" t="str">
            <v xml:space="preserve">B26, 26A, East Krishna Nagar, Delhi-110005 </v>
          </cell>
          <cell r="I507" t="str">
            <v>North</v>
          </cell>
        </row>
        <row r="508">
          <cell r="B508" t="str">
            <v>W10235</v>
          </cell>
          <cell r="C508" t="str">
            <v>R1</v>
          </cell>
          <cell r="D508" t="str">
            <v>R</v>
          </cell>
          <cell r="E508" t="str">
            <v>Anwar Lakdawala (Fauziya Nursing Home)</v>
          </cell>
          <cell r="F508" t="str">
            <v>209, Solanki Apartments, LBS Marg, Kural, Mumbai-400070</v>
          </cell>
          <cell r="I508" t="str">
            <v>West</v>
          </cell>
        </row>
        <row r="509">
          <cell r="B509" t="str">
            <v>W10236</v>
          </cell>
          <cell r="C509" t="str">
            <v>R1</v>
          </cell>
          <cell r="D509" t="str">
            <v>R</v>
          </cell>
          <cell r="E509" t="str">
            <v>VSSN Murthy</v>
          </cell>
          <cell r="F509" t="str">
            <v>Rohini Mother &amp; Child Care Hospital, Near RTC Bus Stand, Behind Chandana Brothers, Amalapuram-533201</v>
          </cell>
          <cell r="I509" t="str">
            <v>South</v>
          </cell>
        </row>
        <row r="510">
          <cell r="B510" t="str">
            <v>W10237</v>
          </cell>
          <cell r="C510" t="str">
            <v>NA</v>
          </cell>
          <cell r="D510" t="str">
            <v>NA</v>
          </cell>
          <cell r="E510" t="str">
            <v>Manipal Academy of Higher Education-3</v>
          </cell>
          <cell r="F510" t="str">
            <v>University Building, Madahav Nagar, Mangalore</v>
          </cell>
          <cell r="I510" t="str">
            <v>South</v>
          </cell>
        </row>
        <row r="511">
          <cell r="B511" t="str">
            <v>W10238</v>
          </cell>
          <cell r="C511" t="str">
            <v>NA</v>
          </cell>
          <cell r="D511" t="str">
            <v>NA</v>
          </cell>
          <cell r="E511" t="str">
            <v>Manipal Academy of Higher Education-4</v>
          </cell>
          <cell r="F511" t="str">
            <v>University Building, Madahav Nagar, Mangalore</v>
          </cell>
          <cell r="I511" t="str">
            <v>South</v>
          </cell>
        </row>
        <row r="512">
          <cell r="B512" t="str">
            <v>W10239</v>
          </cell>
          <cell r="C512" t="str">
            <v>R1</v>
          </cell>
          <cell r="D512" t="str">
            <v>R</v>
          </cell>
          <cell r="E512" t="str">
            <v>Satabdi Mediscanners</v>
          </cell>
          <cell r="F512" t="str">
            <v>3, Rasbehari Sarani, Hakimpura, Siliguri-734401</v>
          </cell>
          <cell r="I512" t="str">
            <v>East</v>
          </cell>
        </row>
        <row r="513">
          <cell r="B513" t="str">
            <v>W10240</v>
          </cell>
          <cell r="C513" t="str">
            <v>R1</v>
          </cell>
          <cell r="D513" t="str">
            <v>R</v>
          </cell>
          <cell r="E513" t="str">
            <v>BBR Multispeciality Hospital-2</v>
          </cell>
          <cell r="F513" t="str">
            <v>7-4-194, Ferozguda, Balanagar, Seundrabad-500011</v>
          </cell>
          <cell r="I513" t="str">
            <v>South</v>
          </cell>
        </row>
        <row r="514">
          <cell r="B514" t="str">
            <v>W10241</v>
          </cell>
          <cell r="C514" t="str">
            <v>R1</v>
          </cell>
          <cell r="D514" t="str">
            <v>R</v>
          </cell>
          <cell r="E514" t="str">
            <v>SR Trust-Meenakshi Mission Hospital-1</v>
          </cell>
          <cell r="F514" t="str">
            <v>Meenakshi Mission Hospital, Lake Area, Melur Road, Madurai-625107</v>
          </cell>
          <cell r="I514" t="str">
            <v>South</v>
          </cell>
        </row>
        <row r="515">
          <cell r="B515" t="str">
            <v>W10242</v>
          </cell>
          <cell r="C515" t="str">
            <v>R1</v>
          </cell>
          <cell r="D515" t="str">
            <v>R</v>
          </cell>
          <cell r="E515" t="str">
            <v>Bharat Scans Pvt Ltd-5</v>
          </cell>
          <cell r="F515" t="str">
            <v>Bharat Scans Pvt Ltd, 210, Periyarpathai, Chennai-600094</v>
          </cell>
          <cell r="I515" t="str">
            <v>South</v>
          </cell>
        </row>
        <row r="516">
          <cell r="B516" t="str">
            <v>W10243</v>
          </cell>
          <cell r="C516" t="str">
            <v>R1</v>
          </cell>
          <cell r="D516" t="str">
            <v>R</v>
          </cell>
          <cell r="E516" t="str">
            <v>OKAY DIAGNOSTICS</v>
          </cell>
          <cell r="F516" t="str">
            <v>4, Vivekanand Marg, C Sceme, Opposite SMS Hospital, Jaipur</v>
          </cell>
          <cell r="I516" t="str">
            <v>North</v>
          </cell>
        </row>
        <row r="517">
          <cell r="B517" t="str">
            <v>W10244</v>
          </cell>
          <cell r="C517" t="str">
            <v>R1</v>
          </cell>
          <cell r="D517" t="str">
            <v>R</v>
          </cell>
          <cell r="E517" t="str">
            <v>Eastern Fertility&amp; Genetic Research Centre Pvt Ltd</v>
          </cell>
          <cell r="F517" t="str">
            <v>Nandi Commercial, 2nd Floor, 14/B, Canac Street, , Calcutta-700017</v>
          </cell>
          <cell r="I517" t="str">
            <v>East</v>
          </cell>
        </row>
        <row r="518">
          <cell r="B518" t="str">
            <v>W10245</v>
          </cell>
          <cell r="C518" t="str">
            <v>R1</v>
          </cell>
          <cell r="D518" t="str">
            <v>R</v>
          </cell>
          <cell r="E518" t="str">
            <v>Poonam Verma</v>
          </cell>
          <cell r="F518" t="str">
            <v>34/12, Mohalla Khatikan, Near MC Park, Khanna, Punjab</v>
          </cell>
          <cell r="I518" t="str">
            <v>North</v>
          </cell>
        </row>
        <row r="519">
          <cell r="B519" t="str">
            <v>W10246</v>
          </cell>
          <cell r="C519" t="str">
            <v>R1</v>
          </cell>
          <cell r="D519" t="str">
            <v>R</v>
          </cell>
          <cell r="E519" t="str">
            <v>R Prabhakar Rao</v>
          </cell>
          <cell r="F519" t="str">
            <v>10-381/1, Vasanthapuri Colony, Malkagiri, Hyderabad</v>
          </cell>
          <cell r="I519" t="str">
            <v>South</v>
          </cell>
        </row>
        <row r="520">
          <cell r="B520" t="str">
            <v>W10247</v>
          </cell>
          <cell r="C520" t="str">
            <v>R1</v>
          </cell>
          <cell r="D520" t="str">
            <v>R</v>
          </cell>
          <cell r="E520" t="str">
            <v>Y.Thamizhselvi Masilamani</v>
          </cell>
          <cell r="F520" t="str">
            <v>Viralam Hospital, No. 50 Jayanthi Area, Tiruchengodu Road, Pallipalayam Road, Erode-638006</v>
          </cell>
          <cell r="I520" t="str">
            <v>South</v>
          </cell>
        </row>
        <row r="521">
          <cell r="B521" t="str">
            <v>W10248</v>
          </cell>
          <cell r="C521" t="str">
            <v>R1</v>
          </cell>
          <cell r="D521" t="str">
            <v>R</v>
          </cell>
          <cell r="E521" t="str">
            <v>R V Rajesuwari</v>
          </cell>
          <cell r="F521" t="str">
            <v>Sree Kumaran Hospital, 127 High School Road, Pattukottai-614601</v>
          </cell>
          <cell r="I521" t="str">
            <v>South</v>
          </cell>
        </row>
        <row r="522">
          <cell r="B522" t="str">
            <v>W10249</v>
          </cell>
          <cell r="C522" t="str">
            <v>R1</v>
          </cell>
          <cell r="D522" t="str">
            <v>R</v>
          </cell>
          <cell r="E522" t="str">
            <v>Vardhman Scanners</v>
          </cell>
          <cell r="F522" t="str">
            <v>Santokhba Durlabhji Memorial Hospital Campus, Jaipur-15</v>
          </cell>
          <cell r="I522" t="str">
            <v>North</v>
          </cell>
        </row>
        <row r="523">
          <cell r="B523" t="str">
            <v>W10250</v>
          </cell>
          <cell r="E523" t="str">
            <v>Eastern Diagnostics &amp; Research Centre</v>
          </cell>
          <cell r="F523" t="str">
            <v>13C, Free School Street, Calcutta-700016</v>
          </cell>
          <cell r="I523" t="str">
            <v>East</v>
          </cell>
        </row>
        <row r="524">
          <cell r="B524" t="str">
            <v>W10251</v>
          </cell>
          <cell r="D524" t="str">
            <v>NA</v>
          </cell>
          <cell r="E524" t="str">
            <v>Medical Relief Society - Manipal Hospital</v>
          </cell>
          <cell r="F524" t="str">
            <v>c/O Manipal Hospital, Airport Road, Bangalore</v>
          </cell>
          <cell r="I524" t="str">
            <v>South</v>
          </cell>
        </row>
        <row r="525">
          <cell r="B525" t="str">
            <v>W10252</v>
          </cell>
          <cell r="C525" t="str">
            <v>R1</v>
          </cell>
          <cell r="D525" t="str">
            <v>R</v>
          </cell>
          <cell r="E525" t="str">
            <v>Pandian Hospital &amp; Medical Research Foundation-1</v>
          </cell>
          <cell r="F525" t="str">
            <v>14, K K Nagar, Main Road, Madurai-625020</v>
          </cell>
          <cell r="I525" t="str">
            <v>South</v>
          </cell>
        </row>
        <row r="526">
          <cell r="B526" t="str">
            <v>W10253</v>
          </cell>
          <cell r="D526" t="str">
            <v>R</v>
          </cell>
          <cell r="E526" t="str">
            <v>Cantonment Polyclinic &amp; Nursing Home</v>
          </cell>
          <cell r="F526" t="str">
            <v>No.64, Spencer Road, Near Cloes Park, Bangalore-560005</v>
          </cell>
          <cell r="I526" t="str">
            <v>South</v>
          </cell>
        </row>
        <row r="527">
          <cell r="B527" t="str">
            <v>W10254</v>
          </cell>
          <cell r="D527" t="str">
            <v>R</v>
          </cell>
          <cell r="E527" t="str">
            <v>S.V. Savant</v>
          </cell>
          <cell r="F527" t="str">
            <v>Main Road, Raja Bang, Karwar-581301</v>
          </cell>
          <cell r="I527" t="str">
            <v>West</v>
          </cell>
        </row>
        <row r="528">
          <cell r="B528" t="str">
            <v>W10255</v>
          </cell>
          <cell r="D528" t="str">
            <v>R</v>
          </cell>
          <cell r="E528" t="str">
            <v>Poongothai Selvaraj</v>
          </cell>
          <cell r="F528" t="str">
            <v>Divya Maternity Nursing Home, Prithvi Complex, 300/215, Polladam Road, Veerupandi, Tirupur-641605</v>
          </cell>
          <cell r="I528" t="str">
            <v>South</v>
          </cell>
        </row>
        <row r="529">
          <cell r="B529" t="str">
            <v>W10256</v>
          </cell>
          <cell r="C529" t="str">
            <v>R1</v>
          </cell>
          <cell r="D529" t="str">
            <v>R</v>
          </cell>
          <cell r="E529" t="str">
            <v>Noida Medicare Centre Ltd.-2</v>
          </cell>
          <cell r="F529" t="str">
            <v>Noida Medicare Centre, 16-C, Block 'E', Sector-30, Noida-201303</v>
          </cell>
          <cell r="I529" t="str">
            <v>North</v>
          </cell>
        </row>
        <row r="530">
          <cell r="B530" t="str">
            <v>W10257</v>
          </cell>
          <cell r="C530" t="str">
            <v>R1</v>
          </cell>
          <cell r="D530" t="str">
            <v>R</v>
          </cell>
          <cell r="E530" t="str">
            <v>City X ray Ultrasound &amp; CT Scan Centre-2</v>
          </cell>
          <cell r="F530" t="str">
            <v>Jagdish Marg, Nr, Rajendra Hosp, Patiala-147001</v>
          </cell>
          <cell r="I530" t="str">
            <v>North</v>
          </cell>
        </row>
        <row r="531">
          <cell r="B531" t="str">
            <v>W10258</v>
          </cell>
          <cell r="C531" t="str">
            <v>R1</v>
          </cell>
          <cell r="D531" t="str">
            <v>R</v>
          </cell>
          <cell r="E531" t="str">
            <v>Pushpagiri Medical Society</v>
          </cell>
          <cell r="F531" t="str">
            <v>Pushpagiri Hospital, Thiruvalla-689101</v>
          </cell>
          <cell r="I531" t="str">
            <v>South</v>
          </cell>
        </row>
        <row r="532">
          <cell r="B532" t="str">
            <v>W10259</v>
          </cell>
          <cell r="C532" t="str">
            <v>R1</v>
          </cell>
          <cell r="D532" t="str">
            <v>R</v>
          </cell>
          <cell r="E532" t="str">
            <v>Sapthagiri Digital Imaging Centre Pvt Ltd-1</v>
          </cell>
          <cell r="F532" t="str">
            <v>No. 522, Near 11th, Cross, Sampige Road, Malleswaram, Bangalore-5600055</v>
          </cell>
          <cell r="I532" t="str">
            <v>South</v>
          </cell>
        </row>
        <row r="533">
          <cell r="B533" t="str">
            <v>W10260</v>
          </cell>
          <cell r="C533" t="str">
            <v>R1</v>
          </cell>
          <cell r="D533" t="str">
            <v>R</v>
          </cell>
          <cell r="E533" t="str">
            <v>R Suresh</v>
          </cell>
          <cell r="F533" t="str">
            <v>Manju Nursing Home, Main Road, Marthandam-629165</v>
          </cell>
          <cell r="I533" t="str">
            <v>South</v>
          </cell>
        </row>
        <row r="534">
          <cell r="B534" t="str">
            <v>WGE- LEASE-1</v>
          </cell>
          <cell r="C534" t="str">
            <v>NA</v>
          </cell>
          <cell r="D534" t="str">
            <v>NA</v>
          </cell>
          <cell r="E534" t="str">
            <v>Wipro GE Medical Systems Ltd-LEASE-1</v>
          </cell>
          <cell r="F534" t="str">
            <v>Plot no. 4, Kadugodi Plantation Indl. Area, Sadarmangala, Bangalore</v>
          </cell>
          <cell r="I534" t="str">
            <v>Coporate</v>
          </cell>
        </row>
        <row r="535">
          <cell r="B535" t="str">
            <v>W10261</v>
          </cell>
          <cell r="C535" t="str">
            <v>R1</v>
          </cell>
          <cell r="D535" t="str">
            <v>R</v>
          </cell>
          <cell r="E535" t="str">
            <v>Spiral Diagnostics P Ltd-1</v>
          </cell>
          <cell r="F535" t="str">
            <v>282, Rabindra Saranai, Kolkata</v>
          </cell>
          <cell r="I535" t="str">
            <v>East</v>
          </cell>
        </row>
        <row r="536">
          <cell r="B536" t="str">
            <v>W10262</v>
          </cell>
          <cell r="C536" t="str">
            <v>R1</v>
          </cell>
          <cell r="D536" t="str">
            <v>R</v>
          </cell>
          <cell r="E536" t="str">
            <v>Spiral Diagnostics P Ltd-2</v>
          </cell>
          <cell r="F536" t="str">
            <v>282, Rabindra Saranai, Kolkata</v>
          </cell>
          <cell r="I536" t="str">
            <v>East</v>
          </cell>
        </row>
        <row r="537">
          <cell r="B537" t="str">
            <v>W10263</v>
          </cell>
          <cell r="C537" t="str">
            <v>R1</v>
          </cell>
          <cell r="D537" t="str">
            <v>R</v>
          </cell>
          <cell r="E537" t="str">
            <v>Spiral Diagnostics P Ltd-3</v>
          </cell>
          <cell r="F537" t="str">
            <v>282, Rabindra Saranai, Kolkata</v>
          </cell>
          <cell r="I537" t="str">
            <v>East</v>
          </cell>
        </row>
        <row r="538">
          <cell r="B538" t="str">
            <v>W10264</v>
          </cell>
          <cell r="C538" t="str">
            <v>R1</v>
          </cell>
          <cell r="D538" t="str">
            <v>R</v>
          </cell>
          <cell r="E538" t="str">
            <v>P Mohan</v>
          </cell>
          <cell r="F538" t="str">
            <v>12-2-823/C/45, SBI Colony, Mehdipattnam, Hyderabad-500028</v>
          </cell>
          <cell r="I538" t="str">
            <v>South</v>
          </cell>
        </row>
        <row r="539">
          <cell r="B539" t="str">
            <v>W10265</v>
          </cell>
          <cell r="C539" t="str">
            <v>R1</v>
          </cell>
          <cell r="D539" t="str">
            <v>R</v>
          </cell>
          <cell r="E539" t="str">
            <v>Harvey Healthcare Ltd</v>
          </cell>
          <cell r="F539" t="str">
            <v>No.9, Khader Nawaz Khan Road, Nungabakkam, Chennai-600034, TN.</v>
          </cell>
          <cell r="I539" t="str">
            <v>South</v>
          </cell>
        </row>
        <row r="540">
          <cell r="B540" t="str">
            <v>W10266</v>
          </cell>
          <cell r="C540" t="str">
            <v>R1</v>
          </cell>
          <cell r="D540" t="str">
            <v>R</v>
          </cell>
          <cell r="E540" t="str">
            <v>Nitya Diagnostic Centre</v>
          </cell>
          <cell r="F540" t="str">
            <v>G-18, Arun Apaartments, Red Hills, Hyderabad</v>
          </cell>
          <cell r="I540" t="str">
            <v>South</v>
          </cell>
        </row>
        <row r="541">
          <cell r="B541" t="str">
            <v>W10267</v>
          </cell>
          <cell r="C541" t="str">
            <v>R1</v>
          </cell>
          <cell r="D541" t="str">
            <v>R</v>
          </cell>
          <cell r="E541" t="str">
            <v xml:space="preserve">Dilip Kumar </v>
          </cell>
          <cell r="F541" t="str">
            <v>Makhania Kuan Road, Patna-4, Bihar</v>
          </cell>
          <cell r="I541" t="str">
            <v>North</v>
          </cell>
        </row>
        <row r="542">
          <cell r="B542" t="str">
            <v>W10268</v>
          </cell>
          <cell r="C542" t="str">
            <v>R1</v>
          </cell>
          <cell r="D542" t="str">
            <v>R</v>
          </cell>
          <cell r="E542" t="str">
            <v>K Sarojamma</v>
          </cell>
          <cell r="F542" t="str">
            <v>c/o Deepa N Hema, Apsara  Centre, Chinna Chowk, Cuddapah-516002</v>
          </cell>
          <cell r="I542" t="str">
            <v>South</v>
          </cell>
        </row>
        <row r="543">
          <cell r="B543" t="str">
            <v>W10269</v>
          </cell>
          <cell r="C543" t="str">
            <v>R1</v>
          </cell>
          <cell r="D543" t="str">
            <v>R</v>
          </cell>
          <cell r="E543" t="str">
            <v>J Chitra Ramani</v>
          </cell>
          <cell r="F543" t="str">
            <v>3-104B, Verramoni Bhawan, Ananthen Nagar, Asaripallam, Nagercoil-629001</v>
          </cell>
          <cell r="I543" t="str">
            <v>South</v>
          </cell>
        </row>
        <row r="544">
          <cell r="B544" t="str">
            <v>W10270</v>
          </cell>
          <cell r="C544" t="str">
            <v>R1</v>
          </cell>
          <cell r="D544" t="str">
            <v>R</v>
          </cell>
          <cell r="E544" t="str">
            <v>Surendernath Reddy-2</v>
          </cell>
          <cell r="F544" t="str">
            <v>Vijaya Diagnostic Centre, 3-6-20, Tirumala Apartments, Himayat Nagar, Hyderabad-29</v>
          </cell>
          <cell r="I544" t="str">
            <v>South</v>
          </cell>
        </row>
        <row r="545">
          <cell r="B545" t="str">
            <v>W10271</v>
          </cell>
          <cell r="C545" t="str">
            <v>R1</v>
          </cell>
          <cell r="D545" t="str">
            <v>R</v>
          </cell>
          <cell r="E545" t="str">
            <v>Pandian Hospital &amp; Medical Research Foundation-2</v>
          </cell>
          <cell r="F545" t="str">
            <v>14, K K Nagar, Main Road, Madurai-625020</v>
          </cell>
          <cell r="I545" t="str">
            <v>South</v>
          </cell>
        </row>
        <row r="546">
          <cell r="B546" t="str">
            <v>W10272</v>
          </cell>
          <cell r="C546" t="str">
            <v>R1</v>
          </cell>
          <cell r="D546" t="str">
            <v>R</v>
          </cell>
          <cell r="E546" t="str">
            <v>G Bhaskar Rao</v>
          </cell>
          <cell r="F546" t="str">
            <v>H No. 37, Kakotpalli, Hyderabad-72</v>
          </cell>
          <cell r="I546" t="str">
            <v>South</v>
          </cell>
        </row>
        <row r="547">
          <cell r="B547" t="str">
            <v>W10273</v>
          </cell>
          <cell r="C547" t="str">
            <v>R1</v>
          </cell>
          <cell r="D547" t="str">
            <v>R</v>
          </cell>
          <cell r="E547" t="str">
            <v>MSR Hospital Pvt Ltd</v>
          </cell>
          <cell r="F547" t="str">
            <v>25/179, Railwat Station Road, nandiyal, Kurnool-518509</v>
          </cell>
          <cell r="I547" t="str">
            <v>South</v>
          </cell>
        </row>
        <row r="548">
          <cell r="B548" t="str">
            <v>W10274</v>
          </cell>
          <cell r="C548" t="str">
            <v>R1</v>
          </cell>
          <cell r="D548" t="str">
            <v>R</v>
          </cell>
          <cell r="E548" t="str">
            <v>Travancore Diagnostic-3</v>
          </cell>
          <cell r="F548" t="str">
            <v>Travancore Diag Pvt. Ltd., Groun Dloor, Nazeem Complex, Distt Hospital Road, Chamakkada, Kollam, Kerala-691001</v>
          </cell>
          <cell r="I548" t="str">
            <v>South</v>
          </cell>
        </row>
        <row r="549">
          <cell r="B549" t="str">
            <v>W10275</v>
          </cell>
          <cell r="C549" t="str">
            <v>R1</v>
          </cell>
          <cell r="D549" t="str">
            <v>R</v>
          </cell>
          <cell r="E549" t="str">
            <v>Bollineni Ramaniah Memorial ( BRM -hospitals )</v>
          </cell>
          <cell r="F549" t="str">
            <v>Ambuja Centre, Durga Metaa, Nellore-524004</v>
          </cell>
          <cell r="I549" t="str">
            <v>South</v>
          </cell>
        </row>
        <row r="550">
          <cell r="B550" t="str">
            <v>W10276</v>
          </cell>
          <cell r="C550" t="str">
            <v>R1</v>
          </cell>
          <cell r="D550" t="str">
            <v>R</v>
          </cell>
          <cell r="E550" t="str">
            <v>PVN Murthy</v>
          </cell>
          <cell r="F550" t="str">
            <v>5-5-205, Indira Road, Nalgonda- AP</v>
          </cell>
          <cell r="I550" t="str">
            <v>South</v>
          </cell>
        </row>
        <row r="551">
          <cell r="B551" t="str">
            <v>W10277</v>
          </cell>
          <cell r="C551" t="str">
            <v>R1</v>
          </cell>
          <cell r="D551" t="str">
            <v>R</v>
          </cell>
          <cell r="E551" t="str">
            <v>Anoop Kumar</v>
          </cell>
          <cell r="F551" t="str">
            <v>Una Road, Hoshiarpur, Punjab</v>
          </cell>
          <cell r="I551" t="str">
            <v>North</v>
          </cell>
        </row>
        <row r="552">
          <cell r="B552" t="str">
            <v>W10278</v>
          </cell>
          <cell r="C552" t="str">
            <v>R1</v>
          </cell>
          <cell r="D552" t="str">
            <v>R</v>
          </cell>
          <cell r="E552" t="str">
            <v>L Arunan</v>
          </cell>
          <cell r="F552" t="str">
            <v>Arvind Scans, 45, Thanumannan Road, Behind Pookaodai Complex, Four Roads, Salem-636009</v>
          </cell>
          <cell r="I552" t="str">
            <v>South</v>
          </cell>
        </row>
        <row r="553">
          <cell r="B553" t="str">
            <v>W10279</v>
          </cell>
          <cell r="C553" t="str">
            <v>R1</v>
          </cell>
          <cell r="D553" t="str">
            <v>R</v>
          </cell>
          <cell r="E553" t="str">
            <v>Chandrika Thangapandian</v>
          </cell>
          <cell r="F553" t="str">
            <v>282, Samba Street, Tenkasi-627811</v>
          </cell>
          <cell r="I553" t="str">
            <v>South</v>
          </cell>
        </row>
        <row r="554">
          <cell r="B554" t="str">
            <v>W10280</v>
          </cell>
          <cell r="C554" t="str">
            <v>R1</v>
          </cell>
          <cell r="D554" t="str">
            <v>R</v>
          </cell>
          <cell r="E554" t="str">
            <v>E Ravinder Reddy-SVR Multispeciality Hospital</v>
          </cell>
          <cell r="F554" t="str">
            <v>SVR Hospitals, 7-1-79/A &amp; B, Dharam Karam Road, Ameerpet, Hyd.</v>
          </cell>
          <cell r="I554" t="str">
            <v>South</v>
          </cell>
        </row>
        <row r="555">
          <cell r="B555" t="str">
            <v>W10281</v>
          </cell>
          <cell r="C555" t="str">
            <v>R1</v>
          </cell>
          <cell r="D555" t="str">
            <v>R</v>
          </cell>
          <cell r="E555" t="str">
            <v>Apollo Diagnostics</v>
          </cell>
          <cell r="F555" t="str">
            <v>29-6-5/A, Ram Chandra Rao, Suryarao Pet, Vijaywada-520002</v>
          </cell>
          <cell r="I555" t="str">
            <v>South</v>
          </cell>
        </row>
        <row r="556">
          <cell r="B556" t="str">
            <v>W10282</v>
          </cell>
          <cell r="C556" t="str">
            <v>NA</v>
          </cell>
          <cell r="D556" t="str">
            <v>NA</v>
          </cell>
          <cell r="E556" t="str">
            <v>Sikkim Manipal University</v>
          </cell>
          <cell r="F556" t="str">
            <v>5th Mites Todong, Gangtok-737102</v>
          </cell>
          <cell r="I556" t="str">
            <v>South</v>
          </cell>
        </row>
        <row r="557">
          <cell r="B557" t="str">
            <v>W10283</v>
          </cell>
          <cell r="C557" t="str">
            <v>R3</v>
          </cell>
          <cell r="D557" t="str">
            <v>R</v>
          </cell>
          <cell r="E557" t="str">
            <v>BGS Apollo</v>
          </cell>
          <cell r="F557" t="str">
            <v>KANTARAJ URS ROAD, KAVEMPU NAGAR, MYSORE</v>
          </cell>
          <cell r="I557" t="str">
            <v>South</v>
          </cell>
        </row>
        <row r="558">
          <cell r="B558" t="str">
            <v>W10284</v>
          </cell>
          <cell r="C558" t="str">
            <v>R1</v>
          </cell>
          <cell r="D558" t="str">
            <v>R</v>
          </cell>
          <cell r="E558" t="str">
            <v>Sethi Diagnostic &amp; Medicare Pvt Ltd</v>
          </cell>
          <cell r="F558" t="str">
            <v>69, Diamond Harbour Road, Calcutta-700038</v>
          </cell>
          <cell r="I558" t="str">
            <v>East</v>
          </cell>
        </row>
        <row r="559">
          <cell r="B559" t="str">
            <v>W10285</v>
          </cell>
          <cell r="C559" t="str">
            <v>R1</v>
          </cell>
          <cell r="D559" t="str">
            <v>R</v>
          </cell>
          <cell r="E559" t="str">
            <v>B. Pandu</v>
          </cell>
          <cell r="F559" t="str">
            <v>Virinchi Nursing Home, Ganesh nagar, Giddalur, Prakasam Distt.</v>
          </cell>
          <cell r="I559" t="str">
            <v>South</v>
          </cell>
        </row>
        <row r="560">
          <cell r="B560" t="str">
            <v>W10286</v>
          </cell>
          <cell r="C560" t="str">
            <v>R1</v>
          </cell>
          <cell r="D560" t="str">
            <v>R</v>
          </cell>
          <cell r="E560" t="str">
            <v>City X-ray , U/S &amp; CT Scan Centre-2</v>
          </cell>
          <cell r="F560" t="str">
            <v>Jagdish Marg, patiala</v>
          </cell>
          <cell r="I560" t="str">
            <v>North</v>
          </cell>
        </row>
        <row r="561">
          <cell r="B561" t="str">
            <v>W10287</v>
          </cell>
          <cell r="C561" t="str">
            <v>R1</v>
          </cell>
          <cell r="D561" t="str">
            <v>R</v>
          </cell>
          <cell r="E561" t="str">
            <v>Metropolitan Scan Centre</v>
          </cell>
          <cell r="F561" t="str">
            <v>kakalai, Trisur-7</v>
          </cell>
          <cell r="I561" t="str">
            <v>South</v>
          </cell>
        </row>
        <row r="562">
          <cell r="B562" t="str">
            <v>W10288</v>
          </cell>
          <cell r="C562" t="str">
            <v>R1</v>
          </cell>
          <cell r="D562" t="str">
            <v>R</v>
          </cell>
          <cell r="E562" t="str">
            <v>P D Singh - Pilibhit</v>
          </cell>
          <cell r="F562" t="str">
            <v>PDS Hospital, Near Telephone Exchange, Sugar factory Road, Pilibhit</v>
          </cell>
          <cell r="I562" t="str">
            <v>North</v>
          </cell>
        </row>
        <row r="563">
          <cell r="B563" t="str">
            <v>W10289</v>
          </cell>
          <cell r="C563" t="str">
            <v>R1</v>
          </cell>
          <cell r="D563" t="str">
            <v>R</v>
          </cell>
          <cell r="E563" t="str">
            <v>Sanjay Tomar</v>
          </cell>
          <cell r="F563" t="str">
            <v>Opp Railway Station, Lakhimpur Kheri, Kheri UP</v>
          </cell>
          <cell r="I563" t="str">
            <v>North</v>
          </cell>
        </row>
        <row r="564">
          <cell r="B564" t="str">
            <v>W10290</v>
          </cell>
          <cell r="C564" t="str">
            <v>R1</v>
          </cell>
          <cell r="D564" t="str">
            <v>R</v>
          </cell>
          <cell r="E564" t="str">
            <v>Serene Diagnostic Services P. Ltd</v>
          </cell>
          <cell r="F564" t="str">
            <v>Wijra Road, Khammam Road, Khammam-507001</v>
          </cell>
          <cell r="I564" t="str">
            <v>South</v>
          </cell>
        </row>
        <row r="565">
          <cell r="B565" t="str">
            <v>W10291</v>
          </cell>
          <cell r="C565" t="str">
            <v>R1</v>
          </cell>
          <cell r="D565" t="str">
            <v>R</v>
          </cell>
          <cell r="E565" t="str">
            <v>Devaki Hospitals Ltd.-2</v>
          </cell>
          <cell r="F565" t="str">
            <v>148, Luz Church Road, Mylapore, Chennai-600004</v>
          </cell>
          <cell r="I565" t="str">
            <v>South</v>
          </cell>
        </row>
        <row r="566">
          <cell r="B566" t="str">
            <v>W10292</v>
          </cell>
          <cell r="C566" t="str">
            <v>R1</v>
          </cell>
          <cell r="D566" t="str">
            <v>R</v>
          </cell>
          <cell r="E566" t="str">
            <v>Advanced Medicare Research Institute-5</v>
          </cell>
          <cell r="F566" t="str">
            <v>P-4, CIT Scheme-LXXII, Block A, Gariahat Road, Calcutta-700029</v>
          </cell>
          <cell r="I566" t="str">
            <v>East</v>
          </cell>
        </row>
        <row r="567">
          <cell r="B567" t="str">
            <v>W10293</v>
          </cell>
          <cell r="D567" t="str">
            <v>R</v>
          </cell>
          <cell r="E567" t="str">
            <v>Haldia Medicare-4</v>
          </cell>
          <cell r="F567" t="str">
            <v>Todi mansion, P-15, India Exchange Place, Ext, Calcutta-700073</v>
          </cell>
          <cell r="I567" t="str">
            <v>East</v>
          </cell>
        </row>
        <row r="568">
          <cell r="B568" t="str">
            <v>W10294</v>
          </cell>
          <cell r="C568" t="str">
            <v>R1</v>
          </cell>
          <cell r="D568" t="str">
            <v>R</v>
          </cell>
          <cell r="E568" t="str">
            <v>Yazhini Selvaraj</v>
          </cell>
          <cell r="F568" t="str">
            <v>Ponne Trust Hospital, 2/294 Pillayar koil Street, Bank Colony, narayanpuram, Madurai-625014</v>
          </cell>
          <cell r="I568" t="str">
            <v>South</v>
          </cell>
        </row>
        <row r="569">
          <cell r="B569" t="str">
            <v>W10295</v>
          </cell>
          <cell r="C569" t="str">
            <v>R1</v>
          </cell>
          <cell r="D569" t="str">
            <v>R</v>
          </cell>
          <cell r="E569" t="str">
            <v>Surendranath Reddy- Vijaya Diagnostic Centre-3</v>
          </cell>
          <cell r="F569" t="str">
            <v>3-6-20, Tirumala Apartments, Skyline Theatre lane, Basheer Bagh, Hyd-500029</v>
          </cell>
          <cell r="I569" t="str">
            <v>South</v>
          </cell>
        </row>
        <row r="570">
          <cell r="B570" t="str">
            <v>W10296</v>
          </cell>
          <cell r="C570" t="str">
            <v>R1</v>
          </cell>
          <cell r="D570" t="str">
            <v>R</v>
          </cell>
          <cell r="E570" t="str">
            <v>T. Thiraviam</v>
          </cell>
          <cell r="F570" t="str">
            <v>44B, Sarvan bhawan, Samarsa Veedhi, Kottar, Nagercoil-629002</v>
          </cell>
          <cell r="I570" t="str">
            <v>South</v>
          </cell>
        </row>
        <row r="571">
          <cell r="B571" t="str">
            <v>W10297</v>
          </cell>
          <cell r="C571" t="str">
            <v>R1</v>
          </cell>
          <cell r="D571" t="str">
            <v>R</v>
          </cell>
          <cell r="E571" t="str">
            <v>Indira Diagnostic Centre &amp; Blood Bank Ltd</v>
          </cell>
          <cell r="F571" t="str">
            <v>19/718, INDIRA NAGAR, FAIZABAD ROAD, LUCKNOW</v>
          </cell>
          <cell r="I571" t="str">
            <v>North</v>
          </cell>
        </row>
        <row r="572">
          <cell r="B572" t="str">
            <v>W10298</v>
          </cell>
          <cell r="C572" t="str">
            <v>R1</v>
          </cell>
          <cell r="D572" t="str">
            <v>R</v>
          </cell>
          <cell r="E572" t="str">
            <v>Vasantham Health Centre Pvt Ltd.</v>
          </cell>
          <cell r="F572" t="str">
            <v>DENNISON ROAD, NAGERCOIL-629001, TN</v>
          </cell>
          <cell r="I572" t="str">
            <v>South</v>
          </cell>
        </row>
        <row r="573">
          <cell r="B573" t="str">
            <v>W10299</v>
          </cell>
          <cell r="C573" t="str">
            <v>R1</v>
          </cell>
          <cell r="D573" t="str">
            <v>R</v>
          </cell>
          <cell r="E573" t="str">
            <v>Decision Diagnostic Centre Pvt Ltd</v>
          </cell>
          <cell r="F573" t="str">
            <v>Decision Tower, Near City Pride Theatre, Opp Bhaskar Petrol Pump, Pune-411037</v>
          </cell>
          <cell r="I573" t="str">
            <v>West</v>
          </cell>
        </row>
        <row r="574">
          <cell r="B574" t="str">
            <v>W10300</v>
          </cell>
          <cell r="C574" t="str">
            <v>R1</v>
          </cell>
          <cell r="D574" t="str">
            <v>R</v>
          </cell>
          <cell r="E574" t="str">
            <v>DOON MRI</v>
          </cell>
          <cell r="F574" t="str">
            <v>RAJPURA ROAD, DEHRADOON</v>
          </cell>
          <cell r="I574" t="str">
            <v>North</v>
          </cell>
        </row>
        <row r="575">
          <cell r="B575" t="str">
            <v>W10300-R</v>
          </cell>
          <cell r="C575" t="str">
            <v>R1</v>
          </cell>
          <cell r="D575" t="str">
            <v>R</v>
          </cell>
          <cell r="E575" t="str">
            <v>DOON MRI-R</v>
          </cell>
          <cell r="F575" t="str">
            <v>RAJPURA ROAD, DEHRADOON</v>
          </cell>
          <cell r="I575" t="str">
            <v>North</v>
          </cell>
        </row>
        <row r="576">
          <cell r="B576" t="str">
            <v>W10301</v>
          </cell>
          <cell r="C576" t="str">
            <v>R1</v>
          </cell>
          <cell r="D576" t="str">
            <v>R</v>
          </cell>
          <cell r="E576" t="str">
            <v>Y. Radhika</v>
          </cell>
          <cell r="F576" t="str">
            <v>Sai Nursing Home, Nehru Bazar, Markapur, Prakasam Distt.</v>
          </cell>
          <cell r="I576" t="str">
            <v>South</v>
          </cell>
        </row>
        <row r="577">
          <cell r="B577" t="str">
            <v>W10302</v>
          </cell>
          <cell r="C577" t="str">
            <v>R1</v>
          </cell>
          <cell r="D577" t="str">
            <v>R</v>
          </cell>
          <cell r="E577" t="str">
            <v>Muhabeen Shaikh</v>
          </cell>
          <cell r="F577" t="str">
            <v>Kedy Diagnostic Centre, Kedy Shopping Centre, 1st Floor, Ballasis Road, Nagpada Junction, Mumbai-8</v>
          </cell>
          <cell r="I577" t="str">
            <v>West</v>
          </cell>
        </row>
        <row r="578">
          <cell r="B578" t="str">
            <v>W10303</v>
          </cell>
          <cell r="C578" t="str">
            <v>R1</v>
          </cell>
          <cell r="D578" t="str">
            <v>R</v>
          </cell>
          <cell r="E578" t="str">
            <v>Saleem Ahmed</v>
          </cell>
          <cell r="F578" t="str">
            <v>2-1-788/1 Mogupura, Hyderbad-500002</v>
          </cell>
          <cell r="I578" t="str">
            <v>South</v>
          </cell>
        </row>
        <row r="579">
          <cell r="B579" t="str">
            <v>W10304</v>
          </cell>
          <cell r="C579" t="str">
            <v>R1</v>
          </cell>
          <cell r="D579" t="str">
            <v>R</v>
          </cell>
          <cell r="E579" t="str">
            <v>Noshina Sarfaraz</v>
          </cell>
          <cell r="F579" t="str">
            <v>Flat No. 3 &amp; 4, 10-2-8/32, Shah &amp; Shah Apartments, Shantinagar, Hyderbad</v>
          </cell>
          <cell r="I579" t="str">
            <v>South</v>
          </cell>
        </row>
        <row r="580">
          <cell r="B580" t="str">
            <v>W10305</v>
          </cell>
          <cell r="C580" t="str">
            <v>R1</v>
          </cell>
          <cell r="D580" t="str">
            <v>R</v>
          </cell>
          <cell r="E580" t="str">
            <v>A. J. Bensam</v>
          </cell>
          <cell r="F580" t="str">
            <v>Bansom Hospital, Kalliancaud, Nagercoil-629003</v>
          </cell>
          <cell r="I580" t="str">
            <v>South</v>
          </cell>
        </row>
        <row r="581">
          <cell r="B581" t="str">
            <v>W10306</v>
          </cell>
          <cell r="C581" t="str">
            <v>R1</v>
          </cell>
          <cell r="D581" t="str">
            <v>R</v>
          </cell>
          <cell r="E581" t="str">
            <v>Rosalind Rani Rajendran</v>
          </cell>
          <cell r="F581" t="str">
            <v>New Add : Flat No.4, Ground Floor, Building No. 59-A, Brindavan Society, Thane, Maharashtra. ( Old Add :C42, veerabahu Nagar, pettai, Tirunelveli)</v>
          </cell>
          <cell r="I581" t="str">
            <v>South</v>
          </cell>
        </row>
        <row r="582">
          <cell r="B582" t="str">
            <v>W10307</v>
          </cell>
          <cell r="C582" t="str">
            <v>R1</v>
          </cell>
          <cell r="D582" t="str">
            <v>R</v>
          </cell>
          <cell r="E582" t="str">
            <v>SR Trust- Meenakshi Mission Hospital-2</v>
          </cell>
          <cell r="F582" t="str">
            <v>Lakse Area, Mellur Road, Madurai, Tamilnadu-625017</v>
          </cell>
          <cell r="I582" t="str">
            <v>South</v>
          </cell>
        </row>
        <row r="583">
          <cell r="B583" t="str">
            <v>W10308</v>
          </cell>
          <cell r="C583" t="str">
            <v>R1</v>
          </cell>
          <cell r="D583" t="str">
            <v>R</v>
          </cell>
          <cell r="E583" t="str">
            <v>Chitra Scan &amp; Imaging Centre Pvt. Ltd.</v>
          </cell>
          <cell r="F583" t="str">
            <v>Chitra Apartments, Shop No.2, Ground Floor, Gokuldas Parta Road, Behind Chitra Cinema, Dadar, East, Mumbai</v>
          </cell>
          <cell r="I583" t="str">
            <v>West</v>
          </cell>
        </row>
        <row r="584">
          <cell r="B584" t="str">
            <v>W10309</v>
          </cell>
          <cell r="C584" t="str">
            <v>R1</v>
          </cell>
          <cell r="D584" t="str">
            <v>R</v>
          </cell>
          <cell r="E584" t="str">
            <v>Krishna Hospital &amp; Research Foundation-Cuddalore</v>
          </cell>
          <cell r="F584" t="str">
            <v>17-A, Hospital Road, Cuddalore, Cuddalore-607001</v>
          </cell>
          <cell r="I584" t="str">
            <v>South</v>
          </cell>
        </row>
        <row r="585">
          <cell r="B585" t="str">
            <v>W10310</v>
          </cell>
          <cell r="C585" t="str">
            <v>R1</v>
          </cell>
          <cell r="D585" t="str">
            <v>R</v>
          </cell>
          <cell r="E585" t="str">
            <v>Vrindha Diagnostic Centre P. Ltd-1</v>
          </cell>
          <cell r="F585" t="str">
            <v>926, Vikas Puri, Vikas Kunj, Delhi</v>
          </cell>
          <cell r="I585" t="str">
            <v>North</v>
          </cell>
        </row>
        <row r="586">
          <cell r="B586" t="str">
            <v>W10311</v>
          </cell>
          <cell r="C586" t="str">
            <v>R1</v>
          </cell>
          <cell r="D586" t="str">
            <v>R</v>
          </cell>
          <cell r="E586" t="str">
            <v>PM Baruah</v>
          </cell>
          <cell r="F586" t="str">
            <v>NMB Baruah Nursing Home, Nalbari-781335, Assam</v>
          </cell>
          <cell r="I586" t="str">
            <v>East</v>
          </cell>
        </row>
        <row r="587">
          <cell r="B587" t="str">
            <v>W10312</v>
          </cell>
          <cell r="C587" t="str">
            <v>R1</v>
          </cell>
          <cell r="D587" t="str">
            <v>R</v>
          </cell>
          <cell r="E587" t="str">
            <v>A R Santhini</v>
          </cell>
          <cell r="F587" t="str">
            <v>Aruna Clinic Natham, Sendurai Road</v>
          </cell>
          <cell r="I587" t="str">
            <v>South</v>
          </cell>
        </row>
        <row r="588">
          <cell r="B588" t="str">
            <v>W10313</v>
          </cell>
          <cell r="C588" t="str">
            <v>R1</v>
          </cell>
          <cell r="D588" t="str">
            <v>R</v>
          </cell>
          <cell r="E588" t="str">
            <v>Subhash Jain-AMIT CAT SCAN Centre</v>
          </cell>
          <cell r="F588" t="str">
            <v>Amit CAT Scan Centre, Mahatama Gandhi Road, Jodhpur-342001</v>
          </cell>
          <cell r="I588" t="str">
            <v>North</v>
          </cell>
        </row>
        <row r="589">
          <cell r="B589" t="str">
            <v>W10314</v>
          </cell>
          <cell r="C589" t="str">
            <v>R1</v>
          </cell>
          <cell r="D589" t="str">
            <v>R</v>
          </cell>
          <cell r="E589" t="str">
            <v>Smt B Rajya Sri-Bollineni  Heart Centre</v>
          </cell>
          <cell r="F589" t="str">
            <v>Bolleneni Heart Centre, Plot No. 94, Road No. 13A, Banjara Hills,Hyderabad</v>
          </cell>
          <cell r="I589" t="str">
            <v>South</v>
          </cell>
        </row>
        <row r="590">
          <cell r="B590" t="str">
            <v>W10315</v>
          </cell>
          <cell r="C590" t="str">
            <v>R1</v>
          </cell>
          <cell r="D590" t="str">
            <v>R</v>
          </cell>
          <cell r="E590" t="str">
            <v>S Sumitha</v>
          </cell>
          <cell r="F590" t="str">
            <v>90, Viveknanda Road, Ram Nagar, Coimbatore-641009</v>
          </cell>
          <cell r="I590" t="str">
            <v>South</v>
          </cell>
        </row>
        <row r="591">
          <cell r="B591" t="str">
            <v>W10316</v>
          </cell>
          <cell r="C591" t="str">
            <v>R1</v>
          </cell>
          <cell r="D591" t="str">
            <v>R</v>
          </cell>
          <cell r="E591" t="str">
            <v>R Ravi</v>
          </cell>
          <cell r="F591" t="str">
            <v>Digestive Disease &amp; Indoscopy Centre, William Hospital Complex, M S Road, Krishnacoil, Mnagercoil-629001</v>
          </cell>
          <cell r="I591" t="str">
            <v>South</v>
          </cell>
        </row>
        <row r="592">
          <cell r="B592" t="str">
            <v>W10317</v>
          </cell>
          <cell r="C592" t="str">
            <v>R1</v>
          </cell>
          <cell r="D592" t="str">
            <v>R</v>
          </cell>
          <cell r="E592" t="str">
            <v>Peace Enterprises ( India) Pvt Ltd-1</v>
          </cell>
          <cell r="F592" t="str">
            <v>353, Bhartia's Road, Sidhpudur ( PO), Gandhipuram, Coibatore-641044</v>
          </cell>
          <cell r="I592" t="str">
            <v>South</v>
          </cell>
        </row>
        <row r="593">
          <cell r="B593" t="str">
            <v>W10318</v>
          </cell>
          <cell r="C593" t="str">
            <v>R1</v>
          </cell>
          <cell r="D593" t="str">
            <v>R</v>
          </cell>
          <cell r="E593" t="str">
            <v>D Srinivas Rao-Sri Vijaya Diagnostics</v>
          </cell>
          <cell r="F593" t="str">
            <v>Hanamkanda, Distt Warangal-506001, opp. PO Ranna Darwaza, Chowrastha</v>
          </cell>
          <cell r="I593" t="str">
            <v>South</v>
          </cell>
        </row>
        <row r="594">
          <cell r="B594" t="str">
            <v>W10319</v>
          </cell>
          <cell r="C594" t="str">
            <v>R1</v>
          </cell>
          <cell r="D594" t="str">
            <v>R</v>
          </cell>
          <cell r="E594" t="str">
            <v xml:space="preserve">V Rambabu </v>
          </cell>
          <cell r="F594" t="str">
            <v>Cri Ramsai Scan Centre, Chennur Road, Mancherial, Adilabad Distt</v>
          </cell>
          <cell r="I594" t="str">
            <v>South</v>
          </cell>
        </row>
        <row r="595">
          <cell r="B595" t="str">
            <v>W10320</v>
          </cell>
          <cell r="C595" t="str">
            <v>R1</v>
          </cell>
          <cell r="D595" t="str">
            <v>R</v>
          </cell>
          <cell r="E595" t="str">
            <v>S Rajalakshmi</v>
          </cell>
          <cell r="F595" t="str">
            <v>Rakki Road, 29-30, Orgadam Road, Amballur , Chennai-53</v>
          </cell>
          <cell r="I595" t="str">
            <v>South</v>
          </cell>
        </row>
        <row r="596">
          <cell r="B596" t="str">
            <v>W10321</v>
          </cell>
          <cell r="C596" t="str">
            <v>R3</v>
          </cell>
          <cell r="D596" t="str">
            <v>NA</v>
          </cell>
          <cell r="E596" t="str">
            <v>Manipal Academy of Higher Education-MAHE</v>
          </cell>
          <cell r="F596" t="str">
            <v>manipal Hospital, Bangalore</v>
          </cell>
          <cell r="I596" t="str">
            <v>South</v>
          </cell>
        </row>
        <row r="597">
          <cell r="B597" t="str">
            <v>W10322</v>
          </cell>
          <cell r="C597" t="str">
            <v>R1</v>
          </cell>
          <cell r="D597" t="str">
            <v>R</v>
          </cell>
          <cell r="E597" t="str">
            <v>Nivedita Bakshi</v>
          </cell>
          <cell r="F597" t="str">
            <v>Saharda Nursing Home, 110 Magan Nathuram Road, Sonapur Lane, Kurla ( west), Mumbai-400070</v>
          </cell>
          <cell r="I597" t="str">
            <v>West</v>
          </cell>
        </row>
        <row r="598">
          <cell r="B598" t="str">
            <v>W10323</v>
          </cell>
          <cell r="C598" t="str">
            <v>R1</v>
          </cell>
          <cell r="D598" t="str">
            <v>R</v>
          </cell>
          <cell r="E598" t="str">
            <v>K Varaprasad</v>
          </cell>
          <cell r="F598" t="str">
            <v>Help Hospitals, Behind Victoria Museum, M G Road, Vijaywada-520002</v>
          </cell>
          <cell r="I598" t="str">
            <v>South</v>
          </cell>
        </row>
        <row r="599">
          <cell r="B599" t="str">
            <v>W10324</v>
          </cell>
          <cell r="C599" t="str">
            <v>R1</v>
          </cell>
          <cell r="D599" t="str">
            <v>R</v>
          </cell>
          <cell r="E599" t="str">
            <v>Chitra Devi</v>
          </cell>
          <cell r="F599" t="str">
            <v>Vaishali Digestive Disease Care no. 159, Salai Road, Thillai Nagar, Tiruchirapalli-620018</v>
          </cell>
          <cell r="I599" t="str">
            <v>South</v>
          </cell>
        </row>
        <row r="600">
          <cell r="B600" t="str">
            <v>W10325</v>
          </cell>
          <cell r="C600" t="str">
            <v>R1</v>
          </cell>
          <cell r="D600" t="str">
            <v>R</v>
          </cell>
          <cell r="E600" t="str">
            <v>Peace Enterprises ( India) Pvt Ltd-2</v>
          </cell>
          <cell r="F600" t="str">
            <v>353, Bhartia's Road, Sidhpudur ( PO), Gandhipuram, Coibatore-641044</v>
          </cell>
          <cell r="I600" t="str">
            <v>South</v>
          </cell>
        </row>
        <row r="601">
          <cell r="B601" t="str">
            <v>W10326</v>
          </cell>
          <cell r="C601" t="str">
            <v>R1</v>
          </cell>
          <cell r="D601" t="str">
            <v>R</v>
          </cell>
          <cell r="E601" t="str">
            <v>Suman Ultrasound Scanning Centre</v>
          </cell>
          <cell r="F601" t="str">
            <v>No. 9/1, Vikram Complex, Dr Rajkumar Road, Rajaji Nagar, Bangalore-10</v>
          </cell>
          <cell r="I601" t="str">
            <v>South</v>
          </cell>
        </row>
        <row r="602">
          <cell r="B602" t="str">
            <v>W10327</v>
          </cell>
          <cell r="C602" t="str">
            <v>R1</v>
          </cell>
          <cell r="D602" t="str">
            <v>R</v>
          </cell>
          <cell r="E602" t="str">
            <v>Manoj D Pritnani - Maitri Imaging Centre</v>
          </cell>
          <cell r="F602" t="str">
            <v>Maitri Imaging Centre, Maharaja Complex, Near Bhopal Park, Maya Cinems Road, Kuber Nagar, Ahamedabad</v>
          </cell>
          <cell r="I602" t="str">
            <v>West</v>
          </cell>
        </row>
        <row r="603">
          <cell r="B603" t="str">
            <v>W10328</v>
          </cell>
          <cell r="C603" t="str">
            <v>R1</v>
          </cell>
          <cell r="D603" t="str">
            <v>R</v>
          </cell>
          <cell r="E603" t="str">
            <v>Parakh X-ray &amp; US Clinic</v>
          </cell>
          <cell r="F603" t="str">
            <v>Near kampoo Busstand, Kamploo, Gawalior, MP</v>
          </cell>
          <cell r="I603" t="str">
            <v>North</v>
          </cell>
        </row>
        <row r="604">
          <cell r="B604" t="str">
            <v>W10329</v>
          </cell>
          <cell r="C604" t="str">
            <v>R1</v>
          </cell>
          <cell r="D604" t="str">
            <v>R</v>
          </cell>
          <cell r="E604" t="str">
            <v>Infertility Institute &amp; Research Centre Pvt Ltd-Mamta Shenoy</v>
          </cell>
          <cell r="F604" t="str">
            <v>9-1-192, St Mary's Road, Opp. Prashant Theatre, Secundrabad-500003</v>
          </cell>
          <cell r="I604" t="str">
            <v>South</v>
          </cell>
        </row>
        <row r="605">
          <cell r="B605" t="str">
            <v>W10330</v>
          </cell>
          <cell r="C605" t="str">
            <v>R1</v>
          </cell>
          <cell r="D605" t="str">
            <v>R</v>
          </cell>
          <cell r="E605" t="str">
            <v>Asha Laad</v>
          </cell>
          <cell r="F605" t="str">
            <v>Dewas Sonography Centre, 162 Bhagat Singh Marg, Dewas-455001, MP</v>
          </cell>
          <cell r="I605" t="str">
            <v>North</v>
          </cell>
        </row>
        <row r="606">
          <cell r="B606" t="str">
            <v>W10331</v>
          </cell>
          <cell r="C606" t="str">
            <v>R1</v>
          </cell>
          <cell r="D606" t="str">
            <v>R</v>
          </cell>
          <cell r="E606" t="str">
            <v>Govind Reddy</v>
          </cell>
          <cell r="F606" t="str">
            <v>Padma Chandra Kidney Centre, Nalanda Complex, Kurnool</v>
          </cell>
          <cell r="I606" t="str">
            <v>South</v>
          </cell>
        </row>
        <row r="607">
          <cell r="B607" t="str">
            <v>W10332</v>
          </cell>
          <cell r="C607" t="str">
            <v>R1</v>
          </cell>
          <cell r="D607" t="str">
            <v>R</v>
          </cell>
          <cell r="E607" t="str">
            <v>Udit Avashia</v>
          </cell>
          <cell r="F607" t="str">
            <v>24, Ist Floor, Darya sarag Ice Cream Factory Compound, Mahim Road, Palghar ( W ), Palghar</v>
          </cell>
          <cell r="I607" t="str">
            <v>West</v>
          </cell>
        </row>
        <row r="608">
          <cell r="B608" t="str">
            <v>W10333</v>
          </cell>
          <cell r="C608" t="str">
            <v>R1</v>
          </cell>
          <cell r="D608" t="str">
            <v>R</v>
          </cell>
          <cell r="E608" t="str">
            <v>Srinivasa Cardiology Centre Pvt Ltd</v>
          </cell>
          <cell r="F608" t="str">
            <v>Miller Tank Bund Road, Bangalore-560052</v>
          </cell>
          <cell r="I608" t="str">
            <v>South</v>
          </cell>
        </row>
        <row r="609">
          <cell r="B609" t="str">
            <v>W10334</v>
          </cell>
          <cell r="C609" t="str">
            <v>R1</v>
          </cell>
          <cell r="D609" t="str">
            <v>R</v>
          </cell>
          <cell r="E609" t="str">
            <v>Durgabai Heart Centre Pvt Ltd-Andhra Mahila Sabha</v>
          </cell>
          <cell r="F609" t="str">
            <v>C/o Andhra Mahila Sabha, Durgabai Hospital, Vidyanagar, Hyd</v>
          </cell>
          <cell r="I609" t="str">
            <v>South</v>
          </cell>
        </row>
        <row r="610">
          <cell r="B610" t="str">
            <v>W10335</v>
          </cell>
          <cell r="C610" t="str">
            <v>R1</v>
          </cell>
          <cell r="D610" t="str">
            <v>R</v>
          </cell>
          <cell r="E610" t="str">
            <v xml:space="preserve">Tuticorin CT Scan &amp; Research Institute Ltd </v>
          </cell>
          <cell r="F610" t="str">
            <v>218, North Car Street, Tuticorin-628002</v>
          </cell>
          <cell r="I610" t="str">
            <v>South</v>
          </cell>
        </row>
        <row r="611">
          <cell r="B611" t="str">
            <v>W10336</v>
          </cell>
          <cell r="C611" t="str">
            <v>R1</v>
          </cell>
          <cell r="D611" t="str">
            <v>R</v>
          </cell>
          <cell r="E611" t="str">
            <v>Sapthagiri Digital Imaging Centre Pvt Ltd-2</v>
          </cell>
          <cell r="F611" t="str">
            <v>No.522, Near 11th Cross,Samige Road, Malliswaram, Bangalore-560055</v>
          </cell>
          <cell r="I611" t="str">
            <v>South</v>
          </cell>
        </row>
        <row r="612">
          <cell r="B612" t="str">
            <v>W10337</v>
          </cell>
          <cell r="C612" t="str">
            <v>R1</v>
          </cell>
          <cell r="D612" t="str">
            <v>R</v>
          </cell>
          <cell r="E612" t="str">
            <v>Siddhartha Healthcare Ltd-2</v>
          </cell>
          <cell r="F612" t="str">
            <v>3-6-287, Hyderguda, Hyderabad-500029</v>
          </cell>
          <cell r="I612" t="str">
            <v>South</v>
          </cell>
        </row>
        <row r="613">
          <cell r="B613" t="str">
            <v>W10338</v>
          </cell>
          <cell r="C613" t="str">
            <v>R1</v>
          </cell>
          <cell r="D613" t="str">
            <v>R</v>
          </cell>
          <cell r="E613" t="str">
            <v>Anita Chaudhary</v>
          </cell>
          <cell r="F613" t="str">
            <v>Lakshmi Nagar, Near Roadways Bus Depot, Sikar, Rajasthan</v>
          </cell>
          <cell r="I613" t="str">
            <v>North</v>
          </cell>
        </row>
        <row r="614">
          <cell r="B614" t="str">
            <v>W10339</v>
          </cell>
          <cell r="C614" t="str">
            <v>R1</v>
          </cell>
          <cell r="D614" t="str">
            <v>R</v>
          </cell>
          <cell r="E614" t="str">
            <v>Usha Cardiac Centre Limited</v>
          </cell>
          <cell r="F614" t="str">
            <v>39-2-11, Pitchaich Street, M G Road, labbipet, Vijaywada-520010</v>
          </cell>
          <cell r="I614" t="str">
            <v>South</v>
          </cell>
        </row>
        <row r="615">
          <cell r="B615" t="str">
            <v>W10340</v>
          </cell>
          <cell r="C615" t="str">
            <v>R1</v>
          </cell>
          <cell r="D615" t="str">
            <v>R</v>
          </cell>
          <cell r="E615" t="str">
            <v>Sovereign Scanners Pvt Ltd</v>
          </cell>
          <cell r="F615" t="str">
            <v>Neelkantha, Diwanpara Road, Bhawnagar-364001</v>
          </cell>
          <cell r="I615" t="str">
            <v>West</v>
          </cell>
        </row>
        <row r="616">
          <cell r="B616" t="str">
            <v>W10341</v>
          </cell>
          <cell r="C616" t="str">
            <v>R1</v>
          </cell>
          <cell r="D616" t="str">
            <v>R</v>
          </cell>
          <cell r="E616" t="str">
            <v>Tirupal Reddy</v>
          </cell>
          <cell r="F616" t="str">
            <v>H No. 46/679-1, Budhwarpetta, Kurnool, AP</v>
          </cell>
          <cell r="I616" t="str">
            <v>South</v>
          </cell>
        </row>
        <row r="617">
          <cell r="B617" t="str">
            <v>W10342</v>
          </cell>
          <cell r="C617" t="str">
            <v>R1</v>
          </cell>
          <cell r="D617" t="str">
            <v>R</v>
          </cell>
          <cell r="E617" t="str">
            <v>S Thanaraj</v>
          </cell>
          <cell r="F617" t="str">
            <v>Sangeetha Hospital, Puthiampathur-628402</v>
          </cell>
          <cell r="I617" t="str">
            <v>South</v>
          </cell>
        </row>
        <row r="618">
          <cell r="B618" t="str">
            <v>W10343</v>
          </cell>
          <cell r="C618" t="str">
            <v>R1</v>
          </cell>
          <cell r="D618" t="str">
            <v>R</v>
          </cell>
          <cell r="E618" t="str">
            <v>Dora Edward</v>
          </cell>
          <cell r="F618" t="str">
            <v>J E Hospital, Manglapuram, Kadayanallus-627751</v>
          </cell>
          <cell r="I618" t="str">
            <v>South</v>
          </cell>
        </row>
        <row r="619">
          <cell r="B619" t="str">
            <v>W10344</v>
          </cell>
          <cell r="C619" t="str">
            <v>R1</v>
          </cell>
          <cell r="D619" t="str">
            <v>R</v>
          </cell>
          <cell r="E619" t="str">
            <v>Ashok Kamble- Yavatmal  CT Scan Centre</v>
          </cell>
          <cell r="F619" t="str">
            <v>Yawatmal CT Scan Centre, Datta Chowk, Tawatmal-455001</v>
          </cell>
          <cell r="I619" t="str">
            <v>West</v>
          </cell>
        </row>
        <row r="620">
          <cell r="B620" t="str">
            <v>W10345</v>
          </cell>
          <cell r="C620" t="str">
            <v>R1</v>
          </cell>
          <cell r="D620" t="str">
            <v>R</v>
          </cell>
          <cell r="E620" t="str">
            <v>Millenum Imaging Pvt Ltd</v>
          </cell>
          <cell r="F620" t="str">
            <v>Vijaya Heakthcare Center Campus, Vadalpanai, Chennai-600026</v>
          </cell>
          <cell r="I620" t="str">
            <v>South</v>
          </cell>
        </row>
        <row r="621">
          <cell r="B621" t="str">
            <v>W10346</v>
          </cell>
          <cell r="C621" t="str">
            <v>R1</v>
          </cell>
          <cell r="D621" t="str">
            <v>R</v>
          </cell>
          <cell r="E621" t="str">
            <v>Kamala Shanmugam</v>
          </cell>
          <cell r="F621" t="str">
            <v>Super Scans, Kaliappa Pillai Street, Tuticorin-628001</v>
          </cell>
          <cell r="I621" t="str">
            <v>South</v>
          </cell>
        </row>
        <row r="622">
          <cell r="B622" t="str">
            <v>W10347</v>
          </cell>
          <cell r="C622" t="str">
            <v>R1</v>
          </cell>
          <cell r="D622" t="str">
            <v>R</v>
          </cell>
          <cell r="E622" t="str">
            <v>Sanjay Dhawane</v>
          </cell>
          <cell r="F622" t="str">
            <v>12a, Tirthankar Nagar, Vardhman Nagar, Camp Road, Malegaon, Sistt Nasik, Maharashtra</v>
          </cell>
          <cell r="I622" t="str">
            <v>West</v>
          </cell>
        </row>
        <row r="623">
          <cell r="B623" t="str">
            <v>W10348</v>
          </cell>
          <cell r="C623" t="str">
            <v>R1</v>
          </cell>
          <cell r="D623" t="str">
            <v>R</v>
          </cell>
          <cell r="E623" t="str">
            <v>Ameen Kitekar-1</v>
          </cell>
          <cell r="F623" t="str">
            <v>Flat Ni.11, 267/G, Sajhil Building, "A" Wing, Anasagar, Marg Kural West, Mumbai</v>
          </cell>
          <cell r="I623" t="str">
            <v>West</v>
          </cell>
        </row>
        <row r="624">
          <cell r="B624" t="str">
            <v>W10349</v>
          </cell>
          <cell r="C624" t="str">
            <v>R1</v>
          </cell>
          <cell r="D624" t="str">
            <v>R</v>
          </cell>
          <cell r="E624" t="str">
            <v>Mamta Bhomiya</v>
          </cell>
          <cell r="F624" t="str">
            <v>A-23, New Nikita Park, Near Sun &amp; step Club, Memnahar, Ahamedabad</v>
          </cell>
          <cell r="I624" t="str">
            <v>West</v>
          </cell>
        </row>
        <row r="625">
          <cell r="B625" t="str">
            <v>W10350</v>
          </cell>
          <cell r="C625" t="str">
            <v>R1</v>
          </cell>
          <cell r="D625" t="str">
            <v>R</v>
          </cell>
          <cell r="E625" t="str">
            <v>Okay Diagnostic Centre Pvt Ltd</v>
          </cell>
          <cell r="F625" t="str">
            <v>4, Vivekanand Marg, Opp SMS Hospital, C scheme, Jaipur</v>
          </cell>
          <cell r="I625" t="str">
            <v>North</v>
          </cell>
        </row>
        <row r="626">
          <cell r="B626" t="str">
            <v>W10351</v>
          </cell>
          <cell r="C626" t="str">
            <v>R1</v>
          </cell>
          <cell r="D626" t="str">
            <v>R</v>
          </cell>
          <cell r="E626" t="str">
            <v>CMC -Ludhiana</v>
          </cell>
          <cell r="F626" t="str">
            <v>The Christian Medical Society, Ludhiana-141008</v>
          </cell>
          <cell r="I626" t="str">
            <v>North</v>
          </cell>
        </row>
        <row r="627">
          <cell r="B627" t="str">
            <v>W10352</v>
          </cell>
          <cell r="C627" t="str">
            <v>R1</v>
          </cell>
          <cell r="D627" t="str">
            <v>R</v>
          </cell>
          <cell r="E627" t="str">
            <v>K Raju-RK Hospital-1</v>
          </cell>
          <cell r="F627" t="str">
            <v>R K Hospital, Five Road, , Salem-636004</v>
          </cell>
          <cell r="I627" t="str">
            <v>South</v>
          </cell>
        </row>
        <row r="628">
          <cell r="B628" t="str">
            <v>W10353</v>
          </cell>
          <cell r="C628" t="str">
            <v>R1</v>
          </cell>
          <cell r="D628" t="str">
            <v>R</v>
          </cell>
          <cell r="E628" t="str">
            <v>Surya Scans &amp; Color Doppler Centre</v>
          </cell>
          <cell r="F628" t="str">
            <v>N M Hospital, 3275, Ramakrishana Puram, Thanjavoor-613007</v>
          </cell>
          <cell r="I628" t="str">
            <v>South</v>
          </cell>
        </row>
        <row r="629">
          <cell r="B629" t="str">
            <v>W10354</v>
          </cell>
          <cell r="C629" t="str">
            <v>R1</v>
          </cell>
          <cell r="D629" t="str">
            <v>R</v>
          </cell>
          <cell r="E629" t="str">
            <v>Chiranjeev Enterprises Pvt Ltd-Dr.Ninad Naphde</v>
          </cell>
          <cell r="F629" t="str">
            <v>7, Chakradhari Niwas, 3, Petrol Pumps, Shivtekdi Marg, Thane-400602</v>
          </cell>
          <cell r="I629" t="str">
            <v>West</v>
          </cell>
        </row>
        <row r="630">
          <cell r="B630" t="str">
            <v>W10355</v>
          </cell>
          <cell r="C630" t="str">
            <v>R1</v>
          </cell>
          <cell r="D630" t="str">
            <v>R</v>
          </cell>
          <cell r="E630" t="str">
            <v>Sewa Polyclinic &amp; Diagnostic Centre</v>
          </cell>
          <cell r="F630" t="str">
            <v>Topkhana Road, Rampur-244901, UP-244901</v>
          </cell>
          <cell r="I630" t="str">
            <v>North</v>
          </cell>
        </row>
        <row r="631">
          <cell r="B631" t="str">
            <v>W10356</v>
          </cell>
          <cell r="C631" t="str">
            <v>R1</v>
          </cell>
          <cell r="D631" t="str">
            <v>R</v>
          </cell>
          <cell r="E631" t="str">
            <v>Shrikant Solav</v>
          </cell>
          <cell r="F631" t="str">
            <v>12, Preeti Prakashan Society, Udaya Bang, Solapur Road, Pune-36, Maharashtra</v>
          </cell>
          <cell r="I631" t="str">
            <v>West</v>
          </cell>
        </row>
        <row r="632">
          <cell r="B632" t="str">
            <v>W10357</v>
          </cell>
          <cell r="C632" t="str">
            <v>R1</v>
          </cell>
          <cell r="D632" t="str">
            <v>R</v>
          </cell>
          <cell r="E632" t="str">
            <v>UMKAL Hospital Pvt Ltd</v>
          </cell>
          <cell r="F632" t="str">
            <v>A-520, Sushant Lok, Gurgaon-122002, Haryana</v>
          </cell>
          <cell r="I632" t="str">
            <v>North</v>
          </cell>
        </row>
        <row r="633">
          <cell r="B633" t="str">
            <v>W10358</v>
          </cell>
          <cell r="C633" t="str">
            <v>R1</v>
          </cell>
          <cell r="D633" t="str">
            <v>R</v>
          </cell>
          <cell r="E633" t="str">
            <v>C-Well Lasik Pvt Ltd</v>
          </cell>
          <cell r="F633" t="str">
            <v>15/246, Brindavan, Nellore-AndhraPradesh</v>
          </cell>
          <cell r="I633" t="str">
            <v>South</v>
          </cell>
        </row>
        <row r="634">
          <cell r="B634" t="str">
            <v>W10358-R</v>
          </cell>
          <cell r="C634" t="str">
            <v>R1</v>
          </cell>
          <cell r="D634" t="str">
            <v>R</v>
          </cell>
          <cell r="E634" t="str">
            <v>C-Well Lasik Pvt Ltd-R</v>
          </cell>
          <cell r="F634" t="str">
            <v>15/246, Brindavan, Nellore-AndhraPradesh</v>
          </cell>
          <cell r="I634" t="str">
            <v>South</v>
          </cell>
        </row>
        <row r="635">
          <cell r="B635" t="str">
            <v>W10359</v>
          </cell>
          <cell r="C635" t="str">
            <v>R3</v>
          </cell>
          <cell r="D635" t="str">
            <v>R</v>
          </cell>
          <cell r="E635" t="str">
            <v>Vinayaka Medical Care Centre Pvt Ltd</v>
          </cell>
          <cell r="F635" t="str">
            <v>Sankari Main Road, Ariyanoor, Salem-636308</v>
          </cell>
          <cell r="I635" t="str">
            <v>South</v>
          </cell>
        </row>
        <row r="636">
          <cell r="B636" t="str">
            <v>W10360</v>
          </cell>
          <cell r="C636" t="str">
            <v>R1</v>
          </cell>
          <cell r="D636" t="str">
            <v>R</v>
          </cell>
          <cell r="E636" t="str">
            <v>Vrindha Diagnostic Centre P. Ltd-2</v>
          </cell>
          <cell r="F636" t="str">
            <v>926, Vikas Puri, Vikas Kunj, Delhi</v>
          </cell>
          <cell r="I636" t="str">
            <v>North</v>
          </cell>
        </row>
        <row r="637">
          <cell r="B637" t="str">
            <v>W10361</v>
          </cell>
          <cell r="C637" t="str">
            <v>R1</v>
          </cell>
          <cell r="D637" t="str">
            <v>R</v>
          </cell>
          <cell r="E637" t="str">
            <v>Anoop Kumar Dewan -Accuscan</v>
          </cell>
          <cell r="F637" t="str">
            <v>ACCUSCAN, Mdical Diag Centre, SC Goswami Road, Panbazar, Guwahati-781001</v>
          </cell>
          <cell r="I637" t="str">
            <v>East</v>
          </cell>
        </row>
        <row r="638">
          <cell r="B638" t="str">
            <v>W10362</v>
          </cell>
          <cell r="C638" t="str">
            <v>R1</v>
          </cell>
          <cell r="D638" t="str">
            <v>R</v>
          </cell>
          <cell r="E638" t="str">
            <v>Rajendra Patel</v>
          </cell>
          <cell r="F638" t="str">
            <v>Shradha Prasuti Grah &amp; Nursing Home, Karsandas Chamber, Mr Bhatnagar, Ranip, Ahamedabad-382480</v>
          </cell>
          <cell r="I638" t="str">
            <v>West</v>
          </cell>
        </row>
        <row r="639">
          <cell r="B639" t="str">
            <v>W10363</v>
          </cell>
          <cell r="C639" t="str">
            <v>R1</v>
          </cell>
          <cell r="D639" t="str">
            <v>R</v>
          </cell>
          <cell r="E639" t="str">
            <v>Shailaja Ballal</v>
          </cell>
          <cell r="F639" t="str">
            <v xml:space="preserve">Dr Ballat Sonography Centre, Sindhi Colony, Jai Road, Nasik Road,-422101 </v>
          </cell>
          <cell r="I639" t="str">
            <v>West</v>
          </cell>
        </row>
        <row r="640">
          <cell r="B640" t="str">
            <v>W10364</v>
          </cell>
          <cell r="C640" t="str">
            <v>R1</v>
          </cell>
          <cell r="D640" t="str">
            <v>R</v>
          </cell>
          <cell r="E640" t="str">
            <v>Maushami Joshi</v>
          </cell>
          <cell r="F640" t="str">
            <v>Sanjivani Maternity &amp; Nursing Home, 229/ A, Hill Road, Shivaji Nagar, Nagpur-440010</v>
          </cell>
          <cell r="I640" t="str">
            <v>West</v>
          </cell>
        </row>
        <row r="641">
          <cell r="B641" t="str">
            <v>W10365</v>
          </cell>
          <cell r="C641" t="str">
            <v>R1</v>
          </cell>
          <cell r="D641" t="str">
            <v>R</v>
          </cell>
          <cell r="E641" t="str">
            <v>Vrindha Diagnostic Centre P. Ltd-3</v>
          </cell>
          <cell r="F641" t="str">
            <v>926, Vikas Puri, Vikas Kunj, Delhi</v>
          </cell>
          <cell r="I641" t="str">
            <v>North</v>
          </cell>
        </row>
        <row r="642">
          <cell r="B642" t="str">
            <v>W10366</v>
          </cell>
          <cell r="C642" t="str">
            <v>R1</v>
          </cell>
          <cell r="D642" t="str">
            <v>R</v>
          </cell>
          <cell r="E642" t="str">
            <v>K Raju-RK Hospital-2</v>
          </cell>
          <cell r="F642" t="str">
            <v>R K Hospital, Five Road, , Salem-636004</v>
          </cell>
          <cell r="I642" t="str">
            <v>South</v>
          </cell>
        </row>
        <row r="643">
          <cell r="B643" t="str">
            <v>W10367</v>
          </cell>
          <cell r="C643" t="str">
            <v>R1</v>
          </cell>
          <cell r="D643" t="str">
            <v>R</v>
          </cell>
          <cell r="E643" t="str">
            <v>Kasturi Medical Research Centre (P) Ltd</v>
          </cell>
          <cell r="F643" t="str">
            <v>Diamond Harbour Road, 3A, Busstand, PO Joka-743512, WB</v>
          </cell>
          <cell r="I643" t="str">
            <v>East</v>
          </cell>
        </row>
        <row r="644">
          <cell r="B644" t="str">
            <v>W10368</v>
          </cell>
          <cell r="C644" t="str">
            <v>R1</v>
          </cell>
          <cell r="D644" t="str">
            <v>R</v>
          </cell>
          <cell r="E644" t="str">
            <v>AMA Medical Centre</v>
          </cell>
          <cell r="F644" t="str">
            <v>AMA Medical Centre, 62, Kachcha Ahata, Aminabad, Lucknow, UP</v>
          </cell>
          <cell r="I644" t="str">
            <v>North</v>
          </cell>
        </row>
        <row r="645">
          <cell r="B645" t="str">
            <v>W10369</v>
          </cell>
          <cell r="C645" t="str">
            <v>Not yet recd</v>
          </cell>
          <cell r="D645" t="str">
            <v>R</v>
          </cell>
          <cell r="E645" t="str">
            <v>Narayana Hrudalaya Pvt Ltd-Dr Devi Shetty Prasad</v>
          </cell>
          <cell r="F645" t="str">
            <v>No. 258/A, Bommasandra Industrial Area, Bangalore-562158</v>
          </cell>
          <cell r="I645" t="str">
            <v>South</v>
          </cell>
        </row>
        <row r="646">
          <cell r="B646" t="str">
            <v>W10370</v>
          </cell>
          <cell r="C646" t="str">
            <v>R1</v>
          </cell>
          <cell r="D646" t="str">
            <v>R</v>
          </cell>
          <cell r="E646" t="str">
            <v>North City Diagnostic &amp; Research Centre Pvt Ltd</v>
          </cell>
          <cell r="F646" t="str">
            <v>35A, Canal West Road, Gauribari, Calcutta-700004</v>
          </cell>
          <cell r="I646" t="str">
            <v>East</v>
          </cell>
        </row>
        <row r="647">
          <cell r="B647" t="str">
            <v>W10371</v>
          </cell>
          <cell r="C647" t="str">
            <v>R1</v>
          </cell>
          <cell r="D647" t="str">
            <v>R</v>
          </cell>
          <cell r="E647" t="str">
            <v>Bhagalpur Diagnostic Centre Pvt Ltd</v>
          </cell>
          <cell r="F647" t="str">
            <v>Mahatama Gandhi Road, Bhagalpur-812001</v>
          </cell>
          <cell r="I647" t="str">
            <v>North</v>
          </cell>
        </row>
        <row r="648">
          <cell r="B648" t="str">
            <v>W10372</v>
          </cell>
          <cell r="C648" t="str">
            <v>R1</v>
          </cell>
          <cell r="D648" t="str">
            <v>R</v>
          </cell>
          <cell r="E648" t="str">
            <v>Mediview Diagnostic Services Pvt Ltd</v>
          </cell>
          <cell r="F648" t="str">
            <v>B-8/7 ( CA) Kalyani, 741235, Near Ghoshpara Station, West Bengal</v>
          </cell>
          <cell r="I648" t="str">
            <v>East</v>
          </cell>
        </row>
        <row r="649">
          <cell r="B649" t="str">
            <v>W10373</v>
          </cell>
          <cell r="C649" t="str">
            <v>R1</v>
          </cell>
          <cell r="D649" t="str">
            <v>R</v>
          </cell>
          <cell r="E649" t="str">
            <v>Kanpur Scans Pvt Ltd</v>
          </cell>
          <cell r="F649" t="str">
            <v>113/58A, Swaroop Nagar,Kanpur-208002, UttarPradesh</v>
          </cell>
          <cell r="I649" t="str">
            <v>North</v>
          </cell>
        </row>
        <row r="650">
          <cell r="B650" t="str">
            <v>W10374</v>
          </cell>
          <cell r="C650" t="str">
            <v>R1</v>
          </cell>
          <cell r="D650" t="str">
            <v>R</v>
          </cell>
          <cell r="E650" t="str">
            <v>Mary Jenova</v>
          </cell>
          <cell r="F650" t="str">
            <v>Joseph Nursing Home, 54, Koonankulam North Street, Shrivilliputtur-626125</v>
          </cell>
          <cell r="I650" t="str">
            <v>South</v>
          </cell>
        </row>
        <row r="651">
          <cell r="B651" t="str">
            <v>W10375</v>
          </cell>
          <cell r="C651" t="str">
            <v>R1</v>
          </cell>
          <cell r="D651" t="str">
            <v>R</v>
          </cell>
          <cell r="E651" t="str">
            <v>John Titus</v>
          </cell>
          <cell r="F651" t="str">
            <v xml:space="preserve">Vijaya Gardens, 80/1, Marvankudiesuppu, Nagercoil-629004 </v>
          </cell>
          <cell r="I651" t="str">
            <v>South</v>
          </cell>
        </row>
        <row r="652">
          <cell r="B652" t="str">
            <v>W10376</v>
          </cell>
          <cell r="C652" t="str">
            <v>R1</v>
          </cell>
          <cell r="D652" t="str">
            <v>R</v>
          </cell>
          <cell r="E652" t="str">
            <v>Ameen Kitekar-2</v>
          </cell>
          <cell r="F652" t="str">
            <v>Flat Ni.11, 267/G, Sajhil Building, "A" Wing, Anasagar, Marg Kural West, Mumbai</v>
          </cell>
          <cell r="I652" t="str">
            <v>West</v>
          </cell>
        </row>
        <row r="653">
          <cell r="B653" t="str">
            <v>W10377</v>
          </cell>
          <cell r="C653" t="str">
            <v>R1</v>
          </cell>
          <cell r="D653" t="str">
            <v>R</v>
          </cell>
          <cell r="E653" t="str">
            <v>Mayur Medical Devices</v>
          </cell>
          <cell r="F653" t="str">
            <v>Devises, 207, MPJ Chambers, Wakedwadi, Pune-411003</v>
          </cell>
          <cell r="I653" t="str">
            <v>West</v>
          </cell>
        </row>
        <row r="654">
          <cell r="B654" t="str">
            <v>W10378</v>
          </cell>
          <cell r="C654" t="str">
            <v>Not yet recd</v>
          </cell>
          <cell r="D654" t="str">
            <v>NA</v>
          </cell>
          <cell r="E654" t="str">
            <v>KIMS-1</v>
          </cell>
          <cell r="F654" t="str">
            <v>1st Floor, New Corporation Building, Polayam, Trivandrum-695033</v>
          </cell>
          <cell r="I654" t="str">
            <v>South</v>
          </cell>
        </row>
        <row r="655">
          <cell r="B655" t="str">
            <v>W10378-A</v>
          </cell>
          <cell r="D655" t="str">
            <v>NA</v>
          </cell>
          <cell r="E655" t="str">
            <v>KIMS-3</v>
          </cell>
          <cell r="F655" t="str">
            <v>1st Floor, New Corporation Building, Polayam, Trivandrum-695033</v>
          </cell>
          <cell r="I655" t="str">
            <v>South</v>
          </cell>
        </row>
        <row r="656">
          <cell r="B656" t="str">
            <v>W10378-Resch</v>
          </cell>
          <cell r="D656" t="str">
            <v>R</v>
          </cell>
          <cell r="E656" t="str">
            <v>KIMS</v>
          </cell>
          <cell r="I656" t="str">
            <v>South</v>
          </cell>
        </row>
        <row r="657">
          <cell r="B657" t="str">
            <v>W10379-A</v>
          </cell>
          <cell r="D657" t="str">
            <v>NA</v>
          </cell>
          <cell r="E657" t="str">
            <v>Lakeshore Hospital and Research Centre Limited-A</v>
          </cell>
          <cell r="F657" t="str">
            <v>35/58, C-1,Pearl Complex, NH47 Road, Palarivattam, Cochin-682025</v>
          </cell>
          <cell r="I657" t="str">
            <v>South</v>
          </cell>
        </row>
        <row r="658">
          <cell r="B658" t="str">
            <v>W10379-B</v>
          </cell>
          <cell r="D658" t="str">
            <v>NA</v>
          </cell>
          <cell r="E658" t="str">
            <v>Lakeshore Hospital and Research Centre Limited-B</v>
          </cell>
          <cell r="F658" t="str">
            <v>35/58, C-1,Pearl Complex, NH47 Road, Palarivattam, Cochin-682025</v>
          </cell>
          <cell r="I658" t="str">
            <v>South</v>
          </cell>
        </row>
        <row r="659">
          <cell r="B659" t="str">
            <v>W10380</v>
          </cell>
          <cell r="C659" t="str">
            <v>R1</v>
          </cell>
          <cell r="D659" t="str">
            <v>R</v>
          </cell>
          <cell r="E659" t="str">
            <v>Ameen Kitekar-3</v>
          </cell>
          <cell r="F659" t="str">
            <v>Flat Ni.11, 267/G, Sajhil Building, "A" Wing, Anasagar, Marg Kural West, Mumbai</v>
          </cell>
          <cell r="I659" t="str">
            <v>West</v>
          </cell>
        </row>
        <row r="660">
          <cell r="B660" t="str">
            <v>W10381</v>
          </cell>
          <cell r="C660" t="str">
            <v>R1</v>
          </cell>
          <cell r="D660" t="str">
            <v>R</v>
          </cell>
          <cell r="E660" t="str">
            <v>Satyashyam S Toshniwal</v>
          </cell>
          <cell r="F660" t="str">
            <v>Main Road, Kille, Dharoor, Distt Beed, Installed at : Hearcare Clinic,Opp, St Joseph School, Railway Line, Sholapur</v>
          </cell>
          <cell r="I660" t="str">
            <v>West</v>
          </cell>
        </row>
        <row r="661">
          <cell r="B661" t="str">
            <v>W10382</v>
          </cell>
          <cell r="C661" t="str">
            <v>R1</v>
          </cell>
          <cell r="D661" t="str">
            <v>R</v>
          </cell>
          <cell r="E661" t="str">
            <v>Cantonment Polyclinic &amp; Nursing Home</v>
          </cell>
          <cell r="F661" t="str">
            <v>64, (26), Spencer Road, Near Coles Park, Bangalore-560005</v>
          </cell>
          <cell r="I661" t="str">
            <v>South</v>
          </cell>
        </row>
        <row r="662">
          <cell r="B662" t="str">
            <v>W10383</v>
          </cell>
          <cell r="C662" t="str">
            <v>R1</v>
          </cell>
          <cell r="D662" t="str">
            <v>R</v>
          </cell>
          <cell r="E662" t="str">
            <v>SP Agnela</v>
          </cell>
          <cell r="F662" t="str">
            <v>9/17C, Singarathope, Ramnad,-623501</v>
          </cell>
          <cell r="I662" t="str">
            <v>South</v>
          </cell>
        </row>
        <row r="663">
          <cell r="B663" t="str">
            <v>W10384</v>
          </cell>
          <cell r="C663" t="str">
            <v>R1</v>
          </cell>
          <cell r="D663" t="str">
            <v>R</v>
          </cell>
          <cell r="E663" t="str">
            <v>Mahesh Sethi</v>
          </cell>
          <cell r="F663" t="str">
            <v>13/1075, Malviya Nagar, Jaipur-302017</v>
          </cell>
          <cell r="I663" t="str">
            <v>North</v>
          </cell>
        </row>
        <row r="664">
          <cell r="B664" t="str">
            <v>W10385</v>
          </cell>
          <cell r="C664" t="str">
            <v>R1</v>
          </cell>
          <cell r="D664" t="str">
            <v>R</v>
          </cell>
          <cell r="E664" t="str">
            <v>Harshwardhan Leeneshwar</v>
          </cell>
          <cell r="F664" t="str">
            <v>D-145/A Nirman Nagar Lane, No.6, Gautam Nagar, Jaipur-302019</v>
          </cell>
          <cell r="I664" t="str">
            <v>North</v>
          </cell>
        </row>
        <row r="665">
          <cell r="B665" t="str">
            <v>W10386</v>
          </cell>
          <cell r="C665" t="str">
            <v>R1</v>
          </cell>
          <cell r="D665" t="str">
            <v>R</v>
          </cell>
          <cell r="E665" t="str">
            <v>Rayalseema Hospitals</v>
          </cell>
          <cell r="F665" t="str">
            <v>No. 579, Tilak Road, Tirupati-575501 Andhra Pradesh</v>
          </cell>
          <cell r="I665" t="str">
            <v>South</v>
          </cell>
        </row>
        <row r="666">
          <cell r="B666" t="str">
            <v>W10387</v>
          </cell>
          <cell r="C666" t="str">
            <v>R1</v>
          </cell>
          <cell r="D666" t="str">
            <v>R</v>
          </cell>
          <cell r="E666" t="str">
            <v>S Mahendran</v>
          </cell>
          <cell r="F666" t="str">
            <v>Vaishnovi Clinic, NO. 77, Dwarka Apartments, Meddwakkam, Main Road, Madipakkam, Chennai-600091</v>
          </cell>
          <cell r="I666" t="str">
            <v>South</v>
          </cell>
        </row>
        <row r="667">
          <cell r="B667" t="str">
            <v>W10388</v>
          </cell>
          <cell r="C667" t="str">
            <v>R1</v>
          </cell>
          <cell r="D667" t="str">
            <v>R</v>
          </cell>
          <cell r="E667" t="str">
            <v>Vrindha Diagnostic Centre P. Ltd-4</v>
          </cell>
          <cell r="F667" t="str">
            <v>926, Vikas Puri, Vikas Kunj, Delhi</v>
          </cell>
          <cell r="I667" t="str">
            <v>North</v>
          </cell>
        </row>
        <row r="668">
          <cell r="B668" t="str">
            <v>W10389</v>
          </cell>
          <cell r="C668" t="str">
            <v>R1</v>
          </cell>
          <cell r="D668" t="str">
            <v>R</v>
          </cell>
          <cell r="E668" t="str">
            <v>Mamata Educational Society</v>
          </cell>
          <cell r="F668" t="str">
            <v>D-4, 4-2-161&lt; Police Hrg Colony, ratary Nagar, Khammam</v>
          </cell>
          <cell r="I668" t="str">
            <v>South</v>
          </cell>
        </row>
        <row r="669">
          <cell r="B669" t="str">
            <v>W10390</v>
          </cell>
          <cell r="C669" t="str">
            <v>R1</v>
          </cell>
          <cell r="D669" t="str">
            <v>R</v>
          </cell>
          <cell r="E669" t="str">
            <v>Lokmanya Medical Foundation</v>
          </cell>
          <cell r="F669" t="str">
            <v>Opposite Telco Factory, Chinchwad, Pune-411033</v>
          </cell>
          <cell r="I669" t="str">
            <v>West</v>
          </cell>
        </row>
        <row r="670">
          <cell r="B670" t="str">
            <v>W10391</v>
          </cell>
          <cell r="C670" t="str">
            <v>R1</v>
          </cell>
          <cell r="D670" t="str">
            <v>R</v>
          </cell>
          <cell r="E670" t="str">
            <v>Yashwant Barhate</v>
          </cell>
          <cell r="F670" t="str">
            <v>Vishwa Hospital, Balewadi, Phata Baner, Pune-410007</v>
          </cell>
          <cell r="I670" t="str">
            <v>West</v>
          </cell>
        </row>
        <row r="671">
          <cell r="B671" t="str">
            <v>W10392</v>
          </cell>
          <cell r="D671" t="str">
            <v>NA</v>
          </cell>
          <cell r="E671" t="str">
            <v>KIMS-2</v>
          </cell>
          <cell r="I671" t="str">
            <v>South</v>
          </cell>
        </row>
        <row r="672">
          <cell r="B672" t="str">
            <v>W10394</v>
          </cell>
          <cell r="C672" t="str">
            <v>R1</v>
          </cell>
          <cell r="D672" t="str">
            <v>R</v>
          </cell>
          <cell r="E672" t="str">
            <v>BI Jaffrey-2</v>
          </cell>
          <cell r="F672" t="str">
            <v>Madras CT Scan, 3-293, 2nd Avenue, Anna Nagar, Chennai-600040</v>
          </cell>
          <cell r="I672" t="str">
            <v>South</v>
          </cell>
        </row>
        <row r="673">
          <cell r="B673" t="str">
            <v>W10395</v>
          </cell>
          <cell r="C673" t="str">
            <v>R1</v>
          </cell>
          <cell r="D673" t="str">
            <v>R</v>
          </cell>
          <cell r="E673" t="str">
            <v>Madan Lal Mundra-Saraswati Chikitsalaya</v>
          </cell>
          <cell r="F673" t="str">
            <v>Saraswati Chikitsalya, Medical Store, University Road, Udaipur</v>
          </cell>
          <cell r="I673" t="str">
            <v>North</v>
          </cell>
        </row>
        <row r="674">
          <cell r="B674" t="str">
            <v>W10396</v>
          </cell>
          <cell r="C674" t="str">
            <v>R1</v>
          </cell>
          <cell r="D674" t="str">
            <v>R</v>
          </cell>
          <cell r="E674" t="str">
            <v>Anjula Chaudhary</v>
          </cell>
          <cell r="F674" t="str">
            <v>c-23/57, Hari Nagar, Amani Shah Road, Lankapuri Road, Shastri Nagar, Jaipur</v>
          </cell>
          <cell r="I674" t="str">
            <v>North</v>
          </cell>
        </row>
        <row r="675">
          <cell r="B675" t="str">
            <v>W10397</v>
          </cell>
          <cell r="D675" t="str">
            <v>NA</v>
          </cell>
          <cell r="E675" t="str">
            <v>CDR Healthcare Limited-3</v>
          </cell>
          <cell r="F675" t="str">
            <v>3-6-287, Hyderguda, Hyderabad 300 029</v>
          </cell>
          <cell r="I675" t="str">
            <v>South</v>
          </cell>
        </row>
        <row r="676">
          <cell r="B676" t="str">
            <v>W10397-A</v>
          </cell>
          <cell r="D676" t="str">
            <v>NA</v>
          </cell>
          <cell r="E676" t="str">
            <v>CDR Healthcare Limited-4</v>
          </cell>
          <cell r="F676" t="str">
            <v>3-6-287, Hyderguda, Hyderabad 300 029</v>
          </cell>
          <cell r="I676" t="str">
            <v>South</v>
          </cell>
        </row>
        <row r="677">
          <cell r="B677" t="str">
            <v>W10398</v>
          </cell>
          <cell r="D677" t="str">
            <v>NA</v>
          </cell>
          <cell r="E677" t="str">
            <v>Vijaya Medical Centre-4</v>
          </cell>
          <cell r="F677" t="str">
            <v>Zilla Parishasd Junction, Maharanipatteda, Vishakahapattnam, Vizag, Ph-566703/576329</v>
          </cell>
          <cell r="I677" t="str">
            <v>South</v>
          </cell>
        </row>
        <row r="678">
          <cell r="B678" t="str">
            <v>W10398-A</v>
          </cell>
          <cell r="D678" t="str">
            <v>NA</v>
          </cell>
          <cell r="E678" t="str">
            <v>Vijaya Medical Centre-5</v>
          </cell>
          <cell r="F678" t="str">
            <v>Zilla Parishasd Junction, Maharanipatteda, Vishakahapattnam, Vizag, Ph-0891/706712( Fax ),98491-10002</v>
          </cell>
          <cell r="I678" t="str">
            <v>South</v>
          </cell>
        </row>
        <row r="679">
          <cell r="B679" t="str">
            <v>W10399</v>
          </cell>
          <cell r="D679" t="str">
            <v>NA</v>
          </cell>
          <cell r="E679" t="str">
            <v>All India Heart Foundation-National Heart Institute</v>
          </cell>
          <cell r="F679" t="str">
            <v>Reg Office: 4874, Ist Floor, Ansari Road-24, Daryaganj, New Delhi, Ph-6414156/57/75</v>
          </cell>
          <cell r="I679" t="str">
            <v>North</v>
          </cell>
        </row>
        <row r="680">
          <cell r="B680" t="str">
            <v>W10400</v>
          </cell>
          <cell r="C680" t="str">
            <v>R1</v>
          </cell>
          <cell r="D680" t="str">
            <v>R</v>
          </cell>
          <cell r="E680" t="str">
            <v>Manika Biswas, Mediview, Kalyani</v>
          </cell>
          <cell r="F680" t="str">
            <v>B-8/7, Kalyani-741235, Ph-5824218/9682/4204/1441</v>
          </cell>
          <cell r="I680" t="str">
            <v>East</v>
          </cell>
        </row>
        <row r="681">
          <cell r="B681" t="str">
            <v>W10401</v>
          </cell>
          <cell r="C681" t="str">
            <v>R1</v>
          </cell>
          <cell r="D681" t="str">
            <v>R</v>
          </cell>
          <cell r="E681" t="str">
            <v>K Sushil Kumar</v>
          </cell>
          <cell r="F681" t="str">
            <v>Kamaraju Diagnostic Centre, Guntur-2, Andhra Pradesh, Ph-0863-355719</v>
          </cell>
          <cell r="I681" t="str">
            <v>South</v>
          </cell>
        </row>
        <row r="682">
          <cell r="B682" t="str">
            <v>W10402</v>
          </cell>
          <cell r="C682" t="str">
            <v>R1</v>
          </cell>
          <cell r="D682" t="str">
            <v>R</v>
          </cell>
          <cell r="E682" t="str">
            <v>PK Vijayakumar</v>
          </cell>
          <cell r="F682" t="str">
            <v>Main Road, maithandam-629165, Phone-04651-70135/73535</v>
          </cell>
          <cell r="I682" t="str">
            <v>South</v>
          </cell>
        </row>
        <row r="683">
          <cell r="B683" t="str">
            <v>W10403</v>
          </cell>
          <cell r="C683" t="str">
            <v>R1</v>
          </cell>
          <cell r="D683" t="str">
            <v>R</v>
          </cell>
          <cell r="E683" t="str">
            <v>N Ganapathy</v>
          </cell>
          <cell r="F683" t="str">
            <v>Dhanvantri Criticla Case Centre, 60-61, Poonkundranar Street, Kavungalpalayam, Erode-638003, Ph-0424211445</v>
          </cell>
          <cell r="I683" t="str">
            <v>South</v>
          </cell>
        </row>
        <row r="684">
          <cell r="B684" t="str">
            <v>W10404</v>
          </cell>
          <cell r="C684" t="str">
            <v>R1</v>
          </cell>
          <cell r="D684" t="str">
            <v>R</v>
          </cell>
          <cell r="E684" t="str">
            <v>K Senthilrajan</v>
          </cell>
          <cell r="F684" t="str">
            <v>No.1, 29th Cross Road, Opp. Indian Bank, L B Road, Indira Nagar, Chennai-20, Ph-044-20379</v>
          </cell>
          <cell r="I684" t="str">
            <v>South</v>
          </cell>
        </row>
        <row r="685">
          <cell r="B685" t="str">
            <v>W10405</v>
          </cell>
          <cell r="C685" t="str">
            <v>R1</v>
          </cell>
          <cell r="D685" t="str">
            <v>R</v>
          </cell>
          <cell r="E685" t="str">
            <v>S Arulraj</v>
          </cell>
          <cell r="F685" t="str">
            <v>145/5B, Jayaraj Road, Tuticorin-628003, Ph-0461-320061/322661</v>
          </cell>
          <cell r="I685" t="str">
            <v>South</v>
          </cell>
        </row>
        <row r="686">
          <cell r="B686" t="str">
            <v>W10406</v>
          </cell>
          <cell r="C686" t="str">
            <v>R1</v>
          </cell>
          <cell r="D686" t="str">
            <v>R</v>
          </cell>
          <cell r="E686" t="str">
            <v>C J Bhatt</v>
          </cell>
          <cell r="F686" t="str">
            <v>Ratilal Deepchand Building, Ghatcopar,West, Mumbai, Ph-022-5166169/170</v>
          </cell>
          <cell r="I686" t="str">
            <v>West</v>
          </cell>
        </row>
        <row r="687">
          <cell r="B687" t="str">
            <v>W10407</v>
          </cell>
          <cell r="C687" t="str">
            <v>R1</v>
          </cell>
          <cell r="D687" t="str">
            <v>R</v>
          </cell>
          <cell r="E687" t="str">
            <v>Nilesh S Gaware</v>
          </cell>
          <cell r="F687" t="str">
            <v>A-19, Nalanda Building, Pragati Society, Kurla, Mumbai, Residence : M18/44/44, Tata Nagar, Gowandi, Mumbai-West, Ph : 91-22-5295871/9820426451</v>
          </cell>
          <cell r="I687" t="str">
            <v>West</v>
          </cell>
        </row>
        <row r="688">
          <cell r="B688" t="str">
            <v>W10408</v>
          </cell>
          <cell r="C688" t="str">
            <v>R1</v>
          </cell>
          <cell r="D688" t="str">
            <v>R</v>
          </cell>
          <cell r="E688" t="str">
            <v>Meenakshi Mission Hospital</v>
          </cell>
          <cell r="F688" t="str">
            <v>Meenakshi Mission Hospital, Lake Area, Melur Road, Madurai-625107, Ph- 0452-588741 ( 16 Lines )</v>
          </cell>
          <cell r="I688" t="str">
            <v>South</v>
          </cell>
        </row>
        <row r="689">
          <cell r="B689" t="str">
            <v>W10409</v>
          </cell>
          <cell r="C689" t="str">
            <v>R1</v>
          </cell>
          <cell r="D689" t="str">
            <v>R</v>
          </cell>
          <cell r="E689" t="str">
            <v>NMR Scanning &amp; Research Centre Pvt Ltd</v>
          </cell>
          <cell r="F689" t="str">
            <v>Udham Singh Nagar, Jalandhr, Ph-452222.</v>
          </cell>
          <cell r="I689" t="str">
            <v>North</v>
          </cell>
        </row>
        <row r="690">
          <cell r="B690" t="str">
            <v>W10410</v>
          </cell>
          <cell r="C690" t="str">
            <v>R1</v>
          </cell>
          <cell r="D690" t="str">
            <v>R</v>
          </cell>
          <cell r="E690" t="str">
            <v>R Vasantha</v>
          </cell>
          <cell r="F690" t="str">
            <v>Dhansekara Pandian Clinic, Thirumayam, Padukottai Dt-622501, TN</v>
          </cell>
          <cell r="I690" t="str">
            <v>South</v>
          </cell>
        </row>
        <row r="691">
          <cell r="B691" t="str">
            <v>W10411</v>
          </cell>
          <cell r="C691" t="str">
            <v>R1</v>
          </cell>
          <cell r="D691" t="str">
            <v>R</v>
          </cell>
          <cell r="E691" t="str">
            <v>Bharat Scans Pvt Ltd-6</v>
          </cell>
          <cell r="F691" t="str">
            <v>210, Periyar, Pathai, Chennai-600094</v>
          </cell>
          <cell r="I691" t="str">
            <v>South</v>
          </cell>
        </row>
        <row r="692">
          <cell r="B692" t="str">
            <v>W10412</v>
          </cell>
          <cell r="C692" t="str">
            <v>R1</v>
          </cell>
          <cell r="D692" t="str">
            <v>R</v>
          </cell>
          <cell r="E692" t="str">
            <v>Nikhil Savur</v>
          </cell>
          <cell r="F692" t="str">
            <v>Janaki Niwas, 162, Dr Ambedkar Road, Dadar, Mumbai-400014</v>
          </cell>
          <cell r="I692" t="str">
            <v>West</v>
          </cell>
        </row>
        <row r="693">
          <cell r="B693" t="str">
            <v>W10413</v>
          </cell>
          <cell r="D693" t="str">
            <v>NA</v>
          </cell>
          <cell r="E693" t="str">
            <v>Sikkim Manipal University of Health , Medical &amp; Technological Sciences</v>
          </cell>
          <cell r="F693" t="str">
            <v>5th Mites Todong, Gangtok-737102</v>
          </cell>
          <cell r="I693" t="str">
            <v>South</v>
          </cell>
        </row>
        <row r="694">
          <cell r="B694" t="str">
            <v>W10414</v>
          </cell>
          <cell r="D694" t="str">
            <v>NA</v>
          </cell>
          <cell r="E694" t="str">
            <v>KIMS-4</v>
          </cell>
          <cell r="I694" t="str">
            <v>South</v>
          </cell>
        </row>
        <row r="695">
          <cell r="B695" t="str">
            <v>W10415</v>
          </cell>
          <cell r="C695" t="str">
            <v>R1</v>
          </cell>
          <cell r="D695" t="str">
            <v>R</v>
          </cell>
          <cell r="E695" t="str">
            <v>Sankarnarayanan</v>
          </cell>
          <cell r="F695" t="str">
            <v>RASSI SCANS, 36A/2, 90-A, IST FLOOR, EAST OF TOWER, NAGERCOIL-629001</v>
          </cell>
          <cell r="I695" t="str">
            <v>South</v>
          </cell>
        </row>
        <row r="696">
          <cell r="B696" t="str">
            <v>W10416</v>
          </cell>
          <cell r="C696" t="str">
            <v>R1</v>
          </cell>
          <cell r="D696" t="str">
            <v>R</v>
          </cell>
          <cell r="E696" t="str">
            <v>Venus Diagnostics Ltd</v>
          </cell>
          <cell r="F696" t="str">
            <v>VALIYACHANKILATH BUILDING, GANDHI NAGAR, KOTTAYAM-686008</v>
          </cell>
          <cell r="I696" t="str">
            <v>South</v>
          </cell>
        </row>
        <row r="697">
          <cell r="B697" t="str">
            <v>W10417</v>
          </cell>
          <cell r="C697" t="str">
            <v>R1</v>
          </cell>
          <cell r="D697" t="str">
            <v>R</v>
          </cell>
          <cell r="E697" t="str">
            <v>Skylab ( Assam ) Pvt Ltd-2</v>
          </cell>
          <cell r="F697" t="str">
            <v>G S ROAD, ULUBARI, GUWAHATI-781007</v>
          </cell>
          <cell r="I697" t="str">
            <v>East</v>
          </cell>
        </row>
        <row r="698">
          <cell r="B698" t="str">
            <v>W10418</v>
          </cell>
          <cell r="C698" t="str">
            <v>R1</v>
          </cell>
          <cell r="D698" t="str">
            <v>R</v>
          </cell>
          <cell r="E698" t="str">
            <v>Teresa Diagnostic Centre</v>
          </cell>
          <cell r="F698" t="str">
            <v>7, HOSPITAL ROAD, AGARTALA, TRIPURA-799001, PH: 0381-302717</v>
          </cell>
          <cell r="I698" t="str">
            <v>East</v>
          </cell>
        </row>
        <row r="699">
          <cell r="B699" t="str">
            <v>W10419</v>
          </cell>
          <cell r="C699" t="str">
            <v>R1</v>
          </cell>
          <cell r="D699" t="str">
            <v>R</v>
          </cell>
          <cell r="E699" t="str">
            <v>Medicare Images-1</v>
          </cell>
          <cell r="F699" t="str">
            <v>BURNPUR ROAD, COURT MORE, ASANSOL , PH : 0342-557714/557419/557681</v>
          </cell>
          <cell r="I699" t="str">
            <v>East</v>
          </cell>
        </row>
        <row r="700">
          <cell r="B700" t="str">
            <v>W10420</v>
          </cell>
          <cell r="C700" t="str">
            <v>R1</v>
          </cell>
          <cell r="D700" t="str">
            <v>R</v>
          </cell>
          <cell r="E700" t="str">
            <v>Medicare Images-2</v>
          </cell>
          <cell r="F700" t="str">
            <v>BURNPUR ROAD, COURT MORE, ASANSOL , PH : 0342-557714/557419/557681</v>
          </cell>
          <cell r="I700" t="str">
            <v>East</v>
          </cell>
        </row>
        <row r="701">
          <cell r="B701" t="str">
            <v>W10421</v>
          </cell>
          <cell r="C701" t="str">
            <v>R1</v>
          </cell>
          <cell r="D701" t="str">
            <v>R</v>
          </cell>
          <cell r="E701" t="str">
            <v>Medicare Images-3</v>
          </cell>
          <cell r="F701" t="str">
            <v>BURNPUR ROAD, COURT MORE, ASANSOL , PH : 0342-557714/557419/557681</v>
          </cell>
          <cell r="I701" t="str">
            <v>East</v>
          </cell>
        </row>
        <row r="702">
          <cell r="B702" t="str">
            <v>W10422</v>
          </cell>
          <cell r="C702" t="str">
            <v>Not yet recd</v>
          </cell>
          <cell r="D702" t="str">
            <v>NA</v>
          </cell>
          <cell r="E702" t="str">
            <v>Elbeit International Medical Centre Ltd</v>
          </cell>
          <cell r="F702" t="str">
            <v xml:space="preserve">1ST FLOOR, AKASH GANGA , PLOT NO. 144, SUNAGAR COLONY, HYD, </v>
          </cell>
          <cell r="I702" t="str">
            <v>South</v>
          </cell>
        </row>
        <row r="703">
          <cell r="B703" t="str">
            <v>W10423</v>
          </cell>
          <cell r="C703" t="str">
            <v>R1</v>
          </cell>
          <cell r="D703" t="str">
            <v>R</v>
          </cell>
          <cell r="E703" t="str">
            <v>Sanghwi Medical Services Pvt Ltd</v>
          </cell>
          <cell r="F703" t="str">
            <v>MAKHAMA KUAN ROAD, PATNA-800004</v>
          </cell>
          <cell r="I703" t="str">
            <v>North</v>
          </cell>
        </row>
        <row r="704">
          <cell r="B704" t="str">
            <v>W10424</v>
          </cell>
          <cell r="C704" t="str">
            <v>R1</v>
          </cell>
          <cell r="D704" t="str">
            <v>R</v>
          </cell>
          <cell r="E704" t="str">
            <v>Mrinmoy Sarkar</v>
          </cell>
          <cell r="F704" t="str">
            <v>G-2/36, ACHARYA PRAFULLA NAGAR, PO SONARPUR, DISTT 24 PARGANAS, WB, PH-033-4210178</v>
          </cell>
          <cell r="I704" t="str">
            <v>East</v>
          </cell>
        </row>
        <row r="705">
          <cell r="B705" t="str">
            <v>W10425</v>
          </cell>
          <cell r="C705" t="str">
            <v>R1</v>
          </cell>
          <cell r="D705" t="str">
            <v>R</v>
          </cell>
          <cell r="E705" t="str">
            <v>Indira Gandhi Cooperative Hospital</v>
          </cell>
          <cell r="F705" t="str">
            <v>MANJODI, THALASSERY-670103, KANNUR DISTT, KARALA, PH-0490-323135</v>
          </cell>
          <cell r="I705" t="str">
            <v>South</v>
          </cell>
        </row>
        <row r="706">
          <cell r="B706" t="str">
            <v>W10426</v>
          </cell>
          <cell r="C706" t="str">
            <v>R1</v>
          </cell>
          <cell r="D706" t="str">
            <v>R</v>
          </cell>
          <cell r="E706" t="str">
            <v>Ramdas Clinic</v>
          </cell>
          <cell r="F706" t="str">
            <v>PO BOX NO. 1, PERNINTHALMANNA, MALLAPURAM, DISTT,. KERALA-679322, PH-0493-327236</v>
          </cell>
          <cell r="I706" t="str">
            <v>South</v>
          </cell>
        </row>
        <row r="707">
          <cell r="B707" t="str">
            <v>W10427</v>
          </cell>
          <cell r="C707" t="str">
            <v>R1</v>
          </cell>
          <cell r="D707" t="str">
            <v>R</v>
          </cell>
          <cell r="E707" t="str">
            <v>Roby Chacko</v>
          </cell>
          <cell r="F707" t="str">
            <v>LOLATHUKALATHIL, IKKADU, PO, TIRUVALL, KERALA-689101, PH- 0473-607788</v>
          </cell>
          <cell r="I707" t="str">
            <v>South</v>
          </cell>
        </row>
        <row r="708">
          <cell r="B708" t="str">
            <v>W10428</v>
          </cell>
          <cell r="C708" t="str">
            <v>R1</v>
          </cell>
          <cell r="D708" t="str">
            <v>R</v>
          </cell>
          <cell r="E708" t="str">
            <v>N Roy</v>
          </cell>
          <cell r="F708" t="str">
            <v>TC-2/453/2, P T CHACKO NAGAR, MEDICAL COLLEGE PO, TRIVANDRUM-11</v>
          </cell>
          <cell r="I708" t="str">
            <v>South</v>
          </cell>
        </row>
        <row r="709">
          <cell r="B709" t="str">
            <v>W10429</v>
          </cell>
          <cell r="C709" t="str">
            <v>R1</v>
          </cell>
          <cell r="D709" t="str">
            <v>R</v>
          </cell>
          <cell r="E709" t="str">
            <v>N Narsimha Rao</v>
          </cell>
          <cell r="F709" t="str">
            <v>C/O RAMALA HEALTHCARE, 16-11-739/1, DILSUKHNAGAR, HYDERABAD, PH-4055020</v>
          </cell>
          <cell r="I709" t="str">
            <v>South</v>
          </cell>
        </row>
        <row r="710">
          <cell r="B710" t="str">
            <v>W10430</v>
          </cell>
          <cell r="C710" t="str">
            <v>R1</v>
          </cell>
          <cell r="D710" t="str">
            <v>R</v>
          </cell>
          <cell r="E710" t="str">
            <v>Arogyavaram Medical Centre</v>
          </cell>
          <cell r="F710" t="str">
            <v>MADANAPALLI, CHOTTOOR DISTT-517330, ANDHRA PRADESH</v>
          </cell>
          <cell r="I710" t="str">
            <v>South</v>
          </cell>
        </row>
        <row r="711">
          <cell r="B711" t="str">
            <v>W10431</v>
          </cell>
          <cell r="C711" t="str">
            <v>R1</v>
          </cell>
          <cell r="D711" t="str">
            <v>R</v>
          </cell>
          <cell r="E711" t="str">
            <v>HS Mann</v>
          </cell>
          <cell r="F711" t="str">
            <v>C/ MANN SCANNING &amp; DIAG. CENTRE, 7A, GUJRAL NAGAR, JALLANDHAR-PUNJAB</v>
          </cell>
          <cell r="I711" t="str">
            <v>North</v>
          </cell>
        </row>
        <row r="712">
          <cell r="B712" t="str">
            <v>W10432</v>
          </cell>
          <cell r="C712" t="str">
            <v>R1</v>
          </cell>
          <cell r="D712" t="str">
            <v>R</v>
          </cell>
          <cell r="E712" t="str">
            <v>Uma Maheshwari</v>
          </cell>
          <cell r="F712" t="str">
            <v xml:space="preserve">19-A, RAMAKANNU CHETTY STREET, CHEYAR, TIRUVANNAMALAI DISTT. </v>
          </cell>
          <cell r="I712" t="str">
            <v>South</v>
          </cell>
        </row>
        <row r="713">
          <cell r="B713" t="str">
            <v>W10433</v>
          </cell>
          <cell r="C713" t="str">
            <v>R1</v>
          </cell>
          <cell r="D713" t="str">
            <v>R</v>
          </cell>
          <cell r="E713" t="str">
            <v>Kalpana Gupta-2</v>
          </cell>
          <cell r="F713" t="str">
            <v>SARU - RIMPLE DIAGNOSTIC CENTRE, FLAT 3177, SECTOR-D, POCKET III, VASANT KUNJ, ND-110070</v>
          </cell>
          <cell r="I713" t="str">
            <v>North</v>
          </cell>
        </row>
        <row r="714">
          <cell r="B714" t="str">
            <v>W10434</v>
          </cell>
          <cell r="C714" t="str">
            <v>R1</v>
          </cell>
          <cell r="D714" t="str">
            <v>R</v>
          </cell>
          <cell r="E714" t="str">
            <v>Nellai Scans &amp; Diagnostic Centre</v>
          </cell>
          <cell r="F714" t="str">
            <v>PATTUPATTAI STREET, PALAYAMKOTTAI-627002, TIRUNELVELI DISTT</v>
          </cell>
          <cell r="I714" t="str">
            <v>South</v>
          </cell>
        </row>
        <row r="715">
          <cell r="B715" t="str">
            <v>W10435</v>
          </cell>
          <cell r="C715" t="str">
            <v>R1</v>
          </cell>
          <cell r="D715" t="str">
            <v>R</v>
          </cell>
          <cell r="E715" t="str">
            <v>Lal Pathlabs-1</v>
          </cell>
          <cell r="F715" t="str">
            <v>ESSKAY HOUSE, 54, HANUMAAN ROAD, NEW DELHI, PH. 3746426/3342046</v>
          </cell>
          <cell r="I715" t="str">
            <v>North</v>
          </cell>
        </row>
        <row r="716">
          <cell r="B716" t="str">
            <v>W10436</v>
          </cell>
          <cell r="C716" t="str">
            <v>R1</v>
          </cell>
          <cell r="D716" t="str">
            <v>R</v>
          </cell>
          <cell r="E716" t="str">
            <v>Ajit Scanning &amp; Diagnostic Centre Pvt Ltd-2</v>
          </cell>
          <cell r="F716" t="str">
            <v>MURBAD ROAD, KALYAN WEST, MUMBAI-421304</v>
          </cell>
          <cell r="I716" t="str">
            <v>West</v>
          </cell>
        </row>
        <row r="717">
          <cell r="B717" t="str">
            <v>W10437</v>
          </cell>
          <cell r="C717" t="str">
            <v>R1</v>
          </cell>
          <cell r="D717" t="str">
            <v>R</v>
          </cell>
          <cell r="E717" t="str">
            <v>Suresh Shinde</v>
          </cell>
          <cell r="F717" t="str">
            <v>NANDANVAN APARTMENTS, SATARA, LONAVALA RAOD, SATARA-415001</v>
          </cell>
          <cell r="I717" t="str">
            <v>West</v>
          </cell>
        </row>
        <row r="718">
          <cell r="B718" t="str">
            <v>W10438</v>
          </cell>
          <cell r="C718" t="str">
            <v>R1</v>
          </cell>
          <cell r="D718" t="str">
            <v>R</v>
          </cell>
          <cell r="E718" t="str">
            <v xml:space="preserve">Mamatha Educational Society </v>
          </cell>
          <cell r="F718" t="str">
            <v>D . NO. 4-2-161, POLICE HOUSING COLONY, ROTARY NAGAR, KHAMMAM-507002</v>
          </cell>
          <cell r="I718" t="str">
            <v>South</v>
          </cell>
        </row>
        <row r="719">
          <cell r="B719" t="str">
            <v>W10439</v>
          </cell>
          <cell r="C719" t="str">
            <v>R1</v>
          </cell>
          <cell r="D719" t="str">
            <v>R</v>
          </cell>
          <cell r="E719" t="str">
            <v>Phisicare Healthcare &amp; Service Ltd-HOSMAT</v>
          </cell>
          <cell r="F719" t="str">
            <v>45, MAGRATH RAOD, BANGALORE-25</v>
          </cell>
          <cell r="I719" t="str">
            <v>South</v>
          </cell>
        </row>
        <row r="720">
          <cell r="B720" t="str">
            <v>W10440</v>
          </cell>
          <cell r="D720" t="str">
            <v>NA</v>
          </cell>
          <cell r="E720" t="str">
            <v>Lakeshore Hospital and Research Centre Limited - Dornier Medtech</v>
          </cell>
          <cell r="F720" t="str">
            <v>35/58, C-1,Pearl Complex, NH47 Road, Palarivattam, Cochin-682025</v>
          </cell>
          <cell r="I720" t="str">
            <v>South</v>
          </cell>
        </row>
        <row r="721">
          <cell r="B721" t="str">
            <v>W10441</v>
          </cell>
          <cell r="D721" t="str">
            <v>NA</v>
          </cell>
          <cell r="E721" t="str">
            <v>Lakeshore Hospital and Research Centre Limited - South India Surgicals Repayment</v>
          </cell>
          <cell r="F721" t="str">
            <v>35/58, C-1,Pearl Complex, NH47 Road, Palarivattam, Cochin-682025</v>
          </cell>
          <cell r="I721" t="str">
            <v>South</v>
          </cell>
        </row>
        <row r="722">
          <cell r="B722" t="str">
            <v>WGE- LEASE-2</v>
          </cell>
          <cell r="C722" t="str">
            <v>NA</v>
          </cell>
          <cell r="D722" t="str">
            <v>NA</v>
          </cell>
          <cell r="E722" t="str">
            <v>Wipro GE Medical Systems Ltd-LEASE-2</v>
          </cell>
          <cell r="F722" t="str">
            <v>Plot no. 4, Kadugodi Plantation Indl. Area, Sadarmangala, Bangalore</v>
          </cell>
          <cell r="I722" t="str">
            <v>Corporate</v>
          </cell>
        </row>
        <row r="723">
          <cell r="B723" t="str">
            <v>W10442</v>
          </cell>
          <cell r="C723" t="str">
            <v>R1</v>
          </cell>
          <cell r="D723" t="str">
            <v>R</v>
          </cell>
          <cell r="E723" t="str">
            <v>Priya Scanning Centre Pvt Ltd- Dr Deepak Gupta</v>
          </cell>
          <cell r="F723" t="str">
            <v>3/1, T B SAPRU MARG, ALLAHABAD-211001, UP</v>
          </cell>
          <cell r="I723" t="str">
            <v>North</v>
          </cell>
        </row>
        <row r="724">
          <cell r="B724" t="str">
            <v>W10443</v>
          </cell>
          <cell r="C724" t="str">
            <v>R1</v>
          </cell>
          <cell r="D724" t="str">
            <v>R</v>
          </cell>
          <cell r="E724" t="str">
            <v>Ramola Janet Diana</v>
          </cell>
          <cell r="F724" t="str">
            <v>38, MAIN ROAD, PAERUMALPURAM, TIRUNELVELI-627007</v>
          </cell>
          <cell r="I724" t="str">
            <v>South</v>
          </cell>
        </row>
        <row r="725">
          <cell r="B725" t="str">
            <v>W10444</v>
          </cell>
          <cell r="C725" t="str">
            <v>R1</v>
          </cell>
          <cell r="D725" t="str">
            <v>R</v>
          </cell>
          <cell r="E725" t="str">
            <v>Bharat Scans Pvt Ltd-7</v>
          </cell>
          <cell r="F725" t="str">
            <v>210, Periyar, Pathai, Chennai-600094</v>
          </cell>
          <cell r="I725" t="str">
            <v>South</v>
          </cell>
        </row>
        <row r="726">
          <cell r="B726" t="str">
            <v>W10445</v>
          </cell>
          <cell r="C726" t="str">
            <v>R1</v>
          </cell>
          <cell r="D726" t="str">
            <v>R</v>
          </cell>
          <cell r="E726" t="str">
            <v>Anirvan Diagnostic &amp; Research Centre Pvt Ltd-1</v>
          </cell>
          <cell r="F726" t="str">
            <v>BURDWAN TOWN, MIDNAPORE-721101</v>
          </cell>
          <cell r="I726" t="str">
            <v>East</v>
          </cell>
        </row>
        <row r="727">
          <cell r="B727" t="str">
            <v>W10446</v>
          </cell>
          <cell r="C727" t="str">
            <v>R1</v>
          </cell>
          <cell r="D727" t="str">
            <v>R</v>
          </cell>
          <cell r="E727" t="str">
            <v>Anirvan Diagnostic &amp; Research Centre Pvt Ltd-2</v>
          </cell>
          <cell r="F727" t="str">
            <v>BURDWAN TOWN, MIDNAPORE-721101</v>
          </cell>
          <cell r="I727" t="str">
            <v>East</v>
          </cell>
        </row>
        <row r="728">
          <cell r="B728" t="str">
            <v>W10447</v>
          </cell>
          <cell r="C728" t="str">
            <v>NA</v>
          </cell>
          <cell r="D728" t="str">
            <v>NA</v>
          </cell>
          <cell r="E728" t="str">
            <v>Lakeshore Hospital and Research Centre Limited - Advanced Medical Systems</v>
          </cell>
          <cell r="I728" t="str">
            <v>South</v>
          </cell>
        </row>
        <row r="729">
          <cell r="B729" t="str">
            <v>W10448</v>
          </cell>
          <cell r="C729" t="str">
            <v>R1</v>
          </cell>
          <cell r="D729" t="str">
            <v>R</v>
          </cell>
          <cell r="E729" t="str">
            <v>Nikit P Mehta-3</v>
          </cell>
          <cell r="F729" t="str">
            <v>Ashwani Prasad Hospital, Station Road, Miraj, Maharashtra-416416</v>
          </cell>
          <cell r="I729" t="str">
            <v>West</v>
          </cell>
        </row>
        <row r="730">
          <cell r="B730" t="str">
            <v>W10449</v>
          </cell>
          <cell r="C730" t="str">
            <v>R1</v>
          </cell>
          <cell r="D730" t="str">
            <v>R</v>
          </cell>
          <cell r="E730" t="str">
            <v>Sunil Mehta</v>
          </cell>
          <cell r="F730" t="str">
            <v>MEETHA SONOGRAPHY CENTRE &amp; COOR DOPPLER IMAGING, 755, UMMAID HOSPITAL, OPP, KOHINORR CINESMA, JODHPUR</v>
          </cell>
          <cell r="I730" t="str">
            <v>North</v>
          </cell>
        </row>
        <row r="731">
          <cell r="B731" t="str">
            <v>W10450</v>
          </cell>
          <cell r="C731" t="str">
            <v>R1</v>
          </cell>
          <cell r="D731" t="str">
            <v>R</v>
          </cell>
          <cell r="E731" t="str">
            <v>Kasturi Medical Research Centre Pvt Ltd</v>
          </cell>
          <cell r="F731" t="str">
            <v>DIAOMOND HARBOUR ROAD, 3A, BUS STAND, PO JOKA-743512, WB</v>
          </cell>
          <cell r="I731" t="str">
            <v>East</v>
          </cell>
        </row>
        <row r="732">
          <cell r="B732" t="str">
            <v>W10451</v>
          </cell>
          <cell r="C732" t="str">
            <v>R1</v>
          </cell>
          <cell r="D732" t="str">
            <v>R</v>
          </cell>
          <cell r="E732" t="str">
            <v>T. Devasigamani</v>
          </cell>
          <cell r="F732" t="str">
            <v>10A/10C, NAGASEESWARAR KOIL, ST B.G. KANCHANPURAM-631506, PH: 04112-232695</v>
          </cell>
          <cell r="I732" t="str">
            <v>South</v>
          </cell>
        </row>
        <row r="733">
          <cell r="B733" t="str">
            <v>W10452</v>
          </cell>
          <cell r="C733" t="str">
            <v>R1</v>
          </cell>
          <cell r="D733" t="str">
            <v>R</v>
          </cell>
          <cell r="E733" t="str">
            <v>V V Gangadhar</v>
          </cell>
          <cell r="F733" t="str">
            <v>58/3, RT VIJAY NAGAR COLONY, HYDERABAD-500057, PH: 040-3340911</v>
          </cell>
          <cell r="I733" t="str">
            <v>South</v>
          </cell>
        </row>
        <row r="734">
          <cell r="B734" t="str">
            <v>C Line no 1074</v>
          </cell>
        </row>
        <row r="735">
          <cell r="B735" t="str">
            <v>W10454</v>
          </cell>
          <cell r="C735" t="str">
            <v>R1</v>
          </cell>
          <cell r="D735" t="str">
            <v>R</v>
          </cell>
          <cell r="E735" t="str">
            <v>K&amp;S Healthcare Consulting Pvt Ltd-Dr Kushal Patil</v>
          </cell>
          <cell r="F735" t="str">
            <v>C/O ADVANCED CARDIOVASCULAR SPECILITIES PVT LTD, , H N HOSPITAL, RAJA RAMMOHAN ROI ROAD, MUMBAI-4</v>
          </cell>
          <cell r="I735" t="str">
            <v>West</v>
          </cell>
        </row>
        <row r="736">
          <cell r="B736" t="str">
            <v>W10455</v>
          </cell>
          <cell r="C736" t="str">
            <v>R1</v>
          </cell>
          <cell r="D736" t="str">
            <v>R</v>
          </cell>
          <cell r="E736" t="str">
            <v>Focus Imaging &amp; Research Centre Ltd</v>
          </cell>
          <cell r="F736" t="str">
            <v>47/3-4, YUSUF SARAI MARKET, AURBINDO MARG, NEW DELHI</v>
          </cell>
          <cell r="I736" t="str">
            <v>North</v>
          </cell>
        </row>
        <row r="737">
          <cell r="B737" t="str">
            <v>W10456</v>
          </cell>
          <cell r="C737" t="str">
            <v>R1</v>
          </cell>
          <cell r="D737" t="str">
            <v>R</v>
          </cell>
          <cell r="E737" t="str">
            <v>Vijaya Medical Centre-6</v>
          </cell>
          <cell r="F737" t="str">
            <v>Zilla Parishad Junction, Maharanipeta, Visakapatnam - 530 002, PH : 566709/576329</v>
          </cell>
          <cell r="I737" t="str">
            <v>South</v>
          </cell>
        </row>
        <row r="738">
          <cell r="B738" t="str">
            <v>W10457</v>
          </cell>
          <cell r="C738" t="str">
            <v>R1</v>
          </cell>
          <cell r="D738" t="str">
            <v>R</v>
          </cell>
          <cell r="E738" t="str">
            <v>Susheela Ruth Samuel</v>
          </cell>
          <cell r="F738" t="str">
            <v>ARTHUR NURSING HOME, MUDDANUR RAOD, JAMMALAMADUGU, CUDDPAH-516434, AP</v>
          </cell>
          <cell r="I738" t="str">
            <v>South</v>
          </cell>
        </row>
        <row r="739">
          <cell r="B739" t="str">
            <v>W10458</v>
          </cell>
          <cell r="C739" t="str">
            <v>R1</v>
          </cell>
          <cell r="D739" t="str">
            <v>R</v>
          </cell>
          <cell r="E739" t="str">
            <v>Sri Ganganagar CT Scan &amp; Heart Centre (P) Ltd-Dr  SS Tantia</v>
          </cell>
          <cell r="F739" t="str">
            <v>SUKHARIA NAGAR, SRIGANGANAGAR, RAJATHAN, PH-0154-431505/422724</v>
          </cell>
          <cell r="I739" t="str">
            <v>North</v>
          </cell>
        </row>
        <row r="740">
          <cell r="B740" t="str">
            <v>W10459</v>
          </cell>
          <cell r="C740" t="str">
            <v>R1</v>
          </cell>
          <cell r="D740" t="str">
            <v>R</v>
          </cell>
          <cell r="E740" t="str">
            <v>Bargabhima Diagnostic centre Pvt Ltd-Dr Subrata Kumar</v>
          </cell>
          <cell r="F740" t="str">
            <v>PARBATIPURA, TAMLUK TOWN, WARD NO. 10, PURBA MIDNAPORE, PHONE- 03228-66390</v>
          </cell>
          <cell r="I740" t="str">
            <v>East</v>
          </cell>
        </row>
        <row r="741">
          <cell r="B741" t="str">
            <v>W10460</v>
          </cell>
          <cell r="C741" t="str">
            <v>R1</v>
          </cell>
          <cell r="D741" t="str">
            <v>R</v>
          </cell>
          <cell r="E741" t="str">
            <v>North City Diagnostic &amp; Research Centre Pvt Ltd</v>
          </cell>
          <cell r="F741" t="str">
            <v>35A, CANAL WEST ROAD, GAURIBARI, ULTADANGA, CALCUTTA-700004, PH: 5546221/6225</v>
          </cell>
          <cell r="I741" t="str">
            <v>East</v>
          </cell>
        </row>
        <row r="742">
          <cell r="B742" t="str">
            <v>W10461</v>
          </cell>
          <cell r="C742" t="str">
            <v>R1</v>
          </cell>
          <cell r="D742" t="str">
            <v>R</v>
          </cell>
          <cell r="E742" t="str">
            <v>Amar Life Line Diagnostic Research Institute Pvt Ltd</v>
          </cell>
          <cell r="F742" t="str">
            <v>11, EAST HIGH COURT ROAD, RAMDASPETH NAGAR, NAGPUR-10</v>
          </cell>
          <cell r="I742" t="str">
            <v>West</v>
          </cell>
        </row>
        <row r="743">
          <cell r="B743" t="str">
            <v>W10462</v>
          </cell>
          <cell r="C743" t="str">
            <v>R1</v>
          </cell>
          <cell r="D743" t="str">
            <v>R</v>
          </cell>
          <cell r="E743" t="str">
            <v>Srinivasa Cardiology Centre Pvt LTd-1</v>
          </cell>
          <cell r="F743" t="str">
            <v>8, MILLERS TANK BUND ROAD, BANGALORE-560052, PH: 080-2286464/2286000</v>
          </cell>
          <cell r="I743" t="str">
            <v>South</v>
          </cell>
        </row>
        <row r="744">
          <cell r="B744" t="str">
            <v>W10463</v>
          </cell>
          <cell r="C744" t="str">
            <v>R1</v>
          </cell>
          <cell r="D744" t="str">
            <v>R</v>
          </cell>
          <cell r="E744" t="str">
            <v>Deepika Gupta-SK Gupta Diagnostic Centre</v>
          </cell>
          <cell r="F744" t="str">
            <v>B-30/71, A-4, SHIVAN COMPLEX, LANKA, VARANASI-5, UP</v>
          </cell>
          <cell r="I744" t="str">
            <v>North</v>
          </cell>
        </row>
        <row r="745">
          <cell r="B745" t="str">
            <v>W10464</v>
          </cell>
          <cell r="C745" t="str">
            <v>R1</v>
          </cell>
          <cell r="D745" t="str">
            <v>R</v>
          </cell>
          <cell r="E745" t="str">
            <v>Life Saving  Services -Dr KM Lakshmipathi</v>
          </cell>
          <cell r="F745" t="str">
            <v>175, NSK SALAI, VADALPANI, CHENNAI-600026</v>
          </cell>
          <cell r="I745" t="str">
            <v>South</v>
          </cell>
        </row>
        <row r="746">
          <cell r="B746" t="str">
            <v>WGE- LEASE-3</v>
          </cell>
          <cell r="C746" t="str">
            <v>NA</v>
          </cell>
          <cell r="D746" t="str">
            <v>NA</v>
          </cell>
          <cell r="E746" t="str">
            <v>Wipro GE Medical Systems Ltd-LEASE-3</v>
          </cell>
          <cell r="F746" t="str">
            <v>Plot no. 4, Kadugodi Plantation Indl. Area, Sadarmangala, Bangalore</v>
          </cell>
          <cell r="I746" t="str">
            <v>Corporate</v>
          </cell>
        </row>
        <row r="747">
          <cell r="B747" t="str">
            <v>W10465</v>
          </cell>
          <cell r="C747" t="str">
            <v>R1</v>
          </cell>
          <cell r="D747" t="str">
            <v>R</v>
          </cell>
          <cell r="E747" t="str">
            <v>Manika Biswas-Mediview kalyani</v>
          </cell>
          <cell r="F747" t="str">
            <v>B-8/7(CA), KALYANI-741235, NEAR GHOSHPURA STATION, PH: 5824218/9682/4204/1441</v>
          </cell>
          <cell r="I747" t="str">
            <v>East</v>
          </cell>
        </row>
        <row r="748">
          <cell r="B748" t="str">
            <v>W10466</v>
          </cell>
          <cell r="C748" t="str">
            <v>R1</v>
          </cell>
          <cell r="D748" t="str">
            <v>R</v>
          </cell>
          <cell r="E748" t="str">
            <v>Rameshwar Baheti</v>
          </cell>
          <cell r="F748" t="str">
            <v>AMIT CLINIC STATION RAOD, UDGIR-413517, MAHARASHTRA, PH " 098232-62068,02385-56267/56268</v>
          </cell>
          <cell r="I748" t="str">
            <v>West</v>
          </cell>
        </row>
        <row r="749">
          <cell r="B749" t="str">
            <v>W10467</v>
          </cell>
          <cell r="C749" t="str">
            <v>R1</v>
          </cell>
          <cell r="D749" t="str">
            <v>R</v>
          </cell>
          <cell r="E749" t="str">
            <v>Rajesh Laroiya</v>
          </cell>
          <cell r="F749" t="str">
            <v>THE CLINIC, 998, SECTOR-7C, FARIDABAD, HARYANA</v>
          </cell>
          <cell r="I749" t="str">
            <v>North</v>
          </cell>
        </row>
        <row r="750">
          <cell r="B750" t="str">
            <v>W10468</v>
          </cell>
          <cell r="C750" t="str">
            <v>R1</v>
          </cell>
          <cell r="D750" t="str">
            <v>R</v>
          </cell>
          <cell r="E750" t="str">
            <v>Prime Diagnostics &amp; Imaging Centre</v>
          </cell>
          <cell r="F750" t="str">
            <v>C-1/55, NEAR KONDLI MAIN ROAD, NEAR MAYUR VIHAR, PHASE-III, PH" 011-2611945/98115-7069</v>
          </cell>
          <cell r="I750" t="str">
            <v>North</v>
          </cell>
        </row>
        <row r="751">
          <cell r="B751" t="str">
            <v>W10469</v>
          </cell>
          <cell r="C751" t="str">
            <v>R1</v>
          </cell>
          <cell r="D751" t="str">
            <v>R</v>
          </cell>
          <cell r="E751" t="str">
            <v>YK Diagnostics</v>
          </cell>
          <cell r="F751" t="str">
            <v>15, HARGOVIND ENCLAVE, DELHI-110092, PH: 011-2167252/2167262/2167292</v>
          </cell>
          <cell r="I751" t="str">
            <v>North</v>
          </cell>
        </row>
        <row r="752">
          <cell r="B752" t="str">
            <v>W10470</v>
          </cell>
          <cell r="C752" t="str">
            <v>R1</v>
          </cell>
          <cell r="D752" t="str">
            <v>R</v>
          </cell>
          <cell r="E752" t="str">
            <v>Travancore Scans Pvt Ltd</v>
          </cell>
          <cell r="F752" t="str">
            <v>PAZHAYA ROAD, MEDICAL COLEGE, PO, TRIVANDRUM, 695011, PH: 0471-449070</v>
          </cell>
          <cell r="I752" t="str">
            <v>South</v>
          </cell>
        </row>
        <row r="753">
          <cell r="B753" t="str">
            <v>W10471</v>
          </cell>
          <cell r="C753" t="str">
            <v>R1</v>
          </cell>
          <cell r="D753" t="str">
            <v>R</v>
          </cell>
          <cell r="E753" t="str">
            <v>A Ramamurthy</v>
          </cell>
          <cell r="F753" t="str">
            <v>B G HOSPITAL 1/43 B, MAIN ROAD, VEERAPANDIPALLINAM, TIRUCHINADUR-628215</v>
          </cell>
          <cell r="I753" t="str">
            <v>South</v>
          </cell>
        </row>
        <row r="754">
          <cell r="B754" t="str">
            <v>W10472</v>
          </cell>
          <cell r="C754" t="str">
            <v>NA</v>
          </cell>
          <cell r="D754" t="str">
            <v>NA</v>
          </cell>
          <cell r="E754" t="str">
            <v>Lakeshore Hopsital &amp; Research Centre Ltd-1</v>
          </cell>
          <cell r="F754" t="str">
            <v>35/58, C-1,Pearl Complex, NH47 Road, Palarivattam, Cochin-682025</v>
          </cell>
          <cell r="I754" t="str">
            <v>South</v>
          </cell>
        </row>
        <row r="755">
          <cell r="B755" t="str">
            <v>W10473</v>
          </cell>
          <cell r="C755" t="str">
            <v>NOT YET RECD</v>
          </cell>
          <cell r="D755" t="str">
            <v>NA</v>
          </cell>
          <cell r="E755" t="str">
            <v>Lakeshore Hopsital &amp; Research Centre Ltd-2</v>
          </cell>
          <cell r="F755" t="str">
            <v>35/58, C-1,Pearl Complex, NH47 Road, Palarivattam, Cochin-682025</v>
          </cell>
          <cell r="I755" t="str">
            <v>South</v>
          </cell>
        </row>
        <row r="756">
          <cell r="B756" t="str">
            <v>W10474</v>
          </cell>
          <cell r="C756" t="str">
            <v>R1</v>
          </cell>
          <cell r="D756" t="str">
            <v>R</v>
          </cell>
          <cell r="E756" t="str">
            <v>K Satynarayanan</v>
          </cell>
          <cell r="F756" t="str">
            <v>17-3-388/E, ANKITH HOSPITAL, SAGAR ROAD, SANTOSH NAGAR, HYDERABAD-500059, PH: 4331950/4331765</v>
          </cell>
          <cell r="I756" t="str">
            <v>South</v>
          </cell>
        </row>
        <row r="757">
          <cell r="B757" t="str">
            <v>W10475</v>
          </cell>
          <cell r="C757" t="str">
            <v>R1</v>
          </cell>
          <cell r="D757" t="str">
            <v>R</v>
          </cell>
          <cell r="E757" t="str">
            <v>Sudharma Scan &amp; Research Centre Ltd</v>
          </cell>
          <cell r="F757" t="str">
            <v>PARAMEKKAVA DEVASOM BUILDING, PALACE ROAD, TRICHUR, KERALA-680001, PH: 0487-334178</v>
          </cell>
          <cell r="I757" t="str">
            <v>South</v>
          </cell>
        </row>
        <row r="758">
          <cell r="B758" t="str">
            <v>W10476</v>
          </cell>
          <cell r="C758" t="str">
            <v>R1</v>
          </cell>
          <cell r="D758" t="str">
            <v>R</v>
          </cell>
          <cell r="E758" t="str">
            <v>Abdul Salam - Ashirvad Hospital</v>
          </cell>
          <cell r="F758" t="str">
            <v>MADEENA MANZIL, MATTOOL NORTH, KANNUR DISTT. PH: 0497-700070/700076</v>
          </cell>
          <cell r="I758" t="str">
            <v>South</v>
          </cell>
        </row>
        <row r="759">
          <cell r="B759" t="str">
            <v>W10477</v>
          </cell>
          <cell r="C759" t="str">
            <v>R1</v>
          </cell>
          <cell r="D759" t="str">
            <v>R</v>
          </cell>
          <cell r="E759" t="str">
            <v>Pune Adventist Hospital</v>
          </cell>
          <cell r="F759" t="str">
            <v>PO BOX 1405, MARKET YARD, POST, SALISBURY PARK, PUNE-411037, PH : 4261619,4261926</v>
          </cell>
          <cell r="I759" t="str">
            <v>West</v>
          </cell>
        </row>
        <row r="760">
          <cell r="B760" t="str">
            <v>W10478</v>
          </cell>
          <cell r="C760" t="str">
            <v>R1</v>
          </cell>
          <cell r="D760" t="str">
            <v>R</v>
          </cell>
          <cell r="E760" t="str">
            <v>RK Tandon</v>
          </cell>
          <cell r="F760" t="str">
            <v>JANAK TONDON NURSING HOME, E-35, KAMLA NAGAR, AGRA-UP, PH: 0562-381382/380324</v>
          </cell>
          <cell r="I760" t="str">
            <v>North</v>
          </cell>
        </row>
        <row r="761">
          <cell r="B761" t="str">
            <v>W10479</v>
          </cell>
          <cell r="C761" t="str">
            <v>R1</v>
          </cell>
          <cell r="D761" t="str">
            <v>R</v>
          </cell>
          <cell r="E761" t="str">
            <v>Joy Varghese</v>
          </cell>
          <cell r="F761" t="str">
            <v>M G HOSPITA, EDAPPAL JN, EDAPPAL, MALLAPURAM, DISTT, KERALA, PH: 0494-681347/684047</v>
          </cell>
          <cell r="I761" t="str">
            <v>South</v>
          </cell>
        </row>
        <row r="762">
          <cell r="B762" t="str">
            <v>W10480</v>
          </cell>
          <cell r="D762" t="str">
            <v>NA</v>
          </cell>
          <cell r="E762" t="str">
            <v>Elbit International Medical Center Ltd</v>
          </cell>
          <cell r="F762" t="str">
            <v>1ST FLOOR, AKASH GANGA, PLOT NO. 144, SRINAGAR COLONY, HYD-500073, PH: 040-3756740</v>
          </cell>
          <cell r="I762" t="str">
            <v>South</v>
          </cell>
        </row>
        <row r="763">
          <cell r="B763" t="str">
            <v>W10481</v>
          </cell>
          <cell r="C763" t="str">
            <v>R1</v>
          </cell>
          <cell r="D763" t="str">
            <v>R</v>
          </cell>
          <cell r="E763" t="str">
            <v>Parag Prakash Amonkar</v>
          </cell>
          <cell r="F763" t="str">
            <v>778, HOMI VILLA, TILAK ROAD, PARSI COLONY, DADR WEST, MUMBAI-400014, PH: 022-4160358/4168585</v>
          </cell>
          <cell r="I763" t="str">
            <v>West</v>
          </cell>
        </row>
        <row r="764">
          <cell r="B764" t="str">
            <v>W10482</v>
          </cell>
          <cell r="C764" t="str">
            <v>R1</v>
          </cell>
          <cell r="D764" t="str">
            <v>R</v>
          </cell>
          <cell r="E764" t="str">
            <v>Lal Pathlabs-2</v>
          </cell>
          <cell r="F764" t="str">
            <v>ESKAY HOUSE, 54, HANUMAN ROAD, NEW DELHI-3341638</v>
          </cell>
          <cell r="I764" t="str">
            <v>North</v>
          </cell>
        </row>
        <row r="765">
          <cell r="B765" t="str">
            <v>W10483</v>
          </cell>
          <cell r="C765" t="str">
            <v>R1</v>
          </cell>
          <cell r="D765" t="str">
            <v>R</v>
          </cell>
          <cell r="E765" t="str">
            <v>Pradeep Baid</v>
          </cell>
          <cell r="F765" t="str">
            <v>Resi :FIRST PATTI, LODNU, DISTT NAGAUR, , Clinic:BAID X RAY CLINIC SAGAR MARG, NEAR GOVT HOSPITAL, SUJANGARH-331507, PH: 01581-24172/22626</v>
          </cell>
          <cell r="I765" t="str">
            <v>North</v>
          </cell>
        </row>
        <row r="766">
          <cell r="B766" t="str">
            <v>W10484</v>
          </cell>
          <cell r="C766" t="str">
            <v>R1</v>
          </cell>
          <cell r="D766" t="str">
            <v>R</v>
          </cell>
          <cell r="E766" t="str">
            <v>MK Surana</v>
          </cell>
          <cell r="F766" t="str">
            <v>B-18, VEER DURGADAS NAGAR, PALI, RAJATHAN, PH: 02932-25766/26866</v>
          </cell>
          <cell r="I766" t="str">
            <v>North</v>
          </cell>
        </row>
        <row r="767">
          <cell r="B767" t="str">
            <v>W10485</v>
          </cell>
          <cell r="C767" t="str">
            <v>R1</v>
          </cell>
          <cell r="D767" t="str">
            <v>R</v>
          </cell>
          <cell r="E767" t="str">
            <v>Tiwari Hospital &amp; Medical  Research Pvt Ltd</v>
          </cell>
          <cell r="F767" t="str">
            <v>AGRA ROAD, DAUSA, RAJASTHAN-303303, PH: 0427-30456</v>
          </cell>
          <cell r="I767" t="str">
            <v>North</v>
          </cell>
        </row>
        <row r="768">
          <cell r="B768" t="str">
            <v>W10486</v>
          </cell>
          <cell r="C768" t="str">
            <v>R1</v>
          </cell>
          <cell r="D768" t="str">
            <v>R</v>
          </cell>
          <cell r="E768" t="str">
            <v>PV Ramachandra Raju</v>
          </cell>
          <cell r="F768" t="str">
            <v>27-3-10B, DASANNAPETA, VIZIANAGRAM, AP, PH: 08922-25747</v>
          </cell>
          <cell r="I768" t="str">
            <v>South</v>
          </cell>
        </row>
        <row r="769">
          <cell r="B769" t="str">
            <v>W10487</v>
          </cell>
          <cell r="C769" t="str">
            <v>R1</v>
          </cell>
          <cell r="D769" t="str">
            <v>R</v>
          </cell>
          <cell r="E769" t="str">
            <v>Peter Aloysius Navamani</v>
          </cell>
          <cell r="F769" t="str">
            <v xml:space="preserve">MDS SCANS, OPP. LMS GIRLS HIGHER SR. SCHOOL,MAIN ROAD, MARTHANDAM, -629165, PH: 0465-671176 </v>
          </cell>
          <cell r="I769" t="str">
            <v>South</v>
          </cell>
        </row>
        <row r="770">
          <cell r="B770" t="str">
            <v>W10488</v>
          </cell>
          <cell r="C770" t="str">
            <v>R1</v>
          </cell>
          <cell r="D770" t="str">
            <v>R</v>
          </cell>
          <cell r="E770" t="str">
            <v>G Nagalakshmi</v>
          </cell>
          <cell r="F770" t="str">
            <v>1-9-351, NEAR OLD BUS STAND, MEDAK, SECUNDRABAD, PH: 040-7606913</v>
          </cell>
          <cell r="I770" t="str">
            <v>South</v>
          </cell>
        </row>
        <row r="771">
          <cell r="B771" t="str">
            <v>W10489</v>
          </cell>
          <cell r="C771" t="str">
            <v>NA</v>
          </cell>
          <cell r="D771" t="str">
            <v>NA</v>
          </cell>
          <cell r="E771" t="str">
            <v>Lakeshore Hopsital &amp; Research Centre Ltd-3</v>
          </cell>
          <cell r="F771" t="str">
            <v>35/58, C-1,Pearl Complex, NH47 Road, Palarivattam, Cochin-682025</v>
          </cell>
          <cell r="I771" t="str">
            <v>South</v>
          </cell>
        </row>
        <row r="772">
          <cell r="B772" t="str">
            <v>W10490</v>
          </cell>
          <cell r="C772" t="str">
            <v>R1</v>
          </cell>
          <cell r="D772" t="str">
            <v>R</v>
          </cell>
          <cell r="E772" t="str">
            <v>PRS Hospital</v>
          </cell>
          <cell r="F772" t="str">
            <v>KALLIPALAM, KARMANA, PO, THIRUANANTHAPURAM-695002, KERALA, PH: 0471-344443</v>
          </cell>
          <cell r="I772" t="str">
            <v>South</v>
          </cell>
        </row>
        <row r="773">
          <cell r="B773" t="str">
            <v>W10491</v>
          </cell>
          <cell r="C773" t="str">
            <v>R1</v>
          </cell>
          <cell r="D773" t="str">
            <v>R</v>
          </cell>
          <cell r="E773" t="str">
            <v>MNRI Scans Pvt Ltd</v>
          </cell>
          <cell r="F773" t="str">
            <v>45, 1ST MAIN ROAD, CIT NAGAR,NANDANAM, CHENNAI-35</v>
          </cell>
          <cell r="I773" t="str">
            <v>South</v>
          </cell>
        </row>
        <row r="774">
          <cell r="B774" t="str">
            <v>WGE- LEASE-4</v>
          </cell>
          <cell r="C774" t="str">
            <v>NA</v>
          </cell>
          <cell r="D774" t="str">
            <v>NA</v>
          </cell>
          <cell r="E774" t="str">
            <v>Wipro GE Medical Systems Ltd-LEASE-4</v>
          </cell>
          <cell r="F774" t="str">
            <v>Plot no. 4, Kadugodi Plantation Indl. Area, Sadarmangala, Bangalore</v>
          </cell>
          <cell r="I774" t="str">
            <v>Corporate</v>
          </cell>
        </row>
        <row r="775">
          <cell r="B775" t="str">
            <v>W10492</v>
          </cell>
          <cell r="C775" t="str">
            <v>R1</v>
          </cell>
          <cell r="D775" t="str">
            <v>R</v>
          </cell>
          <cell r="E775" t="str">
            <v>Citi Cardiac Research Centre Ltd</v>
          </cell>
          <cell r="F775" t="str">
            <v>RING ROAD, NEAR ITI COLLEGE, VIJAYWADA, AP-, PH: 0866-470283</v>
          </cell>
          <cell r="I775" t="str">
            <v>South</v>
          </cell>
        </row>
        <row r="776">
          <cell r="B776" t="str">
            <v>W10493</v>
          </cell>
          <cell r="C776" t="str">
            <v>R1</v>
          </cell>
          <cell r="D776" t="str">
            <v>R</v>
          </cell>
          <cell r="E776" t="str">
            <v>Prateek Mishra</v>
          </cell>
          <cell r="F776" t="str">
            <v>M-164, MADHAV NAGAR, JHANSI ROAD, GAWALIOR, MP, PH: 0751-324618/9827013508</v>
          </cell>
          <cell r="I776" t="str">
            <v>North</v>
          </cell>
        </row>
        <row r="777">
          <cell r="B777" t="str">
            <v>W10494</v>
          </cell>
          <cell r="C777" t="str">
            <v>R1</v>
          </cell>
          <cell r="D777" t="str">
            <v>R</v>
          </cell>
          <cell r="E777" t="str">
            <v>Lal Pathlabs Pvt Ltd</v>
          </cell>
          <cell r="F777" t="str">
            <v>ESKAY HOUSE, 54, HANUMAN ROAD, NEW DELHI-3341638</v>
          </cell>
          <cell r="I777" t="str">
            <v>North</v>
          </cell>
        </row>
        <row r="778">
          <cell r="B778" t="str">
            <v>W10495</v>
          </cell>
          <cell r="C778" t="str">
            <v>R1</v>
          </cell>
          <cell r="D778" t="str">
            <v>R</v>
          </cell>
          <cell r="E778" t="str">
            <v>Jayadeva Sinha</v>
          </cell>
          <cell r="F778" t="str">
            <v>C/ SUPER HOSPITAL, WEST RAMSAGAR TANK, GAYA-823001, BIHAR, PH: 0631-421994</v>
          </cell>
          <cell r="I778" t="str">
            <v>East</v>
          </cell>
        </row>
        <row r="779">
          <cell r="B779" t="str">
            <v>W10496</v>
          </cell>
          <cell r="C779" t="str">
            <v>R1</v>
          </cell>
          <cell r="D779" t="str">
            <v>R</v>
          </cell>
          <cell r="E779" t="str">
            <v>Medicave Diagnostic Centre Pvt Ltd</v>
          </cell>
          <cell r="F779" t="str">
            <v>48B, BT ROAD, SINTHI MORE, CALCUTTA-50,PH: 557-7455/9463,5580920</v>
          </cell>
          <cell r="I779" t="str">
            <v>East</v>
          </cell>
        </row>
        <row r="780">
          <cell r="B780" t="str">
            <v>W10497</v>
          </cell>
          <cell r="C780" t="str">
            <v>R1</v>
          </cell>
          <cell r="D780" t="str">
            <v>R</v>
          </cell>
          <cell r="E780" t="str">
            <v>SR Dinesh</v>
          </cell>
          <cell r="F780" t="str">
            <v>SSM HOSPITAL, SHANKAR MUTT ROAD, K R PURAM, HASSAN-573201, PH: 34412/34414/64484</v>
          </cell>
          <cell r="I780" t="str">
            <v>South</v>
          </cell>
        </row>
        <row r="781">
          <cell r="B781" t="str">
            <v>W10498</v>
          </cell>
          <cell r="C781" t="str">
            <v>R1</v>
          </cell>
          <cell r="D781" t="str">
            <v>R</v>
          </cell>
          <cell r="E781" t="str">
            <v>Brindavan Hospital &amp; Research Centre Pvt Ltd</v>
          </cell>
          <cell r="F781" t="str">
            <v>RANCHI ROAD, PO MARAR DISTT. HAZIRABAD, JHARKHAND, PH: 25554/22304/25330</v>
          </cell>
          <cell r="I781" t="str">
            <v>North</v>
          </cell>
        </row>
        <row r="782">
          <cell r="B782" t="str">
            <v>W10499</v>
          </cell>
          <cell r="C782" t="str">
            <v>R1</v>
          </cell>
          <cell r="D782" t="str">
            <v>R</v>
          </cell>
          <cell r="E782" t="str">
            <v>AP Velmurugan</v>
          </cell>
          <cell r="F782" t="str">
            <v>72-E, NEHRU NAGAR, NORTH UDAYPARPALAYAM, ATTUR-636102, ATTUR, PH: 04282-40617</v>
          </cell>
          <cell r="I782" t="str">
            <v>South</v>
          </cell>
        </row>
        <row r="783">
          <cell r="B783" t="str">
            <v>W10500</v>
          </cell>
          <cell r="C783" t="str">
            <v>R1</v>
          </cell>
          <cell r="D783" t="str">
            <v>R</v>
          </cell>
          <cell r="E783" t="str">
            <v>VV Subbarayadu</v>
          </cell>
          <cell r="F783" t="str">
            <v>FLAT NO. 302, SRI NILAYAM, S R NAGAR, NEAR VIJAYWADA , , HYDERABAD-500038, 040-3703530/3531</v>
          </cell>
          <cell r="I783" t="str">
            <v>South</v>
          </cell>
        </row>
        <row r="784">
          <cell r="B784" t="str">
            <v>W10501</v>
          </cell>
          <cell r="C784" t="str">
            <v>R1</v>
          </cell>
          <cell r="D784" t="str">
            <v>R</v>
          </cell>
          <cell r="E784" t="str">
            <v>K Rajshekar</v>
          </cell>
          <cell r="F784" t="str">
            <v>C N HOSPITAL, BIRLA GUEST HOUSE COMPOUND, GOOTY ROAD, KURNOOL, PH: 08518/33377/30677</v>
          </cell>
          <cell r="I784" t="str">
            <v>South</v>
          </cell>
        </row>
        <row r="785">
          <cell r="B785" t="str">
            <v>W10502</v>
          </cell>
          <cell r="C785" t="str">
            <v>R1</v>
          </cell>
          <cell r="D785" t="str">
            <v>R</v>
          </cell>
          <cell r="E785" t="str">
            <v>Brindavan Hospital &amp; Research Centre Pvt Ltd-2</v>
          </cell>
          <cell r="F785" t="str">
            <v>RANCHI ROAD, PO MARAR DISTT. HAZIRABAD, JHARKHAND, PH: 25554/22304/25330</v>
          </cell>
          <cell r="I785" t="str">
            <v>North</v>
          </cell>
        </row>
        <row r="786">
          <cell r="B786" t="str">
            <v>W10503</v>
          </cell>
          <cell r="C786" t="str">
            <v>R1</v>
          </cell>
          <cell r="D786" t="str">
            <v>R</v>
          </cell>
          <cell r="E786" t="str">
            <v>B Santhakumar</v>
          </cell>
          <cell r="F786" t="str">
            <v>30-19-5A, CHAPALWARI STREET, SEETHARAMPURAM, VIJAYWADA-520001, PH: 0866-439163</v>
          </cell>
          <cell r="I786" t="str">
            <v>South</v>
          </cell>
        </row>
        <row r="787">
          <cell r="B787" t="str">
            <v>W10504</v>
          </cell>
          <cell r="C787" t="str">
            <v>R1</v>
          </cell>
          <cell r="D787" t="str">
            <v>R</v>
          </cell>
          <cell r="E787" t="str">
            <v>Manoj Jain</v>
          </cell>
          <cell r="F787" t="str">
            <v>578, SHANTI NAGAR, JAIPUR-18, RAJASTHAN, PH: 0141-761662</v>
          </cell>
          <cell r="I787" t="str">
            <v>North</v>
          </cell>
        </row>
        <row r="788">
          <cell r="B788" t="str">
            <v>W10505</v>
          </cell>
          <cell r="C788" t="str">
            <v>R1</v>
          </cell>
          <cell r="D788" t="str">
            <v>R</v>
          </cell>
          <cell r="E788" t="str">
            <v>Rijo Mathew</v>
          </cell>
          <cell r="F788" t="str">
            <v>82, PAUL ABRO RDS RESIDENCY, KACHERIPADY,CHOITTOOR ROAD, COCHIN-682018, PH: 0484-396146</v>
          </cell>
          <cell r="I788" t="str">
            <v>South</v>
          </cell>
        </row>
        <row r="789">
          <cell r="B789" t="str">
            <v>W10506</v>
          </cell>
          <cell r="C789" t="str">
            <v>R1</v>
          </cell>
          <cell r="D789" t="str">
            <v>R</v>
          </cell>
          <cell r="E789" t="str">
            <v>Teresa Diagnostic Centre</v>
          </cell>
          <cell r="F789" t="str">
            <v>7, HOSPITAL ROAD, AGARTALA, TRIPURA-799001, PH: 0381-302717</v>
          </cell>
          <cell r="I789" t="str">
            <v>East</v>
          </cell>
        </row>
        <row r="790">
          <cell r="B790" t="str">
            <v>W10507</v>
          </cell>
          <cell r="C790" t="str">
            <v>R1</v>
          </cell>
          <cell r="D790" t="str">
            <v>R</v>
          </cell>
          <cell r="E790" t="str">
            <v>Shyam Baruah- EKO PATH CENTRE</v>
          </cell>
          <cell r="F790" t="str">
            <v>EKOPATH CENTRE , G S ROAD, CHRISTIAN BASTI, GUWAHATI-781005, ASSAM, PH: 0361-222595/592478, 98640-28536</v>
          </cell>
          <cell r="I790" t="str">
            <v>East</v>
          </cell>
        </row>
        <row r="791">
          <cell r="B791" t="str">
            <v>W10508</v>
          </cell>
          <cell r="C791" t="str">
            <v>R1</v>
          </cell>
          <cell r="D791" t="str">
            <v>R</v>
          </cell>
          <cell r="E791" t="str">
            <v>Rekha Medical &amp; Research Centre Pvt Ltd</v>
          </cell>
          <cell r="F791" t="str">
            <v>1ST 32/82, RASHMI NAGAR, LANKA, VARANASI-5, PH: 310264/313942</v>
          </cell>
          <cell r="I791" t="str">
            <v>North</v>
          </cell>
        </row>
        <row r="792">
          <cell r="B792" t="str">
            <v>W10509</v>
          </cell>
          <cell r="C792" t="str">
            <v>R1</v>
          </cell>
          <cell r="D792" t="str">
            <v>R</v>
          </cell>
          <cell r="E792" t="str">
            <v>Jayant H Wagh</v>
          </cell>
          <cell r="F792" t="str">
            <v>17, MIG ENCLAVE, OPP- CIDCO OFFICE, MUMBAI ROAD, AGRA ROAD, NASIK-422009, PH: 0253-390890,394383</v>
          </cell>
          <cell r="I792" t="str">
            <v>West</v>
          </cell>
        </row>
        <row r="793">
          <cell r="B793" t="str">
            <v>W10510</v>
          </cell>
          <cell r="C793" t="str">
            <v>R1</v>
          </cell>
          <cell r="D793" t="str">
            <v>R</v>
          </cell>
          <cell r="E793" t="str">
            <v>MIOT Hospitals Ltd-1</v>
          </cell>
          <cell r="F793" t="str">
            <v>4/112, MOUNT ROAD, POONAMALLE, ROAD, CHENNAI-600089, CHENNAI, PH: 044-2492288</v>
          </cell>
          <cell r="I793" t="str">
            <v>South</v>
          </cell>
        </row>
        <row r="794">
          <cell r="B794" t="str">
            <v>W10511</v>
          </cell>
          <cell r="C794" t="str">
            <v>R1</v>
          </cell>
          <cell r="D794" t="str">
            <v>R</v>
          </cell>
          <cell r="E794" t="str">
            <v>Ajit Singh Randhawa</v>
          </cell>
          <cell r="F794" t="str">
            <v>309, GREEN AVENUE, CIRCULAR ROAD, AMRITSAR, PH: 503624,503640/508877</v>
          </cell>
          <cell r="I794" t="str">
            <v>North</v>
          </cell>
        </row>
        <row r="795">
          <cell r="B795" t="str">
            <v>W10512</v>
          </cell>
          <cell r="C795" t="str">
            <v>R1</v>
          </cell>
          <cell r="D795" t="str">
            <v>R</v>
          </cell>
          <cell r="E795" t="str">
            <v>Sri Kavery Medical Care ( Trichy ) Pvt Ltd</v>
          </cell>
          <cell r="F795" t="str">
            <v>CARE( TRICHY) PVT LTD,1, K C ROAD, TANNUR, TRICHY-620017, PH: 9842463322</v>
          </cell>
          <cell r="I795" t="str">
            <v>South</v>
          </cell>
        </row>
        <row r="796">
          <cell r="B796" t="str">
            <v>W10513</v>
          </cell>
          <cell r="D796" t="str">
            <v>R</v>
          </cell>
          <cell r="E796" t="str">
            <v>Mahatma Gandhi Vidyapeeth Trust ( MGVT )- Sagar Apollo Hospital</v>
          </cell>
          <cell r="F796" t="str">
            <v>VIDYAPEETH TRUST, 39/2, BANNARGHATTA ROAD, BANGALORE, PH: 5521175</v>
          </cell>
          <cell r="I796" t="str">
            <v>South</v>
          </cell>
        </row>
        <row r="797">
          <cell r="B797" t="str">
            <v>W10514-A</v>
          </cell>
          <cell r="D797" t="str">
            <v>R</v>
          </cell>
          <cell r="E797" t="str">
            <v>Sapthagiri Digital Imaging Centre Pvt. Ltd. (Champak funding)</v>
          </cell>
          <cell r="F797" t="str">
            <v>MR CAHU  C/O CMH HOSPITAL, CMH ROAD, INDIRA NAGAR, BANGALORE, KARNATAKA</v>
          </cell>
          <cell r="I797" t="str">
            <v>South</v>
          </cell>
        </row>
        <row r="798">
          <cell r="B798" t="str">
            <v>W10514</v>
          </cell>
          <cell r="C798" t="str">
            <v>R1</v>
          </cell>
          <cell r="D798" t="str">
            <v>R</v>
          </cell>
          <cell r="E798" t="str">
            <v>AVM Associates Pvt. Ltd.</v>
          </cell>
          <cell r="F798" t="str">
            <v>135, PALAYAMKOTTAI ROAD, TUTICORIN-628003</v>
          </cell>
          <cell r="I798" t="str">
            <v>South</v>
          </cell>
        </row>
        <row r="799">
          <cell r="B799" t="str">
            <v>W10515</v>
          </cell>
          <cell r="C799" t="str">
            <v>R1</v>
          </cell>
          <cell r="D799" t="str">
            <v>R</v>
          </cell>
          <cell r="E799" t="str">
            <v>Bharat Vikas Parishad Seva Sansthan</v>
          </cell>
          <cell r="F799" t="str">
            <v>SEWA SANSTHAN -KOTA, PRATAP NAGAR, DAD BADI, KOTA-RAJASTHAN, PH: 422810/430544</v>
          </cell>
          <cell r="I799" t="str">
            <v>North</v>
          </cell>
        </row>
        <row r="800">
          <cell r="B800" t="str">
            <v>W10517</v>
          </cell>
          <cell r="C800" t="str">
            <v>R1</v>
          </cell>
          <cell r="D800" t="str">
            <v>R</v>
          </cell>
          <cell r="E800" t="str">
            <v>Calcutta Imaging</v>
          </cell>
          <cell r="F800" t="str">
            <v>54, JAWAHAR LAL NEHRU ROAD, CALCUTTA-700071, PH: 282-9246/8105/8106/8109</v>
          </cell>
          <cell r="I800" t="str">
            <v>East</v>
          </cell>
        </row>
        <row r="801">
          <cell r="B801" t="str">
            <v>W10516</v>
          </cell>
          <cell r="C801" t="str">
            <v>R1</v>
          </cell>
          <cell r="D801" t="str">
            <v>R</v>
          </cell>
          <cell r="E801" t="str">
            <v>Getwell Polyclinic &amp; Hospital</v>
          </cell>
          <cell r="F801" t="str">
            <v>JAWAHARLAL NEHRU MARG, JAIPUR-302004, PH: 0141-563743, 570560</v>
          </cell>
          <cell r="I801" t="str">
            <v>North</v>
          </cell>
        </row>
        <row r="802">
          <cell r="B802" t="str">
            <v>W10518</v>
          </cell>
          <cell r="C802" t="str">
            <v>R1</v>
          </cell>
          <cell r="D802" t="str">
            <v>R</v>
          </cell>
          <cell r="E802" t="str">
            <v>Poona Diagnostic Services Pvt Ltd</v>
          </cell>
          <cell r="F802" t="str">
            <v>POONA HOSPITAL COMPOUND, 27, SADASHIV PETH, PUNE-411030, PH: 4337313/4334661</v>
          </cell>
          <cell r="I802" t="str">
            <v>West</v>
          </cell>
        </row>
        <row r="803">
          <cell r="B803" t="str">
            <v>W10519</v>
          </cell>
          <cell r="C803" t="str">
            <v>R1</v>
          </cell>
          <cell r="D803" t="str">
            <v>R</v>
          </cell>
          <cell r="E803" t="str">
            <v>Nikit P Mehta-4</v>
          </cell>
          <cell r="F803" t="str">
            <v>Station Road,Misaj, Maharashtra-416410</v>
          </cell>
          <cell r="I803" t="str">
            <v>West</v>
          </cell>
        </row>
        <row r="804">
          <cell r="B804" t="str">
            <v>W10520</v>
          </cell>
          <cell r="C804" t="str">
            <v>R1</v>
          </cell>
          <cell r="D804" t="str">
            <v>R</v>
          </cell>
          <cell r="E804" t="str">
            <v>Ashok Sancheti</v>
          </cell>
          <cell r="F804" t="str">
            <v>2, SUPERSHASHWATH SOCIETY, YARD ROAD, PUNE-411037, PH: 4216378,4212496,9822093719</v>
          </cell>
          <cell r="I804" t="str">
            <v>West</v>
          </cell>
        </row>
        <row r="805">
          <cell r="B805" t="str">
            <v>W10521</v>
          </cell>
          <cell r="C805" t="str">
            <v>R1</v>
          </cell>
          <cell r="D805" t="str">
            <v>R</v>
          </cell>
          <cell r="E805" t="str">
            <v>Amrish K Dalal</v>
          </cell>
          <cell r="F805" t="str">
            <v>FLAT NO. 9,GEETA P RAMABAI ROAD,GAMADEVI MUMBAI, PH:022-3695344/3694191</v>
          </cell>
          <cell r="I805" t="str">
            <v>West</v>
          </cell>
        </row>
        <row r="806">
          <cell r="B806" t="str">
            <v>W10522</v>
          </cell>
          <cell r="C806" t="str">
            <v>R1</v>
          </cell>
          <cell r="D806" t="str">
            <v>R</v>
          </cell>
          <cell r="E806" t="str">
            <v>Ashok Khurana</v>
          </cell>
          <cell r="F806" t="str">
            <v>C584, DEFENCE COLONY, NEW DELHI-110024, PH: 011-632769</v>
          </cell>
          <cell r="I806" t="str">
            <v>North</v>
          </cell>
        </row>
        <row r="807">
          <cell r="B807" t="str">
            <v>W10523</v>
          </cell>
          <cell r="C807" t="str">
            <v>R1</v>
          </cell>
          <cell r="D807" t="str">
            <v>R</v>
          </cell>
          <cell r="E807" t="str">
            <v>Karnavati Hospital Pvt Ltd</v>
          </cell>
          <cell r="F807" t="str">
            <v>NEAR ELLIES BRIDGE, AHAMEDABAD, PH: 079-6575500</v>
          </cell>
          <cell r="I807" t="str">
            <v>West</v>
          </cell>
        </row>
        <row r="808">
          <cell r="B808" t="str">
            <v>W10524</v>
          </cell>
          <cell r="C808" t="str">
            <v>R1</v>
          </cell>
          <cell r="D808" t="str">
            <v>R</v>
          </cell>
          <cell r="E808" t="str">
            <v>Mohammad Niyaz</v>
          </cell>
          <cell r="F808" t="str">
            <v>SUNCITY HOSPITAL &amp; RESEARCH CENTRE, MAULANA ROAD, MAKRANA DISTT, NAGAUR, PH: 01588-44301/46399</v>
          </cell>
          <cell r="I808" t="str">
            <v>North</v>
          </cell>
        </row>
        <row r="809">
          <cell r="B809" t="str">
            <v>W10525</v>
          </cell>
          <cell r="C809" t="str">
            <v>R1</v>
          </cell>
          <cell r="D809" t="str">
            <v>R</v>
          </cell>
          <cell r="E809" t="str">
            <v>Kamakshi Bose</v>
          </cell>
          <cell r="F809" t="str">
            <v>VASANTHAM DIAGNOSTIC29, EAST VERI STREET, MADURAI-625001</v>
          </cell>
          <cell r="I809" t="str">
            <v>South</v>
          </cell>
        </row>
        <row r="810">
          <cell r="B810" t="str">
            <v>W10526</v>
          </cell>
          <cell r="C810" t="str">
            <v>R1</v>
          </cell>
          <cell r="D810" t="str">
            <v>R</v>
          </cell>
          <cell r="E810" t="str">
            <v>AR Shanthini</v>
          </cell>
          <cell r="F810" t="str">
            <v>ARUNA CLINIC. SENDURAI ROAD, NATHAM-624401, DINDIGUL</v>
          </cell>
          <cell r="I810" t="str">
            <v>South</v>
          </cell>
        </row>
        <row r="811">
          <cell r="B811" t="str">
            <v>W10527</v>
          </cell>
          <cell r="C811" t="str">
            <v>R1</v>
          </cell>
          <cell r="D811" t="str">
            <v>R</v>
          </cell>
          <cell r="E811" t="str">
            <v>Pankaj Scanning  Pathology Centre Pvt Ltd-2</v>
          </cell>
          <cell r="F811" t="str">
            <v>A-13, SHOPPING ARCADE, SADAR BAZAR, AGRA-282001, PH: 363731/368607/368606</v>
          </cell>
          <cell r="I811" t="str">
            <v>North</v>
          </cell>
        </row>
        <row r="812">
          <cell r="B812" t="str">
            <v>W10528</v>
          </cell>
          <cell r="C812" t="str">
            <v>R1</v>
          </cell>
          <cell r="D812" t="str">
            <v>R</v>
          </cell>
          <cell r="E812" t="str">
            <v>Pankaj Scanning  Pathology Centre Pvt Ltd-3</v>
          </cell>
          <cell r="F812" t="str">
            <v>A-13, SHOPPING ARCADE, SADAR BAZAR, AGRA-282001, PH: 363731/368607/368606</v>
          </cell>
          <cell r="I812" t="str">
            <v>North</v>
          </cell>
        </row>
        <row r="813">
          <cell r="B813" t="str">
            <v>W10529</v>
          </cell>
          <cell r="C813" t="str">
            <v>R1</v>
          </cell>
          <cell r="D813" t="str">
            <v>R</v>
          </cell>
          <cell r="E813" t="str">
            <v>Farah Naaz</v>
          </cell>
          <cell r="F813" t="str">
            <v>19-3-421/1/4, Charchaman, jahanuma, Hyderabad-2</v>
          </cell>
          <cell r="I813" t="str">
            <v>South</v>
          </cell>
        </row>
        <row r="814">
          <cell r="B814" t="str">
            <v>W10530</v>
          </cell>
          <cell r="C814" t="str">
            <v>R1</v>
          </cell>
          <cell r="D814" t="str">
            <v>R</v>
          </cell>
          <cell r="E814" t="str">
            <v>P Sudha Rani</v>
          </cell>
          <cell r="F814" t="str">
            <v>1-4-249/149, Sri Surya Nursing Home, K K Road, Suryaper Distt-508213, Ph : 08684-20389</v>
          </cell>
          <cell r="I814" t="str">
            <v>South</v>
          </cell>
        </row>
        <row r="815">
          <cell r="B815" t="str">
            <v>W10532</v>
          </cell>
          <cell r="C815" t="str">
            <v>R1</v>
          </cell>
          <cell r="D815" t="str">
            <v>R</v>
          </cell>
          <cell r="E815" t="str">
            <v>SR Trust -Meenakshi Mission Hospital</v>
          </cell>
          <cell r="F815" t="str">
            <v>Lake Area, Melur Road, madurai</v>
          </cell>
          <cell r="I815" t="str">
            <v>South</v>
          </cell>
        </row>
        <row r="816">
          <cell r="B816" t="str">
            <v>W10533</v>
          </cell>
          <cell r="C816" t="str">
            <v>R1</v>
          </cell>
          <cell r="D816" t="str">
            <v>R</v>
          </cell>
          <cell r="E816" t="str">
            <v>Okay Diagnostic Centre</v>
          </cell>
          <cell r="F816" t="str">
            <v>No. 4, Vivekanand Marg, Jaipur- Ph : 0141-367099</v>
          </cell>
          <cell r="I816" t="str">
            <v>North</v>
          </cell>
        </row>
        <row r="817">
          <cell r="B817" t="str">
            <v>W10534</v>
          </cell>
          <cell r="C817" t="str">
            <v>R1</v>
          </cell>
          <cell r="D817" t="str">
            <v>R</v>
          </cell>
          <cell r="E817" t="str">
            <v>Surendranath Reddy</v>
          </cell>
          <cell r="F817" t="str">
            <v>Vijaya Diag Centre, 3-6-20&lt; Tirumala Apartments. Skyline Theatre Lane, Hyderabad-16</v>
          </cell>
          <cell r="I817" t="str">
            <v>South</v>
          </cell>
        </row>
        <row r="818">
          <cell r="B818" t="str">
            <v>W10535</v>
          </cell>
          <cell r="C818" t="str">
            <v>R1</v>
          </cell>
          <cell r="D818" t="str">
            <v>NA</v>
          </cell>
          <cell r="E818" t="str">
            <v>Vijaya Medical Center</v>
          </cell>
          <cell r="I818" t="str">
            <v>South</v>
          </cell>
        </row>
        <row r="819">
          <cell r="B819" t="str">
            <v>W10536</v>
          </cell>
          <cell r="C819" t="str">
            <v>R1</v>
          </cell>
          <cell r="D819" t="str">
            <v>R</v>
          </cell>
          <cell r="E819" t="str">
            <v>Rajendra Sharma</v>
          </cell>
          <cell r="F819" t="str">
            <v>102, Milla Apartments, Next to Mandui Bank (Bawdi Stop), Marue Road, Oclem, Malad (W),Mumbai - 400064</v>
          </cell>
          <cell r="I819" t="str">
            <v>West</v>
          </cell>
        </row>
        <row r="820">
          <cell r="B820" t="str">
            <v>W10537</v>
          </cell>
          <cell r="C820" t="str">
            <v>R1</v>
          </cell>
          <cell r="D820" t="str">
            <v>R</v>
          </cell>
          <cell r="E820" t="str">
            <v>P Sunderbabu</v>
          </cell>
          <cell r="F820" t="str">
            <v>20-31, Beside Natraj Theatre, Miryalguda, Dist - Nalganda, Miryalguda</v>
          </cell>
          <cell r="I820" t="str">
            <v>South</v>
          </cell>
        </row>
        <row r="821">
          <cell r="B821" t="str">
            <v>W10538</v>
          </cell>
          <cell r="C821" t="str">
            <v>R1</v>
          </cell>
          <cell r="D821" t="str">
            <v>R</v>
          </cell>
          <cell r="E821" t="str">
            <v>T P Ravi</v>
          </cell>
          <cell r="F821" t="str">
            <v>Old No:114/7, New No:15, Periyar Patha, West, Choolamedu, Chennai - 600094</v>
          </cell>
          <cell r="I821" t="str">
            <v>South</v>
          </cell>
        </row>
        <row r="822">
          <cell r="B822" t="str">
            <v>W10539</v>
          </cell>
          <cell r="C822" t="str">
            <v>R1</v>
          </cell>
          <cell r="D822" t="str">
            <v>R</v>
          </cell>
          <cell r="E822" t="str">
            <v>Ravi Talla</v>
          </cell>
          <cell r="F822" t="str">
            <v>H.No. 15-4-1, Matwada, Warangal</v>
          </cell>
          <cell r="I822" t="str">
            <v>South</v>
          </cell>
        </row>
        <row r="823">
          <cell r="B823" t="str">
            <v>W10540</v>
          </cell>
          <cell r="C823" t="str">
            <v>R1</v>
          </cell>
          <cell r="D823" t="str">
            <v>R</v>
          </cell>
          <cell r="E823" t="str">
            <v>D Kandaswamy</v>
          </cell>
          <cell r="F823" t="str">
            <v>181, Perundurai Road, Erode- 638011, Erode</v>
          </cell>
          <cell r="I823" t="str">
            <v>South</v>
          </cell>
        </row>
        <row r="824">
          <cell r="B824" t="str">
            <v>W10541</v>
          </cell>
          <cell r="C824" t="str">
            <v>R1</v>
          </cell>
          <cell r="D824" t="str">
            <v>NA</v>
          </cell>
          <cell r="E824" t="str">
            <v>Anita Diagnostic Pvt Ltd</v>
          </cell>
          <cell r="F824" t="str">
            <v>Dr. Anita's Diagnostic Realm, Sigra, Varanasi - 221010</v>
          </cell>
          <cell r="I824" t="str">
            <v>North</v>
          </cell>
        </row>
        <row r="825">
          <cell r="B825" t="str">
            <v>W10542</v>
          </cell>
          <cell r="C825" t="str">
            <v>R1</v>
          </cell>
          <cell r="D825" t="str">
            <v>R</v>
          </cell>
          <cell r="E825" t="str">
            <v>AS Sandhu-ARK Diagnostics</v>
          </cell>
          <cell r="F825" t="str">
            <v>C/O-ARK Diagnostics, C2/17, Arjun Marg, DLF City Phase-I , Gurgaon - 122002</v>
          </cell>
          <cell r="I825" t="str">
            <v>North</v>
          </cell>
        </row>
        <row r="826">
          <cell r="B826" t="str">
            <v>W10543</v>
          </cell>
          <cell r="C826" t="str">
            <v>R1</v>
          </cell>
          <cell r="D826" t="str">
            <v>R</v>
          </cell>
          <cell r="E826" t="str">
            <v>HK Pant</v>
          </cell>
          <cell r="F826" t="str">
            <v>Pant Clinic &amp; Diagnostic Centre, Delhi Gate, NAHAN- 173001, Himachal Pradesh</v>
          </cell>
          <cell r="I826" t="str">
            <v>North</v>
          </cell>
        </row>
        <row r="827">
          <cell r="B827" t="str">
            <v>W10544</v>
          </cell>
          <cell r="C827" t="str">
            <v>R1</v>
          </cell>
          <cell r="D827" t="str">
            <v>R</v>
          </cell>
          <cell r="E827" t="str">
            <v>IV Krishna Reddy</v>
          </cell>
          <cell r="F827" t="str">
            <v>Sriniuasa Nursing Home, Sangam, Nellore-Dist</v>
          </cell>
          <cell r="I827" t="str">
            <v>South</v>
          </cell>
        </row>
        <row r="828">
          <cell r="B828" t="str">
            <v>W10545</v>
          </cell>
          <cell r="C828" t="str">
            <v>R1</v>
          </cell>
          <cell r="D828" t="str">
            <v>R</v>
          </cell>
          <cell r="E828" t="str">
            <v>Sheuli Chowdhury-Life Line</v>
          </cell>
          <cell r="F828" t="str">
            <v>C/O - Life Line, 5/4, R.N.Tagore Road, Laldighi, Beehampore, Murshidabad</v>
          </cell>
          <cell r="I828" t="str">
            <v>East</v>
          </cell>
        </row>
        <row r="829">
          <cell r="B829" t="str">
            <v>W10546</v>
          </cell>
          <cell r="C829" t="str">
            <v>R1</v>
          </cell>
          <cell r="D829" t="str">
            <v>R</v>
          </cell>
          <cell r="E829" t="str">
            <v>Devi Scans Pvt Ltd-2</v>
          </cell>
          <cell r="F829" t="str">
            <v>Opp. Medical College High School, Kumarapuram, Thiruvananthapuram - 695011</v>
          </cell>
          <cell r="I829" t="str">
            <v>South</v>
          </cell>
        </row>
        <row r="830">
          <cell r="B830" t="str">
            <v>W10547</v>
          </cell>
          <cell r="C830" t="str">
            <v>R1</v>
          </cell>
          <cell r="D830" t="str">
            <v>R</v>
          </cell>
          <cell r="E830" t="str">
            <v>Spectrum Diagnostics &amp; Research Pvt Ltd</v>
          </cell>
          <cell r="F830" t="str">
            <v>18/A, 3rd Floor, Ismail Building, 381 D.N.Road, Mumbai - 400001</v>
          </cell>
          <cell r="I830" t="str">
            <v>West</v>
          </cell>
        </row>
        <row r="831">
          <cell r="B831" t="str">
            <v>W10548</v>
          </cell>
          <cell r="C831" t="str">
            <v>R1</v>
          </cell>
          <cell r="D831" t="str">
            <v>R</v>
          </cell>
          <cell r="E831" t="str">
            <v>Travancore Scan Diagnostic Centre</v>
          </cell>
          <cell r="F831" t="str">
            <v>Opp. Municipal Stadium, College Road, Pathananthitta - 689645</v>
          </cell>
          <cell r="I831" t="str">
            <v>South</v>
          </cell>
        </row>
        <row r="832">
          <cell r="B832" t="str">
            <v>W10549</v>
          </cell>
          <cell r="C832" t="str">
            <v>R1</v>
          </cell>
          <cell r="D832" t="str">
            <v>R</v>
          </cell>
          <cell r="E832" t="str">
            <v>Ultrasound clinic</v>
          </cell>
          <cell r="F832" t="str">
            <v>Second Floor Abbas Ambers, Opp. Café Maha Naaf, Pune - 411001</v>
          </cell>
          <cell r="I832" t="str">
            <v>West</v>
          </cell>
        </row>
        <row r="833">
          <cell r="B833" t="str">
            <v>W10550</v>
          </cell>
          <cell r="C833" t="str">
            <v>R1</v>
          </cell>
          <cell r="D833" t="str">
            <v>R</v>
          </cell>
          <cell r="E833" t="str">
            <v>Siva Prasad</v>
          </cell>
          <cell r="F833" t="str">
            <v>Sree Lekha Mat.X Nursing Home, Gandhi Chowk. Paga Pulla Reddy, Bangalore, Gadwal</v>
          </cell>
          <cell r="I833" t="str">
            <v>South</v>
          </cell>
        </row>
        <row r="834">
          <cell r="B834" t="str">
            <v>W10551</v>
          </cell>
          <cell r="C834" t="str">
            <v>R1</v>
          </cell>
          <cell r="D834" t="str">
            <v>R</v>
          </cell>
          <cell r="E834" t="str">
            <v>Mahesh Sinnarkar</v>
          </cell>
          <cell r="F834" t="str">
            <v>Shrikrupa Hospital, Landge Building, NavaMaharashtra Chowk, Kasarwadi, Pune, Mumbai Road, Pune - 411034</v>
          </cell>
          <cell r="I834" t="str">
            <v>West</v>
          </cell>
        </row>
        <row r="835">
          <cell r="B835" t="str">
            <v>W10552</v>
          </cell>
          <cell r="C835" t="str">
            <v>R1</v>
          </cell>
          <cell r="D835" t="str">
            <v>R</v>
          </cell>
          <cell r="E835" t="str">
            <v>Suresh N Krishnan</v>
          </cell>
          <cell r="F835" t="str">
            <v>Suresh Scan Centre, Royal Hosp Complex, 1624, South Main St Thayavur, Thayavur</v>
          </cell>
          <cell r="I835" t="str">
            <v>South</v>
          </cell>
        </row>
        <row r="836">
          <cell r="B836" t="str">
            <v>W10553</v>
          </cell>
          <cell r="C836" t="str">
            <v>R1</v>
          </cell>
          <cell r="D836" t="str">
            <v>R</v>
          </cell>
          <cell r="E836" t="str">
            <v>S Sethurajan</v>
          </cell>
          <cell r="F836" t="str">
            <v xml:space="preserve">Sethu Scan Services, 72 South Car Street, Chidambaram - 608001, </v>
          </cell>
          <cell r="I836" t="str">
            <v>South</v>
          </cell>
        </row>
        <row r="837">
          <cell r="B837" t="str">
            <v>W10554</v>
          </cell>
          <cell r="C837" t="str">
            <v>R1</v>
          </cell>
          <cell r="D837" t="str">
            <v>R</v>
          </cell>
          <cell r="E837" t="str">
            <v>Prakash Patil</v>
          </cell>
          <cell r="F837" t="str">
            <v>Life Line Hospital, Amit Apartment,Shivaji Rd, Pamel - 410206</v>
          </cell>
          <cell r="I837" t="str">
            <v>West</v>
          </cell>
        </row>
        <row r="838">
          <cell r="B838" t="str">
            <v>W10555</v>
          </cell>
          <cell r="C838" t="str">
            <v>R1</v>
          </cell>
          <cell r="D838" t="str">
            <v>R</v>
          </cell>
          <cell r="E838" t="str">
            <v>AD Vora</v>
          </cell>
          <cell r="F838" t="str">
            <v>Nandini Hospital Aradhana, Baghwan Mahvir Path, Natepull, Dist-Sholapur</v>
          </cell>
          <cell r="I838" t="str">
            <v>West</v>
          </cell>
        </row>
        <row r="839">
          <cell r="B839" t="str">
            <v>W10556</v>
          </cell>
          <cell r="C839" t="str">
            <v>R1</v>
          </cell>
          <cell r="D839" t="str">
            <v>R</v>
          </cell>
          <cell r="E839" t="str">
            <v>T Kumarswamy</v>
          </cell>
          <cell r="F839" t="str">
            <v>Tejesoi Nursing Home, Opp. Ram Temple, Mahabubabad - 506101</v>
          </cell>
          <cell r="I839" t="str">
            <v>South</v>
          </cell>
        </row>
        <row r="840">
          <cell r="B840" t="str">
            <v>W10557</v>
          </cell>
          <cell r="C840" t="str">
            <v>R1</v>
          </cell>
          <cell r="D840" t="str">
            <v>R</v>
          </cell>
          <cell r="E840" t="str">
            <v>Arumugam</v>
          </cell>
          <cell r="F840" t="str">
            <v>Main Road, Pavurchatram - 627808</v>
          </cell>
          <cell r="I840" t="str">
            <v>South</v>
          </cell>
        </row>
        <row r="841">
          <cell r="B841" t="str">
            <v>W10558</v>
          </cell>
          <cell r="C841" t="str">
            <v>R1</v>
          </cell>
          <cell r="D841" t="str">
            <v>R</v>
          </cell>
          <cell r="E841" t="str">
            <v>Sri Bidhan Chandra Dutta-Drug House Diagnostic Centre-1</v>
          </cell>
          <cell r="F841" t="str">
            <v>C/O- Drug House Diagnostic Centre, 48A, Dey Street (Battala Crossing), Serampore, Hooghly, Uttarapara</v>
          </cell>
          <cell r="I841" t="str">
            <v>East</v>
          </cell>
        </row>
        <row r="842">
          <cell r="B842" t="str">
            <v>W10559</v>
          </cell>
          <cell r="C842" t="str">
            <v>R1</v>
          </cell>
          <cell r="D842" t="str">
            <v>R</v>
          </cell>
          <cell r="E842" t="str">
            <v>Sri Bidhan Chandra Dutta-Drug House Diagnostic Centre-2</v>
          </cell>
          <cell r="F842" t="str">
            <v>C/O- Drug House Diagnostic Centre (Tarakishnas), 48, Dey Street (Battala Crossing) - 712201</v>
          </cell>
          <cell r="I842" t="str">
            <v>East</v>
          </cell>
        </row>
        <row r="843">
          <cell r="B843" t="str">
            <v>W10531</v>
          </cell>
          <cell r="C843" t="str">
            <v>R1</v>
          </cell>
          <cell r="D843" t="str">
            <v>R</v>
          </cell>
          <cell r="E843" t="str">
            <v>CDR Healthcare Limited-5</v>
          </cell>
          <cell r="F843" t="str">
            <v>3-6-287, Hyderguda, Hyderabad - 500029</v>
          </cell>
          <cell r="I843" t="str">
            <v>South</v>
          </cell>
        </row>
        <row r="844">
          <cell r="B844" t="str">
            <v>W10560</v>
          </cell>
          <cell r="C844" t="str">
            <v>R1</v>
          </cell>
          <cell r="D844" t="str">
            <v>R</v>
          </cell>
          <cell r="E844" t="str">
            <v>Unity Ahmednagar Imaging Private Limited</v>
          </cell>
          <cell r="F844" t="str">
            <v>Imaging Private Limited, Shitu Building, Mahavir Nagar, Corner Savede Road, Ahmednagar</v>
          </cell>
          <cell r="I844" t="str">
            <v>West</v>
          </cell>
        </row>
        <row r="845">
          <cell r="B845" t="str">
            <v>W10561</v>
          </cell>
          <cell r="C845" t="str">
            <v>R1</v>
          </cell>
          <cell r="D845" t="str">
            <v>R</v>
          </cell>
          <cell r="E845" t="str">
            <v>Phisicare Healthcare &amp; Service Ltd-HOSMAT-1</v>
          </cell>
          <cell r="I845" t="str">
            <v>South</v>
          </cell>
        </row>
        <row r="846">
          <cell r="B846" t="str">
            <v>W10562</v>
          </cell>
          <cell r="C846" t="str">
            <v>R1</v>
          </cell>
          <cell r="D846" t="str">
            <v>R</v>
          </cell>
          <cell r="E846" t="str">
            <v>Eko Diagnostic Pvt Ltd</v>
          </cell>
          <cell r="F846" t="str">
            <v>54, Jawaharlal Nehru Road , Kolkata - 700071</v>
          </cell>
          <cell r="I846" t="str">
            <v>East</v>
          </cell>
        </row>
        <row r="847">
          <cell r="B847" t="str">
            <v>W10563</v>
          </cell>
          <cell r="C847" t="str">
            <v>R1</v>
          </cell>
          <cell r="D847" t="str">
            <v>R</v>
          </cell>
          <cell r="E847" t="str">
            <v>Narayanan Hrudalaya Pvt Ltd</v>
          </cell>
          <cell r="F847" t="str">
            <v>258/A, Bommasandra Industrial Area, Anikal Taluk, Bangalore - 58</v>
          </cell>
          <cell r="I847" t="str">
            <v>South</v>
          </cell>
        </row>
        <row r="848">
          <cell r="B848" t="str">
            <v>W10564</v>
          </cell>
          <cell r="C848" t="str">
            <v>R1</v>
          </cell>
          <cell r="D848" t="str">
            <v>R</v>
          </cell>
          <cell r="E848" t="str">
            <v>V  Damodar Reddy</v>
          </cell>
          <cell r="F848" t="str">
            <v>H NO. 16-2-147/64/6/D, Anitha Nursing Home, Anand Nagar, Malakpet, Hyderabad - 500036</v>
          </cell>
          <cell r="I848" t="str">
            <v>South</v>
          </cell>
        </row>
        <row r="849">
          <cell r="B849" t="str">
            <v>W10565</v>
          </cell>
          <cell r="C849" t="str">
            <v>R1</v>
          </cell>
          <cell r="D849" t="str">
            <v>R</v>
          </cell>
          <cell r="E849" t="str">
            <v>T Sivapackiam</v>
          </cell>
          <cell r="F849" t="str">
            <v>M.S. Clinic , A 1/16, Chinnappa Street , Chennai - 5</v>
          </cell>
          <cell r="I849" t="str">
            <v>South</v>
          </cell>
        </row>
        <row r="850">
          <cell r="B850" t="str">
            <v>W10566</v>
          </cell>
          <cell r="C850" t="str">
            <v>R1</v>
          </cell>
          <cell r="D850" t="str">
            <v>R</v>
          </cell>
          <cell r="E850" t="str">
            <v>V Thirupapathi Raja</v>
          </cell>
          <cell r="F850" t="str">
            <v>Sri Vignesh Clinic , Muthu Mudali Street, Vyasarpadi, Chennai - 600039</v>
          </cell>
          <cell r="I850" t="str">
            <v>South</v>
          </cell>
        </row>
        <row r="851">
          <cell r="B851" t="str">
            <v>W10567</v>
          </cell>
          <cell r="C851" t="str">
            <v>R1</v>
          </cell>
          <cell r="D851" t="str">
            <v>R</v>
          </cell>
          <cell r="E851" t="str">
            <v>MD Gopal</v>
          </cell>
          <cell r="F851" t="str">
            <v>Renu Clinic , Bismi Complex, 94, GNT Road, Red Hills, Chennai - 52</v>
          </cell>
          <cell r="I851" t="str">
            <v>South</v>
          </cell>
        </row>
        <row r="852">
          <cell r="B852" t="str">
            <v>W10568</v>
          </cell>
          <cell r="C852" t="str">
            <v>R1</v>
          </cell>
          <cell r="D852" t="str">
            <v>R</v>
          </cell>
          <cell r="E852" t="str">
            <v>Eastern Diagnostic &amp; Research Centre Ltd</v>
          </cell>
          <cell r="F852" t="str">
            <v>13C, Mirza Galib Street, Calcutta - 16</v>
          </cell>
          <cell r="I852" t="str">
            <v>East</v>
          </cell>
        </row>
        <row r="853">
          <cell r="B853" t="str">
            <v>W10569-A</v>
          </cell>
          <cell r="C853" t="str">
            <v>R1</v>
          </cell>
          <cell r="D853" t="str">
            <v>R</v>
          </cell>
          <cell r="E853" t="str">
            <v>Sewa Polyclinic &amp; Diagnostic Centre</v>
          </cell>
          <cell r="F853" t="str">
            <v>Top Khana, Rampura - 326917</v>
          </cell>
          <cell r="I853" t="str">
            <v>North</v>
          </cell>
        </row>
        <row r="854">
          <cell r="B854" t="str">
            <v>W10569</v>
          </cell>
          <cell r="C854" t="str">
            <v>R1</v>
          </cell>
          <cell r="D854" t="str">
            <v>R</v>
          </cell>
          <cell r="E854" t="str">
            <v>Eko Diagnostic Pvt Ltd-4</v>
          </cell>
          <cell r="F854" t="str">
            <v>54, Jawaharlal Nehru Road, Kolkata - 700071</v>
          </cell>
          <cell r="I854" t="str">
            <v>East</v>
          </cell>
        </row>
        <row r="855">
          <cell r="B855" t="str">
            <v>W10570</v>
          </cell>
          <cell r="C855" t="str">
            <v>R1</v>
          </cell>
          <cell r="D855" t="str">
            <v>R</v>
          </cell>
          <cell r="E855" t="str">
            <v>Eko Diagnostic Pvt Ltd-5</v>
          </cell>
          <cell r="F855" t="str">
            <v>54, Jawaharlal Nehru Road, Kolkata - 700071</v>
          </cell>
          <cell r="I855" t="str">
            <v>East</v>
          </cell>
        </row>
        <row r="856">
          <cell r="B856" t="str">
            <v>W10570-RESCH</v>
          </cell>
          <cell r="E856" t="str">
            <v>Eko Diagnostic Pvt Ltd</v>
          </cell>
          <cell r="I856" t="str">
            <v>East</v>
          </cell>
        </row>
        <row r="857">
          <cell r="B857" t="str">
            <v>W10571</v>
          </cell>
          <cell r="C857" t="str">
            <v>R1</v>
          </cell>
          <cell r="D857" t="str">
            <v>R</v>
          </cell>
          <cell r="E857" t="str">
            <v>AG Padmavati's Hospital</v>
          </cell>
          <cell r="F857" t="str">
            <v>No -12, Victoriya Nagar, Ellaipillaichavadi, Pondicherry - 605005</v>
          </cell>
          <cell r="I857" t="str">
            <v>South</v>
          </cell>
        </row>
        <row r="858">
          <cell r="B858" t="str">
            <v>W10572</v>
          </cell>
          <cell r="C858" t="str">
            <v>R1</v>
          </cell>
          <cell r="D858" t="str">
            <v>R</v>
          </cell>
          <cell r="E858" t="str">
            <v>Saumya Medicare International Ltd</v>
          </cell>
          <cell r="F858" t="str">
            <v>Sri Vani Bldg, 3rd Floor, 40-1-34, M. G. Road</v>
          </cell>
          <cell r="I858" t="str">
            <v>South</v>
          </cell>
        </row>
        <row r="859">
          <cell r="B859" t="str">
            <v>W10573</v>
          </cell>
          <cell r="C859" t="str">
            <v>R1</v>
          </cell>
          <cell r="D859" t="str">
            <v>R</v>
          </cell>
          <cell r="E859" t="str">
            <v>Arabinda Das-Dr Das's Nursing Home</v>
          </cell>
          <cell r="F859" t="str">
            <v>C/O - Dr. Das's Nursing Home, New Town, PO &amp; PS - Diamond Harbour, Dist- South  24 Parganas, West Bengal - 743331</v>
          </cell>
          <cell r="I859" t="str">
            <v>East</v>
          </cell>
        </row>
        <row r="860">
          <cell r="B860" t="str">
            <v>W10574</v>
          </cell>
          <cell r="C860" t="str">
            <v>R1</v>
          </cell>
          <cell r="D860" t="str">
            <v>R</v>
          </cell>
          <cell r="E860" t="str">
            <v>Saumabha Dasgupta</v>
          </cell>
          <cell r="F860" t="str">
            <v>Purbanjan , P.O - Subhasgram, Dist - 24 Parganas (South), W,B</v>
          </cell>
          <cell r="I860" t="str">
            <v>East</v>
          </cell>
        </row>
        <row r="861">
          <cell r="B861" t="str">
            <v>W10575</v>
          </cell>
          <cell r="C861" t="str">
            <v>R1</v>
          </cell>
          <cell r="D861" t="str">
            <v>R</v>
          </cell>
          <cell r="E861" t="str">
            <v>R K Gupta</v>
          </cell>
          <cell r="F861" t="str">
            <v>Rajasthan Medical Centre, Outside Jalori Gate, Near Exford School, Jodhpur - 342003</v>
          </cell>
          <cell r="I861" t="str">
            <v>North</v>
          </cell>
        </row>
        <row r="862">
          <cell r="B862" t="str">
            <v>W10576</v>
          </cell>
          <cell r="C862" t="str">
            <v>R1</v>
          </cell>
          <cell r="D862" t="str">
            <v>R</v>
          </cell>
          <cell r="E862" t="str">
            <v>Anil Bansal</v>
          </cell>
          <cell r="F862" t="str">
            <v xml:space="preserve">Meenakshi Mission, Madurai </v>
          </cell>
          <cell r="I862" t="str">
            <v>South</v>
          </cell>
        </row>
        <row r="863">
          <cell r="B863" t="str">
            <v>W10577</v>
          </cell>
          <cell r="C863" t="str">
            <v>R1</v>
          </cell>
          <cell r="D863" t="str">
            <v>R</v>
          </cell>
          <cell r="E863" t="str">
            <v>V Bhuvaneshwari</v>
          </cell>
          <cell r="F863" t="str">
            <v>Babu Narsing Home, Officers Lane</v>
          </cell>
          <cell r="I863" t="str">
            <v>South</v>
          </cell>
        </row>
        <row r="864">
          <cell r="B864" t="str">
            <v>W10578</v>
          </cell>
          <cell r="C864" t="str">
            <v>R1</v>
          </cell>
          <cell r="D864" t="str">
            <v>R</v>
          </cell>
          <cell r="E864" t="str">
            <v>Nizar Hospital</v>
          </cell>
          <cell r="F864" t="str">
            <v>Valancherry , Dist- Malappuram</v>
          </cell>
          <cell r="I864" t="str">
            <v>South</v>
          </cell>
        </row>
        <row r="865">
          <cell r="B865" t="str">
            <v>W10579</v>
          </cell>
          <cell r="C865" t="str">
            <v>R1</v>
          </cell>
          <cell r="D865" t="str">
            <v>R</v>
          </cell>
          <cell r="E865" t="str">
            <v>Sacred Heart Hospital</v>
          </cell>
          <cell r="F865" t="str">
            <v>Multispeuality Hospital, Palad</v>
          </cell>
          <cell r="I865" t="str">
            <v>South</v>
          </cell>
        </row>
        <row r="866">
          <cell r="B866" t="str">
            <v>W10580</v>
          </cell>
          <cell r="C866" t="str">
            <v>R1</v>
          </cell>
          <cell r="D866" t="str">
            <v>R</v>
          </cell>
          <cell r="E866" t="str">
            <v>St Joseph's Hospital</v>
          </cell>
          <cell r="F866" t="str">
            <v>Agastianmushi, Mokkam, Calicut - 673602</v>
          </cell>
          <cell r="I866" t="str">
            <v>South</v>
          </cell>
        </row>
        <row r="867">
          <cell r="B867" t="str">
            <v>W10581</v>
          </cell>
          <cell r="C867" t="str">
            <v>R1</v>
          </cell>
          <cell r="D867" t="str">
            <v>R</v>
          </cell>
          <cell r="E867" t="str">
            <v>Deepak Natrajan</v>
          </cell>
          <cell r="F867" t="str">
            <v>G - 164, Sector - 41, Noida</v>
          </cell>
          <cell r="I867" t="str">
            <v>North</v>
          </cell>
        </row>
        <row r="868">
          <cell r="B868" t="str">
            <v>W10582</v>
          </cell>
          <cell r="C868" t="str">
            <v>R1</v>
          </cell>
          <cell r="D868" t="str">
            <v>R</v>
          </cell>
          <cell r="E868" t="str">
            <v>Prime Diagnostics</v>
          </cell>
          <cell r="F868" t="str">
            <v>Kedy Shopping Accade, Nagpada Junction, Opp. Sagar Hotel, 233/234, Bellases Road, Mumbai - 400008</v>
          </cell>
          <cell r="I868" t="str">
            <v>West</v>
          </cell>
        </row>
        <row r="869">
          <cell r="B869" t="str">
            <v>W10531-A</v>
          </cell>
          <cell r="D869" t="str">
            <v>NA</v>
          </cell>
          <cell r="E869" t="str">
            <v>CDR Healthcare Limited-6</v>
          </cell>
          <cell r="I869" t="str">
            <v>South</v>
          </cell>
        </row>
        <row r="870">
          <cell r="B870" t="str">
            <v>W10583</v>
          </cell>
          <cell r="C870" t="str">
            <v>R1</v>
          </cell>
          <cell r="D870" t="str">
            <v>R</v>
          </cell>
          <cell r="E870" t="str">
            <v>Prakash Rao</v>
          </cell>
          <cell r="F870" t="str">
            <v>Balaji Hospital Heart Care Centre, 3166/A, Adarsha Accade, Khadi Bazaar, Belgaum</v>
          </cell>
          <cell r="I870" t="str">
            <v>South</v>
          </cell>
        </row>
        <row r="871">
          <cell r="B871" t="str">
            <v>W10584</v>
          </cell>
          <cell r="C871" t="str">
            <v>R1</v>
          </cell>
          <cell r="D871" t="str">
            <v>R</v>
          </cell>
          <cell r="E871" t="str">
            <v>Sri Vijaya Durga Cardiac Centre</v>
          </cell>
          <cell r="F871" t="str">
            <v>Opp. General Hospital, Rama Hotel Lane, Kurnool - 518002</v>
          </cell>
          <cell r="I871" t="str">
            <v>South</v>
          </cell>
        </row>
        <row r="872">
          <cell r="B872" t="str">
            <v>W10585</v>
          </cell>
          <cell r="C872" t="str">
            <v>R1</v>
          </cell>
          <cell r="D872" t="str">
            <v>R</v>
          </cell>
          <cell r="E872" t="str">
            <v>S Rama</v>
          </cell>
          <cell r="F872" t="str">
            <v>101, Choudry Nagar, 11th St., Valasarmakkam, Chennai - 600087</v>
          </cell>
          <cell r="I872" t="str">
            <v>South</v>
          </cell>
        </row>
        <row r="873">
          <cell r="B873" t="str">
            <v>W10586</v>
          </cell>
          <cell r="C873" t="str">
            <v>R1</v>
          </cell>
          <cell r="D873" t="str">
            <v>R</v>
          </cell>
          <cell r="E873" t="str">
            <v>Usha Devi</v>
          </cell>
          <cell r="F873" t="str">
            <v>Sri G.M.Hospital, 39, Sabari Salai, Madipakkam, Chennai - 600091</v>
          </cell>
          <cell r="I873" t="str">
            <v>South</v>
          </cell>
        </row>
        <row r="874">
          <cell r="B874" t="str">
            <v>W10587</v>
          </cell>
          <cell r="C874" t="str">
            <v>R1</v>
          </cell>
          <cell r="D874" t="str">
            <v>R</v>
          </cell>
          <cell r="E874" t="str">
            <v>C H Ranga Reddy</v>
          </cell>
          <cell r="F874" t="str">
            <v>R. R. Nursing Home, Giddaluru, Prakasam Dt.</v>
          </cell>
          <cell r="I874" t="str">
            <v>South</v>
          </cell>
        </row>
        <row r="875">
          <cell r="B875" t="str">
            <v>W10588</v>
          </cell>
          <cell r="C875" t="str">
            <v>R1</v>
          </cell>
          <cell r="D875" t="str">
            <v>R</v>
          </cell>
          <cell r="E875" t="str">
            <v>Infertility Institute &amp; Research Centre Pvt Ltd</v>
          </cell>
          <cell r="F875" t="str">
            <v>9-1-192, St. Mary's Road, (Opp. Prasant Theatre),  Secenderabad - 3</v>
          </cell>
          <cell r="I875" t="str">
            <v>South</v>
          </cell>
        </row>
        <row r="876">
          <cell r="B876" t="str">
            <v>W10589</v>
          </cell>
          <cell r="C876" t="str">
            <v>R1</v>
          </cell>
          <cell r="D876" t="str">
            <v>R</v>
          </cell>
          <cell r="E876" t="str">
            <v>Neelkanth Hospitals Pvt Ltd</v>
          </cell>
          <cell r="F876" t="str">
            <v>1, Nathpur Road, Phase -III, DLF Qutab Enclave, Gurgaon , Haryana</v>
          </cell>
          <cell r="I876" t="str">
            <v>North</v>
          </cell>
        </row>
        <row r="877">
          <cell r="B877" t="str">
            <v>W10531-B</v>
          </cell>
          <cell r="C877" t="str">
            <v>R1</v>
          </cell>
          <cell r="D877" t="str">
            <v>NA</v>
          </cell>
          <cell r="E877" t="str">
            <v>CDR Healthcare Limited-7</v>
          </cell>
          <cell r="F877" t="str">
            <v>3-6-287, Hyderguda, Hyderabad - 500029</v>
          </cell>
          <cell r="I877" t="str">
            <v>South</v>
          </cell>
        </row>
        <row r="878">
          <cell r="B878" t="str">
            <v>W10590</v>
          </cell>
          <cell r="C878" t="str">
            <v>R1</v>
          </cell>
          <cell r="D878" t="str">
            <v>R</v>
          </cell>
          <cell r="E878" t="str">
            <v>Dynamic Scan &amp; Research Centre Pvt Ltd</v>
          </cell>
          <cell r="F878" t="str">
            <v>Vijaya Health Centre, NSK Salai, Vadapalani, Chennai</v>
          </cell>
          <cell r="I878" t="str">
            <v>South</v>
          </cell>
        </row>
        <row r="879">
          <cell r="B879" t="str">
            <v>W10591</v>
          </cell>
          <cell r="C879" t="str">
            <v>R1</v>
          </cell>
          <cell r="D879" t="str">
            <v>R</v>
          </cell>
          <cell r="E879" t="str">
            <v>Dispur CT &amp; Imaging Centre Pvt Ltd</v>
          </cell>
          <cell r="F879" t="str">
            <v>Ganesh Gure, Guwahati - 781006, Assam</v>
          </cell>
          <cell r="I879" t="str">
            <v>East</v>
          </cell>
        </row>
        <row r="880">
          <cell r="B880" t="str">
            <v>W10592</v>
          </cell>
          <cell r="C880" t="str">
            <v>R1</v>
          </cell>
          <cell r="D880" t="str">
            <v>R</v>
          </cell>
          <cell r="E880" t="str">
            <v>Kanva Diagnostic Services Pvt Ltd</v>
          </cell>
          <cell r="F880" t="str">
            <v>68/B, 10th Main, (Ram Mandir Road), 4th Block, Rajaji Nagar, Bangalore - 560010</v>
          </cell>
          <cell r="I880" t="str">
            <v>South</v>
          </cell>
        </row>
        <row r="881">
          <cell r="B881" t="str">
            <v>W10593</v>
          </cell>
          <cell r="C881" t="str">
            <v>R1</v>
          </cell>
          <cell r="D881" t="str">
            <v>R</v>
          </cell>
          <cell r="E881" t="str">
            <v>Rajesh Phadkule</v>
          </cell>
          <cell r="F881" t="str">
            <v>Solapur Senography Centre, Solapur</v>
          </cell>
          <cell r="I881" t="str">
            <v>West</v>
          </cell>
        </row>
        <row r="882">
          <cell r="B882" t="str">
            <v>W10594</v>
          </cell>
          <cell r="C882" t="str">
            <v>R1</v>
          </cell>
          <cell r="D882" t="str">
            <v>R</v>
          </cell>
          <cell r="E882" t="str">
            <v>Mane V L</v>
          </cell>
          <cell r="F882" t="str">
            <v>Manisha Clinic, Govt Colony, Nr. Bldg No. B/134, Bandia (E), Mumbai - 400051</v>
          </cell>
          <cell r="I882" t="str">
            <v>West</v>
          </cell>
        </row>
        <row r="883">
          <cell r="B883" t="str">
            <v>W10595</v>
          </cell>
          <cell r="C883" t="str">
            <v>R1</v>
          </cell>
          <cell r="D883" t="str">
            <v>R</v>
          </cell>
          <cell r="E883" t="str">
            <v>Rani</v>
          </cell>
          <cell r="F883" t="str">
            <v>19 , Madhavaram High Road, Perambur, Semblum North, Chennai - 600011</v>
          </cell>
          <cell r="I883" t="str">
            <v>South</v>
          </cell>
        </row>
        <row r="884">
          <cell r="B884" t="str">
            <v>W10596</v>
          </cell>
          <cell r="C884" t="str">
            <v>R1</v>
          </cell>
          <cell r="D884" t="str">
            <v>R</v>
          </cell>
          <cell r="E884" t="str">
            <v>G Bakthavathsalam</v>
          </cell>
          <cell r="F884" t="str">
            <v>K.G.Hospital, Arts College Road, Coimbatore - 641018</v>
          </cell>
          <cell r="I884" t="str">
            <v>South</v>
          </cell>
        </row>
        <row r="885">
          <cell r="B885" t="str">
            <v>W10597</v>
          </cell>
          <cell r="C885" t="str">
            <v>R1</v>
          </cell>
          <cell r="D885" t="str">
            <v>R</v>
          </cell>
          <cell r="E885" t="str">
            <v>SR Trust</v>
          </cell>
          <cell r="F885" t="str">
            <v>Lake Area, Melur Road, Madurai - 625107</v>
          </cell>
          <cell r="I885" t="str">
            <v>South</v>
          </cell>
        </row>
        <row r="886">
          <cell r="B886" t="str">
            <v>W10598</v>
          </cell>
          <cell r="C886" t="str">
            <v>R1</v>
          </cell>
          <cell r="D886" t="str">
            <v>R</v>
          </cell>
          <cell r="E886" t="str">
            <v>The Life Line</v>
          </cell>
          <cell r="F886" t="str">
            <v>Hospital Para, Islampur, Uttar Dinajpur, West Bengal - 733202</v>
          </cell>
          <cell r="I886" t="str">
            <v>East</v>
          </cell>
        </row>
        <row r="887">
          <cell r="B887" t="str">
            <v>W10599</v>
          </cell>
          <cell r="C887" t="str">
            <v>R1</v>
          </cell>
          <cell r="D887" t="str">
            <v>R</v>
          </cell>
          <cell r="E887" t="str">
            <v>Calcutta Diagnostic Centre</v>
          </cell>
          <cell r="F887" t="str">
            <v>Sangam Cinema Building, Kalyani, Nadia - 741235</v>
          </cell>
          <cell r="I887" t="str">
            <v>East</v>
          </cell>
        </row>
        <row r="888">
          <cell r="B888" t="str">
            <v>W10600</v>
          </cell>
          <cell r="C888" t="str">
            <v>R1</v>
          </cell>
          <cell r="D888" t="str">
            <v>R</v>
          </cell>
          <cell r="E888" t="str">
            <v>Bhupinder Ahuja</v>
          </cell>
          <cell r="F888" t="str">
            <v>Dr. Ahuja Senography Centre, Dr. Sarkar's Market, Delhi Gate, Agra</v>
          </cell>
          <cell r="I888" t="str">
            <v>North</v>
          </cell>
        </row>
        <row r="889">
          <cell r="B889" t="str">
            <v>W10601</v>
          </cell>
          <cell r="C889" t="str">
            <v>R1</v>
          </cell>
          <cell r="D889" t="str">
            <v>R</v>
          </cell>
          <cell r="E889" t="str">
            <v>Manoj Malpani</v>
          </cell>
          <cell r="F889" t="str">
            <v>Malpani Maternity and Sonography Centre</v>
          </cell>
          <cell r="I889" t="str">
            <v>West</v>
          </cell>
        </row>
        <row r="890">
          <cell r="B890" t="str">
            <v>W10602</v>
          </cell>
          <cell r="C890" t="str">
            <v>R1</v>
          </cell>
          <cell r="D890" t="str">
            <v>R</v>
          </cell>
          <cell r="E890" t="str">
            <v>Philip Varghese</v>
          </cell>
          <cell r="F890" t="str">
            <v>Pelachirall, paltikal, P.O - Alleppey - 690503</v>
          </cell>
          <cell r="I890" t="str">
            <v>South</v>
          </cell>
        </row>
        <row r="891">
          <cell r="B891" t="str">
            <v>W10603</v>
          </cell>
          <cell r="C891" t="str">
            <v>R1</v>
          </cell>
          <cell r="D891" t="str">
            <v>R</v>
          </cell>
          <cell r="E891" t="str">
            <v>Arogya Diagnostic Centre</v>
          </cell>
          <cell r="F891" t="str">
            <v>A-9 X / 5(S), Kalyani, Nadia - 741235</v>
          </cell>
          <cell r="I891" t="str">
            <v>East</v>
          </cell>
        </row>
        <row r="892">
          <cell r="B892" t="str">
            <v>W10604</v>
          </cell>
          <cell r="C892" t="str">
            <v>R1</v>
          </cell>
          <cell r="D892" t="str">
            <v>R</v>
          </cell>
          <cell r="E892" t="str">
            <v>Advance Neuro Science Hospital &amp; Research Pvt Ltd</v>
          </cell>
          <cell r="F892" t="str">
            <v>Kahili Para Road, Ganesh Gure, Near Ganesh Mandir, Dispur, Guwahati - 781006</v>
          </cell>
          <cell r="I892" t="str">
            <v>East</v>
          </cell>
        </row>
        <row r="893">
          <cell r="B893" t="str">
            <v>W10605</v>
          </cell>
          <cell r="C893" t="str">
            <v>R1</v>
          </cell>
          <cell r="D893" t="str">
            <v>R</v>
          </cell>
          <cell r="E893" t="str">
            <v>BMH Scan &amp; Research Centre</v>
          </cell>
          <cell r="F893" t="str">
            <v>Indira Gandhi Road, Calicut - 673004</v>
          </cell>
          <cell r="I893" t="str">
            <v>South</v>
          </cell>
        </row>
        <row r="894">
          <cell r="B894" t="str">
            <v>W10606</v>
          </cell>
          <cell r="C894" t="str">
            <v>R1</v>
          </cell>
          <cell r="D894" t="str">
            <v>NA</v>
          </cell>
          <cell r="E894" t="str">
            <v>Vijaya Medical Centre- Dr. Suman (MR + Genset + AC)- Turnkey Portion-1</v>
          </cell>
          <cell r="F894" t="str">
            <v>Zilla Parishad Jn., Maharanipata, Visakhapatanam - 530002</v>
          </cell>
          <cell r="I894" t="str">
            <v>South</v>
          </cell>
        </row>
        <row r="895">
          <cell r="B895" t="str">
            <v>W10606-A</v>
          </cell>
          <cell r="D895" t="str">
            <v>NA</v>
          </cell>
          <cell r="E895" t="str">
            <v>Vijaya Medical Centre- Dr. Suman (MR + Genset + AC)- Turnkey Portion-2</v>
          </cell>
          <cell r="F895" t="str">
            <v>Zilla Parishad Jn., Maharanipata, Visakhapatanam - 530002</v>
          </cell>
          <cell r="I895" t="str">
            <v>South</v>
          </cell>
        </row>
        <row r="896">
          <cell r="B896" t="str">
            <v>W10607</v>
          </cell>
          <cell r="C896" t="str">
            <v>R1</v>
          </cell>
          <cell r="D896" t="str">
            <v>R</v>
          </cell>
          <cell r="E896" t="str">
            <v>Focus Imaging &amp; Research Centre Pvt Ltd</v>
          </cell>
          <cell r="F896" t="str">
            <v>47/1-2, &amp; 50/3, Main Yusuf Sarai Market, Aurobindo Marg, New Delhi - 110016</v>
          </cell>
          <cell r="I896" t="str">
            <v>North</v>
          </cell>
        </row>
        <row r="897">
          <cell r="B897" t="str">
            <v>W10608</v>
          </cell>
          <cell r="C897" t="str">
            <v>R1</v>
          </cell>
          <cell r="D897" t="str">
            <v>R</v>
          </cell>
          <cell r="E897" t="str">
            <v xml:space="preserve">P Surender </v>
          </cell>
          <cell r="F897" t="str">
            <v>1-9-7, Medak N. Home, M.G.Road, Medak</v>
          </cell>
          <cell r="I897" t="str">
            <v>South</v>
          </cell>
        </row>
        <row r="898">
          <cell r="B898" t="str">
            <v>W10609</v>
          </cell>
          <cell r="C898" t="str">
            <v>R1</v>
          </cell>
          <cell r="D898" t="str">
            <v>R</v>
          </cell>
          <cell r="E898" t="str">
            <v>Samir Patil</v>
          </cell>
          <cell r="F898" t="str">
            <v>6, Gulmohur Colony, Wadi Bhokar Naka, Deopur, Dhule - 424002</v>
          </cell>
          <cell r="I898" t="str">
            <v>West</v>
          </cell>
        </row>
        <row r="899">
          <cell r="B899" t="str">
            <v>W10610</v>
          </cell>
          <cell r="C899" t="str">
            <v>R1</v>
          </cell>
          <cell r="D899" t="str">
            <v>R</v>
          </cell>
          <cell r="E899" t="str">
            <v>AS Sandhu-ARK Diagnostics-2</v>
          </cell>
          <cell r="F899" t="str">
            <v>ARK Diagnostics, C 2/17,, Arjun Marg, DLF City, Phase 1, Gurgaon - 122002</v>
          </cell>
          <cell r="I899" t="str">
            <v>North</v>
          </cell>
        </row>
        <row r="900">
          <cell r="B900" t="str">
            <v>W10611</v>
          </cell>
          <cell r="C900" t="str">
            <v>R1</v>
          </cell>
          <cell r="D900" t="str">
            <v>R</v>
          </cell>
          <cell r="E900" t="str">
            <v>New Nightingale Nursing Home</v>
          </cell>
          <cell r="F900" t="str">
            <v>77, Vivekananda Road, (Golapbagh), Lalbagh, P.O &amp; Dist: Murshidabad - 742149</v>
          </cell>
          <cell r="I900" t="str">
            <v>East</v>
          </cell>
        </row>
        <row r="901">
          <cell r="B901" t="str">
            <v>W10612</v>
          </cell>
          <cell r="C901" t="str">
            <v>R1</v>
          </cell>
          <cell r="D901" t="str">
            <v>R</v>
          </cell>
          <cell r="E901" t="str">
            <v>Sethi Diagnostics Medicare Pvt Ltd</v>
          </cell>
          <cell r="F901" t="str">
            <v>69, Diamond Harbour Road, Calcutta-700038</v>
          </cell>
          <cell r="I901" t="str">
            <v>East</v>
          </cell>
        </row>
        <row r="902">
          <cell r="B902" t="str">
            <v>W10613</v>
          </cell>
          <cell r="C902" t="str">
            <v>R1</v>
          </cell>
          <cell r="D902" t="str">
            <v>R</v>
          </cell>
          <cell r="E902" t="str">
            <v>Vijay Chimote-1</v>
          </cell>
          <cell r="F902" t="str">
            <v>Shop No. 181-187, G Wing, Ground Floor, Mantri Market, Pune- Solapur Road, Pune - 28</v>
          </cell>
          <cell r="I902" t="str">
            <v>West</v>
          </cell>
        </row>
        <row r="903">
          <cell r="B903" t="str">
            <v>W10614</v>
          </cell>
          <cell r="C903" t="str">
            <v>R1</v>
          </cell>
          <cell r="D903" t="str">
            <v>R</v>
          </cell>
          <cell r="E903" t="str">
            <v>Sanjay Arora</v>
          </cell>
          <cell r="F903" t="str">
            <v>Sanjay Ultrasound Centre, K P Building (Opp. Radi Mill), Delhi Road, Meerut</v>
          </cell>
          <cell r="I903" t="str">
            <v>North</v>
          </cell>
        </row>
        <row r="904">
          <cell r="B904" t="str">
            <v>W10615</v>
          </cell>
          <cell r="C904" t="str">
            <v>R1</v>
          </cell>
          <cell r="D904" t="str">
            <v>R</v>
          </cell>
          <cell r="E904" t="str">
            <v>City X ray Ultrasound &amp; CT Scan Centre-3</v>
          </cell>
          <cell r="F904" t="str">
            <v>Jagdish Marg, patiala</v>
          </cell>
          <cell r="I904" t="str">
            <v>North</v>
          </cell>
        </row>
        <row r="905">
          <cell r="B905" t="str">
            <v>W10616</v>
          </cell>
          <cell r="C905" t="str">
            <v>R1</v>
          </cell>
          <cell r="D905" t="str">
            <v>R</v>
          </cell>
          <cell r="E905" t="str">
            <v>Manoj D Pritnani - Maitri Imaging Centre-2</v>
          </cell>
          <cell r="F905" t="str">
            <v>Maitri Imaging Centre, Maharaja Complex, Near Bhopal Park, Maya Cinems Road, Kuber Nagar, Ahamedabad</v>
          </cell>
          <cell r="I905" t="str">
            <v>West</v>
          </cell>
        </row>
        <row r="906">
          <cell r="B906" t="str">
            <v>W10617</v>
          </cell>
          <cell r="C906" t="str">
            <v>R1</v>
          </cell>
          <cell r="D906" t="str">
            <v>R</v>
          </cell>
          <cell r="E906" t="str">
            <v>Ajit Scanning &amp; Diagnostic Centre</v>
          </cell>
          <cell r="F906" t="str">
            <v>Ajit Chambers, Opp. P. N. B. Murbad Road, Kalyan-W- 421304</v>
          </cell>
          <cell r="I906" t="str">
            <v>West</v>
          </cell>
        </row>
        <row r="907">
          <cell r="B907" t="str">
            <v>W10618</v>
          </cell>
          <cell r="C907" t="str">
            <v>R1</v>
          </cell>
          <cell r="D907" t="str">
            <v>R</v>
          </cell>
          <cell r="E907" t="str">
            <v>Manoj Jain</v>
          </cell>
          <cell r="F907" t="str">
            <v>578, SHANTI NAGAR, JAIPUR-18, RAJASTHAN,  (302018)</v>
          </cell>
          <cell r="I907" t="str">
            <v>North</v>
          </cell>
        </row>
        <row r="908">
          <cell r="B908" t="str">
            <v>W10619</v>
          </cell>
          <cell r="C908" t="str">
            <v>R1</v>
          </cell>
          <cell r="D908" t="str">
            <v>R</v>
          </cell>
          <cell r="E908" t="str">
            <v>S Ramkrishnan</v>
          </cell>
          <cell r="F908" t="str">
            <v>Path 21, Thamilmani Nagar, Coimbatore Road, Pollachi - 642001, TN</v>
          </cell>
          <cell r="I908" t="str">
            <v>South</v>
          </cell>
        </row>
        <row r="909">
          <cell r="B909" t="str">
            <v>W10620</v>
          </cell>
          <cell r="C909" t="str">
            <v>R1</v>
          </cell>
          <cell r="D909" t="str">
            <v>R</v>
          </cell>
          <cell r="E909" t="str">
            <v>Mahatma Gandhi Vidyapeeth Trust</v>
          </cell>
          <cell r="F909" t="str">
            <v>Vidyapeeth Trust (MGVT), Sagar Apollo, 39/2, Bannerghatta Road, Bangalore</v>
          </cell>
          <cell r="I909" t="str">
            <v>South</v>
          </cell>
        </row>
        <row r="910">
          <cell r="B910" t="str">
            <v>W10621</v>
          </cell>
          <cell r="C910" t="str">
            <v>R1</v>
          </cell>
          <cell r="D910" t="str">
            <v>R</v>
          </cell>
          <cell r="E910" t="str">
            <v>Usmanpura CT Scan Centre</v>
          </cell>
          <cell r="F910" t="str">
            <v>30, Ambica Society, Opp Usmanpura Garden, Usmanpura, Ahmedabad - 380 013</v>
          </cell>
          <cell r="I910" t="str">
            <v>West</v>
          </cell>
        </row>
        <row r="911">
          <cell r="B911" t="str">
            <v>W10622</v>
          </cell>
          <cell r="C911" t="str">
            <v>R1</v>
          </cell>
          <cell r="D911" t="str">
            <v>R</v>
          </cell>
          <cell r="E911" t="str">
            <v>Mahatma Gandhi Mission</v>
          </cell>
          <cell r="F911" t="str">
            <v>Junction of NH - 4, &amp; Sion Pannel Expressway Sector 18, Khamote, New Mumbai - 410029</v>
          </cell>
          <cell r="I911" t="str">
            <v>West</v>
          </cell>
        </row>
        <row r="912">
          <cell r="B912" t="str">
            <v>W10623</v>
          </cell>
          <cell r="C912" t="str">
            <v>R1</v>
          </cell>
          <cell r="D912" t="str">
            <v>R</v>
          </cell>
          <cell r="E912" t="str">
            <v>P Shobha Devi</v>
          </cell>
          <cell r="F912" t="str">
            <v>Mayuri Centre, Venkateswara Hospital, Khammam</v>
          </cell>
          <cell r="I912" t="str">
            <v>South</v>
          </cell>
        </row>
        <row r="913">
          <cell r="B913" t="str">
            <v>W10624</v>
          </cell>
          <cell r="C913" t="str">
            <v>R1</v>
          </cell>
          <cell r="D913" t="str">
            <v>R</v>
          </cell>
          <cell r="E913" t="str">
            <v>VC Medical &amp; Educational Charitable Trust</v>
          </cell>
          <cell r="F913" t="str">
            <v>72B, Dindigul Road, Palani</v>
          </cell>
          <cell r="I913" t="str">
            <v>South</v>
          </cell>
        </row>
        <row r="914">
          <cell r="B914" t="str">
            <v>W10625</v>
          </cell>
          <cell r="C914" t="str">
            <v>R1</v>
          </cell>
          <cell r="D914" t="str">
            <v>R</v>
          </cell>
          <cell r="E914" t="str">
            <v>Animesh Baruah</v>
          </cell>
          <cell r="F914" t="str">
            <v>Baruah X-Ray &amp; Sonoscan Clinic, A.T. Road, Tarajan, Jorhat</v>
          </cell>
          <cell r="I914" t="str">
            <v>East</v>
          </cell>
        </row>
        <row r="915">
          <cell r="B915" t="str">
            <v>W10626</v>
          </cell>
          <cell r="C915" t="str">
            <v>R1</v>
          </cell>
          <cell r="D915" t="str">
            <v>R</v>
          </cell>
          <cell r="E915" t="str">
            <v>MIOT Hospitals Ltd-2</v>
          </cell>
          <cell r="F915" t="str">
            <v>4/112, Mount Poonamallee Road, Chennai - 600089</v>
          </cell>
          <cell r="I915" t="str">
            <v>South</v>
          </cell>
        </row>
        <row r="916">
          <cell r="B916" t="str">
            <v>W10627</v>
          </cell>
          <cell r="C916" t="str">
            <v>R1</v>
          </cell>
          <cell r="D916" t="str">
            <v>R</v>
          </cell>
          <cell r="E916" t="str">
            <v>Sunil Mehta</v>
          </cell>
          <cell r="F916" t="str">
            <v>Mehta Sonoghaphy Centre, 755, Umaid Hospital Road, Opp. Kohinoor Cinema, Jodhpur - 342003</v>
          </cell>
          <cell r="I916" t="str">
            <v>North</v>
          </cell>
        </row>
        <row r="917">
          <cell r="B917" t="str">
            <v>W10628</v>
          </cell>
          <cell r="C917" t="str">
            <v>R1</v>
          </cell>
          <cell r="D917" t="str">
            <v>R</v>
          </cell>
          <cell r="E917" t="str">
            <v>Travancore Scans Pvt Ltd</v>
          </cell>
          <cell r="F917" t="str">
            <v>Gemini Complex, Pazhaya Road, Medical College P O, Trivandrum - 695011</v>
          </cell>
          <cell r="I917" t="str">
            <v>South</v>
          </cell>
        </row>
        <row r="918">
          <cell r="B918" t="str">
            <v>W10629</v>
          </cell>
          <cell r="C918" t="str">
            <v>R1</v>
          </cell>
          <cell r="D918" t="str">
            <v>R</v>
          </cell>
          <cell r="E918" t="str">
            <v>Venus Diagnostics Ltd</v>
          </cell>
          <cell r="F918" t="str">
            <v>Medical College Road, Gandhi Nagar, Kottaym</v>
          </cell>
          <cell r="I918" t="str">
            <v>South</v>
          </cell>
        </row>
        <row r="919">
          <cell r="B919" t="str">
            <v>W10630</v>
          </cell>
          <cell r="C919" t="str">
            <v>R1</v>
          </cell>
          <cell r="D919" t="str">
            <v>R</v>
          </cell>
          <cell r="E919" t="str">
            <v>Father Muller's Charitable Institutions</v>
          </cell>
          <cell r="F919" t="str">
            <v>Fr. Mullers Rd, Kankanady, Mangalore</v>
          </cell>
          <cell r="I919" t="str">
            <v>South</v>
          </cell>
        </row>
        <row r="920">
          <cell r="B920" t="str">
            <v>W10631</v>
          </cell>
          <cell r="C920" t="str">
            <v>R1</v>
          </cell>
          <cell r="D920" t="str">
            <v>R</v>
          </cell>
          <cell r="E920" t="str">
            <v>Himanshu Shah</v>
          </cell>
          <cell r="F920" t="str">
            <v>B-200, Sumit Appts, 90 Feet Rd, Opp: Hotel Kshir Sagar</v>
          </cell>
          <cell r="I920" t="str">
            <v>West</v>
          </cell>
        </row>
        <row r="921">
          <cell r="B921" t="str">
            <v>W10632</v>
          </cell>
          <cell r="C921" t="str">
            <v>R1</v>
          </cell>
          <cell r="D921" t="str">
            <v>R</v>
          </cell>
          <cell r="E921" t="str">
            <v>Sonia Pawar</v>
          </cell>
          <cell r="F921" t="str">
            <v>Pawar Hospital, 49/22, Balaji Nagar, Behind Ellora Palace, Dhankanadi, Pune - 411043</v>
          </cell>
          <cell r="I921" t="str">
            <v>West</v>
          </cell>
        </row>
        <row r="922">
          <cell r="B922" t="str">
            <v>W10633</v>
          </cell>
          <cell r="C922" t="str">
            <v>R1</v>
          </cell>
          <cell r="D922" t="str">
            <v>R</v>
          </cell>
          <cell r="E922" t="str">
            <v>Shipa Bhosle</v>
          </cell>
          <cell r="F922" t="str">
            <v>Shubam Hospital, Charegaon Road, Umbraj - Tal Karad, Dist Satara</v>
          </cell>
          <cell r="I922" t="str">
            <v>West</v>
          </cell>
        </row>
        <row r="923">
          <cell r="B923" t="str">
            <v>W10634</v>
          </cell>
          <cell r="C923" t="str">
            <v>R1</v>
          </cell>
          <cell r="D923" t="str">
            <v>R</v>
          </cell>
          <cell r="E923" t="str">
            <v>UMKAL Hospital Pvt Ltd</v>
          </cell>
          <cell r="F923" t="str">
            <v>A-520, Sushant Lok -1, Gurgaon-122002, Haryana</v>
          </cell>
          <cell r="I923" t="str">
            <v>North</v>
          </cell>
        </row>
        <row r="924">
          <cell r="B924" t="str">
            <v>W10635</v>
          </cell>
          <cell r="C924" t="str">
            <v>R1</v>
          </cell>
          <cell r="D924" t="str">
            <v>R</v>
          </cell>
          <cell r="E924" t="str">
            <v>Palakkad Medical &amp; Research Centre Ltd</v>
          </cell>
          <cell r="F924" t="str">
            <v>25/331, Shoranur Road, Nurani, Palakkad - 678004</v>
          </cell>
          <cell r="I924" t="str">
            <v>South</v>
          </cell>
        </row>
        <row r="925">
          <cell r="B925" t="str">
            <v>W10636</v>
          </cell>
          <cell r="C925" t="str">
            <v>R1</v>
          </cell>
          <cell r="D925" t="str">
            <v>R</v>
          </cell>
          <cell r="E925" t="str">
            <v>K Indrasena</v>
          </cell>
          <cell r="F925" t="str">
            <v>Chandra X-Rays, No: 48/2 Mothilal Street, Thiruvallur - 602001</v>
          </cell>
          <cell r="I925" t="str">
            <v>South</v>
          </cell>
        </row>
        <row r="926">
          <cell r="B926" t="str">
            <v>W10637</v>
          </cell>
          <cell r="C926" t="str">
            <v>R1</v>
          </cell>
          <cell r="D926" t="str">
            <v>R</v>
          </cell>
          <cell r="E926" t="str">
            <v>N V Rammohan</v>
          </cell>
          <cell r="F926" t="str">
            <v>Nalamm Hospital, No: 10A/3, First Cross Street, Mahakavi Bharathi Nagar, Chennai - 600039</v>
          </cell>
          <cell r="I926" t="str">
            <v>South</v>
          </cell>
        </row>
        <row r="927">
          <cell r="B927" t="str">
            <v>W10638</v>
          </cell>
          <cell r="C927" t="str">
            <v>R1</v>
          </cell>
          <cell r="D927" t="str">
            <v>R</v>
          </cell>
          <cell r="E927" t="str">
            <v>M C Sridhar</v>
          </cell>
          <cell r="F927" t="str">
            <v>Shreyas Clinic, No: 35, S.S. Devar 6th Street, Ayanavaram, Chennai - 600023</v>
          </cell>
          <cell r="I927" t="str">
            <v>South</v>
          </cell>
        </row>
        <row r="928">
          <cell r="B928" t="str">
            <v>W10639</v>
          </cell>
          <cell r="C928" t="str">
            <v>R1</v>
          </cell>
          <cell r="D928" t="str">
            <v>R</v>
          </cell>
          <cell r="E928" t="str">
            <v>Mahatma Gandhi Vidyapeeth Trust ( MGVT )- Sagar Apollo Hospital</v>
          </cell>
          <cell r="F928" t="str">
            <v>39/2, Bannerghatta Road, Bagalore</v>
          </cell>
          <cell r="I928" t="str">
            <v>South</v>
          </cell>
        </row>
        <row r="929">
          <cell r="B929" t="str">
            <v>W10640</v>
          </cell>
          <cell r="C929" t="str">
            <v>R1</v>
          </cell>
          <cell r="D929" t="str">
            <v>R</v>
          </cell>
          <cell r="E929" t="str">
            <v>Harvey Health Care Ltd</v>
          </cell>
          <cell r="F929" t="str">
            <v>No. 20, Pycrofts Garden Rd., Nungambakkam, Chennai - 600006</v>
          </cell>
          <cell r="I929" t="str">
            <v>South</v>
          </cell>
        </row>
        <row r="930">
          <cell r="B930" t="str">
            <v>W10641</v>
          </cell>
          <cell r="C930" t="str">
            <v>R1</v>
          </cell>
          <cell r="D930" t="str">
            <v>R</v>
          </cell>
          <cell r="E930" t="str">
            <v>Metiaburj Medical Centre</v>
          </cell>
          <cell r="F930" t="str">
            <v>P - 2, Garden Reach Road, Calcutta - 700024</v>
          </cell>
          <cell r="I930" t="str">
            <v>East</v>
          </cell>
        </row>
        <row r="931">
          <cell r="B931" t="str">
            <v>W10642</v>
          </cell>
          <cell r="C931" t="str">
            <v>R1</v>
          </cell>
          <cell r="D931" t="str">
            <v>R</v>
          </cell>
          <cell r="E931" t="str">
            <v>Kalpana Alexander- Matrika Hospital</v>
          </cell>
          <cell r="F931" t="str">
            <v>6-3-1100/2, T. Nagar, SomajiGuda, Hyderabad - 500082</v>
          </cell>
          <cell r="I931" t="str">
            <v>South</v>
          </cell>
        </row>
        <row r="932">
          <cell r="B932" t="str">
            <v>W10643</v>
          </cell>
          <cell r="C932" t="str">
            <v>R1</v>
          </cell>
          <cell r="D932" t="str">
            <v>R</v>
          </cell>
          <cell r="E932" t="str">
            <v>Neelanchal Hospitals Pvt Ltd-1</v>
          </cell>
          <cell r="F932" t="str">
            <v>A - 84, Kharavel Nagar, Bhubaneshwar - 3</v>
          </cell>
          <cell r="I932" t="str">
            <v>East</v>
          </cell>
        </row>
        <row r="933">
          <cell r="B933" t="str">
            <v>W10644</v>
          </cell>
          <cell r="C933" t="str">
            <v>R1</v>
          </cell>
          <cell r="D933" t="str">
            <v>R</v>
          </cell>
          <cell r="E933" t="str">
            <v>Neelanchal Hospitals Pvt Ltd-2</v>
          </cell>
          <cell r="F933" t="str">
            <v>A - 84, Kharavel Nagar, Bhubaneshwar - 3</v>
          </cell>
          <cell r="I933" t="str">
            <v>East</v>
          </cell>
        </row>
        <row r="934">
          <cell r="B934" t="str">
            <v>W10645</v>
          </cell>
          <cell r="C934" t="str">
            <v>R1</v>
          </cell>
          <cell r="D934" t="str">
            <v>R</v>
          </cell>
          <cell r="E934" t="str">
            <v>Neelanchal Hospitals Pvt Ltd-3</v>
          </cell>
          <cell r="F934" t="str">
            <v>A - 84, Kharavel Nagar, Bhubaneshwar - 3</v>
          </cell>
          <cell r="I934" t="str">
            <v>East</v>
          </cell>
        </row>
        <row r="935">
          <cell r="B935" t="str">
            <v>W10646</v>
          </cell>
          <cell r="C935" t="str">
            <v>R1</v>
          </cell>
          <cell r="D935" t="str">
            <v>R</v>
          </cell>
          <cell r="E935" t="str">
            <v>Pradeep Rao</v>
          </cell>
          <cell r="F935" t="str">
            <v>Dr. Rao's Diagnostic Services, 199/3, Ramanashree Building (Next to State Bank of Hyderabad), 3rd Block, Rajaji Nagar, Bangalore - 10</v>
          </cell>
          <cell r="I935" t="str">
            <v>South</v>
          </cell>
        </row>
        <row r="936">
          <cell r="B936" t="str">
            <v>W10647</v>
          </cell>
          <cell r="C936" t="str">
            <v>R1</v>
          </cell>
          <cell r="D936" t="str">
            <v>R</v>
          </cell>
          <cell r="E936" t="str">
            <v>Rahul Sachdev-BR Diagnostics</v>
          </cell>
          <cell r="F936" t="str">
            <v>W - 15, Greater Kailash, New Delhi - 110049</v>
          </cell>
          <cell r="I936" t="str">
            <v>North</v>
          </cell>
        </row>
        <row r="937">
          <cell r="B937" t="str">
            <v>W10648</v>
          </cell>
          <cell r="C937" t="str">
            <v>R1</v>
          </cell>
          <cell r="D937" t="str">
            <v>R</v>
          </cell>
          <cell r="E937" t="str">
            <v>Baswaraj Puranik</v>
          </cell>
          <cell r="F937" t="str">
            <v>Rohini Hospital, Besides Market Yard X Rd., Tirumalgiri - 509223</v>
          </cell>
          <cell r="I937" t="str">
            <v>South</v>
          </cell>
        </row>
        <row r="938">
          <cell r="B938" t="str">
            <v>W10649</v>
          </cell>
          <cell r="C938" t="str">
            <v>R1</v>
          </cell>
          <cell r="D938" t="str">
            <v>R</v>
          </cell>
          <cell r="E938" t="str">
            <v>V H Joshi</v>
          </cell>
          <cell r="F938" t="str">
            <v>A - 3, Priyanka Residency, Solapur - 413001</v>
          </cell>
          <cell r="I938" t="str">
            <v>West</v>
          </cell>
        </row>
        <row r="939">
          <cell r="B939" t="str">
            <v>W10650</v>
          </cell>
          <cell r="C939" t="str">
            <v>R1</v>
          </cell>
          <cell r="D939" t="str">
            <v>R</v>
          </cell>
          <cell r="E939" t="str">
            <v>Ramesh Thakkar</v>
          </cell>
          <cell r="F939" t="str">
            <v>C/O- Hermes Medinova Diagnostic Centre, 1988, Convent Street, Hermes Elegance, Camp, Pune - 411001</v>
          </cell>
          <cell r="I939" t="str">
            <v>West</v>
          </cell>
        </row>
        <row r="940">
          <cell r="B940" t="str">
            <v>W10651</v>
          </cell>
          <cell r="C940" t="str">
            <v>R1</v>
          </cell>
          <cell r="D940" t="str">
            <v>R</v>
          </cell>
          <cell r="E940" t="str">
            <v>BI Jaffery</v>
          </cell>
          <cell r="F940" t="str">
            <v>2-293, 11 Avenue, Annanagar, Chennai - 600040</v>
          </cell>
          <cell r="I940" t="str">
            <v>South</v>
          </cell>
        </row>
        <row r="941">
          <cell r="B941" t="str">
            <v>W10652</v>
          </cell>
          <cell r="C941" t="str">
            <v>R1</v>
          </cell>
          <cell r="D941" t="str">
            <v>R</v>
          </cell>
          <cell r="E941" t="str">
            <v>SV Savant</v>
          </cell>
          <cell r="F941" t="str">
            <v>Main Road, Kaju Bang, Kanvar - 581301</v>
          </cell>
          <cell r="I941" t="str">
            <v>West</v>
          </cell>
        </row>
        <row r="942">
          <cell r="B942" t="str">
            <v>W10653</v>
          </cell>
          <cell r="C942" t="str">
            <v>R1</v>
          </cell>
          <cell r="D942" t="str">
            <v>R</v>
          </cell>
          <cell r="E942" t="str">
            <v>Ravi Kirloskar Memorial Hospital &amp; Research Centre</v>
          </cell>
          <cell r="F942" t="str">
            <v>19, 1st Phase, Peenya Industrial Area, Bangalore - 560068</v>
          </cell>
          <cell r="I942" t="str">
            <v>South</v>
          </cell>
        </row>
        <row r="943">
          <cell r="B943" t="str">
            <v>W10654</v>
          </cell>
          <cell r="C943" t="str">
            <v>R1</v>
          </cell>
          <cell r="D943" t="str">
            <v>R</v>
          </cell>
          <cell r="E943" t="str">
            <v>Kalpa Vacchani</v>
          </cell>
          <cell r="F943" t="str">
            <v>Unique X-Ray &amp; Sonography Clinic, Ground Flr., Doctor House, Opp. ST Station, Keshod- Dist Tunagadh</v>
          </cell>
          <cell r="I943" t="str">
            <v>West</v>
          </cell>
        </row>
        <row r="944">
          <cell r="B944" t="str">
            <v>W10655</v>
          </cell>
          <cell r="C944" t="str">
            <v>R1</v>
          </cell>
          <cell r="D944" t="str">
            <v>R</v>
          </cell>
          <cell r="E944" t="str">
            <v>Sayman Macwan</v>
          </cell>
          <cell r="F944" t="str">
            <v>Ashinad Nursing Home, A/201, Shrical Commercial Centre, Gujarat</v>
          </cell>
          <cell r="I944" t="str">
            <v>West</v>
          </cell>
        </row>
        <row r="945">
          <cell r="B945" t="str">
            <v>W10656</v>
          </cell>
          <cell r="C945" t="str">
            <v>R1</v>
          </cell>
          <cell r="D945" t="str">
            <v>R</v>
          </cell>
          <cell r="E945" t="str">
            <v>Samaj Seva Trust</v>
          </cell>
          <cell r="F945" t="str">
            <v>Opp Panchsheel Society Bareja, Ahmedabad</v>
          </cell>
          <cell r="I945" t="str">
            <v>West</v>
          </cell>
        </row>
        <row r="946">
          <cell r="B946" t="str">
            <v>W10657</v>
          </cell>
          <cell r="C946" t="str">
            <v>R1</v>
          </cell>
          <cell r="D946" t="str">
            <v>R</v>
          </cell>
          <cell r="E946" t="str">
            <v>Piyush Patel</v>
          </cell>
          <cell r="F946" t="str">
            <v>Opp Doctor House, A. V. Arcade, Halar Road, Valsad - 396001</v>
          </cell>
          <cell r="I946" t="str">
            <v>West</v>
          </cell>
        </row>
        <row r="947">
          <cell r="B947" t="str">
            <v>W10658</v>
          </cell>
          <cell r="C947" t="str">
            <v>R1</v>
          </cell>
          <cell r="D947" t="str">
            <v>R</v>
          </cell>
          <cell r="E947" t="str">
            <v>P Mannivannan</v>
          </cell>
          <cell r="F947" t="str">
            <v>Sri Sugam Hospital, 149 - E, Main Bazar Street, Omalur - 636455, Chennai</v>
          </cell>
          <cell r="I947" t="str">
            <v>South</v>
          </cell>
        </row>
        <row r="948">
          <cell r="B948" t="str">
            <v>W10613-A</v>
          </cell>
          <cell r="C948" t="str">
            <v>R1</v>
          </cell>
          <cell r="D948" t="str">
            <v>R</v>
          </cell>
          <cell r="E948" t="str">
            <v>Vijay Chimote-2</v>
          </cell>
          <cell r="F948" t="str">
            <v>Shop No: 181 - 187, G Wing, Ground Floor, Pune - 28</v>
          </cell>
          <cell r="I948" t="str">
            <v>West</v>
          </cell>
        </row>
        <row r="949">
          <cell r="B949" t="str">
            <v>W10659</v>
          </cell>
          <cell r="C949" t="str">
            <v>R1</v>
          </cell>
          <cell r="D949" t="str">
            <v>R</v>
          </cell>
          <cell r="E949" t="str">
            <v>Narayana Hrudalya Pvt Ltd-3</v>
          </cell>
          <cell r="F949" t="str">
            <v>NO: 258/A, Bommasandra Industrial Area, Anekal Taluk, Bangalore - 562158</v>
          </cell>
          <cell r="I949" t="str">
            <v>South</v>
          </cell>
        </row>
        <row r="950">
          <cell r="B950" t="str">
            <v>W10660</v>
          </cell>
          <cell r="C950" t="str">
            <v>R1</v>
          </cell>
          <cell r="D950" t="str">
            <v>R</v>
          </cell>
          <cell r="E950" t="str">
            <v>Renuka Diagnostics Pvt Ltd</v>
          </cell>
          <cell r="F950" t="str">
            <v>9, Cinema House Lane, Krishnanagar, Nadia - 741101</v>
          </cell>
          <cell r="I950" t="str">
            <v>East</v>
          </cell>
        </row>
        <row r="951">
          <cell r="B951" t="str">
            <v>W10661</v>
          </cell>
          <cell r="C951" t="str">
            <v>R1</v>
          </cell>
          <cell r="D951" t="str">
            <v>R</v>
          </cell>
          <cell r="E951" t="str">
            <v>KK Hans</v>
          </cell>
          <cell r="F951" t="str">
            <v>Hans Ultrasound Centre, Shop No. 108, 1st Flr, Vardhman Plaza, C-Block, Yamuna Vihar, Delhi - 110053</v>
          </cell>
          <cell r="I951" t="str">
            <v>North</v>
          </cell>
        </row>
        <row r="952">
          <cell r="B952" t="str">
            <v>W10662</v>
          </cell>
          <cell r="C952" t="str">
            <v>R1</v>
          </cell>
          <cell r="D952" t="str">
            <v>R</v>
          </cell>
          <cell r="E952" t="str">
            <v>Anita Saini</v>
          </cell>
          <cell r="F952" t="str">
            <v>40, Sarweshwar Nagar, Ajmer, Rajasthan</v>
          </cell>
          <cell r="I952" t="str">
            <v>North</v>
          </cell>
        </row>
        <row r="953">
          <cell r="B953" t="str">
            <v>W10663</v>
          </cell>
          <cell r="C953" t="str">
            <v>R1</v>
          </cell>
          <cell r="D953" t="str">
            <v>R</v>
          </cell>
          <cell r="E953" t="str">
            <v>Mangalam Hospitals</v>
          </cell>
          <cell r="F953" t="str">
            <v>Mangalam Plaza, Baker Junction, Kottayam - 686001, Kerala</v>
          </cell>
          <cell r="I953" t="str">
            <v>South</v>
          </cell>
        </row>
        <row r="954">
          <cell r="B954" t="str">
            <v>W10664</v>
          </cell>
          <cell r="D954" t="str">
            <v>R</v>
          </cell>
          <cell r="E954" t="str">
            <v>Advanced Healthcare Resources India Pvt Ltd</v>
          </cell>
          <cell r="F954" t="str">
            <v>St. John's Hospital Complex, Bangalore</v>
          </cell>
          <cell r="I954" t="str">
            <v>South</v>
          </cell>
        </row>
        <row r="955">
          <cell r="B955" t="str">
            <v>W10665</v>
          </cell>
          <cell r="C955" t="str">
            <v>R1</v>
          </cell>
          <cell r="D955" t="str">
            <v>R</v>
          </cell>
          <cell r="E955" t="str">
            <v>Saral Advanced Diagnostic (P) Ltd-2</v>
          </cell>
          <cell r="F955" t="str">
            <v>E - 1073, Saraswati Vihar, Near E - Block Bus Stand, Pitampura, Delhi - 110034</v>
          </cell>
          <cell r="I955" t="str">
            <v>North</v>
          </cell>
        </row>
        <row r="956">
          <cell r="B956" t="str">
            <v>W10666</v>
          </cell>
          <cell r="C956" t="str">
            <v>R1</v>
          </cell>
          <cell r="D956" t="str">
            <v>R</v>
          </cell>
          <cell r="E956" t="str">
            <v>Mahajan Diagnostics-1</v>
          </cell>
          <cell r="F956" t="str">
            <v>B - 2/80, Safdarjung Enclave, New Delhi</v>
          </cell>
          <cell r="I956" t="str">
            <v>North</v>
          </cell>
        </row>
        <row r="957">
          <cell r="B957" t="str">
            <v>W10667</v>
          </cell>
          <cell r="C957" t="str">
            <v>R1</v>
          </cell>
          <cell r="D957" t="str">
            <v>R</v>
          </cell>
          <cell r="E957" t="str">
            <v>Mahajan Diagnostics-2</v>
          </cell>
          <cell r="F957" t="str">
            <v>B - 2/80, Safdarjung Enclave, New Delhi</v>
          </cell>
          <cell r="I957" t="str">
            <v>North</v>
          </cell>
        </row>
        <row r="958">
          <cell r="B958" t="str">
            <v>W10668</v>
          </cell>
          <cell r="C958" t="str">
            <v>R1</v>
          </cell>
          <cell r="D958" t="str">
            <v>R</v>
          </cell>
          <cell r="E958" t="str">
            <v>Modern CT Scan &amp; Diagnostic Center</v>
          </cell>
          <cell r="F958" t="str">
            <v>21, Bungow Road, Kamla Nagar, New Delhi</v>
          </cell>
          <cell r="I958" t="str">
            <v>North</v>
          </cell>
        </row>
        <row r="959">
          <cell r="B959" t="str">
            <v>W10669</v>
          </cell>
          <cell r="C959" t="str">
            <v>R1</v>
          </cell>
          <cell r="D959" t="str">
            <v>R</v>
          </cell>
          <cell r="E959" t="str">
            <v>Om Sai Diagnostics Centre Pvt Ltd-1</v>
          </cell>
          <cell r="I959" t="str">
            <v>West</v>
          </cell>
        </row>
        <row r="960">
          <cell r="B960" t="str">
            <v>W10670</v>
          </cell>
          <cell r="C960" t="str">
            <v>R1</v>
          </cell>
          <cell r="D960" t="str">
            <v>R</v>
          </cell>
          <cell r="E960" t="str">
            <v>Om Sai Diagnostics Centre Pvt Ltd-2</v>
          </cell>
          <cell r="I960" t="str">
            <v>West</v>
          </cell>
        </row>
        <row r="961">
          <cell r="B961" t="str">
            <v>W10671</v>
          </cell>
          <cell r="C961" t="str">
            <v>R1</v>
          </cell>
          <cell r="D961" t="str">
            <v>R</v>
          </cell>
          <cell r="E961" t="str">
            <v>TLN Praveen</v>
          </cell>
          <cell r="F961" t="str">
            <v>Abhishek Scan Centre, House No. 1-8-370, Opp. Satyam GE SoftwARE Services, Secunderabad-3</v>
          </cell>
          <cell r="I961" t="str">
            <v>South</v>
          </cell>
        </row>
        <row r="962">
          <cell r="B962" t="str">
            <v>W10672</v>
          </cell>
          <cell r="C962" t="str">
            <v>R1</v>
          </cell>
          <cell r="D962" t="str">
            <v>R</v>
          </cell>
          <cell r="E962" t="str">
            <v>Shobha Verma</v>
          </cell>
          <cell r="F962" t="str">
            <v>D/O: Shri Kishan Singh, Near Govt. Hospital, Bali, Distt. Pali</v>
          </cell>
          <cell r="I962" t="str">
            <v>North</v>
          </cell>
        </row>
        <row r="963">
          <cell r="B963" t="str">
            <v>W10673</v>
          </cell>
          <cell r="C963" t="str">
            <v>R1</v>
          </cell>
          <cell r="D963" t="str">
            <v>R</v>
          </cell>
          <cell r="E963" t="str">
            <v>AMA Medical Cemtre</v>
          </cell>
          <cell r="F963" t="str">
            <v>62, Kachcha Dhata, Aminabad, Lucknow, Uttar Pradesh</v>
          </cell>
          <cell r="I963" t="str">
            <v>North</v>
          </cell>
        </row>
        <row r="964">
          <cell r="B964" t="str">
            <v>W10674</v>
          </cell>
          <cell r="C964" t="str">
            <v>R1</v>
          </cell>
          <cell r="D964" t="str">
            <v>R</v>
          </cell>
          <cell r="E964" t="str">
            <v>P Gandhi</v>
          </cell>
          <cell r="F964" t="str">
            <v>Gandhi Polyclinic, Gandhi Chowk</v>
          </cell>
          <cell r="I964" t="str">
            <v>West</v>
          </cell>
        </row>
        <row r="965">
          <cell r="B965" t="str">
            <v>W10675</v>
          </cell>
          <cell r="C965" t="str">
            <v>R1</v>
          </cell>
          <cell r="D965" t="str">
            <v>R</v>
          </cell>
          <cell r="E965" t="str">
            <v>William Bensam</v>
          </cell>
          <cell r="F965" t="str">
            <v>Beosan Hospital, Kallian Caud, Nagercoil</v>
          </cell>
          <cell r="I965" t="str">
            <v>South</v>
          </cell>
        </row>
        <row r="966">
          <cell r="B966" t="str">
            <v>W10676</v>
          </cell>
          <cell r="C966" t="str">
            <v>R1</v>
          </cell>
          <cell r="D966" t="str">
            <v>R</v>
          </cell>
          <cell r="E966" t="str">
            <v>Christuraj Hospital</v>
          </cell>
          <cell r="F966" t="str">
            <v>Thokkilangadi, Nilmalagiri P O - 670701</v>
          </cell>
          <cell r="I966" t="str">
            <v>South</v>
          </cell>
        </row>
        <row r="967">
          <cell r="B967" t="str">
            <v>W10677</v>
          </cell>
          <cell r="C967" t="str">
            <v>R1</v>
          </cell>
          <cell r="D967" t="str">
            <v>R</v>
          </cell>
          <cell r="E967" t="str">
            <v>Lal Pathlabs Pvt Ltd-4</v>
          </cell>
          <cell r="F967" t="str">
            <v>Eskay House, 54 Hanuman Road, New Delhi</v>
          </cell>
          <cell r="I967" t="str">
            <v>North</v>
          </cell>
        </row>
        <row r="968">
          <cell r="B968" t="str">
            <v>W10678</v>
          </cell>
          <cell r="C968" t="str">
            <v>R1</v>
          </cell>
          <cell r="D968" t="str">
            <v>R</v>
          </cell>
          <cell r="E968" t="str">
            <v>MS Naved</v>
          </cell>
          <cell r="F968" t="str">
            <v>Hasmi Towers 1 Floor, Lohapura Chowk Near Agrasen Square Gandhi Bagh, Nagpur</v>
          </cell>
          <cell r="I968" t="str">
            <v>West</v>
          </cell>
        </row>
        <row r="969">
          <cell r="B969" t="str">
            <v>W10679</v>
          </cell>
          <cell r="C969" t="str">
            <v>R1</v>
          </cell>
          <cell r="D969" t="str">
            <v>R</v>
          </cell>
          <cell r="E969" t="str">
            <v>Sunil Mallik</v>
          </cell>
          <cell r="F969" t="str">
            <v>108, Lasmi Nagar</v>
          </cell>
          <cell r="I969" t="str">
            <v>North</v>
          </cell>
        </row>
        <row r="970">
          <cell r="B970" t="str">
            <v>W10680</v>
          </cell>
          <cell r="C970" t="str">
            <v>R1</v>
          </cell>
          <cell r="D970" t="str">
            <v>R</v>
          </cell>
          <cell r="E970" t="str">
            <v>Anjali Anand</v>
          </cell>
          <cell r="F970" t="str">
            <v>144, Sector 15-A, Faridabad - 121007</v>
          </cell>
          <cell r="I970" t="str">
            <v>North</v>
          </cell>
        </row>
        <row r="971">
          <cell r="B971" t="str">
            <v>W10681</v>
          </cell>
          <cell r="C971" t="str">
            <v>R1</v>
          </cell>
          <cell r="D971" t="str">
            <v>R</v>
          </cell>
          <cell r="E971" t="str">
            <v>KR Prakasam</v>
          </cell>
          <cell r="F971" t="str">
            <v>67 N/1, Veeranam Main Road, Anna Nagar, Ponnama, Salem - 636001</v>
          </cell>
          <cell r="I971" t="str">
            <v>South</v>
          </cell>
        </row>
        <row r="972">
          <cell r="B972" t="str">
            <v>W10682</v>
          </cell>
          <cell r="C972" t="str">
            <v>R1</v>
          </cell>
          <cell r="D972" t="str">
            <v>R</v>
          </cell>
          <cell r="E972" t="str">
            <v>KG Shah</v>
          </cell>
          <cell r="F972" t="str">
            <v>Pushpavati Imaging Centre, Opp. T. V. Centre, Pusad</v>
          </cell>
          <cell r="I972" t="str">
            <v>West</v>
          </cell>
        </row>
        <row r="973">
          <cell r="B973" t="str">
            <v>W10683</v>
          </cell>
          <cell r="C973" t="str">
            <v>R1</v>
          </cell>
          <cell r="D973" t="str">
            <v>R</v>
          </cell>
          <cell r="E973" t="str">
            <v>Damayanti Health Care Pvt Ltd</v>
          </cell>
          <cell r="F973" t="str">
            <v>Sumati, Gr.,Floor, Behind Saraswati Co- Op Bank, MG Road</v>
          </cell>
          <cell r="I973" t="str">
            <v>West</v>
          </cell>
        </row>
        <row r="974">
          <cell r="B974" t="str">
            <v>W10684</v>
          </cell>
          <cell r="C974" t="str">
            <v>R1</v>
          </cell>
          <cell r="D974" t="str">
            <v>R</v>
          </cell>
          <cell r="E974" t="str">
            <v>Jalgaon CT Scan &amp; Research Centre Pvt LTd</v>
          </cell>
          <cell r="F974" t="str">
            <v>MM Chambers GPO Road, Opp Main Telephone Exchange, Eng Ngr, Jalgaon - 425001</v>
          </cell>
          <cell r="I974" t="str">
            <v>West</v>
          </cell>
        </row>
        <row r="975">
          <cell r="B975" t="str">
            <v>W10685</v>
          </cell>
          <cell r="C975" t="str">
            <v>R1</v>
          </cell>
          <cell r="D975" t="str">
            <v>R</v>
          </cell>
          <cell r="E975" t="str">
            <v>City Scan Centre</v>
          </cell>
          <cell r="F975" t="str">
            <v>17, Hosur Road, Opp. Park Area, Wilson Garden, Bangalore  - 560027</v>
          </cell>
          <cell r="I975" t="str">
            <v>South</v>
          </cell>
        </row>
        <row r="976">
          <cell r="B976" t="str">
            <v>W10686</v>
          </cell>
          <cell r="C976" t="str">
            <v>R1</v>
          </cell>
          <cell r="D976" t="str">
            <v>R</v>
          </cell>
          <cell r="E976" t="str">
            <v>Dr. Lal Pathlabs Pvt Ltd</v>
          </cell>
          <cell r="F976" t="str">
            <v>Eskay House, 54 Hanuman Road, New Delhi</v>
          </cell>
          <cell r="I976" t="str">
            <v>North</v>
          </cell>
        </row>
        <row r="977">
          <cell r="B977" t="str">
            <v>W10687</v>
          </cell>
          <cell r="C977" t="str">
            <v>R1</v>
          </cell>
          <cell r="D977" t="str">
            <v>R</v>
          </cell>
          <cell r="E977" t="str">
            <v>BC Patricia</v>
          </cell>
          <cell r="F977" t="str">
            <v>Popular Clinic Gandhi Road, Nadanapalle</v>
          </cell>
          <cell r="I977" t="str">
            <v>South</v>
          </cell>
        </row>
        <row r="978">
          <cell r="B978" t="str">
            <v>W10688</v>
          </cell>
          <cell r="C978" t="str">
            <v>R1</v>
          </cell>
          <cell r="D978" t="str">
            <v>R</v>
          </cell>
          <cell r="E978" t="str">
            <v>Sreeram Neeraja</v>
          </cell>
          <cell r="F978" t="str">
            <v>10-18, Porumamilla Road Badvel, Cuddapah</v>
          </cell>
          <cell r="I978" t="str">
            <v>South</v>
          </cell>
        </row>
        <row r="979">
          <cell r="B979" t="str">
            <v>W10689</v>
          </cell>
          <cell r="C979" t="str">
            <v>R1</v>
          </cell>
          <cell r="D979" t="str">
            <v>R</v>
          </cell>
          <cell r="E979" t="str">
            <v>Modern Hospital Kodungullar Ltd</v>
          </cell>
          <cell r="F979" t="str">
            <v>Post Box No.  22, Kodungullar - 680664, Kerala</v>
          </cell>
          <cell r="I979" t="str">
            <v>South</v>
          </cell>
        </row>
        <row r="980">
          <cell r="B980" t="str">
            <v>W10690</v>
          </cell>
          <cell r="C980" t="str">
            <v>R1</v>
          </cell>
          <cell r="D980" t="str">
            <v>R</v>
          </cell>
          <cell r="E980" t="str">
            <v>Sirohi Medical Centre Pvt Ltd</v>
          </cell>
          <cell r="F980" t="str">
            <v>Clinic Plot No. 5, (Near Aggarwal Public School), Sector 3, Faridabad - 121004</v>
          </cell>
          <cell r="I980" t="str">
            <v>North</v>
          </cell>
        </row>
        <row r="981">
          <cell r="B981" t="str">
            <v>W10691</v>
          </cell>
          <cell r="C981" t="str">
            <v>R1</v>
          </cell>
          <cell r="D981" t="str">
            <v>R</v>
          </cell>
          <cell r="E981" t="str">
            <v>Aziz Khatri</v>
          </cell>
          <cell r="F981" t="str">
            <v>Khatri Diagnostic Centre, 41, Merchant Bldg, 3rd , Sankli Station, Opp. Ashalaen, Mumbai - 400008</v>
          </cell>
          <cell r="I981" t="str">
            <v>West</v>
          </cell>
        </row>
        <row r="982">
          <cell r="B982" t="str">
            <v>W10692</v>
          </cell>
          <cell r="C982" t="str">
            <v>R1</v>
          </cell>
          <cell r="D982" t="str">
            <v>R</v>
          </cell>
          <cell r="E982" t="str">
            <v>Protap Memorial Hospital Pvt Ltd</v>
          </cell>
          <cell r="F982" t="str">
            <v>Kutchery Road, Ajmeer - 305001</v>
          </cell>
          <cell r="I982" t="str">
            <v>North</v>
          </cell>
        </row>
        <row r="983">
          <cell r="B983" t="str">
            <v>W10693</v>
          </cell>
          <cell r="C983" t="str">
            <v>R1</v>
          </cell>
          <cell r="D983" t="str">
            <v>R</v>
          </cell>
          <cell r="E983" t="str">
            <v>R Gopalakrishnan</v>
          </cell>
          <cell r="F983" t="str">
            <v>3/48, New Scheme Road, Papanailkerpalayam , Coimbatore - 641037, Coimbatore</v>
          </cell>
          <cell r="I983" t="str">
            <v>South</v>
          </cell>
        </row>
        <row r="984">
          <cell r="B984" t="str">
            <v>W10694</v>
          </cell>
          <cell r="C984" t="str">
            <v>R1</v>
          </cell>
          <cell r="D984" t="str">
            <v>R</v>
          </cell>
          <cell r="E984" t="str">
            <v>Margatham Swaminathan</v>
          </cell>
          <cell r="F984" t="str">
            <v>Chander Nursing Home, Gandhi Nagar - 641603, Tirpur</v>
          </cell>
          <cell r="I984" t="str">
            <v>South</v>
          </cell>
        </row>
        <row r="985">
          <cell r="B985" t="str">
            <v>W10695</v>
          </cell>
          <cell r="C985" t="str">
            <v>R1</v>
          </cell>
          <cell r="D985" t="str">
            <v>R</v>
          </cell>
          <cell r="E985" t="str">
            <v>Devi Scans Pvt Ltd</v>
          </cell>
          <cell r="F985" t="str">
            <v>Opp. Medical College High School, Thrivananthapuram - 695011</v>
          </cell>
          <cell r="I985" t="str">
            <v>South</v>
          </cell>
        </row>
        <row r="986">
          <cell r="B986" t="str">
            <v>W10696</v>
          </cell>
          <cell r="C986" t="str">
            <v>R1</v>
          </cell>
          <cell r="D986" t="str">
            <v>R</v>
          </cell>
          <cell r="E986" t="str">
            <v>Sanjeev Kumar</v>
          </cell>
          <cell r="F986" t="str">
            <v>Bangalore Super Speciality Hospital, Opp. STBC College ------- Kurnool - A</v>
          </cell>
          <cell r="I986" t="str">
            <v>South</v>
          </cell>
        </row>
        <row r="987">
          <cell r="B987" t="str">
            <v>W10697</v>
          </cell>
          <cell r="C987" t="str">
            <v>R1</v>
          </cell>
          <cell r="D987" t="str">
            <v>R</v>
          </cell>
          <cell r="E987" t="str">
            <v>YK Diagnostics</v>
          </cell>
          <cell r="F987" t="str">
            <v>15, Hargovind Enclave, Vikas Marg Extention, New Delhi - 110092</v>
          </cell>
          <cell r="I987" t="str">
            <v>North</v>
          </cell>
        </row>
        <row r="988">
          <cell r="B988" t="str">
            <v>W10698</v>
          </cell>
          <cell r="C988" t="str">
            <v>R1</v>
          </cell>
          <cell r="D988" t="str">
            <v>R</v>
          </cell>
          <cell r="E988" t="str">
            <v>Narendra Jain</v>
          </cell>
          <cell r="F988" t="str">
            <v>MM Medical Centre &amp; Diagnostics, 2 Ankur Bldg, Near Mary School, LM Road, Bouvati West Mumbai</v>
          </cell>
          <cell r="I988" t="str">
            <v>West</v>
          </cell>
        </row>
        <row r="989">
          <cell r="B989" t="str">
            <v>W10699</v>
          </cell>
          <cell r="C989" t="str">
            <v>R1</v>
          </cell>
          <cell r="D989" t="str">
            <v>R</v>
          </cell>
          <cell r="E989" t="str">
            <v>P A Duraiswamy</v>
          </cell>
          <cell r="F989" t="str">
            <v>Arunachalam Memorial Hospital, Punjai, Puliampatti - 638459, Punjai Puliampatti</v>
          </cell>
          <cell r="I989" t="str">
            <v>South</v>
          </cell>
        </row>
        <row r="990">
          <cell r="B990" t="str">
            <v>W10700</v>
          </cell>
          <cell r="C990" t="str">
            <v>R1</v>
          </cell>
          <cell r="D990" t="str">
            <v>R</v>
          </cell>
          <cell r="E990" t="str">
            <v>M Nagarajan</v>
          </cell>
          <cell r="F990" t="str">
            <v>22, Chatram Street, Dharmapuri - 636701</v>
          </cell>
          <cell r="I990" t="str">
            <v>South</v>
          </cell>
        </row>
        <row r="991">
          <cell r="B991" t="str">
            <v>W10701</v>
          </cell>
          <cell r="C991" t="str">
            <v>R1</v>
          </cell>
          <cell r="D991" t="str">
            <v>R</v>
          </cell>
          <cell r="E991" t="str">
            <v>Nollai Scan &amp; Diagnostics Centre</v>
          </cell>
          <cell r="F991" t="str">
            <v>103 / 2A/ , Opp Church Trivandrum Road, Murugankurich, Tirunelveli - 623002</v>
          </cell>
          <cell r="I991" t="str">
            <v>South</v>
          </cell>
        </row>
        <row r="992">
          <cell r="B992" t="str">
            <v>W10702</v>
          </cell>
          <cell r="C992" t="str">
            <v>R1</v>
          </cell>
          <cell r="D992" t="str">
            <v>R</v>
          </cell>
          <cell r="E992" t="str">
            <v>Ramesh Kamath</v>
          </cell>
          <cell r="F992" t="str">
            <v>D - 12A, Hauz Khas, New Delhi</v>
          </cell>
          <cell r="I992" t="str">
            <v>North</v>
          </cell>
        </row>
        <row r="993">
          <cell r="B993" t="str">
            <v>W10703</v>
          </cell>
          <cell r="C993" t="str">
            <v>R1</v>
          </cell>
          <cell r="D993" t="str">
            <v>R</v>
          </cell>
          <cell r="E993" t="str">
            <v>Clarity Scan Centre</v>
          </cell>
          <cell r="F993" t="str">
            <v>No. 39, Burkit Road, I Nagar, Chennai - 600017</v>
          </cell>
          <cell r="I993" t="str">
            <v>South</v>
          </cell>
        </row>
        <row r="994">
          <cell r="B994" t="str">
            <v>W10704</v>
          </cell>
          <cell r="D994" t="str">
            <v>NA</v>
          </cell>
          <cell r="E994" t="str">
            <v>CDR Healthcare Ltd-8</v>
          </cell>
          <cell r="I994" t="str">
            <v>South</v>
          </cell>
        </row>
        <row r="995">
          <cell r="B995" t="str">
            <v>W10705</v>
          </cell>
          <cell r="C995" t="str">
            <v>R1</v>
          </cell>
          <cell r="D995" t="str">
            <v>R</v>
          </cell>
          <cell r="E995" t="str">
            <v>Orugallu Medicare Pvt Ltd</v>
          </cell>
          <cell r="F995" t="str">
            <v>2-4-152, Old Bus Stand Road, Ramnagar, Hanamkonda - 506001</v>
          </cell>
          <cell r="I995" t="str">
            <v>South</v>
          </cell>
        </row>
        <row r="996">
          <cell r="B996" t="str">
            <v>W10706</v>
          </cell>
          <cell r="C996" t="str">
            <v>R1</v>
          </cell>
          <cell r="D996" t="str">
            <v>R</v>
          </cell>
          <cell r="E996" t="str">
            <v>Ajit Singh</v>
          </cell>
          <cell r="F996" t="str">
            <v>3, Akashdeep Complex, 3rd Road, Sardarpura, Jodhpur - 342001</v>
          </cell>
          <cell r="I996" t="str">
            <v>North</v>
          </cell>
        </row>
        <row r="997">
          <cell r="B997" t="str">
            <v>W10707</v>
          </cell>
          <cell r="C997" t="str">
            <v>R1</v>
          </cell>
          <cell r="D997" t="str">
            <v>R</v>
          </cell>
          <cell r="E997" t="str">
            <v>Care (Visakha Hospital)</v>
          </cell>
          <cell r="F997" t="str">
            <v>15-2-9, Gokhla Road, Maharampata, Visakhapatanam - 530002</v>
          </cell>
          <cell r="I997" t="str">
            <v>South</v>
          </cell>
        </row>
        <row r="998">
          <cell r="B998" t="str">
            <v>W10707-A</v>
          </cell>
          <cell r="C998" t="str">
            <v>R1</v>
          </cell>
          <cell r="D998" t="str">
            <v>R</v>
          </cell>
          <cell r="E998" t="str">
            <v>Care (Visakha Hospital)</v>
          </cell>
          <cell r="F998" t="str">
            <v>15-2-9, Gokhla Road, Maharampata, Visakhapatanam - 530002</v>
          </cell>
          <cell r="I998" t="str">
            <v>South</v>
          </cell>
        </row>
        <row r="999">
          <cell r="B999" t="str">
            <v>W10708</v>
          </cell>
          <cell r="C999" t="str">
            <v>R1</v>
          </cell>
          <cell r="D999" t="str">
            <v>R</v>
          </cell>
          <cell r="E999" t="str">
            <v xml:space="preserve">Indira Gandhi Co-operative Hospital </v>
          </cell>
          <cell r="F999" t="str">
            <v>Manjodi, Thaissery, Kannur - 670103</v>
          </cell>
          <cell r="I999" t="str">
            <v>South</v>
          </cell>
        </row>
        <row r="1000">
          <cell r="B1000" t="str">
            <v>W10709</v>
          </cell>
          <cell r="C1000" t="str">
            <v>R1</v>
          </cell>
          <cell r="D1000" t="str">
            <v>R</v>
          </cell>
          <cell r="E1000" t="str">
            <v>Gautam Laboratories Imaging &amp; Research Center</v>
          </cell>
          <cell r="I1000" t="str">
            <v>East</v>
          </cell>
        </row>
        <row r="1001">
          <cell r="B1001" t="str">
            <v>W10710</v>
          </cell>
          <cell r="C1001" t="str">
            <v>R1</v>
          </cell>
          <cell r="D1001" t="str">
            <v>R</v>
          </cell>
          <cell r="E1001" t="str">
            <v>Lal Pathlabs Pvt Ltd</v>
          </cell>
          <cell r="F1001" t="str">
            <v>Eskay House, 54 Hanuman Road, New Delhi</v>
          </cell>
          <cell r="I1001" t="str">
            <v>North</v>
          </cell>
        </row>
        <row r="1002">
          <cell r="B1002" t="str">
            <v>W10711</v>
          </cell>
          <cell r="C1002" t="str">
            <v>R1</v>
          </cell>
          <cell r="D1002" t="str">
            <v>R</v>
          </cell>
          <cell r="E1002" t="str">
            <v>Meditech Health Services Bhimavaram</v>
          </cell>
          <cell r="F1002" t="str">
            <v>2-9-2, Sivaraopat, Bhimavaram - 534202</v>
          </cell>
          <cell r="I1002" t="str">
            <v>South</v>
          </cell>
        </row>
        <row r="1003">
          <cell r="B1003" t="str">
            <v>W10712</v>
          </cell>
          <cell r="C1003" t="str">
            <v>R1</v>
          </cell>
          <cell r="D1003" t="str">
            <v>R</v>
          </cell>
          <cell r="E1003" t="str">
            <v>K Punithavathy</v>
          </cell>
          <cell r="F1003" t="str">
            <v>Shri Shellapha Hospital. No. 239, Rajaram Nagar, Salem - 638007</v>
          </cell>
          <cell r="I1003" t="str">
            <v>South</v>
          </cell>
        </row>
        <row r="1004">
          <cell r="B1004" t="str">
            <v>W10713</v>
          </cell>
          <cell r="C1004" t="str">
            <v>R1</v>
          </cell>
          <cell r="D1004" t="str">
            <v>R</v>
          </cell>
          <cell r="E1004" t="str">
            <v>Srinivasa Cardiology Centre Pvt Ltd</v>
          </cell>
          <cell r="F1004" t="str">
            <v>Miller Bund Road, Bangalore - 560052</v>
          </cell>
          <cell r="I1004" t="str">
            <v>South</v>
          </cell>
        </row>
        <row r="1005">
          <cell r="B1005" t="str">
            <v>W10714</v>
          </cell>
          <cell r="C1005" t="str">
            <v>R1</v>
          </cell>
          <cell r="D1005" t="str">
            <v>R</v>
          </cell>
          <cell r="E1005" t="str">
            <v>Diagnostic Services-Dr Rasappan</v>
          </cell>
          <cell r="F1005" t="str">
            <v>N0. 37, Burkit Road, T, Nagar, Chennai - 600017</v>
          </cell>
          <cell r="I1005" t="str">
            <v>South</v>
          </cell>
        </row>
        <row r="1006">
          <cell r="B1006" t="str">
            <v>W10715</v>
          </cell>
          <cell r="C1006" t="str">
            <v>R1</v>
          </cell>
          <cell r="D1006" t="str">
            <v>R</v>
          </cell>
          <cell r="E1006" t="str">
            <v>G Fayyaz Kamal</v>
          </cell>
          <cell r="F1006" t="str">
            <v>No. 2, Cutchery Road, Variyambadi , Pin - 635751</v>
          </cell>
          <cell r="I1006" t="str">
            <v>South</v>
          </cell>
        </row>
        <row r="1007">
          <cell r="B1007" t="str">
            <v>W10716</v>
          </cell>
          <cell r="C1007" t="str">
            <v>R1</v>
          </cell>
          <cell r="D1007" t="str">
            <v>R</v>
          </cell>
          <cell r="E1007" t="str">
            <v>CH Ranga Reddy</v>
          </cell>
          <cell r="F1007" t="str">
            <v>R. R. Nursing Home, Giddaluru, Prailasam - Dt.</v>
          </cell>
          <cell r="I1007" t="str">
            <v>South</v>
          </cell>
        </row>
        <row r="1008">
          <cell r="B1008" t="str">
            <v>W10717</v>
          </cell>
          <cell r="C1008" t="str">
            <v>R1</v>
          </cell>
          <cell r="D1008" t="str">
            <v>R</v>
          </cell>
          <cell r="E1008" t="str">
            <v>Total Diagnosis Pvt Ltd</v>
          </cell>
          <cell r="F1008" t="str">
            <v>203, Ganga Jamuna Complex, Basement Zone - 1, MP Ngr, Bhopal</v>
          </cell>
          <cell r="I1008" t="str">
            <v>North</v>
          </cell>
        </row>
        <row r="1009">
          <cell r="B1009" t="str">
            <v>W10718</v>
          </cell>
          <cell r="C1009" t="str">
            <v>R1</v>
          </cell>
          <cell r="D1009" t="str">
            <v>R</v>
          </cell>
          <cell r="E1009" t="str">
            <v>Jitendra S Rana</v>
          </cell>
          <cell r="I1009" t="str">
            <v>West</v>
          </cell>
        </row>
        <row r="1010">
          <cell r="B1010" t="str">
            <v>W10719</v>
          </cell>
          <cell r="C1010" t="str">
            <v>R1</v>
          </cell>
          <cell r="D1010" t="str">
            <v>R</v>
          </cell>
          <cell r="E1010" t="str">
            <v>Lokmanya Medical Foundation</v>
          </cell>
          <cell r="I1010" t="str">
            <v>West</v>
          </cell>
        </row>
        <row r="1011">
          <cell r="B1011" t="str">
            <v>W10720</v>
          </cell>
          <cell r="C1011" t="str">
            <v>R1</v>
          </cell>
          <cell r="D1011" t="str">
            <v>R</v>
          </cell>
          <cell r="E1011" t="str">
            <v>Chanie Sibo</v>
          </cell>
          <cell r="I1011" t="str">
            <v>East</v>
          </cell>
        </row>
        <row r="1012">
          <cell r="B1012" t="str">
            <v>W10721</v>
          </cell>
          <cell r="C1012" t="str">
            <v>R1</v>
          </cell>
          <cell r="D1012" t="str">
            <v>R</v>
          </cell>
          <cell r="E1012" t="str">
            <v>Ravi Srivastava</v>
          </cell>
          <cell r="I1012" t="str">
            <v>North</v>
          </cell>
        </row>
        <row r="1013">
          <cell r="B1013" t="str">
            <v>W10722</v>
          </cell>
          <cell r="C1013" t="str">
            <v>R1</v>
          </cell>
          <cell r="D1013" t="str">
            <v>R</v>
          </cell>
          <cell r="E1013" t="str">
            <v>Pratap Memorial Hospital &amp; Research Center</v>
          </cell>
          <cell r="I1013" t="str">
            <v>North</v>
          </cell>
        </row>
        <row r="1014">
          <cell r="B1014" t="str">
            <v>W10723</v>
          </cell>
          <cell r="C1014" t="str">
            <v>R1</v>
          </cell>
          <cell r="D1014" t="str">
            <v>R</v>
          </cell>
          <cell r="E1014" t="str">
            <v>Anandaloke Sono Scan Center Pvt Ltd</v>
          </cell>
          <cell r="F1014" t="str">
            <v>3/3, Hill Cart Road, Near Mahananda Bridge, SiliGuri - 3</v>
          </cell>
          <cell r="I1014" t="str">
            <v>East</v>
          </cell>
        </row>
        <row r="1015">
          <cell r="B1015" t="str">
            <v>W10724</v>
          </cell>
          <cell r="C1015" t="str">
            <v>R1</v>
          </cell>
          <cell r="D1015" t="str">
            <v>R</v>
          </cell>
          <cell r="E1015" t="str">
            <v>TU Joy</v>
          </cell>
          <cell r="I1015" t="str">
            <v>South</v>
          </cell>
        </row>
        <row r="1016">
          <cell r="B1016" t="str">
            <v>W10725</v>
          </cell>
          <cell r="C1016" t="str">
            <v>R1</v>
          </cell>
          <cell r="D1016" t="str">
            <v>R</v>
          </cell>
          <cell r="E1016" t="str">
            <v>Suprena Bhatt</v>
          </cell>
          <cell r="F1016" t="str">
            <v>403, Garuashish Behind Bank of Goa, Margaon, Goa - 403601</v>
          </cell>
          <cell r="I1016" t="str">
            <v>West</v>
          </cell>
        </row>
        <row r="1017">
          <cell r="B1017" t="str">
            <v>W10726</v>
          </cell>
          <cell r="C1017" t="str">
            <v>R1</v>
          </cell>
          <cell r="D1017" t="str">
            <v>R</v>
          </cell>
          <cell r="E1017" t="str">
            <v>Sachin Patil</v>
          </cell>
          <cell r="I1017" t="str">
            <v>West</v>
          </cell>
        </row>
        <row r="1018">
          <cell r="B1018" t="str">
            <v>W10727</v>
          </cell>
          <cell r="C1018" t="str">
            <v>R1</v>
          </cell>
          <cell r="D1018" t="str">
            <v>R</v>
          </cell>
          <cell r="E1018" t="str">
            <v>Medicos Daignostics</v>
          </cell>
          <cell r="F1018" t="str">
            <v>1/1580, Pankaj Towers, Pazha Road, Medical College</v>
          </cell>
          <cell r="I1018" t="str">
            <v>South</v>
          </cell>
        </row>
        <row r="1019">
          <cell r="B1019" t="str">
            <v>W10728</v>
          </cell>
          <cell r="C1019" t="str">
            <v>R1</v>
          </cell>
          <cell r="D1019" t="str">
            <v>R</v>
          </cell>
          <cell r="E1019" t="str">
            <v>Kaushik Shah</v>
          </cell>
          <cell r="F1019" t="str">
            <v>Manthan XR &amp; Sonography Centre, $ Shivnandan Complex, Opp. Radha Vallab Temple, Sai Hind Char rasta, Ahmd- 8</v>
          </cell>
          <cell r="I1019" t="str">
            <v>West</v>
          </cell>
        </row>
        <row r="1020">
          <cell r="B1020" t="str">
            <v>W10729</v>
          </cell>
          <cell r="C1020" t="str">
            <v>R1</v>
          </cell>
          <cell r="D1020" t="str">
            <v>R</v>
          </cell>
          <cell r="E1020" t="str">
            <v>Modern CT Scan &amp; Diagnostic Center</v>
          </cell>
          <cell r="F1020" t="str">
            <v>21, Bunglow Road, Kamla Nagar, New Delhi</v>
          </cell>
          <cell r="I1020" t="str">
            <v>North</v>
          </cell>
        </row>
        <row r="1021">
          <cell r="B1021" t="str">
            <v>W10730</v>
          </cell>
          <cell r="C1021" t="str">
            <v>R1</v>
          </cell>
          <cell r="D1021" t="str">
            <v>R</v>
          </cell>
          <cell r="E1021" t="str">
            <v>P Kalaivanan</v>
          </cell>
          <cell r="F1021" t="str">
            <v>Sri Sakthi Nursing Home, CO- Operative Nagar, Thuraiyur - 621010</v>
          </cell>
          <cell r="I1021" t="str">
            <v>South</v>
          </cell>
        </row>
        <row r="1022">
          <cell r="B1022" t="str">
            <v>W10731</v>
          </cell>
          <cell r="C1022" t="str">
            <v>R1</v>
          </cell>
          <cell r="D1022" t="str">
            <v>R</v>
          </cell>
          <cell r="E1022" t="str">
            <v>Mohammed Niyaz</v>
          </cell>
          <cell r="F1022" t="str">
            <v>Suncity Hospital &amp; Research Centre, Monlara Rd., Makrana Distt., Nagaur</v>
          </cell>
          <cell r="I1022" t="str">
            <v>North</v>
          </cell>
        </row>
        <row r="1023">
          <cell r="B1023" t="str">
            <v>W10732</v>
          </cell>
          <cell r="C1023" t="str">
            <v>R1</v>
          </cell>
          <cell r="D1023" t="str">
            <v>R</v>
          </cell>
          <cell r="E1023" t="str">
            <v>Syed Sirajudin</v>
          </cell>
          <cell r="F1023" t="str">
            <v>Faruqi Nursing Home, 23-1-987/1, Mogulpury, Hyd - 500002</v>
          </cell>
          <cell r="I1023" t="str">
            <v>South</v>
          </cell>
        </row>
        <row r="1024">
          <cell r="B1024" t="str">
            <v>W10733</v>
          </cell>
          <cell r="C1024" t="str">
            <v>R1</v>
          </cell>
          <cell r="D1024" t="str">
            <v>R</v>
          </cell>
          <cell r="E1024" t="str">
            <v>Chandni Verma</v>
          </cell>
          <cell r="I1024" t="str">
            <v>South</v>
          </cell>
        </row>
        <row r="1025">
          <cell r="B1025" t="str">
            <v>W10734</v>
          </cell>
          <cell r="C1025" t="str">
            <v>R1</v>
          </cell>
          <cell r="D1025" t="str">
            <v>R</v>
          </cell>
          <cell r="E1025" t="str">
            <v>Nakshatra Bijoy Choudhary (Ultralab)</v>
          </cell>
          <cell r="I1025" t="str">
            <v>East</v>
          </cell>
        </row>
        <row r="1026">
          <cell r="B1026" t="str">
            <v>W10735</v>
          </cell>
          <cell r="C1026" t="str">
            <v>R1</v>
          </cell>
          <cell r="D1026" t="str">
            <v>R</v>
          </cell>
          <cell r="E1026" t="str">
            <v>Rajeshwari Rajendran</v>
          </cell>
          <cell r="F1026" t="str">
            <v>194, M. P. S. Bala, Tiruttani - 631209</v>
          </cell>
          <cell r="I1026" t="str">
            <v>South</v>
          </cell>
        </row>
        <row r="1027">
          <cell r="B1027" t="str">
            <v>W10736</v>
          </cell>
          <cell r="C1027" t="str">
            <v>R1</v>
          </cell>
          <cell r="D1027" t="str">
            <v>R</v>
          </cell>
          <cell r="E1027" t="str">
            <v>RN Bharath Singh</v>
          </cell>
          <cell r="F1027" t="str">
            <v>Anu Nursing Home, Kantayapal Road, Thorrur, Warangal Dist (AP)</v>
          </cell>
          <cell r="I1027" t="str">
            <v>South</v>
          </cell>
        </row>
        <row r="1028">
          <cell r="B1028" t="str">
            <v>W10737</v>
          </cell>
          <cell r="C1028" t="str">
            <v>R1</v>
          </cell>
          <cell r="D1028" t="str">
            <v>R</v>
          </cell>
          <cell r="E1028" t="str">
            <v>Mayflower Healthcare Pvt Ltd</v>
          </cell>
          <cell r="F1028" t="str">
            <v>Mathgaria, 200 - Narangi Road, Guwahati</v>
          </cell>
          <cell r="I1028" t="str">
            <v>East</v>
          </cell>
        </row>
        <row r="1029">
          <cell r="B1029" t="str">
            <v>W10738</v>
          </cell>
          <cell r="C1029" t="str">
            <v>R1</v>
          </cell>
          <cell r="D1029" t="str">
            <v>R</v>
          </cell>
          <cell r="E1029" t="str">
            <v>K R Prakasam</v>
          </cell>
          <cell r="F1029" t="str">
            <v>140, Anna Nagar, Pannammapat, Salem - 636001</v>
          </cell>
          <cell r="I1029" t="str">
            <v>South</v>
          </cell>
        </row>
        <row r="1030">
          <cell r="B1030" t="str">
            <v>W10739</v>
          </cell>
          <cell r="C1030" t="str">
            <v>R1</v>
          </cell>
          <cell r="D1030" t="str">
            <v>R</v>
          </cell>
          <cell r="E1030" t="str">
            <v>Rigid Hospitals Pvt Ltd</v>
          </cell>
          <cell r="F1030" t="str">
            <v>47/3, New Avadi Road, Kilpauk, chennai - 600010</v>
          </cell>
          <cell r="I1030" t="str">
            <v>South</v>
          </cell>
        </row>
        <row r="1031">
          <cell r="B1031" t="str">
            <v>W10740</v>
          </cell>
          <cell r="C1031" t="str">
            <v>R1</v>
          </cell>
          <cell r="D1031" t="str">
            <v>R</v>
          </cell>
          <cell r="E1031" t="str">
            <v>Gautam Laboratories</v>
          </cell>
          <cell r="F1031" t="str">
            <v>7, Kali Krishna Tagore Street, Calcutta - 700007</v>
          </cell>
          <cell r="I1031" t="str">
            <v>East</v>
          </cell>
        </row>
        <row r="1032">
          <cell r="B1032" t="str">
            <v>W10741</v>
          </cell>
          <cell r="C1032" t="str">
            <v>R1</v>
          </cell>
          <cell r="D1032" t="str">
            <v>NA</v>
          </cell>
          <cell r="E1032" t="str">
            <v>Manipal Academy of Higher Education</v>
          </cell>
          <cell r="F1032" t="str">
            <v>Medical Relif Society of South Canara, A/C Manipal Hospital, Airport Road, Bangalore - 560017</v>
          </cell>
          <cell r="I1032" t="str">
            <v>South</v>
          </cell>
        </row>
        <row r="1033">
          <cell r="B1033" t="str">
            <v>W10742</v>
          </cell>
          <cell r="C1033" t="str">
            <v>R1</v>
          </cell>
          <cell r="D1033" t="str">
            <v>R</v>
          </cell>
          <cell r="E1033" t="str">
            <v>Astha Medical Services Pvt Ltd</v>
          </cell>
          <cell r="F1033" t="str">
            <v>Sinthi More, Calcutta</v>
          </cell>
          <cell r="I1033" t="str">
            <v>East</v>
          </cell>
        </row>
        <row r="1034">
          <cell r="B1034" t="str">
            <v>W10743</v>
          </cell>
          <cell r="C1034" t="str">
            <v>R1</v>
          </cell>
          <cell r="D1034" t="str">
            <v>R</v>
          </cell>
          <cell r="E1034" t="str">
            <v>Vijaya Medical &amp; Educational Trust</v>
          </cell>
          <cell r="F1034" t="str">
            <v>180, NSK Road, Chennai - 600026</v>
          </cell>
          <cell r="I1034" t="str">
            <v>South</v>
          </cell>
        </row>
        <row r="1035">
          <cell r="B1035" t="str">
            <v>W10163-Resch</v>
          </cell>
          <cell r="C1035" t="str">
            <v>R1</v>
          </cell>
          <cell r="D1035" t="str">
            <v>R</v>
          </cell>
          <cell r="E1035" t="str">
            <v>Sai Medical Imaging</v>
          </cell>
          <cell r="F1035" t="str">
            <v>75-1-38, Prakash Nagar, BVR Complex, Rajamundri, Andhra Pradesh</v>
          </cell>
          <cell r="H1035" t="str">
            <v>SAIMED</v>
          </cell>
          <cell r="I1035" t="str">
            <v>South</v>
          </cell>
        </row>
        <row r="1036">
          <cell r="B1036" t="str">
            <v>W10744</v>
          </cell>
          <cell r="C1036" t="str">
            <v>R1</v>
          </cell>
          <cell r="D1036" t="str">
            <v>R</v>
          </cell>
          <cell r="E1036" t="str">
            <v>Ahmednagar Cathlab (India) Pvt Ltd</v>
          </cell>
          <cell r="F1036" t="str">
            <v>43/46, Mahavir Nagar, Savedi, Ahmednagar</v>
          </cell>
          <cell r="I1036" t="str">
            <v>West</v>
          </cell>
        </row>
        <row r="1037">
          <cell r="B1037" t="str">
            <v>W10745</v>
          </cell>
          <cell r="C1037" t="str">
            <v>R1</v>
          </cell>
          <cell r="D1037" t="str">
            <v>R</v>
          </cell>
          <cell r="E1037" t="str">
            <v>Lotus Whole Body Scanning Center Pvt Ltd</v>
          </cell>
          <cell r="F1037" t="str">
            <v>Lotus Apollo Hospital Bldg Complex, 90, Thagrimanava Sundaram St. Kollampalayam, Erode - 638022</v>
          </cell>
          <cell r="I1037" t="str">
            <v>South</v>
          </cell>
        </row>
        <row r="1038">
          <cell r="B1038" t="str">
            <v>W10746</v>
          </cell>
          <cell r="C1038" t="str">
            <v>R1</v>
          </cell>
          <cell r="D1038" t="str">
            <v>R</v>
          </cell>
          <cell r="E1038" t="str">
            <v>Orugallu Medicare Pvt Ltd-1</v>
          </cell>
          <cell r="F1038" t="str">
            <v>2-4-152, Old Bus Stand Road, Ramnagar, Hanamkonda - 506001</v>
          </cell>
          <cell r="I1038" t="str">
            <v>South</v>
          </cell>
        </row>
        <row r="1039">
          <cell r="B1039" t="str">
            <v>W10747</v>
          </cell>
          <cell r="C1039" t="str">
            <v>R1</v>
          </cell>
          <cell r="D1039" t="str">
            <v>R</v>
          </cell>
          <cell r="E1039" t="str">
            <v>Asia Heart Foundation (Dr Devi Prasad Shetty)</v>
          </cell>
          <cell r="F1039" t="str">
            <v>Narayana Hrudayalaya (P) Ltd, Boommasandra Ind. Area, Bangalore</v>
          </cell>
          <cell r="I1039" t="str">
            <v>South</v>
          </cell>
        </row>
        <row r="1040">
          <cell r="B1040" t="str">
            <v>W10748</v>
          </cell>
          <cell r="C1040" t="str">
            <v>R1</v>
          </cell>
          <cell r="D1040" t="str">
            <v>R</v>
          </cell>
          <cell r="E1040" t="str">
            <v>Mukesh Sirohia</v>
          </cell>
          <cell r="F1040" t="str">
            <v>7/23, Purbachal Block GA Sec, Solt Lake</v>
          </cell>
          <cell r="I1040" t="str">
            <v>East</v>
          </cell>
        </row>
        <row r="1041">
          <cell r="B1041" t="str">
            <v>W10749</v>
          </cell>
          <cell r="C1041" t="str">
            <v>R1</v>
          </cell>
          <cell r="D1041" t="str">
            <v>R</v>
          </cell>
          <cell r="E1041" t="str">
            <v>The Chotanagpur Regional Handloom Weavers Cooperative Union Ltd (Apollo Ranchi)</v>
          </cell>
          <cell r="F1041" t="str">
            <v>Ranchi - 835238</v>
          </cell>
          <cell r="I1041" t="str">
            <v>East</v>
          </cell>
        </row>
        <row r="1042">
          <cell r="B1042" t="str">
            <v>W10750</v>
          </cell>
          <cell r="C1042" t="str">
            <v>R1</v>
          </cell>
          <cell r="D1042" t="str">
            <v>R</v>
          </cell>
          <cell r="E1042" t="str">
            <v>The Chotanagpur Regional Handloom Weavers Cooperative Union Ltd (Apollo Ranchi)</v>
          </cell>
          <cell r="F1042" t="str">
            <v>Ranchi - 835238</v>
          </cell>
          <cell r="I1042" t="str">
            <v>East</v>
          </cell>
        </row>
        <row r="1043">
          <cell r="B1043" t="str">
            <v>W10751</v>
          </cell>
          <cell r="C1043" t="str">
            <v>R1</v>
          </cell>
          <cell r="D1043" t="str">
            <v>R</v>
          </cell>
          <cell r="E1043" t="str">
            <v>Modern Diagnostic Center &amp; Hospital (Babu Chacko)</v>
          </cell>
          <cell r="F1043" t="str">
            <v>Kottayam, Kerala</v>
          </cell>
          <cell r="I1043" t="str">
            <v>South</v>
          </cell>
        </row>
        <row r="1044">
          <cell r="B1044" t="str">
            <v>W10752</v>
          </cell>
          <cell r="C1044" t="str">
            <v>R1</v>
          </cell>
          <cell r="D1044" t="str">
            <v>R</v>
          </cell>
          <cell r="E1044" t="str">
            <v>Eko Diagnostic Pvt Ltd</v>
          </cell>
          <cell r="F1044" t="str">
            <v>54, Jawaharlal Nehru Road, Kolkata - 700071</v>
          </cell>
          <cell r="I1044" t="str">
            <v>East</v>
          </cell>
        </row>
        <row r="1045">
          <cell r="B1045" t="str">
            <v>W10753</v>
          </cell>
          <cell r="C1045" t="str">
            <v>R1</v>
          </cell>
          <cell r="D1045" t="str">
            <v>NA</v>
          </cell>
          <cell r="E1045" t="str">
            <v>Cardio Vascular Imaging &amp; Research Center</v>
          </cell>
          <cell r="F1045" t="str">
            <v>54, Jawaharlal Nehru Road, Kolkata - 700071</v>
          </cell>
          <cell r="I1045" t="str">
            <v>East</v>
          </cell>
        </row>
        <row r="1046">
          <cell r="B1046" t="str">
            <v>W10754</v>
          </cell>
          <cell r="C1046" t="str">
            <v>R1</v>
          </cell>
          <cell r="D1046" t="str">
            <v>R</v>
          </cell>
          <cell r="E1046" t="str">
            <v>Hisamuddin Papa</v>
          </cell>
          <cell r="F1046" t="str">
            <v xml:space="preserve">424, Anna Salai, Nandanam Ch - 35, Chennai </v>
          </cell>
          <cell r="I1046" t="str">
            <v>South</v>
          </cell>
        </row>
        <row r="1047">
          <cell r="B1047" t="str">
            <v>W10755</v>
          </cell>
          <cell r="C1047" t="str">
            <v>R1</v>
          </cell>
          <cell r="D1047" t="str">
            <v>R</v>
          </cell>
          <cell r="E1047" t="str">
            <v>Hisamuddin Papa</v>
          </cell>
          <cell r="F1047" t="str">
            <v xml:space="preserve">424, Anna Salai, Nandanam Ch - 35, Chennai </v>
          </cell>
          <cell r="I1047" t="str">
            <v>South</v>
          </cell>
        </row>
        <row r="1048">
          <cell r="B1048" t="str">
            <v>W10756</v>
          </cell>
          <cell r="C1048" t="str">
            <v>R1</v>
          </cell>
          <cell r="D1048" t="str">
            <v>R</v>
          </cell>
          <cell r="E1048" t="str">
            <v>Anil Sachdeva</v>
          </cell>
          <cell r="F1048" t="str">
            <v>Ambedkar Chowk, Rewari - 123401</v>
          </cell>
          <cell r="I1048" t="str">
            <v>North</v>
          </cell>
        </row>
        <row r="1049">
          <cell r="B1049" t="str">
            <v>W10757</v>
          </cell>
          <cell r="C1049" t="str">
            <v>R1</v>
          </cell>
          <cell r="E1049" t="str">
            <v>Eastern Diagnostics &amp; Research Centre Pvt. Ltd.</v>
          </cell>
          <cell r="F1049" t="str">
            <v>13C, Mirza Ghalib Street, Kolkata - 700016</v>
          </cell>
          <cell r="I1049" t="str">
            <v>East</v>
          </cell>
        </row>
        <row r="1050">
          <cell r="B1050" t="str">
            <v>W10758</v>
          </cell>
          <cell r="C1050" t="str">
            <v>R1</v>
          </cell>
          <cell r="D1050" t="str">
            <v>R</v>
          </cell>
          <cell r="E1050" t="str">
            <v>Oriental Scans</v>
          </cell>
          <cell r="F1050" t="str">
            <v>Mavelikara, Thitarambalan, P.O: Kandiyoor, Mavelikara, Alleppey, Kerala - 690103</v>
          </cell>
          <cell r="I1050" t="str">
            <v>South</v>
          </cell>
        </row>
        <row r="1051">
          <cell r="B1051" t="str">
            <v>W10759</v>
          </cell>
          <cell r="C1051" t="str">
            <v>R1</v>
          </cell>
          <cell r="D1051" t="str">
            <v>NA</v>
          </cell>
          <cell r="E1051" t="str">
            <v>GK Diagnostic Pvt Ltd</v>
          </cell>
          <cell r="F1051" t="str">
            <v>Sahid Khudiram Sarani City Centre, Durgapur - 713201</v>
          </cell>
          <cell r="I1051" t="str">
            <v>East</v>
          </cell>
        </row>
        <row r="1052">
          <cell r="B1052" t="str">
            <v>W10760</v>
          </cell>
          <cell r="C1052" t="str">
            <v>R1</v>
          </cell>
          <cell r="D1052" t="str">
            <v>R</v>
          </cell>
          <cell r="E1052" t="str">
            <v>Suraksha Diagnostic &amp; Eye Research Pvt Ltd</v>
          </cell>
          <cell r="F1052" t="str">
            <v>P-118, C.I.T. Road Scheme VIM, Phulbagan, Kolkata - 700054</v>
          </cell>
          <cell r="I1052" t="str">
            <v>East</v>
          </cell>
        </row>
        <row r="1053">
          <cell r="B1053" t="str">
            <v>W10761</v>
          </cell>
          <cell r="C1053" t="str">
            <v>R1</v>
          </cell>
          <cell r="D1053" t="str">
            <v>R</v>
          </cell>
          <cell r="E1053" t="str">
            <v>P Gunasekharan</v>
          </cell>
          <cell r="F1053" t="str">
            <v>No. 12, Maruthi Salai, Tajmahal Nagar, Trichy - 620020</v>
          </cell>
          <cell r="I1053" t="str">
            <v>South</v>
          </cell>
        </row>
        <row r="1054">
          <cell r="B1054" t="str">
            <v>W10762</v>
          </cell>
          <cell r="C1054" t="str">
            <v>R1</v>
          </cell>
          <cell r="D1054" t="str">
            <v>R</v>
          </cell>
          <cell r="E1054" t="str">
            <v>Diagnostic Services</v>
          </cell>
          <cell r="F1054" t="str">
            <v>No. 37, Burkit Road, T. Nagar, Chennai - 600017</v>
          </cell>
          <cell r="I1054" t="str">
            <v>South</v>
          </cell>
        </row>
        <row r="1055">
          <cell r="B1055" t="str">
            <v>W10763</v>
          </cell>
          <cell r="C1055" t="str">
            <v>R1</v>
          </cell>
          <cell r="D1055" t="str">
            <v>R</v>
          </cell>
          <cell r="E1055" t="str">
            <v xml:space="preserve">Tuticorin CT Scan and Research Institute Ltd. </v>
          </cell>
          <cell r="F1055" t="str">
            <v>145/CB, Jayaraj Road, Tuticoria - 628002</v>
          </cell>
          <cell r="I1055" t="str">
            <v>South</v>
          </cell>
        </row>
        <row r="1056">
          <cell r="B1056" t="str">
            <v>W10764</v>
          </cell>
          <cell r="C1056" t="str">
            <v>R1</v>
          </cell>
          <cell r="D1056" t="str">
            <v>R</v>
          </cell>
          <cell r="E1056" t="str">
            <v>Pankaj Ranjan</v>
          </cell>
          <cell r="F1056" t="str">
            <v>Dr. Ranjan Diagnostic Resim, Rashmi Palace, Sultanganj, Agra - 280004</v>
          </cell>
          <cell r="I1056" t="str">
            <v>North</v>
          </cell>
        </row>
        <row r="1057">
          <cell r="B1057" t="str">
            <v>W10765</v>
          </cell>
          <cell r="C1057" t="str">
            <v>R1</v>
          </cell>
          <cell r="D1057" t="str">
            <v>R</v>
          </cell>
          <cell r="E1057" t="str">
            <v>Pankaj Ranjan</v>
          </cell>
          <cell r="F1057" t="str">
            <v>Dr. Ranjan Diagnostic Resim, Rashmi Palace, Sultanganj, Bypass Road, Agra - 280004</v>
          </cell>
          <cell r="I1057" t="str">
            <v>North</v>
          </cell>
        </row>
        <row r="1058">
          <cell r="B1058" t="str">
            <v>W10766</v>
          </cell>
          <cell r="C1058" t="str">
            <v>R1</v>
          </cell>
          <cell r="D1058" t="str">
            <v>R</v>
          </cell>
          <cell r="E1058" t="str">
            <v>Medicare Diagnostics</v>
          </cell>
          <cell r="F1058" t="str">
            <v>17, R. B Ghosh Road, Kheshbogan, Burdawan - 713101</v>
          </cell>
          <cell r="I1058" t="str">
            <v>East</v>
          </cell>
        </row>
        <row r="1059">
          <cell r="B1059" t="str">
            <v>W10767</v>
          </cell>
          <cell r="C1059" t="str">
            <v>R1</v>
          </cell>
          <cell r="D1059" t="str">
            <v>R</v>
          </cell>
          <cell r="E1059" t="str">
            <v>Gautam Laboratories Imaging &amp; Research Center-1</v>
          </cell>
          <cell r="F1059" t="str">
            <v>7, Kali Krishna Tagore Street, Calcutta - 700007</v>
          </cell>
          <cell r="I1059" t="str">
            <v>East</v>
          </cell>
        </row>
        <row r="1060">
          <cell r="B1060" t="str">
            <v>W10768</v>
          </cell>
          <cell r="C1060" t="str">
            <v>R1</v>
          </cell>
          <cell r="D1060" t="str">
            <v>R</v>
          </cell>
          <cell r="E1060" t="str">
            <v>Amit MRI Center</v>
          </cell>
          <cell r="F1060" t="str">
            <v>Kanth House, Barasari, Moradabad</v>
          </cell>
          <cell r="I1060" t="str">
            <v>North</v>
          </cell>
        </row>
        <row r="1061">
          <cell r="B1061" t="str">
            <v>W10769</v>
          </cell>
          <cell r="C1061" t="str">
            <v>R1</v>
          </cell>
          <cell r="D1061" t="str">
            <v>R</v>
          </cell>
          <cell r="E1061" t="str">
            <v>W Kharsiing (Woodland Hospital)</v>
          </cell>
          <cell r="F1061" t="str">
            <v>C/O- Woodland Hospital, Dhankheti, Shillong - 793003</v>
          </cell>
          <cell r="I1061" t="str">
            <v>East</v>
          </cell>
        </row>
        <row r="1062">
          <cell r="B1062" t="str">
            <v>W10770</v>
          </cell>
          <cell r="C1062" t="str">
            <v>R1</v>
          </cell>
          <cell r="D1062" t="str">
            <v>R</v>
          </cell>
          <cell r="E1062" t="str">
            <v>Yashwant Barhate</v>
          </cell>
          <cell r="F1062" t="str">
            <v>Shree Sonography Clinic, Shop No. 6, Mata Market, Samarthanagar, New Sangri, Pune - 411027</v>
          </cell>
          <cell r="I1062" t="str">
            <v>West</v>
          </cell>
        </row>
        <row r="1063">
          <cell r="B1063" t="str">
            <v>W10771</v>
          </cell>
          <cell r="C1063" t="str">
            <v>R1</v>
          </cell>
          <cell r="D1063" t="str">
            <v>R</v>
          </cell>
          <cell r="E1063" t="str">
            <v>Rohini Devi</v>
          </cell>
          <cell r="F1063" t="str">
            <v>Manthani Nursing Home, Opp. Hanuman Tample, Pinjeru Katta, karummagar Dist</v>
          </cell>
          <cell r="I1063" t="str">
            <v>South</v>
          </cell>
        </row>
        <row r="1064">
          <cell r="B1064" t="str">
            <v>W10772</v>
          </cell>
          <cell r="C1064" t="str">
            <v>R1</v>
          </cell>
          <cell r="D1064" t="str">
            <v>R</v>
          </cell>
          <cell r="E1064" t="str">
            <v>Siva Mohan Reddy</v>
          </cell>
          <cell r="F1064" t="str">
            <v>Sri Shiva Nursing Home</v>
          </cell>
          <cell r="I1064" t="str">
            <v>South</v>
          </cell>
        </row>
        <row r="1065">
          <cell r="B1065" t="str">
            <v>W10773</v>
          </cell>
          <cell r="C1065" t="str">
            <v>R1</v>
          </cell>
          <cell r="D1065" t="str">
            <v>R</v>
          </cell>
          <cell r="E1065" t="str">
            <v xml:space="preserve">J Kalpana </v>
          </cell>
          <cell r="F1065" t="str">
            <v>2-6-255/4, Vishwadeep, Nallakunta, Hyderabad - 500044</v>
          </cell>
          <cell r="I1065" t="str">
            <v>South</v>
          </cell>
        </row>
        <row r="1066">
          <cell r="B1066" t="str">
            <v>W10664</v>
          </cell>
          <cell r="C1066" t="str">
            <v>R1</v>
          </cell>
          <cell r="D1066" t="str">
            <v>R</v>
          </cell>
          <cell r="E1066" t="str">
            <v>Advanced Healthcare Resources India Pvt Ltd</v>
          </cell>
          <cell r="I1066" t="str">
            <v>South</v>
          </cell>
        </row>
        <row r="1067">
          <cell r="B1067" t="str">
            <v>W10774</v>
          </cell>
          <cell r="C1067" t="str">
            <v>R1</v>
          </cell>
          <cell r="D1067" t="str">
            <v>R</v>
          </cell>
          <cell r="E1067" t="str">
            <v>Shirsath D S</v>
          </cell>
          <cell r="I1067" t="str">
            <v>West</v>
          </cell>
        </row>
        <row r="1068">
          <cell r="B1068" t="str">
            <v>W10775</v>
          </cell>
          <cell r="C1068" t="str">
            <v>R1</v>
          </cell>
          <cell r="D1068" t="str">
            <v>R</v>
          </cell>
          <cell r="E1068" t="str">
            <v>Subbarayudu K</v>
          </cell>
          <cell r="F1068" t="str">
            <v>No. 4, Gurreddy Complex, Banagana Palli</v>
          </cell>
          <cell r="I1068" t="str">
            <v>South</v>
          </cell>
        </row>
        <row r="1069">
          <cell r="B1069" t="str">
            <v>W10776</v>
          </cell>
          <cell r="C1069" t="str">
            <v>R1</v>
          </cell>
          <cell r="D1069" t="str">
            <v>R</v>
          </cell>
          <cell r="E1069" t="str">
            <v>Pranab Das</v>
          </cell>
          <cell r="F1069" t="str">
            <v>Evergreen Pathlogical Laboratory, Netaji Road, Lunding, Assam, Ph No. 03674- 65129</v>
          </cell>
          <cell r="I1069" t="str">
            <v>East</v>
          </cell>
        </row>
        <row r="1070">
          <cell r="B1070" t="str">
            <v>W10777</v>
          </cell>
          <cell r="C1070" t="str">
            <v>R1</v>
          </cell>
          <cell r="D1070" t="str">
            <v>R</v>
          </cell>
          <cell r="E1070" t="str">
            <v>Chidambaranathan</v>
          </cell>
          <cell r="F1070" t="str">
            <v>Nathan Bone and Joint Hospital, 53/3, Ammapet main Roa, Salem - 636001</v>
          </cell>
          <cell r="I1070" t="str">
            <v>South</v>
          </cell>
        </row>
        <row r="1071">
          <cell r="B1071" t="str">
            <v>W10778</v>
          </cell>
          <cell r="C1071" t="str">
            <v>R1</v>
          </cell>
          <cell r="D1071" t="str">
            <v>R</v>
          </cell>
          <cell r="E1071" t="str">
            <v>Meditech Health Services-Bhimavaram-1</v>
          </cell>
          <cell r="F1071" t="str">
            <v>2-9-2, Sivaraopat, Bhimavaram - 534202</v>
          </cell>
          <cell r="I1071" t="str">
            <v>South</v>
          </cell>
        </row>
        <row r="1072">
          <cell r="B1072" t="str">
            <v>W10779</v>
          </cell>
          <cell r="C1072" t="str">
            <v>R1</v>
          </cell>
          <cell r="D1072" t="str">
            <v>R</v>
          </cell>
          <cell r="E1072" t="str">
            <v>Meditech Health Services-Bhimavaram-2</v>
          </cell>
          <cell r="F1072" t="str">
            <v>2-9-2, Sivaraopat, Bhimavaram - 534202</v>
          </cell>
          <cell r="I1072" t="str">
            <v>South</v>
          </cell>
        </row>
        <row r="1073">
          <cell r="B1073" t="str">
            <v>W10780</v>
          </cell>
          <cell r="C1073" t="str">
            <v>R1</v>
          </cell>
          <cell r="D1073" t="str">
            <v>R</v>
          </cell>
          <cell r="E1073" t="str">
            <v>V Geetha</v>
          </cell>
          <cell r="F1073" t="str">
            <v>No. 34, Balakrishna Nagar, Mannargudi - 614001</v>
          </cell>
          <cell r="I1073" t="str">
            <v>South</v>
          </cell>
        </row>
        <row r="1074">
          <cell r="B1074" t="str">
            <v>W10781</v>
          </cell>
          <cell r="C1074" t="str">
            <v>R1</v>
          </cell>
          <cell r="D1074" t="str">
            <v>R</v>
          </cell>
          <cell r="E1074" t="str">
            <v>Vinayak CT Scan Center</v>
          </cell>
          <cell r="F1074" t="str">
            <v>NH  , Sector - 27, Vinayak Hospital, Noida - 201301, Uttar Pradesh</v>
          </cell>
          <cell r="I1074" t="str">
            <v>North</v>
          </cell>
        </row>
        <row r="1075">
          <cell r="B1075" t="str">
            <v>W10453</v>
          </cell>
          <cell r="C1075" t="str">
            <v>R1</v>
          </cell>
          <cell r="D1075" t="str">
            <v>R</v>
          </cell>
          <cell r="E1075" t="str">
            <v>MIOT Hospitals Ltd</v>
          </cell>
          <cell r="I1075" t="str">
            <v>South</v>
          </cell>
        </row>
        <row r="1076">
          <cell r="B1076" t="str">
            <v>W10782</v>
          </cell>
          <cell r="D1076" t="str">
            <v>R</v>
          </cell>
          <cell r="E1076" t="str">
            <v>Rainbow Medical Institute</v>
          </cell>
          <cell r="F1076" t="str">
            <v>1st Floor, Jal Towers, Khopatpada, Thane (West) - 400006</v>
          </cell>
          <cell r="I1076" t="str">
            <v>North</v>
          </cell>
        </row>
        <row r="1077">
          <cell r="B1077" t="str">
            <v>W10783</v>
          </cell>
          <cell r="D1077" t="str">
            <v>R</v>
          </cell>
          <cell r="E1077" t="str">
            <v>Sushrut CT Scan Services Pvt. Ltd.</v>
          </cell>
          <cell r="F1077" t="str">
            <v>"Gururaj", 4/4 Vidynagar, Behind Civil Hospital, Solapur-3., Maharashtra</v>
          </cell>
          <cell r="I1077" t="str">
            <v>West</v>
          </cell>
        </row>
        <row r="1078">
          <cell r="B1078" t="str">
            <v>W10784</v>
          </cell>
          <cell r="D1078" t="str">
            <v>R</v>
          </cell>
          <cell r="E1078" t="str">
            <v>D Nagamani</v>
          </cell>
          <cell r="F1078" t="str">
            <v>Shilpa Nursing Home, Flat No. 1, Block No. 1, Sri Kalyan's Apts., Miyapur, Hyderabad-500 050.</v>
          </cell>
          <cell r="I1078" t="str">
            <v>South</v>
          </cell>
        </row>
        <row r="1079">
          <cell r="B1079" t="str">
            <v>W10785</v>
          </cell>
          <cell r="D1079" t="str">
            <v>R</v>
          </cell>
          <cell r="E1079" t="str">
            <v>Sun Scans</v>
          </cell>
          <cell r="F1079" t="str">
            <v>"Sundarbans", 70/16, 2nd Floor, First Avenue, Ashok Nagar, Chennai-600 083.</v>
          </cell>
          <cell r="I1079" t="str">
            <v>South</v>
          </cell>
        </row>
        <row r="1080">
          <cell r="B1080" t="str">
            <v>W10786</v>
          </cell>
          <cell r="D1080" t="str">
            <v>R</v>
          </cell>
          <cell r="E1080" t="str">
            <v>Kamala Shanmugam</v>
          </cell>
          <cell r="F1080" t="str">
            <v>Super Scans, Kaliappa Pillai Street, Tuticorin-628 001, Tamil Nadu.</v>
          </cell>
          <cell r="I1080" t="str">
            <v>South</v>
          </cell>
        </row>
        <row r="1081">
          <cell r="B1081" t="str">
            <v>W10787</v>
          </cell>
          <cell r="D1081" t="str">
            <v>R</v>
          </cell>
          <cell r="E1081" t="str">
            <v>Sarbani Malik</v>
          </cell>
          <cell r="F1081" t="str">
            <v>7/3, Rifle Range, Flat-2C, Kolkata, West Bengal.</v>
          </cell>
          <cell r="I1081" t="str">
            <v>East</v>
          </cell>
        </row>
        <row r="1082">
          <cell r="B1082" t="str">
            <v>W10788</v>
          </cell>
          <cell r="D1082" t="str">
            <v>R</v>
          </cell>
          <cell r="E1082" t="str">
            <v>Alam Nursing Home</v>
          </cell>
          <cell r="F1082" t="str">
            <v>Teenpool, Islampur, Uttar Dinajpur, West Bengal.</v>
          </cell>
          <cell r="I1082" t="str">
            <v>East</v>
          </cell>
        </row>
        <row r="1083">
          <cell r="B1083" t="str">
            <v>W10789</v>
          </cell>
          <cell r="D1083" t="str">
            <v>R</v>
          </cell>
          <cell r="E1083" t="str">
            <v>Liffath J</v>
          </cell>
          <cell r="F1083" t="str">
            <v>Dr. S Jamal Mohammed, Peravurani, 205, A M A Nagar, Peravuri-614804, Tamil Nadu.</v>
          </cell>
          <cell r="I1083" t="str">
            <v>South</v>
          </cell>
        </row>
        <row r="1084">
          <cell r="B1084" t="str">
            <v>W10790</v>
          </cell>
          <cell r="D1084" t="str">
            <v>R</v>
          </cell>
          <cell r="E1084" t="str">
            <v>Bajrang Lal Agarwal</v>
          </cell>
          <cell r="F1084" t="str">
            <v>Mehi Diagnostic &amp; Research Centre, 14, G T Road, Opp Shatabdi Park, Asansol-713304.</v>
          </cell>
          <cell r="I1084" t="str">
            <v>East</v>
          </cell>
        </row>
        <row r="1085">
          <cell r="B1085" t="str">
            <v>W10791</v>
          </cell>
          <cell r="D1085" t="str">
            <v>R</v>
          </cell>
          <cell r="E1085" t="str">
            <v>Moyin Kutty K</v>
          </cell>
          <cell r="F1085" t="str">
            <v>K M Polyclinic, Kalikavu-676525, Malappuram Dist., Kerala</v>
          </cell>
          <cell r="I1085" t="str">
            <v>South</v>
          </cell>
        </row>
        <row r="1086">
          <cell r="B1086" t="str">
            <v>W10792</v>
          </cell>
          <cell r="D1086" t="str">
            <v>R</v>
          </cell>
          <cell r="E1086" t="str">
            <v>Madan Mohan</v>
          </cell>
          <cell r="F1086" t="str">
            <v>Karuna Hospital, Vatanappally-630500, Thrissur Dist., Kerala</v>
          </cell>
          <cell r="I1086" t="str">
            <v>South</v>
          </cell>
        </row>
        <row r="1087">
          <cell r="B1087" t="str">
            <v>W10793</v>
          </cell>
          <cell r="D1087" t="str">
            <v>R</v>
          </cell>
          <cell r="E1087" t="str">
            <v>Senthil Kumar T R</v>
          </cell>
          <cell r="F1087" t="str">
            <v>Annamalai Hospital, 178, Rajapalayam Road, Sankarakoil-627756.</v>
          </cell>
          <cell r="I1087" t="str">
            <v>South</v>
          </cell>
        </row>
        <row r="1088">
          <cell r="B1088" t="str">
            <v>W10794</v>
          </cell>
          <cell r="D1088" t="str">
            <v>R</v>
          </cell>
          <cell r="E1088" t="str">
            <v>Quadra Medical Services</v>
          </cell>
          <cell r="F1088" t="str">
            <v xml:space="preserve">41, Hazra Road, Calcutta-700 019. </v>
          </cell>
          <cell r="I1088" t="str">
            <v>East</v>
          </cell>
        </row>
        <row r="1089">
          <cell r="B1089" t="str">
            <v>W10795</v>
          </cell>
          <cell r="D1089" t="str">
            <v>R</v>
          </cell>
          <cell r="E1089" t="str">
            <v>MGM Hospital</v>
          </cell>
          <cell r="F1089" t="str">
            <v>Junction of NH-4 and Sion Panvel, Expressway, Sector-18, Kamothe, New Mumbai-410 209.</v>
          </cell>
          <cell r="I1089" t="str">
            <v>West</v>
          </cell>
        </row>
        <row r="1090">
          <cell r="B1090" t="str">
            <v>W10796</v>
          </cell>
          <cell r="D1090" t="str">
            <v>R</v>
          </cell>
          <cell r="E1090" t="str">
            <v>SMS Beed-1</v>
          </cell>
          <cell r="F1090" t="str">
            <v>Plot No. 67, C3, Town Centre,  CIDCO, Aurangabad-431003, Maharashtra.</v>
          </cell>
          <cell r="I1090" t="str">
            <v>West</v>
          </cell>
        </row>
        <row r="1091">
          <cell r="B1091" t="str">
            <v>W10796-A</v>
          </cell>
          <cell r="D1091" t="str">
            <v>R</v>
          </cell>
          <cell r="E1091" t="str">
            <v>SMS Beed-2</v>
          </cell>
          <cell r="F1091" t="str">
            <v>Plot No. 67, C3, Town Centre,  CIDCO, Aurangabad-431003, Maharashtra.</v>
          </cell>
          <cell r="I1091" t="str">
            <v>West</v>
          </cell>
        </row>
        <row r="1092">
          <cell r="B1092" t="str">
            <v>W10797</v>
          </cell>
          <cell r="D1092" t="str">
            <v>R</v>
          </cell>
          <cell r="E1092" t="str">
            <v>Bhanumathi B S</v>
          </cell>
          <cell r="F1092" t="str">
            <v>23/3RT, Main Road,Vijayanagar Colony,Hyderabad -500057,Ph.040-2229220</v>
          </cell>
          <cell r="I1092" t="str">
            <v>South</v>
          </cell>
        </row>
        <row r="1093">
          <cell r="B1093" t="str">
            <v>W10798</v>
          </cell>
          <cell r="D1093" t="str">
            <v>R</v>
          </cell>
          <cell r="E1093" t="str">
            <v>Subhash Chandra</v>
          </cell>
          <cell r="F1093" t="str">
            <v>205, Surya Apartments, Rustom Bagh, Off Airport Road, Bangalore-17.</v>
          </cell>
          <cell r="I1093" t="str">
            <v>South</v>
          </cell>
        </row>
        <row r="1094">
          <cell r="B1094" t="str">
            <v>W10799</v>
          </cell>
          <cell r="D1094" t="str">
            <v>R</v>
          </cell>
          <cell r="E1094" t="str">
            <v>Life Saving Services</v>
          </cell>
          <cell r="F1094" t="str">
            <v>175, NSK Salai, Vadapalani, Chennai-600 026.</v>
          </cell>
          <cell r="I1094" t="str">
            <v>South</v>
          </cell>
        </row>
        <row r="1095">
          <cell r="B1095" t="str">
            <v>W10800</v>
          </cell>
          <cell r="D1095" t="str">
            <v>R</v>
          </cell>
          <cell r="E1095" t="str">
            <v>Padmaja</v>
          </cell>
          <cell r="F1095" t="str">
            <v>Dr. Padmaja's Institute for Fertility, Opp Govt. Girls Jr. College, Osmanpura, Karimnagar-505 001, Andhra Pradesh.</v>
          </cell>
          <cell r="I1095" t="str">
            <v>South</v>
          </cell>
        </row>
        <row r="1096">
          <cell r="B1096" t="str">
            <v>W10801</v>
          </cell>
          <cell r="D1096" t="str">
            <v>R</v>
          </cell>
          <cell r="E1096" t="str">
            <v>Benny Varghese</v>
          </cell>
          <cell r="F1096" t="str">
            <v>Modern Laboratory X-Ray &amp; ECG, 135, Collector Nagar, Chennai-600101.</v>
          </cell>
          <cell r="I1096" t="str">
            <v>South</v>
          </cell>
        </row>
        <row r="1097">
          <cell r="B1097" t="str">
            <v>W10802</v>
          </cell>
          <cell r="D1097" t="str">
            <v>R</v>
          </cell>
          <cell r="E1097" t="str">
            <v>Mahesh Babu</v>
          </cell>
          <cell r="F1097" t="str">
            <v>Lakshmi Hospital, Near BNB Lodge, K M Road, Kadur-577548.</v>
          </cell>
          <cell r="I1097" t="str">
            <v>South</v>
          </cell>
        </row>
        <row r="1098">
          <cell r="B1098" t="str">
            <v>W10803</v>
          </cell>
          <cell r="D1098" t="str">
            <v>R</v>
          </cell>
          <cell r="E1098" t="str">
            <v>Subrata Saha</v>
          </cell>
          <cell r="F1098" t="str">
            <v>Swasti Diagnostic Centre, HJ/3 &amp; HJ/6, VIP Road Jora Mandir Crossing (Baguiati), Kolkata-700 059.</v>
          </cell>
          <cell r="I1098" t="str">
            <v>East</v>
          </cell>
        </row>
        <row r="1099">
          <cell r="B1099" t="str">
            <v>W10804</v>
          </cell>
          <cell r="D1099" t="str">
            <v>R</v>
          </cell>
          <cell r="E1099" t="str">
            <v>Selvi Kumudham V</v>
          </cell>
          <cell r="F1099" t="str">
            <v>319, Cuddalore Main Road, Attur-636 102, Salem Dist.</v>
          </cell>
          <cell r="I1099" t="str">
            <v>South</v>
          </cell>
        </row>
        <row r="1100">
          <cell r="B1100" t="str">
            <v>W10805</v>
          </cell>
          <cell r="D1100" t="str">
            <v>R</v>
          </cell>
          <cell r="E1100" t="str">
            <v>Mani Muthu</v>
          </cell>
          <cell r="F1100" t="str">
            <v>Bethesda Clinical Laboratory, 49-A, Teppakulam Street, Tuticorin-628 002.</v>
          </cell>
          <cell r="I1100" t="str">
            <v>South</v>
          </cell>
        </row>
        <row r="1101">
          <cell r="B1101" t="str">
            <v>W10806</v>
          </cell>
          <cell r="D1101" t="str">
            <v>R</v>
          </cell>
          <cell r="E1101" t="str">
            <v>Suriya Scan Centre</v>
          </cell>
          <cell r="F1101" t="str">
            <v>21/1, College Road, Karaikudi-630 001.</v>
          </cell>
          <cell r="I1101" t="str">
            <v>South</v>
          </cell>
        </row>
        <row r="1102">
          <cell r="B1102" t="str">
            <v>W10807</v>
          </cell>
          <cell r="D1102" t="str">
            <v>R</v>
          </cell>
          <cell r="E1102" t="str">
            <v>Nitya Diagnostic Centre</v>
          </cell>
          <cell r="F1102" t="str">
            <v>288, Pink Building, Lane opp to Hanuman Temple &amp; SBI Training Centre, Red Hills, Hyderabad-500 004.</v>
          </cell>
          <cell r="I1102" t="str">
            <v>South</v>
          </cell>
        </row>
        <row r="1103">
          <cell r="B1103" t="str">
            <v>W10808</v>
          </cell>
          <cell r="D1103" t="str">
            <v>R</v>
          </cell>
          <cell r="E1103" t="str">
            <v>Rameswarudu V</v>
          </cell>
          <cell r="F1103" t="str">
            <v>Swapna Nursing Home, Main Road, Jammalamadugu, Cuddapah Dist, AP.</v>
          </cell>
          <cell r="I1103" t="str">
            <v>South</v>
          </cell>
        </row>
        <row r="1104">
          <cell r="B1104" t="str">
            <v>W10809</v>
          </cell>
          <cell r="D1104" t="str">
            <v>R</v>
          </cell>
          <cell r="E1104" t="str">
            <v>Namrata Diagnostic Services</v>
          </cell>
          <cell r="F1104" t="str">
            <v>Beside Girls Jr. College, Karimnagar, AP.</v>
          </cell>
          <cell r="I1104" t="str">
            <v>South</v>
          </cell>
        </row>
        <row r="1105">
          <cell r="B1105" t="str">
            <v>W10810</v>
          </cell>
          <cell r="D1105" t="str">
            <v>R</v>
          </cell>
          <cell r="E1105" t="str">
            <v>Modern Diagnostics ( Babu Chacko )</v>
          </cell>
          <cell r="F1105" t="str">
            <v>Mangad Building, Baker Junction, Kottayam-686 001, Kerala.</v>
          </cell>
          <cell r="I1105" t="str">
            <v>South</v>
          </cell>
        </row>
        <row r="1106">
          <cell r="B1106" t="str">
            <v>W10811</v>
          </cell>
          <cell r="D1106" t="str">
            <v>R</v>
          </cell>
          <cell r="E1106" t="str">
            <v>Chennai NMRI Scans Pvt. Ltd.</v>
          </cell>
          <cell r="F1106" t="str">
            <v>45, CIT Nagar, Ist Main Road, Nandanam, Chennai-600 035.</v>
          </cell>
          <cell r="I1106" t="str">
            <v>South</v>
          </cell>
        </row>
        <row r="1107">
          <cell r="B1107" t="str">
            <v>W10812</v>
          </cell>
          <cell r="D1107" t="str">
            <v>R</v>
          </cell>
          <cell r="E1107" t="str">
            <v>Debabrata N Das</v>
          </cell>
          <cell r="F1107" t="str">
            <v>Ultra Care, 47-48 Cowley Brown Road, R S Puram, Coimbatore-641 002.</v>
          </cell>
          <cell r="I1107" t="str">
            <v>South</v>
          </cell>
        </row>
        <row r="1108">
          <cell r="B1108" t="str">
            <v>W10813</v>
          </cell>
          <cell r="D1108" t="str">
            <v>R</v>
          </cell>
          <cell r="E1108" t="str">
            <v>Mahesh Bose</v>
          </cell>
          <cell r="F1108" t="str">
            <v>Vasantham Diagnostic, 29, East Veli Veethi, Madurai-625001</v>
          </cell>
          <cell r="I1108" t="str">
            <v>South</v>
          </cell>
        </row>
        <row r="1109">
          <cell r="B1109" t="str">
            <v>W10814</v>
          </cell>
          <cell r="D1109" t="str">
            <v>R</v>
          </cell>
          <cell r="E1109" t="str">
            <v>Elite Mission</v>
          </cell>
          <cell r="F1109" t="str">
            <v>P B No. 1414, P.O. Koorkkenchery, Thrissur-680 007, Kerala.</v>
          </cell>
          <cell r="I1109" t="str">
            <v>South</v>
          </cell>
        </row>
        <row r="1110">
          <cell r="B1110" t="str">
            <v>W10815</v>
          </cell>
          <cell r="D1110" t="str">
            <v>R</v>
          </cell>
          <cell r="E1110" t="str">
            <v>Focus Imaging &amp; Research Centre Ltd</v>
          </cell>
          <cell r="F1110" t="str">
            <v>50/3, LGF, Yusuf Sarai Market, Aurobindo Marg, New Delhi-110 016.</v>
          </cell>
          <cell r="I1110" t="str">
            <v>North</v>
          </cell>
        </row>
        <row r="1111">
          <cell r="B1111" t="str">
            <v>W10816</v>
          </cell>
          <cell r="D1111" t="str">
            <v>R</v>
          </cell>
          <cell r="E1111" t="str">
            <v>Delhi Institute of Functional Imaging(Chaitanya Diagnostics)</v>
          </cell>
          <cell r="F1111" t="str">
            <v>383, Airforce &amp; Naval Officers Enclave, Sector VII, Plot II, New Delhi.</v>
          </cell>
          <cell r="I1111" t="str">
            <v>North</v>
          </cell>
        </row>
        <row r="1112">
          <cell r="B1112" t="str">
            <v>W10817</v>
          </cell>
          <cell r="D1112" t="str">
            <v>R</v>
          </cell>
          <cell r="E1112" t="str">
            <v>Mediview MRI Scans Pvt Ltd</v>
          </cell>
          <cell r="F1112" t="str">
            <v>B-8/7, (CA) Kalyani, Nadia-741235, West Bengal.</v>
          </cell>
          <cell r="I1112" t="str">
            <v>East</v>
          </cell>
        </row>
        <row r="1113">
          <cell r="B1113" t="str">
            <v>W10818</v>
          </cell>
          <cell r="D1113" t="str">
            <v>R</v>
          </cell>
          <cell r="E1113" t="str">
            <v>Remedy Medical Research Institute (P) Ltd.</v>
          </cell>
          <cell r="F1113" t="str">
            <v>Tribeni Apartment, Garia Main Road, Kolkata-700 084.</v>
          </cell>
          <cell r="I1113" t="str">
            <v>East</v>
          </cell>
        </row>
        <row r="1114">
          <cell r="B1114" t="str">
            <v>W10819</v>
          </cell>
          <cell r="D1114" t="str">
            <v>R</v>
          </cell>
          <cell r="E1114" t="str">
            <v>Selvaraj</v>
          </cell>
          <cell r="F1114" t="str">
            <v>S R R A Hospital, S R R Colony, Ettayapuram Road, Tuticorin-628 002.</v>
          </cell>
          <cell r="I1114" t="str">
            <v>South</v>
          </cell>
        </row>
        <row r="1115">
          <cell r="B1115" t="str">
            <v>W10820</v>
          </cell>
          <cell r="D1115" t="str">
            <v>R</v>
          </cell>
          <cell r="E1115" t="str">
            <v>David Soloman</v>
          </cell>
          <cell r="F1115" t="str">
            <v>Gilead Hospital, 17/18, Vanakarakollai 2nd Street, Ambur-635 802.</v>
          </cell>
          <cell r="I1115" t="str">
            <v>South</v>
          </cell>
        </row>
        <row r="1116">
          <cell r="B1116" t="str">
            <v>W10821</v>
          </cell>
          <cell r="D1116" t="str">
            <v>R</v>
          </cell>
          <cell r="E1116" t="str">
            <v>Modern Diagnostic Centre ( Babu Chacko )-1</v>
          </cell>
          <cell r="F1116" t="str">
            <v>Mangad Building, Baker Junction, Kottayam-686001, Kerala</v>
          </cell>
          <cell r="I1116" t="str">
            <v>South</v>
          </cell>
        </row>
        <row r="1117">
          <cell r="B1117" t="str">
            <v>W10822</v>
          </cell>
          <cell r="D1117" t="str">
            <v>R</v>
          </cell>
          <cell r="E1117" t="str">
            <v>Marthandam CT Scans</v>
          </cell>
          <cell r="F1117" t="str">
            <v>Smilin Complex, 6/68-2, Main Road, Marthandam-629165.</v>
          </cell>
          <cell r="I1117" t="str">
            <v>South</v>
          </cell>
        </row>
        <row r="1118">
          <cell r="B1118" t="str">
            <v>W10823</v>
          </cell>
          <cell r="D1118" t="str">
            <v>R</v>
          </cell>
          <cell r="E1118" t="str">
            <v>Modern Diagnostic Centre ( Babu Chacko )-2</v>
          </cell>
          <cell r="F1118" t="str">
            <v>Mangad Building, Baker Junction, Kottayam-686001, Kerala</v>
          </cell>
          <cell r="I1118" t="str">
            <v>South</v>
          </cell>
        </row>
        <row r="1119">
          <cell r="B1119" t="str">
            <v>W10824</v>
          </cell>
          <cell r="D1119" t="str">
            <v>NA</v>
          </cell>
          <cell r="E1119" t="str">
            <v>Advantage Medical Systems (P) Ltd.</v>
          </cell>
          <cell r="F1119" t="str">
            <v>C/o Cancer Hospital &amp; Nuclear Medicine Centre, Laximan Building, Opp. Old High Court, Lashkar, Gwalior, MP</v>
          </cell>
          <cell r="I1119" t="str">
            <v>North</v>
          </cell>
        </row>
        <row r="1120">
          <cell r="B1120" t="str">
            <v>W10825</v>
          </cell>
          <cell r="D1120" t="str">
            <v>R</v>
          </cell>
          <cell r="E1120" t="str">
            <v>Sawant S V</v>
          </cell>
          <cell r="F1120" t="str">
            <v>29-30, Jairam Complex, Nevagi Nagar, Panaji, Goa-403 001.</v>
          </cell>
          <cell r="I1120" t="str">
            <v>West</v>
          </cell>
        </row>
        <row r="1121">
          <cell r="B1121" t="str">
            <v>W10826</v>
          </cell>
          <cell r="D1121" t="str">
            <v>R</v>
          </cell>
          <cell r="E1121" t="str">
            <v>Bharat Scans</v>
          </cell>
          <cell r="F1121" t="str">
            <v>210, Periyar Pathai, Choolai, Chennai-600 094.</v>
          </cell>
          <cell r="I1121" t="str">
            <v>South</v>
          </cell>
        </row>
        <row r="1122">
          <cell r="B1122" t="str">
            <v>W10827</v>
          </cell>
          <cell r="D1122" t="str">
            <v>R</v>
          </cell>
          <cell r="E1122" t="str">
            <v>Starr Hospital Pvt. Ltd.</v>
          </cell>
          <cell r="F1122" t="str">
            <v>L-186 ,Street VI , HSR LAY OUT Bangalore-34</v>
          </cell>
          <cell r="I1122" t="str">
            <v>South</v>
          </cell>
        </row>
        <row r="1123">
          <cell r="B1123" t="str">
            <v>W10828</v>
          </cell>
          <cell r="D1123" t="str">
            <v>R</v>
          </cell>
          <cell r="E1123" t="str">
            <v xml:space="preserve">Gammavision Diagnostics Pvt. Ltd. </v>
          </cell>
          <cell r="F1123" t="str">
            <v>Patil Nagar Bajison Road, Pune</v>
          </cell>
          <cell r="I1123" t="str">
            <v>West</v>
          </cell>
        </row>
        <row r="1124">
          <cell r="B1124" t="str">
            <v>W10829</v>
          </cell>
          <cell r="D1124" t="str">
            <v>R</v>
          </cell>
          <cell r="E1124" t="str">
            <v>Bhatia General Hospital</v>
          </cell>
          <cell r="F1124" t="str">
            <v>Tardeo Road, Mumbai-400 007.</v>
          </cell>
          <cell r="I1124" t="str">
            <v>West</v>
          </cell>
        </row>
        <row r="1125">
          <cell r="B1125" t="str">
            <v>W10830</v>
          </cell>
          <cell r="D1125" t="str">
            <v>NA</v>
          </cell>
          <cell r="E1125" t="str">
            <v>Vijaya Medical Centre</v>
          </cell>
          <cell r="F1125">
            <v>0</v>
          </cell>
          <cell r="I1125" t="str">
            <v>South</v>
          </cell>
        </row>
        <row r="1126">
          <cell r="B1126" t="str">
            <v>W10831</v>
          </cell>
          <cell r="D1126" t="str">
            <v>R</v>
          </cell>
          <cell r="E1126" t="str">
            <v>Alok Sogani</v>
          </cell>
          <cell r="F1126" t="str">
            <v>Kaiser USG Centre, 79, Dhuleshwar Garden, Sardar Patel Marg, Jaipur.</v>
          </cell>
          <cell r="I1126" t="str">
            <v>North</v>
          </cell>
        </row>
        <row r="1127">
          <cell r="B1127" t="str">
            <v>W10832</v>
          </cell>
          <cell r="D1127" t="str">
            <v>R</v>
          </cell>
          <cell r="E1127" t="str">
            <v>G Elangovan</v>
          </cell>
          <cell r="F1127" t="str">
            <v>A G Padmavati's Hospital, No. 12, Victoria Nagar, Ellaipillaichavady, Pondicherry-605001.</v>
          </cell>
          <cell r="I1127" t="str">
            <v>South</v>
          </cell>
        </row>
        <row r="1128">
          <cell r="B1128" t="str">
            <v>W10833</v>
          </cell>
          <cell r="D1128" t="str">
            <v>R</v>
          </cell>
          <cell r="E1128" t="str">
            <v>Pralay Bhattacharya</v>
          </cell>
          <cell r="F1128" t="str">
            <v>Angana, Krishnanagar, Nadia-741 101, West Bengal.</v>
          </cell>
          <cell r="I1128" t="str">
            <v>East</v>
          </cell>
        </row>
        <row r="1129">
          <cell r="B1129" t="str">
            <v>W10834</v>
          </cell>
          <cell r="D1129" t="str">
            <v>R</v>
          </cell>
          <cell r="E1129" t="str">
            <v>Shail Sharma</v>
          </cell>
          <cell r="F1129" t="str">
            <v>390, Keshav Pura, Kota, Rajasthan.</v>
          </cell>
          <cell r="I1129" t="str">
            <v>North</v>
          </cell>
        </row>
        <row r="1130">
          <cell r="B1130" t="str">
            <v>W10835</v>
          </cell>
          <cell r="D1130" t="str">
            <v>R</v>
          </cell>
          <cell r="E1130" t="str">
            <v>Jairaj Yadav</v>
          </cell>
          <cell r="F1130" t="str">
            <v>Sumpurnanand Colony, Sirohi, Rajasthan.</v>
          </cell>
          <cell r="I1130" t="str">
            <v>North</v>
          </cell>
        </row>
        <row r="1131">
          <cell r="B1131" t="str">
            <v>W10836</v>
          </cell>
          <cell r="D1131" t="str">
            <v>R</v>
          </cell>
          <cell r="E1131" t="str">
            <v>Srihari Rao</v>
          </cell>
          <cell r="F1131" t="str">
            <v>S V Diagnostics, 18/1/509, V V Mahal Road, Tirupathi.</v>
          </cell>
          <cell r="I1131" t="str">
            <v>South</v>
          </cell>
        </row>
        <row r="1132">
          <cell r="B1132" t="str">
            <v>W10837</v>
          </cell>
          <cell r="D1132" t="str">
            <v>R</v>
          </cell>
          <cell r="E1132" t="str">
            <v>GSL Educational Society</v>
          </cell>
          <cell r="F1132" t="str">
            <v>H No. 19-5-21/6, Ramachandra Raopeta, Near Kambala Park, Rajahmundry-533 105, AP.</v>
          </cell>
          <cell r="I1132" t="str">
            <v>South</v>
          </cell>
        </row>
        <row r="1133">
          <cell r="B1133" t="str">
            <v>W10838</v>
          </cell>
          <cell r="D1133" t="str">
            <v>R</v>
          </cell>
          <cell r="E1133" t="str">
            <v>Raj Scans</v>
          </cell>
          <cell r="F1133" t="str">
            <v>Jimmy Cottage, 8/420, Spencer Compound, Dindigul-625 001.</v>
          </cell>
          <cell r="I1133" t="str">
            <v>South</v>
          </cell>
        </row>
        <row r="1134">
          <cell r="B1134" t="str">
            <v>W10839</v>
          </cell>
          <cell r="D1134" t="str">
            <v>R</v>
          </cell>
          <cell r="E1134" t="str">
            <v>Haranadh C</v>
          </cell>
          <cell r="F1134" t="str">
            <v>Sri Sai Nursing Home, Main Road, Jammalamadugu, Cuddapah District, AP.</v>
          </cell>
          <cell r="I1134" t="str">
            <v>South</v>
          </cell>
        </row>
        <row r="1135">
          <cell r="B1135" t="str">
            <v>W10479-RESCH</v>
          </cell>
          <cell r="D1135" t="str">
            <v>NA</v>
          </cell>
          <cell r="E1135" t="str">
            <v>Lakeshore Hospital and Research Centre Ltd. Consolidated</v>
          </cell>
          <cell r="I1135" t="str">
            <v>South</v>
          </cell>
        </row>
        <row r="1136">
          <cell r="B1136" t="str">
            <v>W10840</v>
          </cell>
          <cell r="D1136" t="str">
            <v>R</v>
          </cell>
          <cell r="E1136" t="str">
            <v>Colorflo Imaging</v>
          </cell>
          <cell r="F1136" t="str">
            <v>K S Hospital, 442, Poonamallee High Road, Kilpauk, Chennai-10.</v>
          </cell>
          <cell r="I1136" t="str">
            <v>South</v>
          </cell>
        </row>
        <row r="1137">
          <cell r="B1137" t="str">
            <v>W10841</v>
          </cell>
          <cell r="D1137" t="str">
            <v>R</v>
          </cell>
          <cell r="E1137" t="str">
            <v>Rahul Sachdev</v>
          </cell>
          <cell r="F1137" t="str">
            <v>B R Diagnostics, W-15, Greater Kailash 1, New Delhi-48.</v>
          </cell>
          <cell r="I1137" t="str">
            <v>North</v>
          </cell>
        </row>
        <row r="1138">
          <cell r="B1138" t="str">
            <v>W10842</v>
          </cell>
          <cell r="D1138" t="str">
            <v>R</v>
          </cell>
          <cell r="E1138" t="str">
            <v>Chaudhary Nursing Home Pvt. Ltd.</v>
          </cell>
          <cell r="F1138" t="str">
            <v>NH-1, Sector-27, Noida-201301, UP.</v>
          </cell>
          <cell r="I1138" t="str">
            <v>North</v>
          </cell>
        </row>
        <row r="1139">
          <cell r="B1139" t="str">
            <v>W10843</v>
          </cell>
          <cell r="D1139" t="str">
            <v>R</v>
          </cell>
          <cell r="E1139" t="str">
            <v>Vignesh Scans</v>
          </cell>
          <cell r="F1139" t="str">
            <v>127-A, S P Koil Street, Chidambaram-608 001, Tamilnadu.</v>
          </cell>
          <cell r="I1139" t="str">
            <v>South</v>
          </cell>
        </row>
        <row r="1140">
          <cell r="B1140" t="str">
            <v>W10844</v>
          </cell>
          <cell r="D1140" t="str">
            <v>R</v>
          </cell>
          <cell r="E1140" t="str">
            <v>Orugallu Medicare Pvt. Ltd.</v>
          </cell>
          <cell r="F1140" t="str">
            <v>2-4-152, Old Bus Depot Road, Ramanagar, Hanamkonda-506001, Warangal, AP</v>
          </cell>
          <cell r="I1140" t="str">
            <v>South</v>
          </cell>
        </row>
        <row r="1141">
          <cell r="B1141" t="str">
            <v>W10845</v>
          </cell>
          <cell r="D1141" t="str">
            <v>R</v>
          </cell>
          <cell r="E1141" t="str">
            <v>MAHATMA GANDHI VIDYAPEETHA TRUST (SAGAR APOLLO HOSPITAL)</v>
          </cell>
          <cell r="F1141" t="str">
            <v>44/54, 30th Cross, Tilaknagar, Jayanagar Extn., Bangalore-560 041.</v>
          </cell>
          <cell r="I1141" t="str">
            <v>South</v>
          </cell>
        </row>
        <row r="1142">
          <cell r="B1142" t="str">
            <v>W10846</v>
          </cell>
          <cell r="D1142" t="str">
            <v>R</v>
          </cell>
          <cell r="E1142" t="str">
            <v>Swagat Hospitals Pvt. Ltd.</v>
          </cell>
          <cell r="F1142" t="str">
            <v>J P Agarwala Road, Bye Lane-1, Bharalumukh, Guwahati - 781009</v>
          </cell>
          <cell r="I1142" t="str">
            <v>East</v>
          </cell>
        </row>
        <row r="1143">
          <cell r="B1143" t="str">
            <v>W10847</v>
          </cell>
          <cell r="D1143" t="str">
            <v>R</v>
          </cell>
          <cell r="E1143" t="str">
            <v>Vijay S Chimote</v>
          </cell>
          <cell r="F1143" t="str">
            <v>Indrayani Diagnostic Services, Medi Point Hospital, Near Sai Heritage, Aundh-Baner Boundry, Aundh, Pune-411005.</v>
          </cell>
          <cell r="I1143" t="str">
            <v>West</v>
          </cell>
        </row>
        <row r="1144">
          <cell r="B1144" t="str">
            <v>W10848</v>
          </cell>
          <cell r="D1144" t="str">
            <v>R</v>
          </cell>
          <cell r="E1144" t="str">
            <v>Okay Diagnostic Centre Pvt Ltd</v>
          </cell>
          <cell r="F1144" t="str">
            <v>4, Vivekanand Marg, C-Scheme, Opp. SMS Hospital, Jaipur.</v>
          </cell>
          <cell r="I1144" t="str">
            <v>North</v>
          </cell>
        </row>
        <row r="1145">
          <cell r="B1145" t="str">
            <v>W10849</v>
          </cell>
          <cell r="D1145" t="str">
            <v>R</v>
          </cell>
          <cell r="E1145" t="str">
            <v>Santhosh Paul</v>
          </cell>
          <cell r="F1145" t="str">
            <v>Shuba Diagnostic Centre, No. 624/3, 10th 'A' Main, Near Hot Chips, 4th Block, Jayanagar, Bangalore-560 011.</v>
          </cell>
          <cell r="I1145" t="str">
            <v>South</v>
          </cell>
        </row>
        <row r="1146">
          <cell r="B1146" t="str">
            <v>W10850</v>
          </cell>
          <cell r="D1146" t="str">
            <v>R</v>
          </cell>
          <cell r="E1146" t="str">
            <v>Anurekha P</v>
          </cell>
          <cell r="F1146" t="str">
            <v>Anurekha Hospitals, 10-191/2, Vasanthapuri Colony, Malkajgiri, Hyderabad-500 047.</v>
          </cell>
          <cell r="I1146" t="str">
            <v>South</v>
          </cell>
        </row>
        <row r="1147">
          <cell r="B1147" t="str">
            <v>W10851</v>
          </cell>
          <cell r="D1147" t="str">
            <v>R</v>
          </cell>
          <cell r="E1147" t="str">
            <v>Surender Behera</v>
          </cell>
          <cell r="F1147" t="str">
            <v>Geetha X-Ray, Ranihat, Cuttack-753001.</v>
          </cell>
          <cell r="I1147" t="str">
            <v>East</v>
          </cell>
        </row>
        <row r="1148">
          <cell r="B1148" t="str">
            <v>W10852</v>
          </cell>
          <cell r="D1148" t="str">
            <v>R</v>
          </cell>
          <cell r="E1148" t="str">
            <v xml:space="preserve">Paramount Hospital </v>
          </cell>
          <cell r="F1148" t="str">
            <v>Mangal Pandey Road, Khalpara, Siliguri-734405, West Bengal.</v>
          </cell>
          <cell r="I1148" t="str">
            <v>East</v>
          </cell>
        </row>
        <row r="1149">
          <cell r="B1149" t="str">
            <v>W10854</v>
          </cell>
          <cell r="D1149" t="str">
            <v>R</v>
          </cell>
          <cell r="E1149" t="str">
            <v>Tellicherry Cooperative Hospital</v>
          </cell>
          <cell r="I1149" t="str">
            <v>South</v>
          </cell>
        </row>
        <row r="1150">
          <cell r="B1150" t="str">
            <v>W10855</v>
          </cell>
          <cell r="D1150" t="str">
            <v>R</v>
          </cell>
          <cell r="E1150" t="str">
            <v>The Chotanagpur Regional Handloom Weavers Cooperative Union Ltd (Apollo Ranchi)</v>
          </cell>
          <cell r="I1150" t="str">
            <v>North</v>
          </cell>
        </row>
        <row r="1151">
          <cell r="B1151" t="str">
            <v>W10856</v>
          </cell>
          <cell r="D1151" t="str">
            <v>R</v>
          </cell>
          <cell r="E1151" t="str">
            <v>Ultra Sound Clinic</v>
          </cell>
          <cell r="F1151" t="str">
            <v>2nd Floor , Abbas Chambers , Ooo Care Maha Naaj, Pune-411001</v>
          </cell>
          <cell r="I1151" t="str">
            <v>West</v>
          </cell>
        </row>
        <row r="1152">
          <cell r="B1152" t="str">
            <v>W10857</v>
          </cell>
          <cell r="D1152" t="str">
            <v>R</v>
          </cell>
          <cell r="E1152" t="str">
            <v>Dr Rajesh Kumar Singh</v>
          </cell>
          <cell r="F1152" t="str">
            <v>150-C Gautam Nagar (Sudershan Cinema Road)  Yusuf Sarai, (Near AIIMS)  New Delhi -110049</v>
          </cell>
          <cell r="I1152" t="str">
            <v>North</v>
          </cell>
        </row>
        <row r="1153">
          <cell r="B1153" t="str">
            <v>W10858</v>
          </cell>
          <cell r="D1153" t="str">
            <v>R</v>
          </cell>
          <cell r="E1153" t="str">
            <v>Dr Hefenna Rajkumari</v>
          </cell>
          <cell r="F1153" t="str">
            <v>R.K.Maternity H ome 43, Mothilala Street  Tiruvallur-602001</v>
          </cell>
          <cell r="I1153" t="str">
            <v>South</v>
          </cell>
        </row>
        <row r="1154">
          <cell r="B1154" t="str">
            <v>W10859</v>
          </cell>
          <cell r="D1154" t="str">
            <v>R</v>
          </cell>
          <cell r="E1154" t="str">
            <v>Brahma Reddy</v>
          </cell>
          <cell r="F1154" t="str">
            <v>Praja Vidyasala, Dupadu, NH 7, Laxmipuram, Kurnool, Andhra Pradesh.</v>
          </cell>
          <cell r="G1154" t="str">
            <v>08518-237766</v>
          </cell>
          <cell r="I1154" t="str">
            <v>South</v>
          </cell>
        </row>
        <row r="1155">
          <cell r="B1155" t="str">
            <v>W10860</v>
          </cell>
          <cell r="D1155" t="str">
            <v>R</v>
          </cell>
          <cell r="E1155" t="str">
            <v>Govinda Reddy</v>
          </cell>
          <cell r="F1155" t="str">
            <v>Padma Chandra Kidney Centre, Nalanda Complex, Besides Raj Vihar, Kurnool-518 001, Andhra Pradesh.</v>
          </cell>
          <cell r="G1155" t="str">
            <v>08518-249563</v>
          </cell>
          <cell r="I1155" t="str">
            <v>South</v>
          </cell>
        </row>
        <row r="1156">
          <cell r="B1156" t="str">
            <v>W10861</v>
          </cell>
          <cell r="D1156" t="str">
            <v>R</v>
          </cell>
          <cell r="E1156" t="str">
            <v>Swapan KR Ray</v>
          </cell>
          <cell r="F1156" t="str">
            <v>Goalpara X-Ray Clinic &amp; Laboratory, Agia Road, Goalpara-783101, Assam.</v>
          </cell>
          <cell r="G1156" t="str">
            <v>0363-242084/242337</v>
          </cell>
          <cell r="I1156" t="str">
            <v>East</v>
          </cell>
        </row>
        <row r="1157">
          <cell r="B1157" t="str">
            <v>W10862</v>
          </cell>
          <cell r="D1157" t="str">
            <v>R</v>
          </cell>
          <cell r="E1157" t="str">
            <v>Panacea Hospital (P) Ltd.</v>
          </cell>
          <cell r="F1157" t="str">
            <v>334, 8th Main, III Stage, IV Block, Basaveshwaranagar, Bangalore-79.</v>
          </cell>
          <cell r="G1157" t="str">
            <v>3235577/3228649/3228644</v>
          </cell>
          <cell r="I1157" t="str">
            <v>South</v>
          </cell>
        </row>
        <row r="1158">
          <cell r="B1158" t="str">
            <v>W10863</v>
          </cell>
          <cell r="D1158" t="str">
            <v>R</v>
          </cell>
          <cell r="E1158" t="str">
            <v>Vijay S Chimote</v>
          </cell>
          <cell r="F1158" t="str">
            <v>Indrayani Diagnostic Services, Joshi Hospital, Front of Kamla Nehru Park, Erandwana, Pune.</v>
          </cell>
          <cell r="I1158" t="str">
            <v>West</v>
          </cell>
        </row>
        <row r="1159">
          <cell r="B1159" t="str">
            <v>W10864</v>
          </cell>
          <cell r="D1159" t="str">
            <v>R</v>
          </cell>
          <cell r="E1159" t="str">
            <v>Perumalswamy</v>
          </cell>
          <cell r="F1159" t="str">
            <v>Ramleela Hospital, Building Society Street, Batlagundu, Dindigul Dist, Tamil Nadu.</v>
          </cell>
          <cell r="G1159" t="str">
            <v>04543-23639</v>
          </cell>
          <cell r="I1159" t="str">
            <v>South</v>
          </cell>
        </row>
        <row r="1160">
          <cell r="B1160" t="str">
            <v>W10865</v>
          </cell>
          <cell r="D1160" t="str">
            <v>R</v>
          </cell>
          <cell r="E1160" t="str">
            <v>Mediscope Hospitals</v>
          </cell>
          <cell r="F1160" t="str">
            <v>11, Pillanna Garden, III Stage, Bangalore-45.</v>
          </cell>
          <cell r="G1160" t="str">
            <v>080-5490166</v>
          </cell>
          <cell r="I1160" t="str">
            <v>South</v>
          </cell>
        </row>
        <row r="1161">
          <cell r="B1161" t="str">
            <v>W10866</v>
          </cell>
          <cell r="D1161" t="str">
            <v>NA</v>
          </cell>
          <cell r="E1161" t="str">
            <v>Starr Hospital</v>
          </cell>
          <cell r="F1161" t="str">
            <v>L-168, Sector VI, HSR Layout, Bangalore-34.</v>
          </cell>
          <cell r="G1161" t="str">
            <v>98450 89366</v>
          </cell>
          <cell r="I1161" t="str">
            <v>South</v>
          </cell>
        </row>
        <row r="1162">
          <cell r="B1162" t="str">
            <v>W10867</v>
          </cell>
          <cell r="D1162" t="str">
            <v>NA</v>
          </cell>
          <cell r="E1162" t="str">
            <v>Starr Hospital</v>
          </cell>
          <cell r="F1162" t="str">
            <v>L-168, Sector VI, HSR Layout, Bangalore-34.</v>
          </cell>
          <cell r="G1162" t="str">
            <v>98450 89366</v>
          </cell>
          <cell r="I1162" t="str">
            <v>South</v>
          </cell>
        </row>
        <row r="1163">
          <cell r="B1163" t="str">
            <v>W10868</v>
          </cell>
          <cell r="D1163" t="str">
            <v>R</v>
          </cell>
          <cell r="E1163" t="str">
            <v>Jyotsna Bhavsar</v>
          </cell>
          <cell r="F1163" t="str">
            <v>5/A, Super Market, Opp to Jain Temple, Krishnagar, Ahmedabad-382345.</v>
          </cell>
          <cell r="G1163" t="str">
            <v>02423-25703</v>
          </cell>
          <cell r="I1163" t="str">
            <v>East</v>
          </cell>
        </row>
        <row r="1164">
          <cell r="B1164" t="str">
            <v>W10869</v>
          </cell>
          <cell r="D1164" t="str">
            <v>R</v>
          </cell>
          <cell r="E1164" t="str">
            <v>Chandrasekaran</v>
          </cell>
          <cell r="F1164" t="str">
            <v>VST Hospital, Koradacheri-613703, Tamil Nadu</v>
          </cell>
          <cell r="G1164" t="str">
            <v>04366-232419</v>
          </cell>
          <cell r="I1164" t="str">
            <v>South</v>
          </cell>
        </row>
        <row r="1165">
          <cell r="B1165" t="str">
            <v>W10870</v>
          </cell>
          <cell r="D1165" t="str">
            <v>R</v>
          </cell>
          <cell r="E1165" t="str">
            <v>Srinivasulu</v>
          </cell>
          <cell r="I1165" t="str">
            <v>South</v>
          </cell>
        </row>
        <row r="1166">
          <cell r="B1166" t="str">
            <v>W10871</v>
          </cell>
          <cell r="D1166" t="str">
            <v>R</v>
          </cell>
          <cell r="E1166" t="str">
            <v>Kurunthurai B</v>
          </cell>
          <cell r="F1166" t="str">
            <v>Digital Diagnostic Centre, 109/110, East Car Street, Tirunelveli Junction, Tirunelveli-627001, Tamil Nadu.</v>
          </cell>
          <cell r="G1166" t="str">
            <v>0462-2320604</v>
          </cell>
          <cell r="I1166" t="str">
            <v>South</v>
          </cell>
        </row>
        <row r="1167">
          <cell r="B1167" t="str">
            <v>W10872</v>
          </cell>
          <cell r="D1167" t="str">
            <v>R</v>
          </cell>
          <cell r="E1167" t="str">
            <v>Aruna Rao</v>
          </cell>
          <cell r="F1167" t="str">
            <v>Nelluri Nursing Home, Kothapatnam Road, Ongole, Prakasam Dist, AP</v>
          </cell>
          <cell r="G1167" t="str">
            <v>08592-233006</v>
          </cell>
          <cell r="I1167" t="str">
            <v>South</v>
          </cell>
        </row>
        <row r="1168">
          <cell r="B1168" t="str">
            <v>W10873</v>
          </cell>
          <cell r="D1168" t="str">
            <v>R</v>
          </cell>
          <cell r="E1168" t="str">
            <v>DownTown Hospital Ltd.</v>
          </cell>
          <cell r="F1168" t="str">
            <v>G S Road, Dispur, Guwahati-781006, Assam.</v>
          </cell>
          <cell r="G1168" t="str">
            <v>0361-2331003/2330659</v>
          </cell>
          <cell r="I1168" t="str">
            <v>East</v>
          </cell>
        </row>
        <row r="1169">
          <cell r="B1169" t="str">
            <v>W10874</v>
          </cell>
          <cell r="D1169" t="str">
            <v>R</v>
          </cell>
          <cell r="E1169" t="str">
            <v xml:space="preserve">Meditech Health Services </v>
          </cell>
          <cell r="F1169" t="str">
            <v>2-9-2, Sivaraopet, Bhimavaram-534202, Warangal Dist., AP.</v>
          </cell>
          <cell r="G1169" t="str">
            <v>08816-23786</v>
          </cell>
          <cell r="I1169" t="str">
            <v>South</v>
          </cell>
        </row>
        <row r="1170">
          <cell r="B1170" t="str">
            <v>W10875</v>
          </cell>
          <cell r="D1170" t="str">
            <v>R</v>
          </cell>
          <cell r="E1170" t="str">
            <v>Milind K Khade</v>
          </cell>
          <cell r="F1170" t="str">
            <v>Sai Nursing Home, Kaltan Road, Indapur, Pune.</v>
          </cell>
          <cell r="G1170" t="str">
            <v>02111-25137</v>
          </cell>
          <cell r="I1170" t="str">
            <v>West</v>
          </cell>
        </row>
        <row r="1171">
          <cell r="B1171" t="str">
            <v>W10876</v>
          </cell>
          <cell r="D1171" t="str">
            <v>R</v>
          </cell>
          <cell r="E1171" t="str">
            <v>Upendra Singh</v>
          </cell>
          <cell r="F1171" t="str">
            <v>Jorhat Ultrasound Scanning Centre, Garali, Jorhat-785001, Assam</v>
          </cell>
          <cell r="G1171" t="str">
            <v>0376-2322518</v>
          </cell>
          <cell r="I1171" t="str">
            <v>East</v>
          </cell>
        </row>
        <row r="1172">
          <cell r="B1172" t="str">
            <v>W10877</v>
          </cell>
          <cell r="D1172" t="str">
            <v>R</v>
          </cell>
          <cell r="E1172" t="str">
            <v>Periyaswamy J K</v>
          </cell>
          <cell r="F1172" t="str">
            <v>Kugans Hospital, Trichy Main Road, Coimbatore, Tamil Nadu.</v>
          </cell>
          <cell r="G1172" t="str">
            <v>0422-317373</v>
          </cell>
          <cell r="I1172" t="str">
            <v>South</v>
          </cell>
        </row>
        <row r="1173">
          <cell r="B1173" t="str">
            <v>W10878</v>
          </cell>
          <cell r="D1173" t="str">
            <v>R</v>
          </cell>
          <cell r="E1173" t="str">
            <v>SMS Beed-3</v>
          </cell>
          <cell r="F1173" t="str">
            <v>Plot No. 67, C3, Town Centre,  CIDCO, Aurangabad-431003, Maharashtra.</v>
          </cell>
          <cell r="G1173" t="str">
            <v>0240-484083</v>
          </cell>
          <cell r="I1173" t="str">
            <v>West</v>
          </cell>
        </row>
        <row r="1174">
          <cell r="B1174" t="str">
            <v>W10879</v>
          </cell>
          <cell r="D1174" t="str">
            <v>R</v>
          </cell>
          <cell r="E1174" t="str">
            <v>AVM Hospital, Tuticorin</v>
          </cell>
          <cell r="F1174" t="str">
            <v>135, Palayamkottai Road, Tuticorin-628003, Tamil Nadu.</v>
          </cell>
          <cell r="G1174" t="str">
            <v>0461-2325438</v>
          </cell>
          <cell r="I1174" t="str">
            <v>South</v>
          </cell>
        </row>
        <row r="1175">
          <cell r="B1175" t="str">
            <v>W10880</v>
          </cell>
          <cell r="D1175" t="str">
            <v>R</v>
          </cell>
          <cell r="E1175" t="str">
            <v>BMRI Pvt. Ltd.</v>
          </cell>
          <cell r="F1175" t="str">
            <v>The Bhartia General Hospital, Tardeo Road, Mumbai-400 007.</v>
          </cell>
          <cell r="G1175" t="str">
            <v>022-23804537</v>
          </cell>
          <cell r="I1175" t="str">
            <v>West</v>
          </cell>
        </row>
        <row r="1176">
          <cell r="B1176" t="str">
            <v>W10881</v>
          </cell>
          <cell r="D1176" t="str">
            <v>R</v>
          </cell>
          <cell r="E1176" t="str">
            <v>Sethi Diagnostic &amp; Medicare Pvt. Ltd.</v>
          </cell>
          <cell r="F1176" t="str">
            <v>69, Diamond Harbour Road, Kolkata-700 038.</v>
          </cell>
          <cell r="G1176" t="str">
            <v>033-4788863</v>
          </cell>
          <cell r="I1176" t="str">
            <v>East</v>
          </cell>
        </row>
        <row r="1177">
          <cell r="B1177" t="str">
            <v>W10882</v>
          </cell>
          <cell r="D1177" t="str">
            <v>R</v>
          </cell>
          <cell r="E1177" t="str">
            <v>Kandaswami</v>
          </cell>
          <cell r="F1177" t="str">
            <v>Apollo Idhayam Hospitals, 15, Palaniappa Street, Near GH, Erode-638009., TN</v>
          </cell>
          <cell r="G1177" t="str">
            <v>0424-2256456</v>
          </cell>
          <cell r="I1177" t="str">
            <v>South</v>
          </cell>
        </row>
        <row r="1178">
          <cell r="B1178" t="str">
            <v>W10883</v>
          </cell>
          <cell r="D1178" t="str">
            <v>R</v>
          </cell>
          <cell r="E1178" t="str">
            <v>Mukunda Rajan</v>
          </cell>
          <cell r="F1178" t="str">
            <v>Meenakshi Hospitals &amp; Research Centre, Lake Area, Melur Road, Madurai-625107, Tamil Nadu.</v>
          </cell>
          <cell r="G1178" t="str">
            <v>0452-2588741</v>
          </cell>
          <cell r="I1178" t="str">
            <v>South</v>
          </cell>
        </row>
        <row r="1179">
          <cell r="B1179" t="str">
            <v>W10884</v>
          </cell>
          <cell r="D1179" t="str">
            <v>R</v>
          </cell>
          <cell r="E1179" t="str">
            <v>SMS Beed-4</v>
          </cell>
          <cell r="F1179" t="str">
            <v>Plot No. 67, C3, Town Centre,  CIDCO, Aurangabad-431003, Maharashtra.</v>
          </cell>
          <cell r="G1179" t="str">
            <v>0240-484083</v>
          </cell>
          <cell r="I1179" t="str">
            <v>West</v>
          </cell>
        </row>
        <row r="1180">
          <cell r="B1180" t="str">
            <v>W10885</v>
          </cell>
          <cell r="D1180" t="str">
            <v>R</v>
          </cell>
          <cell r="E1180" t="str">
            <v>Pankaj Scanning Ltd</v>
          </cell>
          <cell r="F1180" t="str">
            <v>A-13, Shopping Arcade, Sadar Bazar, Agra-282001.</v>
          </cell>
          <cell r="G1180" t="str">
            <v>0562-2363731</v>
          </cell>
          <cell r="I1180" t="str">
            <v>North</v>
          </cell>
        </row>
        <row r="1181">
          <cell r="B1181" t="str">
            <v>W10886</v>
          </cell>
          <cell r="D1181" t="str">
            <v>NA</v>
          </cell>
          <cell r="E1181" t="str">
            <v>Janakalyan Research &amp; Charitable Trust</v>
          </cell>
          <cell r="F1181" t="str">
            <v>Haji K Abdul Khadhar Memorial Building, Near All India Radio Station, Salagame Road, Hassan - 573201.</v>
          </cell>
          <cell r="G1181">
            <v>246944</v>
          </cell>
          <cell r="I1181" t="str">
            <v>South</v>
          </cell>
        </row>
        <row r="1182">
          <cell r="B1182" t="str">
            <v>W10887</v>
          </cell>
          <cell r="D1182" t="str">
            <v>R</v>
          </cell>
          <cell r="E1182" t="str">
            <v>Assam Hospitals Ltd.-4</v>
          </cell>
          <cell r="F1182" t="str">
            <v>Lotus Tower, G S Road, Guwahati-781 005, Assam.</v>
          </cell>
          <cell r="G1182" t="str">
            <v>0361-2222560/1</v>
          </cell>
          <cell r="I1182" t="str">
            <v>East</v>
          </cell>
        </row>
        <row r="1183">
          <cell r="B1183" t="str">
            <v>W10888</v>
          </cell>
          <cell r="D1183" t="str">
            <v>R</v>
          </cell>
          <cell r="E1183" t="str">
            <v>SMS Beed-5</v>
          </cell>
          <cell r="F1183" t="str">
            <v>Plot No. 67, C3, Town Centre,  CIDCO, Aurangabad-431003, Maharashtra.</v>
          </cell>
          <cell r="G1183" t="str">
            <v>0240-484083</v>
          </cell>
          <cell r="I1183" t="str">
            <v>West</v>
          </cell>
        </row>
        <row r="1184">
          <cell r="B1184" t="str">
            <v>W10889</v>
          </cell>
          <cell r="D1184" t="str">
            <v>R</v>
          </cell>
          <cell r="E1184" t="str">
            <v>Ravindra Naik</v>
          </cell>
          <cell r="F1184" t="str">
            <v>Naik Hospital, Beside Agriculture Development Bank, Bi-pass Road, Kadiri, Anantapur.</v>
          </cell>
          <cell r="G1184" t="str">
            <v>08494-220746/98480 76211</v>
          </cell>
          <cell r="I1184" t="str">
            <v>South</v>
          </cell>
        </row>
        <row r="1185">
          <cell r="B1185" t="str">
            <v>W10890</v>
          </cell>
          <cell r="D1185" t="str">
            <v>R</v>
          </cell>
          <cell r="E1185" t="str">
            <v>Assam Hospitals-5</v>
          </cell>
          <cell r="F1185" t="str">
            <v>Lotus Tower, G S Road, Guwahati-781 005, Assam.</v>
          </cell>
          <cell r="G1185" t="str">
            <v>0361-2222560/1</v>
          </cell>
          <cell r="I1185" t="str">
            <v>East</v>
          </cell>
        </row>
        <row r="1186">
          <cell r="B1186" t="str">
            <v>W10891</v>
          </cell>
          <cell r="D1186" t="str">
            <v>R</v>
          </cell>
          <cell r="E1186" t="str">
            <v>Y K Diagnostics</v>
          </cell>
          <cell r="F1186" t="str">
            <v>15, Hargovind Enclave, Vikas Marg Extension, New Delhi-110 092.</v>
          </cell>
          <cell r="G1186" t="str">
            <v>011-2377252</v>
          </cell>
          <cell r="I1186" t="str">
            <v>North</v>
          </cell>
        </row>
        <row r="1187">
          <cell r="B1187" t="str">
            <v>W10853</v>
          </cell>
          <cell r="D1187" t="str">
            <v>R</v>
          </cell>
          <cell r="E1187" t="str">
            <v>Choice Diagnostics Pvt. Ltd.</v>
          </cell>
          <cell r="F1187" t="str">
            <v>Edappal Hospital, Edappal-679 576, Kerala.</v>
          </cell>
          <cell r="G1187" t="str">
            <v>0494-682697</v>
          </cell>
          <cell r="I1187" t="str">
            <v>South</v>
          </cell>
        </row>
        <row r="1188">
          <cell r="B1188" t="str">
            <v>W10892</v>
          </cell>
          <cell r="D1188" t="str">
            <v>R</v>
          </cell>
          <cell r="E1188" t="str">
            <v>Jambagi M C</v>
          </cell>
          <cell r="F1188" t="str">
            <v>Anuradha Building, Market Road, Post Mundgod, Uttar Kannada Dist, Karnataka.</v>
          </cell>
          <cell r="G1188" t="str">
            <v>08301-520103/520143</v>
          </cell>
          <cell r="I1188" t="str">
            <v>South</v>
          </cell>
        </row>
        <row r="1189">
          <cell r="B1189" t="str">
            <v>W10893</v>
          </cell>
          <cell r="D1189" t="str">
            <v>R</v>
          </cell>
          <cell r="E1189" t="str">
            <v>Laksha Rajkumar</v>
          </cell>
          <cell r="F1189" t="str">
            <v>3/157, CTH Road, Secretariat Colony, Ambattur, Chennai-53.</v>
          </cell>
          <cell r="G1189" t="str">
            <v>044-26570720</v>
          </cell>
          <cell r="I1189" t="str">
            <v>South</v>
          </cell>
        </row>
        <row r="1190">
          <cell r="B1190" t="str">
            <v>W10894</v>
          </cell>
          <cell r="D1190" t="str">
            <v>R</v>
          </cell>
          <cell r="E1190" t="str">
            <v>S K Sharma</v>
          </cell>
          <cell r="F1190" t="str">
            <v>Eko X-Ray &amp; Imaging Institute, 54, Jawaharlal Nehru Road,  Kolkata-700 071.</v>
          </cell>
          <cell r="G1190" t="str">
            <v>033-2828100/8101</v>
          </cell>
          <cell r="I1190" t="str">
            <v>East</v>
          </cell>
        </row>
        <row r="1191">
          <cell r="B1191" t="str">
            <v>W10895</v>
          </cell>
          <cell r="D1191" t="str">
            <v>R</v>
          </cell>
          <cell r="E1191" t="str">
            <v>Ameen Kitekar</v>
          </cell>
          <cell r="F1191" t="str">
            <v>Flat No. 11, 267/G, Sajhil Building, A wing Anasagar Marg Kurla (W), Mumbai</v>
          </cell>
          <cell r="G1191" t="str">
            <v>022-6505585</v>
          </cell>
          <cell r="I1191" t="str">
            <v>West</v>
          </cell>
        </row>
        <row r="1192">
          <cell r="B1192" t="str">
            <v>W10896</v>
          </cell>
          <cell r="D1192" t="str">
            <v>R</v>
          </cell>
          <cell r="E1192" t="str">
            <v>Vijayalakshmi</v>
          </cell>
          <cell r="F1192" t="str">
            <v>Vijaya Hospital, Main Road, Allur-524315, Nellore Dist., AP</v>
          </cell>
          <cell r="G1192" t="str">
            <v>08622-276114</v>
          </cell>
          <cell r="I1192" t="str">
            <v>North</v>
          </cell>
        </row>
        <row r="1193">
          <cell r="B1193" t="str">
            <v>W10897</v>
          </cell>
          <cell r="D1193" t="str">
            <v>R</v>
          </cell>
          <cell r="E1193" t="str">
            <v>Eko Diagnostic Pvt. Ltd.</v>
          </cell>
          <cell r="I1193" t="str">
            <v>East</v>
          </cell>
        </row>
        <row r="1194">
          <cell r="B1194" t="str">
            <v>W10898</v>
          </cell>
          <cell r="E1194" t="str">
            <v>Pankhi Health Establishment (P) Ltd.</v>
          </cell>
          <cell r="I1194" t="str">
            <v>East</v>
          </cell>
        </row>
        <row r="1195">
          <cell r="B1195" t="str">
            <v>W10899</v>
          </cell>
          <cell r="E1195" t="str">
            <v>AVM Hospital</v>
          </cell>
          <cell r="I1195" t="str">
            <v>South</v>
          </cell>
        </row>
        <row r="1196">
          <cell r="B1196" t="str">
            <v>W10900</v>
          </cell>
          <cell r="E1196" t="str">
            <v>Illangovan M</v>
          </cell>
          <cell r="I1196" t="str">
            <v>South</v>
          </cell>
        </row>
        <row r="1197">
          <cell r="B1197" t="str">
            <v>W10901</v>
          </cell>
          <cell r="E1197" t="str">
            <v>Krishna Sachdeva</v>
          </cell>
          <cell r="I1197" t="str">
            <v>North</v>
          </cell>
        </row>
        <row r="1198">
          <cell r="B1198" t="str">
            <v>W10901 (A)</v>
          </cell>
          <cell r="E1198" t="str">
            <v>Krishna Sachdeva</v>
          </cell>
          <cell r="I1198" t="str">
            <v>North</v>
          </cell>
        </row>
        <row r="1199">
          <cell r="B1199" t="str">
            <v>W10902</v>
          </cell>
          <cell r="E1199" t="str">
            <v>Bharat Scans</v>
          </cell>
          <cell r="I1199" t="str">
            <v>South</v>
          </cell>
        </row>
        <row r="1200">
          <cell r="B1200" t="str">
            <v>W10903</v>
          </cell>
          <cell r="E1200" t="str">
            <v>Shubham Rog Nidaan Kendra</v>
          </cell>
          <cell r="I1200" t="str">
            <v>North</v>
          </cell>
        </row>
        <row r="1201">
          <cell r="B1201" t="str">
            <v>W10904</v>
          </cell>
          <cell r="E1201" t="str">
            <v>Subrata Saha</v>
          </cell>
          <cell r="I1201" t="str">
            <v>East</v>
          </cell>
        </row>
        <row r="1202">
          <cell r="B1202" t="str">
            <v>W10905</v>
          </cell>
          <cell r="E1202" t="str">
            <v>Shree Mahaveer General Hospital</v>
          </cell>
          <cell r="I1202" t="str">
            <v>West</v>
          </cell>
        </row>
        <row r="1203">
          <cell r="B1203" t="str">
            <v>W10906</v>
          </cell>
          <cell r="E1203" t="str">
            <v>Travancore Healthcare Pvt. Ltd.</v>
          </cell>
          <cell r="I1203" t="str">
            <v>South</v>
          </cell>
        </row>
        <row r="1204">
          <cell r="B1204" t="str">
            <v>W10907</v>
          </cell>
          <cell r="E1204" t="str">
            <v>Bollineni Ramanaiah Memorial Hospital (P) Ltd.</v>
          </cell>
          <cell r="I1204" t="str">
            <v>South</v>
          </cell>
        </row>
        <row r="1205">
          <cell r="B1205" t="str">
            <v>W10908</v>
          </cell>
          <cell r="E1205" t="str">
            <v>Karthiayani Nursing Home</v>
          </cell>
          <cell r="I1205" t="str">
            <v>South</v>
          </cell>
        </row>
        <row r="1206">
          <cell r="B1206" t="str">
            <v>W10910</v>
          </cell>
          <cell r="E1206" t="str">
            <v>Ummer K</v>
          </cell>
          <cell r="I1206" t="str">
            <v>South</v>
          </cell>
        </row>
        <row r="1207">
          <cell r="B1207" t="str">
            <v>W10911</v>
          </cell>
          <cell r="E1207" t="str">
            <v>Harid C M</v>
          </cell>
          <cell r="I1207" t="str">
            <v>South</v>
          </cell>
        </row>
        <row r="1208">
          <cell r="B1208" t="str">
            <v>W10912</v>
          </cell>
          <cell r="E1208" t="str">
            <v>Radhika K</v>
          </cell>
          <cell r="I1208" t="str">
            <v>South</v>
          </cell>
        </row>
        <row r="1209">
          <cell r="B1209" t="str">
            <v>W10913</v>
          </cell>
          <cell r="E1209" t="str">
            <v>Hosmat Hospital Pvt. Ltd.</v>
          </cell>
          <cell r="I1209" t="str">
            <v>South</v>
          </cell>
        </row>
        <row r="1210">
          <cell r="B1210" t="str">
            <v>W10914</v>
          </cell>
          <cell r="E1210" t="str">
            <v>Suryanarayana</v>
          </cell>
          <cell r="I1210" t="str">
            <v>South</v>
          </cell>
        </row>
        <row r="1211">
          <cell r="B1211" t="str">
            <v>W10915</v>
          </cell>
          <cell r="E1211" t="str">
            <v>MUTHISELVI</v>
          </cell>
          <cell r="I1211" t="str">
            <v>South</v>
          </cell>
        </row>
        <row r="1212">
          <cell r="B1212" t="str">
            <v>W10916</v>
          </cell>
          <cell r="E1212" t="str">
            <v>SHAGUL HAMEET</v>
          </cell>
          <cell r="I1212" t="str">
            <v>South</v>
          </cell>
        </row>
        <row r="1213">
          <cell r="B1213" t="str">
            <v>W10917</v>
          </cell>
          <cell r="E1213" t="str">
            <v>Shaiju K Mathew ( Life Scans )</v>
          </cell>
          <cell r="I1213" t="str">
            <v>South</v>
          </cell>
        </row>
        <row r="1214">
          <cell r="B1214" t="str">
            <v>W10918</v>
          </cell>
          <cell r="E1214" t="str">
            <v>Starr Hospital &amp; Research Centre Pvt. Ltd.</v>
          </cell>
          <cell r="I1214" t="str">
            <v>South</v>
          </cell>
        </row>
        <row r="1215">
          <cell r="B1215" t="str">
            <v>W10919</v>
          </cell>
          <cell r="E1215" t="str">
            <v>Precision Diagnostic P Ltd.</v>
          </cell>
          <cell r="I1215" t="str">
            <v>South</v>
          </cell>
        </row>
        <row r="1216">
          <cell r="B1216" t="str">
            <v>W10920</v>
          </cell>
          <cell r="E1216" t="str">
            <v>Vital Medi Healthcare Pvt. Ltd.</v>
          </cell>
          <cell r="I1216" t="str">
            <v>South</v>
          </cell>
        </row>
        <row r="1217">
          <cell r="B1217" t="str">
            <v>W10921</v>
          </cell>
          <cell r="E1217" t="str">
            <v>Narayana Rao V</v>
          </cell>
          <cell r="I1217" t="str">
            <v>South</v>
          </cell>
        </row>
        <row r="1218">
          <cell r="B1218" t="str">
            <v>W10922</v>
          </cell>
          <cell r="E1218" t="str">
            <v>Ashok Kumar B</v>
          </cell>
          <cell r="I1218" t="str">
            <v>South</v>
          </cell>
        </row>
        <row r="1219">
          <cell r="B1219" t="str">
            <v>W10923</v>
          </cell>
          <cell r="E1219" t="str">
            <v>Scientific Diagnostic Centre</v>
          </cell>
          <cell r="I1219" t="str">
            <v>West</v>
          </cell>
        </row>
        <row r="1220">
          <cell r="B1220" t="str">
            <v>W10924</v>
          </cell>
          <cell r="E1220" t="str">
            <v>Dr. Asha Jaffrey</v>
          </cell>
          <cell r="I1220" t="str">
            <v>South</v>
          </cell>
        </row>
        <row r="1221">
          <cell r="B1221" t="str">
            <v>W10925</v>
          </cell>
          <cell r="E1221" t="str">
            <v>Dr. Kshatriya M S</v>
          </cell>
          <cell r="I1221" t="str">
            <v>West</v>
          </cell>
        </row>
        <row r="1222">
          <cell r="B1222" t="str">
            <v>W10926</v>
          </cell>
          <cell r="E1222" t="str">
            <v>Kiran Kumari K</v>
          </cell>
          <cell r="I1222" t="str">
            <v>South</v>
          </cell>
        </row>
        <row r="1223">
          <cell r="B1223" t="str">
            <v>W10927</v>
          </cell>
          <cell r="E1223" t="str">
            <v>Bharath Scans Pvt. Ltd.-I</v>
          </cell>
        </row>
        <row r="1224">
          <cell r="B1224" t="str">
            <v>W10928</v>
          </cell>
          <cell r="E1224" t="str">
            <v>Bharath Scans Pvt. Ltd.-II</v>
          </cell>
        </row>
        <row r="1225">
          <cell r="B1225" t="str">
            <v>W10929</v>
          </cell>
          <cell r="E1225" t="str">
            <v>CBCI Society for Medical Education</v>
          </cell>
          <cell r="I1225" t="str">
            <v>South</v>
          </cell>
        </row>
        <row r="1226">
          <cell r="B1226" t="str">
            <v>W10930</v>
          </cell>
          <cell r="E1226" t="str">
            <v>NCS Diagnostics Pvt. Ltd.</v>
          </cell>
          <cell r="I1226" t="str">
            <v>East</v>
          </cell>
        </row>
        <row r="1227">
          <cell r="B1227" t="str">
            <v>W10932</v>
          </cell>
          <cell r="E1227" t="str">
            <v>Vital Medihealth Care Pvt. Ltd.</v>
          </cell>
        </row>
        <row r="1228">
          <cell r="B1228" t="str">
            <v>W10933</v>
          </cell>
          <cell r="E1228" t="str">
            <v>S R Trust</v>
          </cell>
          <cell r="I1228" t="str">
            <v>South</v>
          </cell>
        </row>
        <row r="1229">
          <cell r="B1229" t="str">
            <v>W10934</v>
          </cell>
          <cell r="E1229" t="str">
            <v>S M Ghani</v>
          </cell>
          <cell r="I1229" t="str">
            <v>South</v>
          </cell>
        </row>
        <row r="1230">
          <cell r="B1230" t="str">
            <v>W10935</v>
          </cell>
          <cell r="E1230" t="str">
            <v>MGM Hospital</v>
          </cell>
          <cell r="I1230" t="str">
            <v>West</v>
          </cell>
        </row>
        <row r="1231">
          <cell r="B1231" t="str">
            <v>W10936</v>
          </cell>
          <cell r="E1231" t="str">
            <v>Bharti Medicare Pvt. Ltd.</v>
          </cell>
          <cell r="I1231" t="str">
            <v>North</v>
          </cell>
        </row>
        <row r="1232">
          <cell r="B1232" t="str">
            <v>W10937</v>
          </cell>
          <cell r="E1232" t="str">
            <v>Sarala V</v>
          </cell>
          <cell r="I1232" t="str">
            <v>South</v>
          </cell>
        </row>
        <row r="1233">
          <cell r="B1233" t="str">
            <v>W10938</v>
          </cell>
          <cell r="E1233" t="str">
            <v>Bharti Medicare (P) Ltd.</v>
          </cell>
          <cell r="I1233" t="str">
            <v>North</v>
          </cell>
        </row>
        <row r="1234">
          <cell r="B1234" t="str">
            <v>W10939</v>
          </cell>
          <cell r="E1234" t="str">
            <v>Kovai Scan Centre</v>
          </cell>
          <cell r="I1234" t="str">
            <v>South</v>
          </cell>
        </row>
        <row r="1235">
          <cell r="B1235" t="str">
            <v>W10940</v>
          </cell>
          <cell r="E1235" t="str">
            <v>BMRI Pvt. Ltd.</v>
          </cell>
          <cell r="I1235" t="str">
            <v>West</v>
          </cell>
        </row>
        <row r="1236">
          <cell r="B1236" t="str">
            <v>W10941</v>
          </cell>
          <cell r="E1236" t="str">
            <v>Dr.J.SUJITH</v>
          </cell>
          <cell r="I1236" t="str">
            <v>South</v>
          </cell>
        </row>
        <row r="1237">
          <cell r="B1237" t="str">
            <v>W10942</v>
          </cell>
          <cell r="E1237" t="str">
            <v>RASHID QUERSHI</v>
          </cell>
          <cell r="I1237" t="str">
            <v>North</v>
          </cell>
        </row>
        <row r="1238">
          <cell r="B1238" t="str">
            <v>W10943</v>
          </cell>
          <cell r="E1238" t="str">
            <v>Lakshmi Scan</v>
          </cell>
          <cell r="I1238" t="str">
            <v>South</v>
          </cell>
        </row>
        <row r="1239">
          <cell r="B1239" t="str">
            <v>W10944</v>
          </cell>
          <cell r="E1239" t="str">
            <v>Y K Diagnostics</v>
          </cell>
          <cell r="I1239" t="str">
            <v>North</v>
          </cell>
        </row>
        <row r="1240">
          <cell r="B1240" t="str">
            <v>W10945</v>
          </cell>
          <cell r="E1240" t="str">
            <v>Travancore Healthcare (P) Ltd.</v>
          </cell>
          <cell r="I1240" t="str">
            <v>South</v>
          </cell>
        </row>
        <row r="1241">
          <cell r="B1241" t="str">
            <v>W10946</v>
          </cell>
          <cell r="E1241" t="str">
            <v>Kee Pharma Ltd</v>
          </cell>
          <cell r="I1241" t="str">
            <v>North</v>
          </cell>
        </row>
        <row r="1242">
          <cell r="B1242" t="str">
            <v>W10947</v>
          </cell>
          <cell r="E1242" t="str">
            <v>Bharat Scans (P) Ltd.</v>
          </cell>
        </row>
        <row r="1243">
          <cell r="B1243" t="str">
            <v>W10948</v>
          </cell>
          <cell r="E1243" t="str">
            <v>Yogeshwar Healthcare ltd.</v>
          </cell>
          <cell r="I1243" t="str">
            <v>West</v>
          </cell>
        </row>
        <row r="1244">
          <cell r="B1244" t="str">
            <v>W10949</v>
          </cell>
          <cell r="E1244" t="str">
            <v>Poonam Cocasse</v>
          </cell>
          <cell r="I1244" t="str">
            <v>North</v>
          </cell>
        </row>
        <row r="1245">
          <cell r="B1245" t="str">
            <v>W10950</v>
          </cell>
          <cell r="E1245" t="str">
            <v>VITAL MEDIHEALTH CARE PVT LTD</v>
          </cell>
        </row>
        <row r="1246">
          <cell r="B1246" t="str">
            <v>W10951</v>
          </cell>
          <cell r="E1246" t="str">
            <v>Saral Diagnostic Centre</v>
          </cell>
          <cell r="I1246" t="str">
            <v>North</v>
          </cell>
        </row>
        <row r="1247">
          <cell r="B1247" t="str">
            <v>W10952</v>
          </cell>
          <cell r="E1247" t="str">
            <v>Krishna Imaging Pvt. Ltd.</v>
          </cell>
          <cell r="I1247" t="str">
            <v>West</v>
          </cell>
        </row>
        <row r="1248">
          <cell r="B1248" t="str">
            <v>W10953</v>
          </cell>
          <cell r="E1248" t="str">
            <v>Kasargod CT Scan &amp; Diag Centre P Ltd.</v>
          </cell>
          <cell r="I1248" t="str">
            <v>South</v>
          </cell>
        </row>
        <row r="1249">
          <cell r="B1249" t="str">
            <v>W10954</v>
          </cell>
          <cell r="E1249" t="str">
            <v>Rishikesh Medical Foundation &amp; Research Centre</v>
          </cell>
          <cell r="I1249" t="str">
            <v>West</v>
          </cell>
        </row>
        <row r="1250">
          <cell r="B1250" t="str">
            <v>W10955</v>
          </cell>
          <cell r="E1250" t="str">
            <v>Dr.Krishna Kishore Reddy</v>
          </cell>
          <cell r="I1250" t="str">
            <v>South</v>
          </cell>
        </row>
        <row r="1251">
          <cell r="B1251" t="str">
            <v>W10956</v>
          </cell>
          <cell r="E1251" t="str">
            <v>Citi Cardiac Research Centre</v>
          </cell>
          <cell r="I1251" t="str">
            <v>South</v>
          </cell>
        </row>
        <row r="1252">
          <cell r="B1252" t="str">
            <v>W10957</v>
          </cell>
          <cell r="E1252" t="str">
            <v>Doctors Diagnostic Centre</v>
          </cell>
          <cell r="I1252" t="str">
            <v>South</v>
          </cell>
        </row>
        <row r="1253">
          <cell r="B1253" t="str">
            <v>W10958</v>
          </cell>
          <cell r="E1253" t="str">
            <v>Healthcare Diagnostics Centre</v>
          </cell>
          <cell r="I1253" t="str">
            <v>East</v>
          </cell>
        </row>
        <row r="1254">
          <cell r="B1254" t="str">
            <v>W10959</v>
          </cell>
          <cell r="E1254" t="str">
            <v>Shah Diagnostic Centre</v>
          </cell>
          <cell r="I1254" t="str">
            <v>West</v>
          </cell>
        </row>
        <row r="1255">
          <cell r="B1255" t="str">
            <v>W10960</v>
          </cell>
          <cell r="E1255" t="str">
            <v>Ganesh Diagnostic &amp; Imaging Centre</v>
          </cell>
        </row>
        <row r="1256">
          <cell r="B1256" t="str">
            <v>W10961</v>
          </cell>
          <cell r="E1256" t="str">
            <v>Christian Medical College</v>
          </cell>
          <cell r="I1256" t="str">
            <v>North</v>
          </cell>
        </row>
        <row r="1257">
          <cell r="B1257" t="str">
            <v>W10962</v>
          </cell>
          <cell r="E1257" t="str">
            <v>Nuscint Diagnostics (P) Ltd.</v>
          </cell>
          <cell r="I1257" t="str">
            <v>West</v>
          </cell>
        </row>
        <row r="1258">
          <cell r="B1258" t="str">
            <v>W10963</v>
          </cell>
          <cell r="E1258" t="str">
            <v>V.B.C.T Image Scan (P) Ltd</v>
          </cell>
        </row>
        <row r="1259">
          <cell r="B1259" t="str">
            <v>W10964</v>
          </cell>
          <cell r="E1259" t="str">
            <v>Krishna Institute of Medical Sciences</v>
          </cell>
        </row>
        <row r="1260">
          <cell r="B1260" t="str">
            <v>W10965</v>
          </cell>
          <cell r="E1260" t="str">
            <v>Starr Hospital &amp; Research Centre Pvt. Ltd.</v>
          </cell>
          <cell r="I1260" t="str">
            <v>South</v>
          </cell>
        </row>
        <row r="1261">
          <cell r="B1261" t="str">
            <v>W10966</v>
          </cell>
          <cell r="E1261" t="str">
            <v>Anita Diagnostic (P) Ltd</v>
          </cell>
          <cell r="I1261" t="str">
            <v>North</v>
          </cell>
        </row>
        <row r="1262">
          <cell r="B1262" t="str">
            <v>W10967</v>
          </cell>
          <cell r="E1262" t="str">
            <v>Ajay Chimote</v>
          </cell>
          <cell r="I1262" t="str">
            <v>West</v>
          </cell>
        </row>
        <row r="1263">
          <cell r="B1263" t="str">
            <v>W10968</v>
          </cell>
          <cell r="E1263" t="str">
            <v>Starr Hospital &amp; Research Centre Pvt. Ltd.</v>
          </cell>
          <cell r="I1263" t="str">
            <v>South</v>
          </cell>
        </row>
        <row r="1264">
          <cell r="B1264" t="str">
            <v>W10969</v>
          </cell>
          <cell r="E1264" t="str">
            <v>Shah Imaging Centre (P) Ltd.</v>
          </cell>
          <cell r="I1264" t="str">
            <v>West</v>
          </cell>
        </row>
        <row r="1265">
          <cell r="B1265" t="str">
            <v>W10970</v>
          </cell>
          <cell r="E1265" t="str">
            <v>Vash Healthcare Ltd.</v>
          </cell>
        </row>
        <row r="1266">
          <cell r="B1266" t="str">
            <v>W10971</v>
          </cell>
          <cell r="E1266" t="str">
            <v>Dr.P.PADMANABHA REDDY</v>
          </cell>
          <cell r="I1266" t="str">
            <v>South</v>
          </cell>
        </row>
        <row r="1267">
          <cell r="B1267" t="str">
            <v>W10972</v>
          </cell>
          <cell r="E1267" t="str">
            <v>USHA MULLAPUDI CARDIAC CENTRE</v>
          </cell>
          <cell r="I1267" t="str">
            <v>South</v>
          </cell>
        </row>
        <row r="1268">
          <cell r="B1268" t="str">
            <v>W10973</v>
          </cell>
          <cell r="E1268" t="str">
            <v>Dr.S.Nallamuthu</v>
          </cell>
          <cell r="I1268" t="str">
            <v>South</v>
          </cell>
        </row>
        <row r="1269">
          <cell r="B1269" t="str">
            <v>W10974</v>
          </cell>
          <cell r="E1269" t="str">
            <v>Dr.VIKRAM PATEL</v>
          </cell>
          <cell r="I1269" t="str">
            <v>West</v>
          </cell>
        </row>
        <row r="1270">
          <cell r="B1270" t="str">
            <v>W10976</v>
          </cell>
          <cell r="E1270" t="str">
            <v>Mahendrasekhar K</v>
          </cell>
          <cell r="I1270" t="str">
            <v>South</v>
          </cell>
        </row>
        <row r="1271">
          <cell r="B1271" t="str">
            <v>W10986</v>
          </cell>
          <cell r="E1271" t="str">
            <v>Dr.Vijaya Radhakrishna</v>
          </cell>
          <cell r="I1271" t="str">
            <v>South</v>
          </cell>
        </row>
        <row r="1272">
          <cell r="B1272" t="str">
            <v>W10987</v>
          </cell>
          <cell r="E1272" t="str">
            <v>Beena Hazarika</v>
          </cell>
          <cell r="I1272" t="str">
            <v>East</v>
          </cell>
        </row>
        <row r="1273">
          <cell r="B1273" t="str">
            <v>W10988</v>
          </cell>
          <cell r="E1273" t="str">
            <v>RG Scientific Enterprises Pvt Ltd</v>
          </cell>
          <cell r="I1273" t="str">
            <v>West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depreciation"/>
      <sheetName val="CAPTLISATION OF INTEREST"/>
      <sheetName val="Cash Flow"/>
      <sheetName val="Related Party"/>
      <sheetName val="Capital Commitment"/>
      <sheetName val="PARTY DETAILS"/>
      <sheetName val="Comp"/>
      <sheetName val="N. F. Calculator_Sep"/>
      <sheetName val="Philippines"/>
      <sheetName val="PRINT-B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Related Party"/>
      <sheetName val="PARTY DETAILS"/>
    </sheetNames>
    <sheetDataSet>
      <sheetData sheetId="0" refreshError="1"/>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pocm"/>
      <sheetName val="Depreciation"/>
      <sheetName val="CAPTLISATION OF INTEREST"/>
      <sheetName val="CASH FLOW"/>
      <sheetName val="Related Party"/>
    </sheetNames>
    <sheetDataSet>
      <sheetData sheetId="0"/>
      <sheetData sheetId="1"/>
      <sheetData sheetId="2"/>
      <sheetData sheetId="3"/>
      <sheetData sheetId="4"/>
      <sheetData sheetId="5"/>
      <sheetData sheetId="6"/>
      <sheetData sheetId="7"/>
      <sheetData sheetId="8"/>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Consolidation Cash Flow"/>
      <sheetName val="Related Party"/>
      <sheetName val="Capital commitment"/>
    </sheetNames>
    <sheetDataSet>
      <sheetData sheetId="0"/>
      <sheetData sheetId="1"/>
      <sheetData sheetId="2"/>
      <sheetData sheetId="3"/>
      <sheetData sheetId="4"/>
      <sheetData sheetId="5"/>
      <sheetData sheetId="6"/>
      <sheetData sheetId="7"/>
      <sheetData sheetId="8"/>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S dtls"/>
      <sheetName val="Bank reco"/>
      <sheetName val="Fxassts"/>
      <sheetName val="Fxassts Revised"/>
      <sheetName val="Insclaim"/>
      <sheetName val="Bags Inventory"/>
      <sheetName val="Stox- MES15"/>
      <sheetName val="Stox-DAP "/>
      <sheetName val="Subsidy"/>
      <sheetName val="BHA dep"/>
      <sheetName val="JMB Prov"/>
      <sheetName val="Bonus Prov"/>
      <sheetName val="JMB Reco"/>
      <sheetName val="Freight Payable"/>
      <sheetName val="CFIConfiramtion"/>
      <sheetName val="taxrec"/>
      <sheetName val="IT Prov"/>
      <sheetName val="FXCONTRACT"/>
      <sheetName val="Rallis prov"/>
      <sheetName val="Accrued Income"/>
      <sheetName val="Provs"/>
      <sheetName val="CrpntnBS rec - June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Consolidation Cash Flow"/>
      <sheetName val="Capital commitment"/>
      <sheetName val="Related Part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FIFO Diff"/>
      <sheetName val="Summ"/>
      <sheetName val="Price"/>
      <sheetName val="FG"/>
      <sheetName val="Depot"/>
      <sheetName val="Exp"/>
      <sheetName val="Cost"/>
      <sheetName val="M B-QtyRecn"/>
      <sheetName val="Patil"/>
      <sheetName val="Che-Pack"/>
      <sheetName val="WIP"/>
      <sheetName val="More then 365 days stock"/>
      <sheetName val="POY Data"/>
      <sheetName val="DP"/>
      <sheetName val="Yarn"/>
      <sheetName val="M B_QtyRecn"/>
      <sheetName val="trial Balance"/>
      <sheetName val="PARTY DETAILS"/>
      <sheetName val="AnnexIII"/>
      <sheetName val="Comp"/>
      <sheetName val="Query Results ALL"/>
      <sheetName val="Dels"/>
      <sheetName val="98ordbkg"/>
      <sheetName val="MISC"/>
      <sheetName val="Other notes"/>
      <sheetName val="Sheet1"/>
      <sheetName val="Valu 300602 FIFO"/>
      <sheetName val="for chall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INDORAMA Group June 02"/>
      <sheetName val="Profit Reco."/>
      <sheetName val="Excise Duty reworking"/>
      <sheetName val="Pending List"/>
      <sheetName val="IRTL"/>
      <sheetName val="CONSOLIDATED"/>
      <sheetName val="FINAL P&amp;L 02-03"/>
      <sheetName val="M B-QtyRecn"/>
      <sheetName val="NSR_E"/>
      <sheetName val="TOT_COST"/>
      <sheetName val="MFG FORE"/>
      <sheetName val="Dels"/>
      <sheetName val="Sheet1"/>
      <sheetName val="Data"/>
      <sheetName val="Input"/>
      <sheetName val="2003"/>
      <sheetName val="Intaccrual"/>
      <sheetName val="Comp"/>
      <sheetName val="R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deep"/>
      <sheetName val="ridgewood"/>
      <sheetName val="Shivaji-Marg"/>
      <sheetName val="Sheet1"/>
      <sheetName val="Trial Balance"/>
      <sheetName val="Labour"/>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M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M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M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M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M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M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M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M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M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M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 sheetId="3"/>
      <sheetData sheetId="4" refreshError="1"/>
      <sheetData sheetId="5"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Results BS"/>
      <sheetName val="Results PL"/>
      <sheetName val="FA Print"/>
      <sheetName val="Invst"/>
      <sheetName val="Notes"/>
      <sheetName val="Notes2"/>
      <sheetName val="Notes 3"/>
      <sheetName val="Notes 4"/>
      <sheetName val="Bal Sheet"/>
      <sheetName val="FA"/>
      <sheetName val="AdInfo"/>
      <sheetName val="Analysis Wo Delhi"/>
      <sheetName val="Analysis withDelhi"/>
      <sheetName val="Sonarpur"/>
      <sheetName val="Summary Assets &lt;5000"/>
      <sheetName val="5000"/>
      <sheetName val="Part 4"/>
      <sheetName val="UP Lease 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b.s.-p.l.-sch."/>
      <sheetName val="Dep.ITax"/>
      <sheetName val="sch.-b"/>
      <sheetName val="Auditor"/>
      <sheetName val="director"/>
      <sheetName val="Notes"/>
      <sheetName val="Ass.Inc"/>
      <sheetName val="Profile"/>
      <sheetName val="Notice"/>
      <sheetName val="b_s__p_l__sch_"/>
      <sheetName val="Financials USD$"/>
      <sheetName val="Financials USD_"/>
      <sheetName val="prdtyform"/>
      <sheetName val="ALL-IBANK-BRS"/>
      <sheetName val="Testing"/>
      <sheetName val="Data"/>
      <sheetName val="b_s_-p_l_-sch_"/>
      <sheetName val="Dep_ITax"/>
      <sheetName val="sch_-b"/>
      <sheetName val="Ass_Inc"/>
      <sheetName val="Financials_USD$"/>
      <sheetName val="Financials_USD_"/>
      <sheetName val="ridgewood"/>
    </sheetNames>
    <sheetDataSet>
      <sheetData sheetId="0"/>
      <sheetData sheetId="1" refreshError="1"/>
      <sheetData sheetId="2"/>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BS"/>
      <sheetName val="BS SCH"/>
      <sheetName val="PL"/>
      <sheetName val="PL SCH"/>
      <sheetName val="FA"/>
      <sheetName val="Seg Report"/>
      <sheetName val="TRIAL"/>
      <sheetName val="S"/>
      <sheetName val="Cash Flow"/>
      <sheetName val="Prov for Tax"/>
      <sheetName val="Defered Tax"/>
      <sheetName val="INV"/>
      <sheetName val="ABSTRACT"/>
      <sheetName val="Bal Sheet 2 Col"/>
      <sheetName val="Part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FINAL CHANGES"/>
      <sheetName val="PUB RESL"/>
      <sheetName val="BS P&amp;L"/>
      <sheetName val="Schedule 4"/>
      <sheetName val="Schedule5"/>
      <sheetName val="PART IV (2)"/>
      <sheetName val="GROUPING"/>
      <sheetName val="Entries pending-outstanding iss"/>
      <sheetName val="PROVISIONS"/>
      <sheetName val="AS22 PROV EFF TAX RATE"/>
      <sheetName val="CASHFLOW"/>
      <sheetName val="CFLOWWKG"/>
      <sheetName val="MDREMN.CALN."/>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 val="COA-IPCL"/>
      <sheetName val="Sheet1"/>
      <sheetName val="A"/>
      <sheetName val="Input-Projection"/>
      <sheetName val="Consolidated PL"/>
      <sheetName val="SCH 34"/>
      <sheetName val="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 val="ridgewood"/>
      <sheetName val="CDR"/>
      <sheetName val="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TDS Cert AP AY 03-04"/>
      <sheetName val="TDS Cert DC AY 03-04"/>
      <sheetName val="PT CLAIMi AY 02-03 DC"/>
      <sheetName val="PY CLAIM AY 01-02"/>
      <sheetName val="PY claim AY 00-01"/>
      <sheetName val="PY CLAIM AY 02-03 AP"/>
      <sheetName val="DAI CERT CLAIMED IN AP AY03-04"/>
      <sheetName val="Product"/>
    </sheetNames>
    <sheetDataSet>
      <sheetData sheetId="0" refreshError="1"/>
      <sheetData sheetId="1">
        <row r="7">
          <cell r="B7" t="str">
            <v>Acctno</v>
          </cell>
          <cell r="C7" t="str">
            <v>Inv No</v>
          </cell>
          <cell r="D7" t="str">
            <v>Cert No Dci</v>
          </cell>
          <cell r="E7" t="str">
            <v>ADVERTISER (AGENCY) NAME</v>
          </cell>
          <cell r="F7" t="str">
            <v>Inv Date</v>
          </cell>
          <cell r="G7" t="str">
            <v>DATE OF ISSUE OF TDS CERTIFICATE</v>
          </cell>
          <cell r="H7" t="str">
            <v>TOTAL AMOUNT OF TDS DEDUCTED</v>
          </cell>
          <cell r="I7" t="str">
            <v>TAX CREDIT CLAIMED THIS YEAR</v>
          </cell>
        </row>
        <row r="8">
          <cell r="B8">
            <v>50330</v>
          </cell>
          <cell r="C8" t="str">
            <v>04332-01</v>
          </cell>
          <cell r="D8" t="str">
            <v>DC/99/00/548</v>
          </cell>
          <cell r="E8" t="str">
            <v>NUTRINE CONFECTIONERY</v>
          </cell>
          <cell r="F8">
            <v>36342</v>
          </cell>
          <cell r="G8">
            <v>36717</v>
          </cell>
          <cell r="H8">
            <v>3024</v>
          </cell>
          <cell r="I8">
            <v>3024</v>
          </cell>
        </row>
        <row r="9">
          <cell r="B9">
            <v>50254</v>
          </cell>
          <cell r="C9" t="str">
            <v>08009-04</v>
          </cell>
          <cell r="D9" t="str">
            <v>DC/99/00/583</v>
          </cell>
          <cell r="E9" t="str">
            <v>Ford India Ltd. (HTA)</v>
          </cell>
          <cell r="F9">
            <v>37195</v>
          </cell>
          <cell r="G9">
            <v>37421</v>
          </cell>
          <cell r="H9">
            <v>2445</v>
          </cell>
          <cell r="I9">
            <v>2445</v>
          </cell>
        </row>
        <row r="10">
          <cell r="B10">
            <v>50254</v>
          </cell>
          <cell r="C10" t="str">
            <v>08955-01</v>
          </cell>
          <cell r="D10" t="str">
            <v>DC/99/00/584</v>
          </cell>
          <cell r="E10" t="str">
            <v>Ford India Ltd. (HTA)</v>
          </cell>
          <cell r="F10">
            <v>37346</v>
          </cell>
          <cell r="G10">
            <v>37457</v>
          </cell>
          <cell r="H10">
            <v>41681</v>
          </cell>
          <cell r="I10">
            <v>41681</v>
          </cell>
        </row>
        <row r="11">
          <cell r="B11">
            <v>50338</v>
          </cell>
          <cell r="C11" t="str">
            <v>08811-01</v>
          </cell>
          <cell r="D11" t="str">
            <v>DC/99/00/585</v>
          </cell>
          <cell r="E11" t="str">
            <v>PEPSI FOODS LTD (HTA)</v>
          </cell>
          <cell r="F11">
            <v>37315</v>
          </cell>
          <cell r="G11">
            <v>37441</v>
          </cell>
          <cell r="H11">
            <v>8367</v>
          </cell>
          <cell r="I11">
            <v>8367</v>
          </cell>
        </row>
        <row r="12">
          <cell r="B12">
            <v>50368</v>
          </cell>
          <cell r="C12" t="str">
            <v>08305-05</v>
          </cell>
          <cell r="D12" t="str">
            <v>DC/99/00/586</v>
          </cell>
          <cell r="E12" t="str">
            <v>Smithline Beecham,Pepsi (HTA)</v>
          </cell>
          <cell r="F12">
            <v>37346</v>
          </cell>
          <cell r="G12">
            <v>37457</v>
          </cell>
          <cell r="H12">
            <v>70649</v>
          </cell>
          <cell r="I12">
            <v>70649</v>
          </cell>
        </row>
        <row r="13">
          <cell r="B13">
            <v>50428</v>
          </cell>
          <cell r="C13" t="str">
            <v>08433-01</v>
          </cell>
          <cell r="D13" t="str">
            <v>DC/99/00/601</v>
          </cell>
          <cell r="E13" t="str">
            <v>M/S B-TEX OINTMENT MFG(Harmony)</v>
          </cell>
          <cell r="F13">
            <v>37225</v>
          </cell>
          <cell r="G13">
            <v>37294</v>
          </cell>
          <cell r="H13">
            <v>1000</v>
          </cell>
          <cell r="I13">
            <v>1000</v>
          </cell>
        </row>
        <row r="14">
          <cell r="B14">
            <v>50377</v>
          </cell>
          <cell r="C14" t="str">
            <v>08560-01</v>
          </cell>
          <cell r="D14" t="str">
            <v>DC/99/00/610</v>
          </cell>
          <cell r="E14" t="str">
            <v>Tata International Ltd.(O&amp;M)</v>
          </cell>
          <cell r="F14">
            <v>37256</v>
          </cell>
          <cell r="G14">
            <v>37322</v>
          </cell>
          <cell r="H14">
            <v>52881</v>
          </cell>
          <cell r="I14">
            <v>52881</v>
          </cell>
        </row>
        <row r="15">
          <cell r="B15">
            <v>50433</v>
          </cell>
          <cell r="C15" t="str">
            <v>08510-03</v>
          </cell>
          <cell r="D15" t="str">
            <v>DC/99/00/611</v>
          </cell>
          <cell r="E15" t="str">
            <v>PARLE EXPORTS LIMITED(Ambience)</v>
          </cell>
          <cell r="F15">
            <v>37256</v>
          </cell>
          <cell r="G15">
            <v>37356</v>
          </cell>
          <cell r="H15">
            <v>45864</v>
          </cell>
          <cell r="I15">
            <v>45864</v>
          </cell>
        </row>
        <row r="16">
          <cell r="B16">
            <v>50374</v>
          </cell>
          <cell r="C16" t="str">
            <v>07408-02</v>
          </cell>
          <cell r="D16" t="str">
            <v>DC/99/00/617</v>
          </cell>
          <cell r="E16" t="str">
            <v>T.I.CYCLES OF INDIA</v>
          </cell>
          <cell r="F16">
            <v>37042</v>
          </cell>
          <cell r="G16">
            <v>37352</v>
          </cell>
          <cell r="H16">
            <v>9276</v>
          </cell>
          <cell r="I16">
            <v>9276</v>
          </cell>
        </row>
        <row r="17">
          <cell r="B17">
            <v>50402</v>
          </cell>
          <cell r="C17" t="str">
            <v>07965-04</v>
          </cell>
          <cell r="D17" t="str">
            <v>DC/99/00/619</v>
          </cell>
          <cell r="E17" t="str">
            <v>YAMAHA MOTORS ESCORTS LTD.(TBWA Anthom)</v>
          </cell>
          <cell r="F17">
            <v>37195</v>
          </cell>
          <cell r="G17">
            <v>37259</v>
          </cell>
          <cell r="H17">
            <v>4543</v>
          </cell>
          <cell r="I17">
            <v>4543</v>
          </cell>
        </row>
        <row r="18">
          <cell r="B18">
            <v>50438</v>
          </cell>
          <cell r="C18" t="str">
            <v>08884-01</v>
          </cell>
          <cell r="D18" t="str">
            <v>DC/99/00/625</v>
          </cell>
          <cell r="E18" t="str">
            <v>MAHASHIAN DIH HATTI LT (Kare Advertising)</v>
          </cell>
          <cell r="F18">
            <v>37315</v>
          </cell>
          <cell r="G18">
            <v>37386</v>
          </cell>
          <cell r="H18">
            <v>12436</v>
          </cell>
          <cell r="I18">
            <v>12436</v>
          </cell>
        </row>
        <row r="19">
          <cell r="B19">
            <v>50330</v>
          </cell>
          <cell r="C19" t="str">
            <v>08393-07</v>
          </cell>
          <cell r="D19" t="str">
            <v>DC/99/00/631</v>
          </cell>
          <cell r="E19" t="str">
            <v>NUTRINE CONFECTIONERY (Mudra)</v>
          </cell>
          <cell r="F19">
            <v>37315</v>
          </cell>
          <cell r="G19">
            <v>37414</v>
          </cell>
          <cell r="H19">
            <v>5288</v>
          </cell>
          <cell r="I19">
            <v>5288</v>
          </cell>
        </row>
        <row r="20">
          <cell r="B20">
            <v>50330</v>
          </cell>
          <cell r="C20" t="str">
            <v>08393-01</v>
          </cell>
          <cell r="D20" t="str">
            <v>DC/99/00/632</v>
          </cell>
          <cell r="E20" t="str">
            <v>NUTRINE CONFECTIONERY(Mudra)</v>
          </cell>
          <cell r="F20">
            <v>37225</v>
          </cell>
          <cell r="G20">
            <v>37356</v>
          </cell>
          <cell r="H20">
            <v>66100</v>
          </cell>
          <cell r="I20">
            <v>66100</v>
          </cell>
        </row>
        <row r="21">
          <cell r="B21">
            <v>50349</v>
          </cell>
          <cell r="C21" t="str">
            <v>08705-01</v>
          </cell>
          <cell r="D21" t="str">
            <v>DC/99/00/634</v>
          </cell>
          <cell r="E21" t="str">
            <v>Raymond Ltd. (Enterprise Nexus)</v>
          </cell>
          <cell r="F21">
            <v>37287</v>
          </cell>
          <cell r="G21">
            <v>37391</v>
          </cell>
          <cell r="H21">
            <v>7354</v>
          </cell>
          <cell r="I21">
            <v>7354</v>
          </cell>
        </row>
        <row r="22">
          <cell r="B22">
            <v>50307</v>
          </cell>
          <cell r="C22" t="str">
            <v>08515-01</v>
          </cell>
          <cell r="D22" t="str">
            <v>DC/99/00/637</v>
          </cell>
          <cell r="E22" t="str">
            <v>Liberty</v>
          </cell>
          <cell r="F22">
            <v>37256</v>
          </cell>
          <cell r="G22">
            <v>37356</v>
          </cell>
          <cell r="H22">
            <v>34528</v>
          </cell>
          <cell r="I22">
            <v>34528</v>
          </cell>
        </row>
        <row r="23">
          <cell r="B23">
            <v>50433</v>
          </cell>
          <cell r="C23" t="str">
            <v>08510-01</v>
          </cell>
          <cell r="D23" t="str">
            <v>DC/99/00/643</v>
          </cell>
          <cell r="E23" t="str">
            <v>PARLE EXPORTS LIMITED(Ambience)</v>
          </cell>
          <cell r="F23">
            <v>37225</v>
          </cell>
          <cell r="G23">
            <v>37302</v>
          </cell>
          <cell r="H23">
            <v>8511</v>
          </cell>
          <cell r="I23">
            <v>8511</v>
          </cell>
        </row>
        <row r="24">
          <cell r="B24">
            <v>50297</v>
          </cell>
          <cell r="C24" t="str">
            <v>08337-05</v>
          </cell>
          <cell r="D24" t="str">
            <v>DC/99/00/650</v>
          </cell>
          <cell r="E24" t="str">
            <v>JOHNSON &amp; JOHNSON LTD (Grey)</v>
          </cell>
          <cell r="F24">
            <v>37256</v>
          </cell>
          <cell r="G24">
            <v>37329</v>
          </cell>
          <cell r="H24">
            <v>13431</v>
          </cell>
          <cell r="I24">
            <v>13431</v>
          </cell>
        </row>
        <row r="25">
          <cell r="B25">
            <v>50297</v>
          </cell>
          <cell r="C25" t="str">
            <v>08337-07</v>
          </cell>
          <cell r="D25" t="str">
            <v>DC/99/00/651</v>
          </cell>
          <cell r="E25" t="str">
            <v>JOHNSON &amp; JOHNSON LTD,Marico (Grey)</v>
          </cell>
          <cell r="F25">
            <v>37287</v>
          </cell>
          <cell r="G25">
            <v>37358</v>
          </cell>
          <cell r="H25">
            <v>11416</v>
          </cell>
          <cell r="I25">
            <v>11416</v>
          </cell>
        </row>
        <row r="26">
          <cell r="B26">
            <v>50297</v>
          </cell>
          <cell r="C26" t="str">
            <v>09423-01</v>
          </cell>
          <cell r="D26" t="str">
            <v>DC/99/00/652</v>
          </cell>
          <cell r="E26" t="str">
            <v>JOHNSON &amp; JOHNSON LTD (Grey)</v>
          </cell>
          <cell r="F26">
            <v>37437</v>
          </cell>
          <cell r="G26">
            <v>37487</v>
          </cell>
          <cell r="H26">
            <v>17089</v>
          </cell>
          <cell r="I26">
            <v>17089</v>
          </cell>
        </row>
        <row r="27">
          <cell r="B27">
            <v>50377</v>
          </cell>
          <cell r="C27" t="str">
            <v>08694-01</v>
          </cell>
          <cell r="D27" t="str">
            <v>DC/99/00/654</v>
          </cell>
          <cell r="E27" t="str">
            <v>Tata International Ltd. (O&amp;M)</v>
          </cell>
          <cell r="F27">
            <v>37287</v>
          </cell>
          <cell r="G27">
            <v>37352</v>
          </cell>
          <cell r="H27">
            <v>65048</v>
          </cell>
          <cell r="I27">
            <v>65048</v>
          </cell>
        </row>
        <row r="28">
          <cell r="B28">
            <v>50347</v>
          </cell>
          <cell r="C28" t="str">
            <v>07737-03</v>
          </cell>
          <cell r="D28" t="str">
            <v>DC/99/00/655</v>
          </cell>
          <cell r="E28" t="str">
            <v>Prudential ICICI Asset ( O&amp;M)</v>
          </cell>
          <cell r="F28">
            <v>37164</v>
          </cell>
          <cell r="G28">
            <v>37263</v>
          </cell>
          <cell r="H28">
            <v>23197</v>
          </cell>
          <cell r="I28">
            <v>23197</v>
          </cell>
        </row>
        <row r="29">
          <cell r="B29">
            <v>50283</v>
          </cell>
          <cell r="C29" t="str">
            <v>08094-06</v>
          </cell>
          <cell r="D29" t="str">
            <v>DC/99/00/674</v>
          </cell>
          <cell r="E29" t="str">
            <v>HYUNDAI MOTOR,Morepen (Zenith Media)</v>
          </cell>
          <cell r="F29">
            <v>37287</v>
          </cell>
          <cell r="G29">
            <v>37376</v>
          </cell>
          <cell r="H29">
            <v>51729</v>
          </cell>
          <cell r="I29">
            <v>51729</v>
          </cell>
        </row>
        <row r="30">
          <cell r="B30">
            <v>50283</v>
          </cell>
          <cell r="C30" t="str">
            <v>08094-01</v>
          </cell>
          <cell r="D30" t="str">
            <v>DC/99/00/676</v>
          </cell>
          <cell r="E30" t="str">
            <v>HYUNDAI MOTOR INDIA LT, Morepen (Zenith Media)</v>
          </cell>
          <cell r="F30">
            <v>37164</v>
          </cell>
          <cell r="G30">
            <v>37256</v>
          </cell>
          <cell r="H30">
            <v>13172</v>
          </cell>
          <cell r="I30">
            <v>13172</v>
          </cell>
        </row>
        <row r="31">
          <cell r="B31">
            <v>50300</v>
          </cell>
          <cell r="C31" t="str">
            <v>08105-04</v>
          </cell>
          <cell r="D31" t="str">
            <v>DC/99/00/706</v>
          </cell>
          <cell r="E31" t="str">
            <v>KEVAL KIRAN ENTERPRISE (Enterprise Nexus)</v>
          </cell>
          <cell r="F31">
            <v>37225</v>
          </cell>
          <cell r="G31">
            <v>37550</v>
          </cell>
          <cell r="H31">
            <v>7479</v>
          </cell>
          <cell r="I31">
            <v>7479</v>
          </cell>
        </row>
        <row r="32">
          <cell r="B32">
            <v>50272</v>
          </cell>
          <cell r="C32" t="str">
            <v>07250-01</v>
          </cell>
          <cell r="D32" t="str">
            <v>DC/99/00/711</v>
          </cell>
          <cell r="E32" t="str">
            <v>Gujarat Co operative (FCB ULKA)</v>
          </cell>
          <cell r="F32">
            <v>36981</v>
          </cell>
          <cell r="G32">
            <v>37444</v>
          </cell>
          <cell r="H32">
            <v>150156</v>
          </cell>
          <cell r="I32">
            <v>150156</v>
          </cell>
        </row>
        <row r="33">
          <cell r="B33">
            <v>50281</v>
          </cell>
          <cell r="C33" t="str">
            <v>08087-04</v>
          </cell>
          <cell r="D33" t="str">
            <v>DC/99/00/712</v>
          </cell>
          <cell r="E33" t="str">
            <v>HPC Ltd.(R K Swamy BBDO)</v>
          </cell>
          <cell r="F33">
            <v>37225</v>
          </cell>
          <cell r="G33">
            <v>37307</v>
          </cell>
          <cell r="H33">
            <v>33600</v>
          </cell>
          <cell r="I33">
            <v>33600</v>
          </cell>
        </row>
        <row r="34">
          <cell r="B34">
            <v>50281</v>
          </cell>
          <cell r="C34" t="str">
            <v>08087-06</v>
          </cell>
          <cell r="D34" t="str">
            <v>DC/99/00/714</v>
          </cell>
          <cell r="E34" t="str">
            <v>HPC Ltd.(R K Swamy BBDO)</v>
          </cell>
          <cell r="F34">
            <v>37256</v>
          </cell>
          <cell r="G34">
            <v>37390</v>
          </cell>
          <cell r="H34">
            <v>19815</v>
          </cell>
          <cell r="I34">
            <v>19815</v>
          </cell>
        </row>
        <row r="35">
          <cell r="B35">
            <v>50338</v>
          </cell>
          <cell r="C35" t="str">
            <v>10560-01</v>
          </cell>
          <cell r="D35" t="str">
            <v>DC/99/00/729</v>
          </cell>
          <cell r="E35" t="str">
            <v>PEPSI FOODS LTD(HTA)</v>
          </cell>
          <cell r="F35">
            <v>37621</v>
          </cell>
          <cell r="G35">
            <v>37739</v>
          </cell>
          <cell r="H35">
            <v>56986</v>
          </cell>
          <cell r="I35">
            <v>10684</v>
          </cell>
        </row>
        <row r="36">
          <cell r="B36">
            <v>50338</v>
          </cell>
          <cell r="C36" t="str">
            <v>10534-01</v>
          </cell>
          <cell r="D36" t="str">
            <v>DC/99/00/730</v>
          </cell>
          <cell r="E36" t="str">
            <v>PEPSI FOODS LTD(HTA)</v>
          </cell>
          <cell r="F36">
            <v>37590</v>
          </cell>
          <cell r="G36">
            <v>37736</v>
          </cell>
          <cell r="H36">
            <v>10443</v>
          </cell>
          <cell r="I36">
            <v>2723</v>
          </cell>
        </row>
        <row r="37">
          <cell r="B37">
            <v>50338</v>
          </cell>
          <cell r="C37" t="str">
            <v>09772-03</v>
          </cell>
          <cell r="D37" t="str">
            <v>DC/99/00/731</v>
          </cell>
          <cell r="E37" t="str">
            <v>PEPSI FOODS LTD(HTA)</v>
          </cell>
          <cell r="F37">
            <v>37529</v>
          </cell>
          <cell r="G37">
            <v>37723</v>
          </cell>
          <cell r="H37">
            <v>9329</v>
          </cell>
          <cell r="I37">
            <v>9329</v>
          </cell>
        </row>
        <row r="38">
          <cell r="B38">
            <v>50338</v>
          </cell>
          <cell r="C38" t="str">
            <v>09772-01</v>
          </cell>
          <cell r="D38" t="str">
            <v>DC/99/00/732</v>
          </cell>
          <cell r="E38" t="str">
            <v>PEPSI FOODS LTD(HTA)</v>
          </cell>
          <cell r="F38">
            <v>37499</v>
          </cell>
          <cell r="G38">
            <v>37722</v>
          </cell>
          <cell r="H38">
            <v>6737</v>
          </cell>
          <cell r="I38">
            <v>6737</v>
          </cell>
        </row>
        <row r="39">
          <cell r="B39">
            <v>50338</v>
          </cell>
          <cell r="C39" t="str">
            <v>09506-03</v>
          </cell>
          <cell r="D39" t="str">
            <v>DC/99/00/733</v>
          </cell>
          <cell r="E39" t="str">
            <v>PEPSI FOODS LTD(HTA)</v>
          </cell>
          <cell r="F39">
            <v>37468</v>
          </cell>
          <cell r="G39">
            <v>37707</v>
          </cell>
          <cell r="H39">
            <v>938</v>
          </cell>
          <cell r="I39">
            <v>938</v>
          </cell>
        </row>
        <row r="40">
          <cell r="B40">
            <v>50338</v>
          </cell>
          <cell r="C40" t="str">
            <v>08920-05</v>
          </cell>
          <cell r="D40" t="str">
            <v>DC/99/00/734</v>
          </cell>
          <cell r="E40" t="str">
            <v>PEPSI FOODS LTD (HTA)</v>
          </cell>
          <cell r="F40">
            <v>37407</v>
          </cell>
          <cell r="G40">
            <v>37686</v>
          </cell>
          <cell r="H40">
            <v>29909</v>
          </cell>
          <cell r="I40">
            <v>29909</v>
          </cell>
        </row>
        <row r="41">
          <cell r="B41">
            <v>50368</v>
          </cell>
          <cell r="C41" t="str">
            <v>08305-07</v>
          </cell>
          <cell r="D41" t="str">
            <v>DC/99/00/735</v>
          </cell>
          <cell r="E41" t="str">
            <v>Smithline Beecham (HTA)</v>
          </cell>
          <cell r="F41">
            <v>37407</v>
          </cell>
          <cell r="G41">
            <v>37627</v>
          </cell>
          <cell r="H41">
            <v>4482</v>
          </cell>
          <cell r="I41">
            <v>4482</v>
          </cell>
        </row>
        <row r="42">
          <cell r="B42">
            <v>50338</v>
          </cell>
          <cell r="C42" t="str">
            <v>08920-03</v>
          </cell>
          <cell r="D42" t="str">
            <v>DC/99/00/736</v>
          </cell>
          <cell r="E42" t="str">
            <v>PEPSI FOODS LTD (HTA)</v>
          </cell>
          <cell r="F42">
            <v>37376</v>
          </cell>
          <cell r="G42">
            <v>37505</v>
          </cell>
          <cell r="H42">
            <v>28811</v>
          </cell>
          <cell r="I42">
            <v>28811</v>
          </cell>
        </row>
        <row r="43">
          <cell r="B43">
            <v>50231</v>
          </cell>
          <cell r="C43" t="str">
            <v>09225-09</v>
          </cell>
          <cell r="D43" t="str">
            <v>DC/99/00/737</v>
          </cell>
          <cell r="E43" t="str">
            <v>COCA COLA INDIA LTD</v>
          </cell>
          <cell r="F43">
            <v>37560</v>
          </cell>
          <cell r="G43">
            <v>37641</v>
          </cell>
          <cell r="H43">
            <v>8602</v>
          </cell>
          <cell r="I43">
            <v>8602</v>
          </cell>
        </row>
        <row r="44">
          <cell r="B44">
            <v>50231</v>
          </cell>
          <cell r="C44" t="str">
            <v>09225-07</v>
          </cell>
          <cell r="D44" t="str">
            <v>DC/99/00/738</v>
          </cell>
          <cell r="E44" t="str">
            <v>COCA COLA INDIA LTD</v>
          </cell>
          <cell r="F44">
            <v>37529</v>
          </cell>
          <cell r="G44">
            <v>37641</v>
          </cell>
          <cell r="H44">
            <v>2779</v>
          </cell>
          <cell r="I44">
            <v>2779</v>
          </cell>
        </row>
        <row r="45">
          <cell r="B45">
            <v>50436</v>
          </cell>
          <cell r="C45" t="str">
            <v>08717-01</v>
          </cell>
          <cell r="D45" t="str">
            <v>DC/99/00/740</v>
          </cell>
          <cell r="E45" t="str">
            <v>M/S. MAYFAIR LIMITED (Publicis)</v>
          </cell>
          <cell r="F45">
            <v>37287</v>
          </cell>
          <cell r="G45">
            <v>37397</v>
          </cell>
          <cell r="H45">
            <v>4129</v>
          </cell>
          <cell r="I45">
            <v>4129</v>
          </cell>
        </row>
        <row r="46">
          <cell r="B46">
            <v>50436</v>
          </cell>
          <cell r="C46" t="str">
            <v>08717-03</v>
          </cell>
          <cell r="D46" t="str">
            <v>DC/99/00/742</v>
          </cell>
          <cell r="E46" t="str">
            <v>M/S. MAYFAIR LIMITED (Publicis)</v>
          </cell>
          <cell r="F46">
            <v>37315</v>
          </cell>
          <cell r="G46">
            <v>37397</v>
          </cell>
          <cell r="H46">
            <v>15773</v>
          </cell>
          <cell r="I46">
            <v>15773</v>
          </cell>
        </row>
        <row r="47">
          <cell r="B47">
            <v>50349</v>
          </cell>
          <cell r="C47" t="str">
            <v>08801-01</v>
          </cell>
          <cell r="D47" t="str">
            <v>DC/99/00/743</v>
          </cell>
          <cell r="E47" t="str">
            <v>Raymond Ltd. Hindalco (RK Swamy)</v>
          </cell>
          <cell r="F47">
            <v>37315</v>
          </cell>
          <cell r="G47">
            <v>37459</v>
          </cell>
          <cell r="H47">
            <v>33889</v>
          </cell>
          <cell r="I47">
            <v>33889</v>
          </cell>
        </row>
        <row r="48">
          <cell r="B48">
            <v>50360</v>
          </cell>
          <cell r="C48" t="str">
            <v>08347-05</v>
          </cell>
          <cell r="D48" t="str">
            <v>DC/99/00/746</v>
          </cell>
          <cell r="E48" t="str">
            <v>Satyam Infoway Limited (Mudra)</v>
          </cell>
          <cell r="F48">
            <v>37256</v>
          </cell>
          <cell r="G48">
            <v>37356</v>
          </cell>
          <cell r="H48">
            <v>2733</v>
          </cell>
          <cell r="I48">
            <v>2733</v>
          </cell>
        </row>
        <row r="49">
          <cell r="B49">
            <v>50360</v>
          </cell>
          <cell r="C49" t="str">
            <v>08347-01</v>
          </cell>
          <cell r="D49" t="str">
            <v>DC/99/00/747</v>
          </cell>
          <cell r="E49" t="str">
            <v>Satyam Infoway Limited (Mudra)</v>
          </cell>
          <cell r="F49">
            <v>37195</v>
          </cell>
          <cell r="G49">
            <v>37356</v>
          </cell>
          <cell r="H49">
            <v>4459</v>
          </cell>
          <cell r="I49">
            <v>4459</v>
          </cell>
        </row>
        <row r="50">
          <cell r="B50">
            <v>50279</v>
          </cell>
          <cell r="C50" t="str">
            <v>08396-03</v>
          </cell>
          <cell r="D50" t="str">
            <v>DC/99/00/748</v>
          </cell>
          <cell r="E50" t="str">
            <v>Himalaya Drug Co. (Contract)</v>
          </cell>
          <cell r="F50">
            <v>37256</v>
          </cell>
          <cell r="G50">
            <v>37407</v>
          </cell>
          <cell r="H50">
            <v>28023</v>
          </cell>
          <cell r="I50">
            <v>28023</v>
          </cell>
        </row>
        <row r="51">
          <cell r="B51">
            <v>50279</v>
          </cell>
          <cell r="C51" t="str">
            <v>08396-01</v>
          </cell>
          <cell r="D51" t="str">
            <v>DC/99/00/749</v>
          </cell>
          <cell r="E51" t="str">
            <v>Himalaya Drug Co. (Contract)</v>
          </cell>
          <cell r="F51">
            <v>37225</v>
          </cell>
          <cell r="G51">
            <v>37352</v>
          </cell>
          <cell r="H51">
            <v>24519</v>
          </cell>
          <cell r="I51">
            <v>24519</v>
          </cell>
        </row>
        <row r="52">
          <cell r="B52">
            <v>50307</v>
          </cell>
          <cell r="C52" t="str">
            <v>09963-01</v>
          </cell>
          <cell r="D52" t="str">
            <v>DC/99/00/750</v>
          </cell>
          <cell r="E52" t="str">
            <v>Liberty</v>
          </cell>
          <cell r="F52">
            <v>37529</v>
          </cell>
          <cell r="G52">
            <v>37700</v>
          </cell>
          <cell r="H52">
            <v>37485</v>
          </cell>
          <cell r="I52">
            <v>37485</v>
          </cell>
        </row>
        <row r="53">
          <cell r="B53">
            <v>50484</v>
          </cell>
          <cell r="C53" t="str">
            <v>10541-01</v>
          </cell>
          <cell r="D53" t="str">
            <v>DC/99/00/751</v>
          </cell>
          <cell r="E53" t="str">
            <v>PETROLEUM CONSERVATION</v>
          </cell>
          <cell r="F53">
            <v>37590</v>
          </cell>
          <cell r="G53">
            <v>37697</v>
          </cell>
          <cell r="H53">
            <v>16538</v>
          </cell>
          <cell r="I53">
            <v>16538</v>
          </cell>
        </row>
        <row r="54">
          <cell r="B54">
            <v>50418</v>
          </cell>
          <cell r="C54" t="str">
            <v>08342-03</v>
          </cell>
          <cell r="D54" t="str">
            <v>DC/99/00/752</v>
          </cell>
          <cell r="E54" t="str">
            <v>DUNCANS INDUSTRIES LTD(FCB ULKA)</v>
          </cell>
          <cell r="F54">
            <v>37225</v>
          </cell>
          <cell r="G54">
            <v>37741</v>
          </cell>
          <cell r="H54">
            <v>4692</v>
          </cell>
          <cell r="I54">
            <v>4692</v>
          </cell>
        </row>
        <row r="55">
          <cell r="B55">
            <v>50231</v>
          </cell>
          <cell r="C55" t="str">
            <v>10424-01</v>
          </cell>
          <cell r="D55" t="str">
            <v>DC/99/00/753</v>
          </cell>
          <cell r="E55" t="str">
            <v>COCA COLA INDIA LTD</v>
          </cell>
          <cell r="F55">
            <v>37590</v>
          </cell>
          <cell r="G55">
            <v>37700</v>
          </cell>
          <cell r="H55">
            <v>596</v>
          </cell>
          <cell r="I55">
            <v>596</v>
          </cell>
        </row>
        <row r="56">
          <cell r="B56">
            <v>50490</v>
          </cell>
          <cell r="C56" t="str">
            <v>10677-01</v>
          </cell>
          <cell r="D56" t="str">
            <v>DC/99/00/755</v>
          </cell>
          <cell r="E56" t="str">
            <v>EFY ENTERPRISES PVT</v>
          </cell>
          <cell r="F56">
            <v>37621</v>
          </cell>
          <cell r="G56">
            <v>37708</v>
          </cell>
          <cell r="H56">
            <v>3749</v>
          </cell>
          <cell r="I56">
            <v>3749</v>
          </cell>
        </row>
        <row r="57">
          <cell r="B57">
            <v>50254</v>
          </cell>
          <cell r="C57" t="str">
            <v>09469-07</v>
          </cell>
          <cell r="D57" t="str">
            <v>DC/99/00/759</v>
          </cell>
          <cell r="E57" t="str">
            <v>Ford India Ltd.,Parry Confection(HTA)</v>
          </cell>
          <cell r="F57">
            <v>37529</v>
          </cell>
          <cell r="G57">
            <v>37722</v>
          </cell>
          <cell r="H57">
            <v>24960</v>
          </cell>
          <cell r="I57">
            <v>24960</v>
          </cell>
        </row>
        <row r="58">
          <cell r="B58">
            <v>50254</v>
          </cell>
          <cell r="C58" t="str">
            <v>09469-05</v>
          </cell>
          <cell r="D58" t="str">
            <v>DC/99/00/760</v>
          </cell>
          <cell r="E58" t="str">
            <v>Ford India Ltd.(HTA)</v>
          </cell>
          <cell r="F58">
            <v>37499</v>
          </cell>
          <cell r="G58">
            <v>37733</v>
          </cell>
          <cell r="H58">
            <v>15076</v>
          </cell>
          <cell r="I58">
            <v>15076</v>
          </cell>
        </row>
        <row r="59">
          <cell r="B59">
            <v>50254</v>
          </cell>
          <cell r="C59" t="str">
            <v>09594-03</v>
          </cell>
          <cell r="D59" t="str">
            <v>DC/99/00/761</v>
          </cell>
          <cell r="E59" t="str">
            <v>Ford India Ltd.(HTA)</v>
          </cell>
          <cell r="F59">
            <v>37468</v>
          </cell>
          <cell r="G59">
            <v>37706</v>
          </cell>
          <cell r="H59">
            <v>4630</v>
          </cell>
          <cell r="I59">
            <v>4630</v>
          </cell>
        </row>
        <row r="60">
          <cell r="B60">
            <v>50254</v>
          </cell>
          <cell r="C60" t="str">
            <v>09469-01</v>
          </cell>
          <cell r="D60" t="str">
            <v>DC/99/00/762</v>
          </cell>
          <cell r="E60" t="str">
            <v>Ford India Ltd.(HTA)</v>
          </cell>
          <cell r="F60">
            <v>37437</v>
          </cell>
          <cell r="G60">
            <v>37688</v>
          </cell>
          <cell r="H60">
            <v>51647</v>
          </cell>
          <cell r="I60">
            <v>51647</v>
          </cell>
        </row>
        <row r="61">
          <cell r="B61">
            <v>50330</v>
          </cell>
          <cell r="C61" t="str">
            <v>04368-03</v>
          </cell>
          <cell r="D61" t="str">
            <v>DC/99/00/764</v>
          </cell>
          <cell r="E61" t="str">
            <v>NUTRINE CONFECTIONERY(Anugrah Madison)</v>
          </cell>
          <cell r="F61">
            <v>36404</v>
          </cell>
          <cell r="G61">
            <v>37606</v>
          </cell>
          <cell r="H61">
            <v>10730</v>
          </cell>
          <cell r="I61">
            <v>10730</v>
          </cell>
        </row>
        <row r="62">
          <cell r="B62">
            <v>50325</v>
          </cell>
          <cell r="C62" t="str">
            <v>08271-07</v>
          </cell>
          <cell r="D62" t="str">
            <v>DC/99/00/765</v>
          </cell>
          <cell r="E62" t="str">
            <v>NESTLE INDIA LIMITED (Mccann)</v>
          </cell>
          <cell r="F62">
            <v>37315</v>
          </cell>
          <cell r="G62">
            <v>37772</v>
          </cell>
          <cell r="H62">
            <v>54069</v>
          </cell>
          <cell r="I62">
            <v>54069</v>
          </cell>
        </row>
        <row r="63">
          <cell r="B63">
            <v>50325</v>
          </cell>
          <cell r="C63" t="str">
            <v>08833-03</v>
          </cell>
          <cell r="D63" t="str">
            <v>DC/99/00/766</v>
          </cell>
          <cell r="E63" t="str">
            <v>NESTLE , Loreal (Mccann)</v>
          </cell>
          <cell r="F63">
            <v>37407</v>
          </cell>
          <cell r="G63">
            <v>37772</v>
          </cell>
          <cell r="H63">
            <v>97202</v>
          </cell>
          <cell r="I63">
            <v>95705</v>
          </cell>
        </row>
        <row r="64">
          <cell r="B64">
            <v>50325</v>
          </cell>
          <cell r="C64" t="str">
            <v>09105-13</v>
          </cell>
          <cell r="D64" t="str">
            <v>DC/99/00/767</v>
          </cell>
          <cell r="E64" t="str">
            <v>NESTLE Hughes, (Mccann)</v>
          </cell>
          <cell r="F64">
            <v>37560</v>
          </cell>
          <cell r="G64">
            <v>37772</v>
          </cell>
          <cell r="H64">
            <v>236647</v>
          </cell>
          <cell r="I64">
            <v>120005</v>
          </cell>
        </row>
        <row r="65">
          <cell r="B65">
            <v>50285</v>
          </cell>
          <cell r="C65" t="str">
            <v>08933-01</v>
          </cell>
          <cell r="D65" t="str">
            <v>DC/99/00/768</v>
          </cell>
          <cell r="E65" t="str">
            <v>ICI India Ltd.,Mudra (Mccann)</v>
          </cell>
          <cell r="F65">
            <v>37346</v>
          </cell>
          <cell r="G65">
            <v>37772</v>
          </cell>
          <cell r="H65">
            <v>80116</v>
          </cell>
          <cell r="I65">
            <v>80116</v>
          </cell>
        </row>
        <row r="66">
          <cell r="B66">
            <v>50374</v>
          </cell>
          <cell r="C66" t="str">
            <v>09661-01</v>
          </cell>
          <cell r="D66" t="str">
            <v>DC/99/00/772</v>
          </cell>
          <cell r="E66" t="str">
            <v>T.I.CYCLES OF INDIA (O&amp;M)</v>
          </cell>
          <cell r="F66">
            <v>37468</v>
          </cell>
          <cell r="G66">
            <v>37711</v>
          </cell>
          <cell r="H66">
            <v>48170</v>
          </cell>
          <cell r="I66">
            <v>48170</v>
          </cell>
        </row>
        <row r="67">
          <cell r="B67">
            <v>50278</v>
          </cell>
          <cell r="C67" t="str">
            <v>09993-01</v>
          </cell>
          <cell r="D67" t="str">
            <v>DC/99/00/775</v>
          </cell>
          <cell r="E67" t="str">
            <v>Hero Honda Ltd.(Percept)</v>
          </cell>
          <cell r="F67">
            <v>37529</v>
          </cell>
          <cell r="G67">
            <v>37631</v>
          </cell>
          <cell r="H67">
            <v>28114</v>
          </cell>
          <cell r="I67">
            <v>28114</v>
          </cell>
        </row>
        <row r="68">
          <cell r="B68">
            <v>50430</v>
          </cell>
          <cell r="C68" t="str">
            <v>09116-01</v>
          </cell>
          <cell r="D68" t="str">
            <v>DC/99/00/776</v>
          </cell>
          <cell r="E68" t="str">
            <v>M/S HAMDARD (WAKF)(Ad Spot)</v>
          </cell>
          <cell r="F68">
            <v>37376</v>
          </cell>
          <cell r="G68">
            <v>37721</v>
          </cell>
          <cell r="H68">
            <v>24886</v>
          </cell>
          <cell r="I68">
            <v>24886</v>
          </cell>
        </row>
        <row r="69">
          <cell r="B69">
            <v>50448</v>
          </cell>
          <cell r="C69" t="str">
            <v>08932-05</v>
          </cell>
          <cell r="D69" t="str">
            <v>DC/99/00/779</v>
          </cell>
          <cell r="E69" t="str">
            <v>M/S HINDALCO,Raymond(RK Swamy)</v>
          </cell>
          <cell r="F69">
            <v>37407</v>
          </cell>
          <cell r="G69">
            <v>37484</v>
          </cell>
          <cell r="H69">
            <v>17869</v>
          </cell>
          <cell r="I69">
            <v>17869</v>
          </cell>
        </row>
        <row r="70">
          <cell r="B70">
            <v>50438</v>
          </cell>
          <cell r="C70" t="str">
            <v>09432-05</v>
          </cell>
          <cell r="D70" t="str">
            <v>DC/99/00/780</v>
          </cell>
          <cell r="E70" t="str">
            <v>MAHASHIAN DIH HATTI LT(Kare)</v>
          </cell>
          <cell r="F70">
            <v>37499</v>
          </cell>
          <cell r="G70">
            <v>37631</v>
          </cell>
          <cell r="H70">
            <v>25291</v>
          </cell>
          <cell r="I70">
            <v>12171</v>
          </cell>
        </row>
        <row r="71">
          <cell r="B71">
            <v>50438</v>
          </cell>
          <cell r="C71" t="str">
            <v>09432-01</v>
          </cell>
          <cell r="D71" t="str">
            <v>DC/99/00/781</v>
          </cell>
          <cell r="E71" t="str">
            <v>MAHASHIAN DIH HATTI LT(Kare)</v>
          </cell>
          <cell r="F71">
            <v>37437</v>
          </cell>
          <cell r="G71">
            <v>37537</v>
          </cell>
          <cell r="H71">
            <v>17023</v>
          </cell>
          <cell r="I71">
            <v>17023</v>
          </cell>
        </row>
        <row r="72">
          <cell r="B72">
            <v>50438</v>
          </cell>
          <cell r="C72" t="str">
            <v>08884-06</v>
          </cell>
          <cell r="D72" t="str">
            <v>DC/99/00/782</v>
          </cell>
          <cell r="E72" t="str">
            <v>MAHASHIAN DIH HATTI LT(Kare)</v>
          </cell>
          <cell r="F72">
            <v>37407</v>
          </cell>
          <cell r="G72">
            <v>37445</v>
          </cell>
          <cell r="H72">
            <v>5821</v>
          </cell>
          <cell r="I72">
            <v>5821</v>
          </cell>
        </row>
        <row r="73">
          <cell r="D73" t="str">
            <v>DC/99/00/784</v>
          </cell>
          <cell r="E73" t="str">
            <v>ZANDU PHARMACEUTICAL(Nova Adv.)</v>
          </cell>
          <cell r="G73">
            <v>37407</v>
          </cell>
          <cell r="H73">
            <v>87587</v>
          </cell>
          <cell r="I73">
            <v>87587</v>
          </cell>
        </row>
        <row r="74">
          <cell r="B74">
            <v>50464</v>
          </cell>
          <cell r="C74" t="str">
            <v>09701-01</v>
          </cell>
          <cell r="D74" t="str">
            <v>DC/99/00/785</v>
          </cell>
          <cell r="E74" t="str">
            <v>ZANDU PHARMACEUTICAL(Nova Adv.)</v>
          </cell>
          <cell r="F74">
            <v>37468</v>
          </cell>
          <cell r="G74">
            <v>37407</v>
          </cell>
          <cell r="H74">
            <v>10811</v>
          </cell>
          <cell r="I74">
            <v>10811</v>
          </cell>
        </row>
        <row r="75">
          <cell r="B75">
            <v>50401</v>
          </cell>
          <cell r="C75" t="str">
            <v>09826-01</v>
          </cell>
          <cell r="D75" t="str">
            <v>DC/99/00/787</v>
          </cell>
          <cell r="E75" t="str">
            <v>MATTEL TOYS (I) LTD.(Carat)</v>
          </cell>
          <cell r="F75">
            <v>37499</v>
          </cell>
          <cell r="G75">
            <v>37629</v>
          </cell>
          <cell r="H75">
            <v>1175</v>
          </cell>
          <cell r="I75">
            <v>1175</v>
          </cell>
        </row>
        <row r="76">
          <cell r="B76">
            <v>50224</v>
          </cell>
          <cell r="C76" t="str">
            <v>08407-01</v>
          </cell>
          <cell r="D76" t="str">
            <v>DC/99/00/788</v>
          </cell>
          <cell r="E76" t="str">
            <v>Cadbury , Mattel Toys (Carat)</v>
          </cell>
          <cell r="F76">
            <v>37225</v>
          </cell>
          <cell r="G76">
            <v>37688</v>
          </cell>
          <cell r="H76">
            <v>45166</v>
          </cell>
          <cell r="I76">
            <v>45166</v>
          </cell>
        </row>
        <row r="77">
          <cell r="B77">
            <v>50401</v>
          </cell>
          <cell r="C77" t="str">
            <v>09826-07</v>
          </cell>
          <cell r="D77" t="str">
            <v>DC/99/00/789</v>
          </cell>
          <cell r="E77" t="str">
            <v>Cadbury , Mattel Toys (Carat)</v>
          </cell>
          <cell r="F77">
            <v>37590</v>
          </cell>
          <cell r="G77">
            <v>37749</v>
          </cell>
          <cell r="H77">
            <v>17879</v>
          </cell>
          <cell r="I77">
            <v>17879</v>
          </cell>
        </row>
        <row r="78">
          <cell r="B78">
            <v>50443</v>
          </cell>
          <cell r="C78" t="str">
            <v>09214-01</v>
          </cell>
          <cell r="D78" t="str">
            <v>DC/99/00/790</v>
          </cell>
          <cell r="E78" t="str">
            <v>BUSINESS STANDARD LTD (Horizon Adcom)</v>
          </cell>
          <cell r="F78">
            <v>37376</v>
          </cell>
          <cell r="G78">
            <v>37677</v>
          </cell>
          <cell r="H78">
            <v>5904</v>
          </cell>
          <cell r="I78">
            <v>5904</v>
          </cell>
        </row>
        <row r="79">
          <cell r="D79" t="str">
            <v>DC/99/00/791</v>
          </cell>
          <cell r="E79" t="str">
            <v>JINESHWAR WRITING INST(ThumbPrint)</v>
          </cell>
          <cell r="G79">
            <v>37711</v>
          </cell>
          <cell r="H79">
            <v>13365</v>
          </cell>
          <cell r="I79">
            <v>13365</v>
          </cell>
        </row>
        <row r="80">
          <cell r="D80" t="str">
            <v>DC/99/00/792</v>
          </cell>
          <cell r="E80" t="str">
            <v>JINESHWAR WRITING INST(ThumbPrint)</v>
          </cell>
          <cell r="G80">
            <v>37708</v>
          </cell>
          <cell r="H80">
            <v>8888</v>
          </cell>
          <cell r="I80">
            <v>8888</v>
          </cell>
        </row>
        <row r="81">
          <cell r="D81" t="str">
            <v>DC/99/00/793</v>
          </cell>
          <cell r="E81" t="str">
            <v>JINESHWAR WRITING INST(ThumbPrint)</v>
          </cell>
          <cell r="G81">
            <v>37667</v>
          </cell>
          <cell r="H81">
            <v>13104</v>
          </cell>
          <cell r="I81">
            <v>13104</v>
          </cell>
        </row>
        <row r="82">
          <cell r="D82" t="str">
            <v>DC/99/00/794</v>
          </cell>
          <cell r="E82" t="str">
            <v>JINESHWAR WRITING INST(ThumbPrint)</v>
          </cell>
          <cell r="G82">
            <v>37639</v>
          </cell>
          <cell r="H82">
            <v>17458</v>
          </cell>
          <cell r="I82">
            <v>17458</v>
          </cell>
        </row>
        <row r="83">
          <cell r="B83">
            <v>50405</v>
          </cell>
          <cell r="C83" t="str">
            <v>09960-01</v>
          </cell>
          <cell r="D83" t="str">
            <v>DC/99/00/795</v>
          </cell>
          <cell r="E83" t="str">
            <v>GODREJ APPLIANCES LTD(HTA)</v>
          </cell>
          <cell r="F83">
            <v>37529</v>
          </cell>
          <cell r="G83">
            <v>37732</v>
          </cell>
          <cell r="H83">
            <v>13904</v>
          </cell>
          <cell r="I83">
            <v>13904</v>
          </cell>
        </row>
        <row r="84">
          <cell r="B84">
            <v>50299</v>
          </cell>
          <cell r="C84" t="str">
            <v>09193-01</v>
          </cell>
          <cell r="D84" t="str">
            <v>DC/99/00/796</v>
          </cell>
          <cell r="E84" t="str">
            <v>KELLOGG INDIA LTD (HTA)</v>
          </cell>
          <cell r="F84">
            <v>37376</v>
          </cell>
          <cell r="G84">
            <v>37504</v>
          </cell>
          <cell r="H84">
            <v>18662</v>
          </cell>
          <cell r="I84">
            <v>18662</v>
          </cell>
        </row>
        <row r="85">
          <cell r="B85">
            <v>50408</v>
          </cell>
          <cell r="C85" t="str">
            <v>08405-01</v>
          </cell>
          <cell r="D85" t="str">
            <v>DC/99/00/797</v>
          </cell>
          <cell r="E85" t="str">
            <v>M/S PJL CLOTHING (I) L</v>
          </cell>
          <cell r="F85">
            <v>37225</v>
          </cell>
          <cell r="G85">
            <v>37412</v>
          </cell>
          <cell r="H85">
            <v>10795</v>
          </cell>
          <cell r="I85">
            <v>10795</v>
          </cell>
        </row>
        <row r="86">
          <cell r="B86">
            <v>50427</v>
          </cell>
          <cell r="C86" t="str">
            <v>08360-01</v>
          </cell>
          <cell r="D86" t="str">
            <v>DC/99/00/798</v>
          </cell>
          <cell r="E86" t="str">
            <v>JHAVERI INDUSTRIES (Purnima Adv.)</v>
          </cell>
          <cell r="F86">
            <v>37195</v>
          </cell>
          <cell r="G86">
            <v>37405</v>
          </cell>
          <cell r="H86">
            <v>6169</v>
          </cell>
          <cell r="I86">
            <v>6169</v>
          </cell>
        </row>
        <row r="87">
          <cell r="B87">
            <v>50352</v>
          </cell>
          <cell r="C87" t="str">
            <v>10049-01</v>
          </cell>
          <cell r="D87" t="str">
            <v>DC/99/00/800</v>
          </cell>
          <cell r="E87" t="str">
            <v>Reliance Industries Ltd. (Mudra)</v>
          </cell>
          <cell r="F87">
            <v>37529</v>
          </cell>
          <cell r="G87">
            <v>37600</v>
          </cell>
          <cell r="H87">
            <v>52652</v>
          </cell>
          <cell r="I87">
            <v>15981</v>
          </cell>
        </row>
        <row r="88">
          <cell r="B88">
            <v>50485</v>
          </cell>
          <cell r="C88" t="str">
            <v>10045-01</v>
          </cell>
          <cell r="D88" t="str">
            <v>DC/99/00/801</v>
          </cell>
          <cell r="E88" t="str">
            <v>PIOMA INDUSTRIES (Mudra)</v>
          </cell>
          <cell r="F88">
            <v>37529</v>
          </cell>
          <cell r="G88">
            <v>37572</v>
          </cell>
          <cell r="H88">
            <v>8492</v>
          </cell>
          <cell r="I88">
            <v>8492</v>
          </cell>
        </row>
        <row r="89">
          <cell r="B89">
            <v>50482</v>
          </cell>
          <cell r="C89" t="str">
            <v>09944-01</v>
          </cell>
          <cell r="D89" t="str">
            <v>DC/99/00/802</v>
          </cell>
          <cell r="E89" t="str">
            <v>OM KOTAK MAHINDRA LIFE(Grey)</v>
          </cell>
          <cell r="F89">
            <v>37529</v>
          </cell>
          <cell r="G89">
            <v>37585</v>
          </cell>
          <cell r="H89">
            <v>20233</v>
          </cell>
          <cell r="I89">
            <v>20233</v>
          </cell>
        </row>
        <row r="90">
          <cell r="B90">
            <v>50455</v>
          </cell>
          <cell r="C90" t="str">
            <v>09698-03</v>
          </cell>
          <cell r="D90" t="str">
            <v>DC/99/00/803</v>
          </cell>
          <cell r="E90" t="str">
            <v>BSNL, J&amp;J, Om Kotak .(Grey)</v>
          </cell>
          <cell r="F90">
            <v>37499</v>
          </cell>
          <cell r="G90">
            <v>37606</v>
          </cell>
          <cell r="H90">
            <v>48941</v>
          </cell>
          <cell r="I90">
            <v>48941</v>
          </cell>
        </row>
        <row r="91">
          <cell r="B91">
            <v>50297</v>
          </cell>
          <cell r="C91" t="str">
            <v>09679-07</v>
          </cell>
          <cell r="D91" t="str">
            <v>DC/99/00/805</v>
          </cell>
          <cell r="E91" t="str">
            <v>JOHNSON &amp; JOHNSON LTD(GREY)</v>
          </cell>
          <cell r="F91">
            <v>37560</v>
          </cell>
          <cell r="G91">
            <v>37631</v>
          </cell>
          <cell r="H91">
            <v>17774</v>
          </cell>
          <cell r="I91">
            <v>17774</v>
          </cell>
        </row>
        <row r="92">
          <cell r="B92">
            <v>50297</v>
          </cell>
          <cell r="C92" t="str">
            <v>08337-09</v>
          </cell>
          <cell r="D92" t="str">
            <v>DC/99/00/806</v>
          </cell>
          <cell r="E92" t="str">
            <v>JOHNSON &amp; JOHNSON LTD, Marico (Grey)</v>
          </cell>
          <cell r="F92">
            <v>37315</v>
          </cell>
          <cell r="G92">
            <v>37393</v>
          </cell>
          <cell r="H92">
            <v>24171</v>
          </cell>
          <cell r="I92">
            <v>24171</v>
          </cell>
        </row>
        <row r="93">
          <cell r="B93">
            <v>50446</v>
          </cell>
          <cell r="C93" t="str">
            <v>09356-01</v>
          </cell>
          <cell r="D93" t="str">
            <v>DC/99/00/807</v>
          </cell>
          <cell r="E93" t="str">
            <v>KOTAK MAHINDRA J&amp;J,BSNL (Grey)</v>
          </cell>
          <cell r="F93">
            <v>37437</v>
          </cell>
          <cell r="G93">
            <v>37539</v>
          </cell>
          <cell r="H93">
            <v>54666</v>
          </cell>
          <cell r="I93">
            <v>54666</v>
          </cell>
        </row>
        <row r="94">
          <cell r="B94">
            <v>50374</v>
          </cell>
          <cell r="C94" t="str">
            <v>09165-01</v>
          </cell>
          <cell r="D94" t="str">
            <v>DC/99/00/809</v>
          </cell>
          <cell r="E94" t="str">
            <v>T.I.CYCLES OF INDIA</v>
          </cell>
          <cell r="F94">
            <v>37376</v>
          </cell>
          <cell r="G94">
            <v>37475</v>
          </cell>
          <cell r="H94">
            <v>6221</v>
          </cell>
          <cell r="I94">
            <v>6221</v>
          </cell>
        </row>
        <row r="95">
          <cell r="B95">
            <v>50346</v>
          </cell>
          <cell r="C95" t="str">
            <v>09405-01</v>
          </cell>
          <cell r="D95" t="str">
            <v>DC/99/00/810</v>
          </cell>
          <cell r="E95" t="str">
            <v>Procter &amp; Gamble (Madison)</v>
          </cell>
          <cell r="F95">
            <v>37437</v>
          </cell>
          <cell r="G95">
            <v>37772</v>
          </cell>
          <cell r="H95">
            <v>34327</v>
          </cell>
          <cell r="I95">
            <v>34327</v>
          </cell>
        </row>
        <row r="96">
          <cell r="B96">
            <v>50318</v>
          </cell>
          <cell r="C96" t="str">
            <v>09830-01</v>
          </cell>
          <cell r="D96" t="str">
            <v>DC/99/00/811</v>
          </cell>
          <cell r="E96" t="str">
            <v>MARUTI,VanMelle, Indo Nissin,Hindustan Sanitaryware,Perfetti (Madison)</v>
          </cell>
          <cell r="F96">
            <v>37499</v>
          </cell>
          <cell r="G96">
            <v>37772</v>
          </cell>
          <cell r="H96">
            <v>271791</v>
          </cell>
          <cell r="I96">
            <v>129477</v>
          </cell>
        </row>
        <row r="97">
          <cell r="B97">
            <v>50304</v>
          </cell>
          <cell r="C97" t="str">
            <v>09521-03</v>
          </cell>
          <cell r="D97" t="str">
            <v>DC/99/00/812</v>
          </cell>
          <cell r="E97" t="str">
            <v>L.G. Electronics (I) Pvt. Ltd.(Lowe Lintas)</v>
          </cell>
          <cell r="F97">
            <v>37468</v>
          </cell>
          <cell r="G97">
            <v>37575</v>
          </cell>
          <cell r="H97">
            <v>13356</v>
          </cell>
          <cell r="I97">
            <v>13356</v>
          </cell>
        </row>
        <row r="98">
          <cell r="B98">
            <v>50456</v>
          </cell>
          <cell r="C98" t="str">
            <v>09688-01</v>
          </cell>
          <cell r="D98" t="str">
            <v>DC/99/00/813</v>
          </cell>
          <cell r="E98" t="str">
            <v>BIRLA TATA AT&amp;T LTD(Lowe Lintas)</v>
          </cell>
          <cell r="F98">
            <v>37468</v>
          </cell>
          <cell r="G98">
            <v>37636</v>
          </cell>
          <cell r="H98">
            <v>35489</v>
          </cell>
          <cell r="I98">
            <v>35489</v>
          </cell>
        </row>
        <row r="99">
          <cell r="B99">
            <v>50444</v>
          </cell>
          <cell r="C99" t="str">
            <v>09264-05</v>
          </cell>
          <cell r="D99" t="str">
            <v>DC/99/00/814</v>
          </cell>
          <cell r="E99" t="str">
            <v>ITC LIMITED., ICICI Prudential, LG Electronics (Lowe Lintas)</v>
          </cell>
          <cell r="F99">
            <v>37499</v>
          </cell>
          <cell r="G99">
            <v>37636</v>
          </cell>
          <cell r="H99">
            <v>33981</v>
          </cell>
          <cell r="I99">
            <v>33981</v>
          </cell>
        </row>
        <row r="100">
          <cell r="B100">
            <v>50304</v>
          </cell>
          <cell r="C100" t="str">
            <v>09521-07</v>
          </cell>
          <cell r="D100" t="str">
            <v>DC/99/00/815</v>
          </cell>
          <cell r="E100" t="str">
            <v>L.G. Electronics (I) Pvt. Ltd.(Lowe Lintas)</v>
          </cell>
          <cell r="F100">
            <v>37529</v>
          </cell>
          <cell r="G100">
            <v>37660</v>
          </cell>
          <cell r="H100">
            <v>15782</v>
          </cell>
          <cell r="I100">
            <v>15782</v>
          </cell>
        </row>
        <row r="101">
          <cell r="B101">
            <v>50262</v>
          </cell>
          <cell r="C101" t="str">
            <v>09657-03</v>
          </cell>
          <cell r="D101" t="str">
            <v>DC/99/00/816</v>
          </cell>
          <cell r="E101" t="str">
            <v>G.M.PENS (I) LTD(Lowe Lintas)</v>
          </cell>
          <cell r="F101">
            <v>37499</v>
          </cell>
          <cell r="G101">
            <v>37695</v>
          </cell>
          <cell r="H101">
            <v>23254</v>
          </cell>
          <cell r="I101">
            <v>23254</v>
          </cell>
        </row>
        <row r="102">
          <cell r="B102">
            <v>50442</v>
          </cell>
          <cell r="C102" t="str">
            <v>09282-01</v>
          </cell>
          <cell r="D102" t="str">
            <v>DC/99/00/818</v>
          </cell>
          <cell r="E102" t="str">
            <v>ARVIND FASHIONS,Sara Lee,Ministry of Defence,ITC Ltd.,(Lowe Lintas)</v>
          </cell>
          <cell r="F102">
            <v>37407</v>
          </cell>
          <cell r="G102">
            <v>37695</v>
          </cell>
          <cell r="H102">
            <v>39756</v>
          </cell>
          <cell r="I102">
            <v>39756</v>
          </cell>
        </row>
        <row r="103">
          <cell r="D103" t="str">
            <v>DC/99/00/825</v>
          </cell>
          <cell r="E103" t="str">
            <v>ITC Ltd. (Lowe Lintas)</v>
          </cell>
          <cell r="G103">
            <v>37544</v>
          </cell>
          <cell r="H103">
            <v>6528</v>
          </cell>
          <cell r="I103">
            <v>6528</v>
          </cell>
        </row>
        <row r="104">
          <cell r="B104">
            <v>50444</v>
          </cell>
          <cell r="C104" t="str">
            <v>09264-03</v>
          </cell>
          <cell r="D104" t="str">
            <v>DC/99/00/819</v>
          </cell>
          <cell r="E104" t="str">
            <v>ITC LIMITED., GREETING,(Lowe Lintas)</v>
          </cell>
          <cell r="F104">
            <v>37468</v>
          </cell>
          <cell r="G104">
            <v>37695</v>
          </cell>
          <cell r="H104">
            <v>28876</v>
          </cell>
          <cell r="I104">
            <v>28876</v>
          </cell>
        </row>
        <row r="105">
          <cell r="B105">
            <v>50467</v>
          </cell>
          <cell r="C105" t="str">
            <v>09808-01</v>
          </cell>
          <cell r="D105" t="str">
            <v>DC/99/00/820</v>
          </cell>
          <cell r="E105" t="str">
            <v>SARA LEE TTK LTD ,(Lowe Lintas)</v>
          </cell>
          <cell r="F105">
            <v>37499</v>
          </cell>
          <cell r="G105">
            <v>37636</v>
          </cell>
          <cell r="H105">
            <v>4183</v>
          </cell>
          <cell r="I105">
            <v>4183</v>
          </cell>
        </row>
        <row r="106">
          <cell r="B106">
            <v>50262</v>
          </cell>
          <cell r="C106" t="str">
            <v>09657-01</v>
          </cell>
          <cell r="D106" t="str">
            <v>DC/99/00/821</v>
          </cell>
          <cell r="E106" t="str">
            <v>G.M.PENS (I) LTD ,(Lowe Lintas)</v>
          </cell>
          <cell r="F106">
            <v>37468</v>
          </cell>
          <cell r="G106">
            <v>37636</v>
          </cell>
          <cell r="H106">
            <v>25785</v>
          </cell>
          <cell r="I106">
            <v>25785</v>
          </cell>
        </row>
        <row r="107">
          <cell r="B107">
            <v>50304</v>
          </cell>
          <cell r="C107" t="str">
            <v>09521-01</v>
          </cell>
          <cell r="D107" t="str">
            <v>DC/99/00/823</v>
          </cell>
          <cell r="E107" t="str">
            <v>L.G. Electronics (I) Pvt. Ltd.,(Lowe Lintas)</v>
          </cell>
          <cell r="F107">
            <v>37437</v>
          </cell>
          <cell r="G107">
            <v>37575</v>
          </cell>
          <cell r="H107">
            <v>1821</v>
          </cell>
          <cell r="I107">
            <v>1821</v>
          </cell>
        </row>
        <row r="108">
          <cell r="B108">
            <v>50304</v>
          </cell>
          <cell r="C108" t="str">
            <v>09160-03</v>
          </cell>
          <cell r="D108" t="str">
            <v>DC/99/00/824</v>
          </cell>
          <cell r="E108" t="str">
            <v>L.G. Electronics (I) Pvt. Ltd.,(Lowe Lintas)</v>
          </cell>
          <cell r="F108">
            <v>37407</v>
          </cell>
          <cell r="G108">
            <v>37575</v>
          </cell>
          <cell r="H108">
            <v>23777</v>
          </cell>
          <cell r="I108">
            <v>23777</v>
          </cell>
        </row>
        <row r="109">
          <cell r="B109">
            <v>50304</v>
          </cell>
          <cell r="C109" t="str">
            <v>09160-01</v>
          </cell>
          <cell r="D109" t="str">
            <v>DC/99/00/826</v>
          </cell>
          <cell r="E109" t="str">
            <v>L.G. Electronics (I) Pvt. Ltd.,(Lowe Lintas)</v>
          </cell>
          <cell r="F109">
            <v>37376</v>
          </cell>
          <cell r="G109">
            <v>37272</v>
          </cell>
          <cell r="H109">
            <v>2327</v>
          </cell>
          <cell r="I109">
            <v>2327</v>
          </cell>
        </row>
        <row r="110">
          <cell r="B110">
            <v>50411</v>
          </cell>
          <cell r="C110" t="str">
            <v>07664-02</v>
          </cell>
          <cell r="D110" t="str">
            <v>DC/99/00/827</v>
          </cell>
          <cell r="E110" t="str">
            <v>APTECH LTD, Birla AT&amp;T, (Lowe Lintas)</v>
          </cell>
          <cell r="F110">
            <v>37103</v>
          </cell>
          <cell r="G110">
            <v>37482</v>
          </cell>
          <cell r="H110">
            <v>37286</v>
          </cell>
          <cell r="I110">
            <v>37286</v>
          </cell>
        </row>
        <row r="111">
          <cell r="B111">
            <v>50416</v>
          </cell>
          <cell r="C111" t="str">
            <v>07848-02</v>
          </cell>
          <cell r="D111" t="str">
            <v>DC/99/00/828</v>
          </cell>
          <cell r="E111" t="str">
            <v>APTECH LTD, Birla AT&amp;T, (Lowe Lintas)</v>
          </cell>
          <cell r="F111">
            <v>37134</v>
          </cell>
          <cell r="G111">
            <v>37482</v>
          </cell>
          <cell r="H111">
            <v>2069</v>
          </cell>
          <cell r="I111">
            <v>2069</v>
          </cell>
        </row>
        <row r="112">
          <cell r="B112">
            <v>50262</v>
          </cell>
          <cell r="C112" t="str">
            <v>08516-03</v>
          </cell>
          <cell r="D112" t="str">
            <v>DC/99/00/829</v>
          </cell>
          <cell r="E112" t="str">
            <v>G.M.PENS (I) LTD ,(Lowe Lintas)</v>
          </cell>
          <cell r="F112">
            <v>37287</v>
          </cell>
          <cell r="G112">
            <v>37422</v>
          </cell>
          <cell r="H112">
            <v>14048</v>
          </cell>
          <cell r="I112">
            <v>14048</v>
          </cell>
        </row>
        <row r="113">
          <cell r="D113" t="str">
            <v>DC/99/00/830</v>
          </cell>
          <cell r="E113" t="str">
            <v>G.M.PENS (I) LTD ,(Lowe Lintas)</v>
          </cell>
          <cell r="G113">
            <v>37422</v>
          </cell>
          <cell r="H113">
            <v>845</v>
          </cell>
          <cell r="I113">
            <v>845</v>
          </cell>
        </row>
        <row r="114">
          <cell r="B114">
            <v>50262</v>
          </cell>
          <cell r="C114" t="str">
            <v>08516-01</v>
          </cell>
          <cell r="D114" t="str">
            <v>DC/99/00/831</v>
          </cell>
          <cell r="E114" t="str">
            <v>G.M.PENS (I) LTD ,(Lowe Lintas)</v>
          </cell>
          <cell r="F114">
            <v>37256</v>
          </cell>
          <cell r="G114">
            <v>37391</v>
          </cell>
          <cell r="H114">
            <v>18950</v>
          </cell>
          <cell r="I114">
            <v>18950</v>
          </cell>
        </row>
        <row r="115">
          <cell r="D115" t="str">
            <v>DC/99/00/832</v>
          </cell>
          <cell r="E115" t="str">
            <v>G.M.PENS (I) LTD ,(Lowe Lintas)</v>
          </cell>
          <cell r="G115">
            <v>37391</v>
          </cell>
          <cell r="H115">
            <v>1176</v>
          </cell>
          <cell r="I115">
            <v>1176</v>
          </cell>
        </row>
        <row r="116">
          <cell r="D116" t="str">
            <v>DC/99/00/833</v>
          </cell>
          <cell r="E116" t="str">
            <v>BRITANNIA IND. LTD (Lowe Lintas)</v>
          </cell>
          <cell r="G116">
            <v>37391</v>
          </cell>
          <cell r="H116">
            <v>63</v>
          </cell>
          <cell r="I116">
            <v>63</v>
          </cell>
        </row>
        <row r="117">
          <cell r="B117">
            <v>50223</v>
          </cell>
          <cell r="C117" t="str">
            <v>08432-03</v>
          </cell>
          <cell r="D117" t="str">
            <v>DC/99/00/834</v>
          </cell>
          <cell r="E117" t="str">
            <v>BRITANNIA IND. LTD (Lowe Lintas)</v>
          </cell>
          <cell r="F117">
            <v>37256</v>
          </cell>
          <cell r="G117">
            <v>37391</v>
          </cell>
          <cell r="H117">
            <v>1734</v>
          </cell>
          <cell r="I117">
            <v>1734</v>
          </cell>
        </row>
        <row r="118">
          <cell r="B118">
            <v>50420</v>
          </cell>
          <cell r="C118" t="str">
            <v>09861-01</v>
          </cell>
          <cell r="D118" t="str">
            <v>DC/99/00/835</v>
          </cell>
          <cell r="E118" t="str">
            <v>ICICI PRUDENTIAL LIFE (Lowe Lintas)</v>
          </cell>
          <cell r="F118">
            <v>37499</v>
          </cell>
          <cell r="G118">
            <v>37605</v>
          </cell>
          <cell r="H118">
            <v>2481</v>
          </cell>
          <cell r="I118">
            <v>2481</v>
          </cell>
        </row>
        <row r="119">
          <cell r="B119">
            <v>50467</v>
          </cell>
          <cell r="C119" t="str">
            <v>09808-03</v>
          </cell>
          <cell r="D119" t="str">
            <v>DC/99/00/836</v>
          </cell>
          <cell r="E119" t="str">
            <v>ICICI Prudentail, SARA LEE TTK LTD ,(Lowe Lintas)</v>
          </cell>
          <cell r="F119">
            <v>37529</v>
          </cell>
          <cell r="G119">
            <v>37667</v>
          </cell>
          <cell r="H119">
            <v>18929</v>
          </cell>
          <cell r="I119">
            <v>18929</v>
          </cell>
        </row>
        <row r="120">
          <cell r="B120">
            <v>50299</v>
          </cell>
          <cell r="C120" t="str">
            <v>09193-05</v>
          </cell>
          <cell r="D120" t="str">
            <v>DC/99/00/837</v>
          </cell>
          <cell r="E120" t="str">
            <v>KELLOGG INDIA LTD, Standard Charted (HTA)</v>
          </cell>
          <cell r="F120">
            <v>37437</v>
          </cell>
          <cell r="G120">
            <v>37685</v>
          </cell>
          <cell r="H120">
            <v>14910</v>
          </cell>
          <cell r="I120">
            <v>14910</v>
          </cell>
        </row>
        <row r="121">
          <cell r="B121">
            <v>50462</v>
          </cell>
          <cell r="C121" t="str">
            <v>09499-03</v>
          </cell>
          <cell r="D121" t="str">
            <v>DC/99/00/838</v>
          </cell>
          <cell r="E121" t="str">
            <v>STANDARD CHARTERED (HTA)</v>
          </cell>
          <cell r="F121">
            <v>37468</v>
          </cell>
          <cell r="G121">
            <v>37704</v>
          </cell>
          <cell r="H121">
            <v>59585</v>
          </cell>
          <cell r="I121">
            <v>59585</v>
          </cell>
        </row>
        <row r="122">
          <cell r="B122">
            <v>50347</v>
          </cell>
          <cell r="C122" t="str">
            <v>09126-01</v>
          </cell>
          <cell r="D122" t="str">
            <v>DC/99/00/840</v>
          </cell>
          <cell r="E122" t="str">
            <v>Prudential ICICI Asset (O&amp;M)</v>
          </cell>
          <cell r="F122">
            <v>37376</v>
          </cell>
          <cell r="G122">
            <v>37505</v>
          </cell>
          <cell r="H122">
            <v>244572</v>
          </cell>
          <cell r="I122">
            <v>244572</v>
          </cell>
        </row>
        <row r="123">
          <cell r="B123">
            <v>50347</v>
          </cell>
          <cell r="C123" t="str">
            <v>10169-01</v>
          </cell>
          <cell r="D123" t="str">
            <v>DC/99/00/841</v>
          </cell>
          <cell r="E123" t="str">
            <v>Prudential ICICI Asset (O&amp;M)</v>
          </cell>
          <cell r="F123">
            <v>37560</v>
          </cell>
          <cell r="G123">
            <v>37628</v>
          </cell>
          <cell r="H123">
            <v>4632</v>
          </cell>
          <cell r="I123">
            <v>4632</v>
          </cell>
        </row>
        <row r="124">
          <cell r="B124">
            <v>50400</v>
          </cell>
          <cell r="C124" t="str">
            <v>10010-01</v>
          </cell>
          <cell r="D124" t="str">
            <v>DC/99/00/842</v>
          </cell>
          <cell r="E124" t="str">
            <v>KODAK INDIA LTD. (O&amp;M)</v>
          </cell>
          <cell r="F124">
            <v>37529</v>
          </cell>
          <cell r="G124">
            <v>37628</v>
          </cell>
          <cell r="H124">
            <v>45269</v>
          </cell>
          <cell r="I124">
            <v>45269</v>
          </cell>
        </row>
        <row r="125">
          <cell r="B125">
            <v>50226</v>
          </cell>
          <cell r="C125" t="str">
            <v>09937-01</v>
          </cell>
          <cell r="D125" t="str">
            <v>DC/99/00/843</v>
          </cell>
          <cell r="E125" t="str">
            <v>Castrol India Ltd. (O&amp;M)</v>
          </cell>
          <cell r="F125">
            <v>37529</v>
          </cell>
          <cell r="G125">
            <v>37596</v>
          </cell>
          <cell r="H125">
            <v>32740</v>
          </cell>
          <cell r="I125">
            <v>32740</v>
          </cell>
        </row>
        <row r="126">
          <cell r="B126">
            <v>50223</v>
          </cell>
          <cell r="C126" t="str">
            <v>08809-01</v>
          </cell>
          <cell r="D126" t="str">
            <v>DC/99/00/846</v>
          </cell>
          <cell r="E126" t="str">
            <v>BRITANNIA IND. LTD</v>
          </cell>
          <cell r="F126">
            <v>37315</v>
          </cell>
          <cell r="G126">
            <v>37740</v>
          </cell>
          <cell r="H126">
            <v>28484</v>
          </cell>
          <cell r="I126">
            <v>28484</v>
          </cell>
        </row>
        <row r="127">
          <cell r="B127">
            <v>50437</v>
          </cell>
          <cell r="C127" t="str">
            <v>08581-01</v>
          </cell>
          <cell r="D127" t="str">
            <v>DC/99/00/847</v>
          </cell>
          <cell r="E127" t="str">
            <v>INDIAN AIRLINES LTD</v>
          </cell>
          <cell r="F127">
            <v>37256</v>
          </cell>
          <cell r="G127">
            <v>37408</v>
          </cell>
          <cell r="H127">
            <v>28361</v>
          </cell>
          <cell r="I127">
            <v>28361</v>
          </cell>
        </row>
        <row r="128">
          <cell r="B128">
            <v>50378</v>
          </cell>
          <cell r="C128" t="str">
            <v>09823-03</v>
          </cell>
          <cell r="D128" t="str">
            <v>DC/99/00/848</v>
          </cell>
          <cell r="E128" t="str">
            <v>Tata Tea Ltd. (Rediff)</v>
          </cell>
          <cell r="F128">
            <v>37529</v>
          </cell>
          <cell r="G128">
            <v>37600</v>
          </cell>
          <cell r="H128">
            <v>476</v>
          </cell>
          <cell r="I128">
            <v>476</v>
          </cell>
        </row>
        <row r="129">
          <cell r="B129">
            <v>50232</v>
          </cell>
          <cell r="C129" t="str">
            <v>08247-11</v>
          </cell>
          <cell r="D129" t="str">
            <v>DC/99/00/849</v>
          </cell>
          <cell r="E129" t="str">
            <v>COLGATE PALMOLIVE, Titan, Tata Tea (Rediff)</v>
          </cell>
          <cell r="F129">
            <v>37346</v>
          </cell>
          <cell r="G129">
            <v>37568</v>
          </cell>
          <cell r="H129">
            <v>29907</v>
          </cell>
          <cell r="I129">
            <v>25202</v>
          </cell>
        </row>
        <row r="130">
          <cell r="B130">
            <v>50232</v>
          </cell>
          <cell r="C130" t="str">
            <v>08247-09</v>
          </cell>
          <cell r="D130" t="str">
            <v>DC/99/00/850</v>
          </cell>
          <cell r="E130" t="str">
            <v>COLGATE PALMOLIVE, Parle Products (Rediff)</v>
          </cell>
          <cell r="F130">
            <v>37315</v>
          </cell>
          <cell r="G130">
            <v>37475</v>
          </cell>
          <cell r="H130">
            <v>40572</v>
          </cell>
          <cell r="I130">
            <v>40572</v>
          </cell>
        </row>
        <row r="131">
          <cell r="B131">
            <v>50335</v>
          </cell>
          <cell r="C131" t="str">
            <v>08601-03</v>
          </cell>
          <cell r="D131" t="str">
            <v>DC/99/00/852</v>
          </cell>
          <cell r="E131" t="str">
            <v>Parle Products,Colgate,Tata Tea,Voltas (Rediff)</v>
          </cell>
          <cell r="F131">
            <v>37287</v>
          </cell>
          <cell r="G131">
            <v>37475</v>
          </cell>
          <cell r="H131">
            <v>66162</v>
          </cell>
          <cell r="I131">
            <v>66162</v>
          </cell>
        </row>
        <row r="132">
          <cell r="B132">
            <v>50232</v>
          </cell>
          <cell r="C132" t="str">
            <v>08247-05</v>
          </cell>
          <cell r="D132" t="str">
            <v>DC/99/00/853</v>
          </cell>
          <cell r="E132" t="str">
            <v>COLGATE, Voltas,Tital (Rediff)</v>
          </cell>
          <cell r="F132">
            <v>37256</v>
          </cell>
          <cell r="G132">
            <v>37505</v>
          </cell>
          <cell r="H132">
            <v>95463</v>
          </cell>
          <cell r="I132">
            <v>95463</v>
          </cell>
        </row>
        <row r="133">
          <cell r="B133">
            <v>50332</v>
          </cell>
          <cell r="C133" t="str">
            <v>08104-01</v>
          </cell>
          <cell r="D133" t="str">
            <v>DC/99/00/854</v>
          </cell>
          <cell r="E133" t="str">
            <v>PARAMOUNT FILMS, Colgate (Rediff)</v>
          </cell>
          <cell r="F133">
            <v>37164</v>
          </cell>
          <cell r="G133">
            <v>37536</v>
          </cell>
          <cell r="H133">
            <v>23493</v>
          </cell>
          <cell r="I133">
            <v>23493</v>
          </cell>
        </row>
        <row r="134">
          <cell r="B134">
            <v>50335</v>
          </cell>
          <cell r="C134" t="str">
            <v>08854-03</v>
          </cell>
          <cell r="D134" t="str">
            <v>DC/99/00/855</v>
          </cell>
          <cell r="E134" t="str">
            <v>Parle Products (Rediff)</v>
          </cell>
          <cell r="F134">
            <v>37346</v>
          </cell>
          <cell r="G134">
            <v>37474</v>
          </cell>
          <cell r="H134">
            <v>91488</v>
          </cell>
          <cell r="I134">
            <v>91488</v>
          </cell>
        </row>
        <row r="135">
          <cell r="D135" t="str">
            <v>DC/99/00/858</v>
          </cell>
          <cell r="E135" t="str">
            <v>Colgate (Rediff)</v>
          </cell>
          <cell r="G135">
            <v>37687</v>
          </cell>
          <cell r="H135">
            <v>55716</v>
          </cell>
          <cell r="I135">
            <v>5085</v>
          </cell>
        </row>
        <row r="136">
          <cell r="B136">
            <v>50384</v>
          </cell>
          <cell r="C136" t="str">
            <v>09386-01</v>
          </cell>
          <cell r="D136" t="str">
            <v>DC/99/00/860</v>
          </cell>
          <cell r="E136" t="str">
            <v>Titan (Rediff)</v>
          </cell>
          <cell r="F136">
            <v>37437</v>
          </cell>
          <cell r="G136">
            <v>37779</v>
          </cell>
          <cell r="H136">
            <v>30854</v>
          </cell>
          <cell r="I136">
            <v>8737</v>
          </cell>
        </row>
        <row r="137">
          <cell r="B137">
            <v>50463</v>
          </cell>
          <cell r="C137" t="str">
            <v>09523-01</v>
          </cell>
          <cell r="D137" t="str">
            <v>DC/99/00/861</v>
          </cell>
          <cell r="E137" t="str">
            <v>WHYTEHALL INDIA LTD (Carat)</v>
          </cell>
          <cell r="F137">
            <v>37437</v>
          </cell>
          <cell r="G137">
            <v>37688</v>
          </cell>
          <cell r="H137">
            <v>1904</v>
          </cell>
          <cell r="I137">
            <v>1904</v>
          </cell>
        </row>
        <row r="138">
          <cell r="D138" t="str">
            <v>DC/99/00/862</v>
          </cell>
          <cell r="E138" t="str">
            <v>WHYTEHALL INDIA LTD (Carat)</v>
          </cell>
          <cell r="G138">
            <v>37629</v>
          </cell>
          <cell r="H138">
            <v>4442</v>
          </cell>
          <cell r="I138">
            <v>4442</v>
          </cell>
        </row>
        <row r="139">
          <cell r="B139">
            <v>50414</v>
          </cell>
          <cell r="C139" t="str">
            <v>09441-01</v>
          </cell>
          <cell r="D139" t="str">
            <v>DC/99/00/863</v>
          </cell>
          <cell r="E139" t="str">
            <v>ADD PENS LIMITED, Tips Indus. (Prachar)</v>
          </cell>
          <cell r="F139">
            <v>37437</v>
          </cell>
          <cell r="G139">
            <v>37672</v>
          </cell>
          <cell r="H139">
            <v>6422</v>
          </cell>
          <cell r="I139">
            <v>2643</v>
          </cell>
        </row>
        <row r="140">
          <cell r="B140">
            <v>50414</v>
          </cell>
          <cell r="C140" t="str">
            <v>08812-03</v>
          </cell>
          <cell r="D140" t="str">
            <v>DC/99/00/864</v>
          </cell>
          <cell r="E140" t="str">
            <v>ADD PENS,Siyaram, Tips Indus, Archies,Rampal Dharampal (Prachar)</v>
          </cell>
          <cell r="F140">
            <v>37468</v>
          </cell>
          <cell r="G140">
            <v>37741</v>
          </cell>
          <cell r="H140">
            <v>162001</v>
          </cell>
          <cell r="I140">
            <v>133921</v>
          </cell>
        </row>
        <row r="141">
          <cell r="B141">
            <v>50453</v>
          </cell>
          <cell r="C141" t="str">
            <v>09012-01</v>
          </cell>
          <cell r="D141" t="str">
            <v>DC/99/00/866</v>
          </cell>
          <cell r="E141" t="str">
            <v>VIJAYTA FILMS PVT LTD,20th Century Fox, Mukta Arts, B. Vijaykumar (Ad Vista)</v>
          </cell>
          <cell r="F141">
            <v>37346</v>
          </cell>
          <cell r="G141">
            <v>37730</v>
          </cell>
          <cell r="H141">
            <v>12687</v>
          </cell>
          <cell r="I141">
            <v>9906</v>
          </cell>
        </row>
        <row r="142">
          <cell r="D142" t="str">
            <v>DC/99/00/867</v>
          </cell>
          <cell r="E142" t="str">
            <v>Vijayta Films, Pooka Fims ( Ad Vista)</v>
          </cell>
          <cell r="G142">
            <v>37590</v>
          </cell>
          <cell r="H142">
            <v>9931</v>
          </cell>
          <cell r="I142">
            <v>8141</v>
          </cell>
        </row>
        <row r="143">
          <cell r="B143">
            <v>50422</v>
          </cell>
          <cell r="C143" t="str">
            <v>08145-10</v>
          </cell>
          <cell r="D143" t="str">
            <v>DC/99/00/868</v>
          </cell>
          <cell r="E143" t="str">
            <v>MOREPEN LABORATORIES L(Zenith)</v>
          </cell>
          <cell r="F143">
            <v>37346</v>
          </cell>
          <cell r="G143">
            <v>37407</v>
          </cell>
          <cell r="H143">
            <v>9552</v>
          </cell>
          <cell r="I143">
            <v>9552</v>
          </cell>
        </row>
        <row r="144">
          <cell r="B144">
            <v>50461</v>
          </cell>
          <cell r="C144" t="str">
            <v>09493-01</v>
          </cell>
          <cell r="D144" t="str">
            <v>DC/99/00/870</v>
          </cell>
          <cell r="E144" t="str">
            <v>OZONE AYURVEDICS (Zenith)</v>
          </cell>
          <cell r="F144">
            <v>37437</v>
          </cell>
          <cell r="G144">
            <v>37560</v>
          </cell>
          <cell r="H144">
            <v>3997</v>
          </cell>
          <cell r="I144">
            <v>3997</v>
          </cell>
        </row>
        <row r="145">
          <cell r="B145">
            <v>50243</v>
          </cell>
          <cell r="C145" t="str">
            <v>08987-03</v>
          </cell>
          <cell r="D145" t="str">
            <v>DC/99/00/872</v>
          </cell>
          <cell r="E145" t="str">
            <v>Dukes Fashion Pvt. Ltd.,KNA Intl,Jagajit Indus,(Alliance Adv.)</v>
          </cell>
          <cell r="F145">
            <v>37376</v>
          </cell>
          <cell r="G145">
            <v>37741</v>
          </cell>
          <cell r="H145">
            <v>145683</v>
          </cell>
          <cell r="I145">
            <v>89373</v>
          </cell>
        </row>
        <row r="146">
          <cell r="B146">
            <v>50423</v>
          </cell>
          <cell r="C146" t="str">
            <v>09140-01</v>
          </cell>
          <cell r="D146" t="str">
            <v>DC/99/00/873</v>
          </cell>
          <cell r="E146" t="str">
            <v>PARAS PHARMACEUTICALS)Needwise)</v>
          </cell>
          <cell r="F146">
            <v>37376</v>
          </cell>
          <cell r="G146">
            <v>37449</v>
          </cell>
          <cell r="H146">
            <v>23156</v>
          </cell>
          <cell r="I146">
            <v>23156</v>
          </cell>
        </row>
        <row r="147">
          <cell r="B147">
            <v>50423</v>
          </cell>
          <cell r="C147" t="str">
            <v>09140-03</v>
          </cell>
          <cell r="D147" t="str">
            <v>DC/99/00/874</v>
          </cell>
          <cell r="E147" t="str">
            <v>PARAS PHARMACEUTICALS)Needwise)</v>
          </cell>
          <cell r="F147">
            <v>37407</v>
          </cell>
          <cell r="G147">
            <v>37480</v>
          </cell>
          <cell r="H147">
            <v>27894</v>
          </cell>
          <cell r="I147">
            <v>27894</v>
          </cell>
        </row>
        <row r="148">
          <cell r="B148">
            <v>50423</v>
          </cell>
          <cell r="C148" t="str">
            <v>09141-05</v>
          </cell>
          <cell r="D148" t="str">
            <v>DC/99/00/875</v>
          </cell>
          <cell r="E148" t="str">
            <v>PARAS PHARMACEUTICALS)Needwise)</v>
          </cell>
          <cell r="F148">
            <v>37437</v>
          </cell>
          <cell r="G148">
            <v>37511</v>
          </cell>
          <cell r="H148">
            <v>33046</v>
          </cell>
          <cell r="I148">
            <v>33046</v>
          </cell>
        </row>
        <row r="149">
          <cell r="B149">
            <v>50423</v>
          </cell>
          <cell r="C149" t="str">
            <v>09140-05</v>
          </cell>
          <cell r="D149" t="str">
            <v>DC/99/00/876</v>
          </cell>
          <cell r="E149" t="str">
            <v>PARAS PHARMACEUTICALS)Needwise)</v>
          </cell>
          <cell r="F149">
            <v>37468</v>
          </cell>
          <cell r="G149">
            <v>37538</v>
          </cell>
          <cell r="H149">
            <v>48077</v>
          </cell>
          <cell r="I149">
            <v>48077</v>
          </cell>
        </row>
        <row r="150">
          <cell r="B150">
            <v>50423</v>
          </cell>
          <cell r="C150" t="str">
            <v>10168-01</v>
          </cell>
          <cell r="D150" t="str">
            <v>DC/99/00/877</v>
          </cell>
          <cell r="E150" t="str">
            <v>PARAS PHARMACEUTICALS)Needwise)</v>
          </cell>
          <cell r="F150">
            <v>37560</v>
          </cell>
          <cell r="G150">
            <v>37630</v>
          </cell>
          <cell r="H150">
            <v>21320</v>
          </cell>
          <cell r="I150">
            <v>21320</v>
          </cell>
        </row>
        <row r="151">
          <cell r="B151">
            <v>50423</v>
          </cell>
          <cell r="C151" t="str">
            <v>10168-03</v>
          </cell>
          <cell r="D151" t="str">
            <v>DC/99/00/878</v>
          </cell>
          <cell r="E151" t="str">
            <v>PARAS PHARMACEUTICALS)Needwise)</v>
          </cell>
          <cell r="F151">
            <v>37590</v>
          </cell>
          <cell r="G151">
            <v>37662</v>
          </cell>
          <cell r="H151">
            <v>21687</v>
          </cell>
          <cell r="I151">
            <v>21687</v>
          </cell>
        </row>
        <row r="152">
          <cell r="B152">
            <v>50279</v>
          </cell>
          <cell r="C152" t="str">
            <v>09738-05</v>
          </cell>
          <cell r="D152" t="str">
            <v>DC/99/00/881</v>
          </cell>
          <cell r="E152" t="str">
            <v>Himalaya Drug Co. (Contract)</v>
          </cell>
          <cell r="F152">
            <v>37560</v>
          </cell>
          <cell r="G152">
            <v>37660</v>
          </cell>
          <cell r="H152">
            <v>24889</v>
          </cell>
          <cell r="I152">
            <v>24889</v>
          </cell>
        </row>
        <row r="153">
          <cell r="B153">
            <v>50279</v>
          </cell>
          <cell r="C153" t="str">
            <v>09738-07</v>
          </cell>
          <cell r="D153" t="str">
            <v>DC/99/00/882</v>
          </cell>
          <cell r="E153" t="str">
            <v>Himalaya Drug Co. Dominos (Contract)</v>
          </cell>
          <cell r="F153">
            <v>37590</v>
          </cell>
          <cell r="G153">
            <v>37629</v>
          </cell>
          <cell r="H153">
            <v>44894</v>
          </cell>
          <cell r="I153">
            <v>44894</v>
          </cell>
        </row>
        <row r="154">
          <cell r="B154">
            <v>50279</v>
          </cell>
          <cell r="C154" t="str">
            <v>09738-01</v>
          </cell>
          <cell r="D154" t="str">
            <v>DC/99/00/883</v>
          </cell>
          <cell r="E154" t="str">
            <v>Himalaya Drug Co. (Contract)</v>
          </cell>
          <cell r="F154">
            <v>37499</v>
          </cell>
          <cell r="G154">
            <v>37629</v>
          </cell>
          <cell r="H154">
            <v>69767</v>
          </cell>
          <cell r="I154">
            <v>69767</v>
          </cell>
        </row>
        <row r="155">
          <cell r="B155">
            <v>50220</v>
          </cell>
          <cell r="C155" t="str">
            <v>08930-01</v>
          </cell>
          <cell r="D155" t="str">
            <v>DC/99/00/884</v>
          </cell>
          <cell r="E155" t="str">
            <v>BPCL (Contract)</v>
          </cell>
          <cell r="F155">
            <v>37346</v>
          </cell>
          <cell r="G155">
            <v>37476</v>
          </cell>
          <cell r="H155">
            <v>36779</v>
          </cell>
          <cell r="I155">
            <v>36779</v>
          </cell>
        </row>
        <row r="156">
          <cell r="B156">
            <v>50242</v>
          </cell>
          <cell r="C156" t="str">
            <v>10543-01</v>
          </cell>
          <cell r="D156" t="str">
            <v>DC/99/00/885</v>
          </cell>
          <cell r="E156" t="str">
            <v>DOMINO'S PIZZA INDIA (Contract)</v>
          </cell>
          <cell r="F156">
            <v>37590</v>
          </cell>
          <cell r="G156">
            <v>37688</v>
          </cell>
          <cell r="H156">
            <v>10461</v>
          </cell>
          <cell r="I156">
            <v>10461</v>
          </cell>
        </row>
        <row r="157">
          <cell r="B157">
            <v>50260</v>
          </cell>
          <cell r="C157" t="str">
            <v>08267-03</v>
          </cell>
          <cell r="D157" t="str">
            <v>DC/99/00/886</v>
          </cell>
          <cell r="E157" t="str">
            <v>GENERAL MOTORS, Reckitt &amp; Colman, Addidas, Motorala (Mccann)</v>
          </cell>
          <cell r="F157">
            <v>37225</v>
          </cell>
          <cell r="G157">
            <v>37772</v>
          </cell>
          <cell r="H157">
            <v>172047</v>
          </cell>
          <cell r="I157">
            <v>110855</v>
          </cell>
        </row>
        <row r="158">
          <cell r="B158">
            <v>50396</v>
          </cell>
          <cell r="C158" t="str">
            <v>08616-01</v>
          </cell>
          <cell r="D158" t="str">
            <v>DC/99/00/887</v>
          </cell>
          <cell r="E158" t="str">
            <v>WHIRLPOOL OF INDIA LTD (FCB Ulka)</v>
          </cell>
          <cell r="F158">
            <v>37256</v>
          </cell>
          <cell r="G158">
            <v>37687</v>
          </cell>
          <cell r="H158">
            <v>118195</v>
          </cell>
          <cell r="I158">
            <v>81857</v>
          </cell>
        </row>
        <row r="159">
          <cell r="B159">
            <v>50377</v>
          </cell>
          <cell r="C159" t="str">
            <v>08694-05</v>
          </cell>
          <cell r="D159" t="str">
            <v>DC/99/00/888</v>
          </cell>
          <cell r="E159" t="str">
            <v>Tata International Ltd., ICICI Ltd., Kodak, Pfizer, Castrol (O&amp;M)</v>
          </cell>
          <cell r="F159">
            <v>37346</v>
          </cell>
          <cell r="G159">
            <v>37505</v>
          </cell>
          <cell r="H159">
            <v>144068</v>
          </cell>
          <cell r="I159">
            <v>144068</v>
          </cell>
        </row>
        <row r="160">
          <cell r="B160">
            <v>50226</v>
          </cell>
          <cell r="C160" t="str">
            <v>09937-05</v>
          </cell>
          <cell r="D160" t="str">
            <v>DC/99/00/890</v>
          </cell>
          <cell r="E160" t="str">
            <v>Castrol India Ltd., Kodak (O&amp;M)</v>
          </cell>
          <cell r="F160">
            <v>37590</v>
          </cell>
          <cell r="G160">
            <v>37659</v>
          </cell>
          <cell r="H160">
            <v>56753</v>
          </cell>
          <cell r="I160">
            <v>55697</v>
          </cell>
        </row>
        <row r="161">
          <cell r="B161">
            <v>50250</v>
          </cell>
          <cell r="C161" t="str">
            <v>08283-01</v>
          </cell>
          <cell r="D161" t="str">
            <v>DC/99/00/895</v>
          </cell>
          <cell r="E161" t="str">
            <v>EUREKA FORBES LTD (Triton Comm)</v>
          </cell>
          <cell r="F161">
            <v>37195</v>
          </cell>
          <cell r="G161">
            <v>37432</v>
          </cell>
          <cell r="H161">
            <v>64600</v>
          </cell>
          <cell r="I161">
            <v>64600</v>
          </cell>
        </row>
        <row r="162">
          <cell r="B162">
            <v>50448</v>
          </cell>
          <cell r="C162" t="str">
            <v>08932-07</v>
          </cell>
          <cell r="D162" t="str">
            <v>DC/99/00/896</v>
          </cell>
          <cell r="E162" t="str">
            <v>M/S HINDALCO INDUST- (RK Swamy)</v>
          </cell>
          <cell r="F162">
            <v>37437</v>
          </cell>
          <cell r="G162">
            <v>37545</v>
          </cell>
          <cell r="H162">
            <v>6100</v>
          </cell>
          <cell r="I162">
            <v>6100</v>
          </cell>
        </row>
        <row r="163">
          <cell r="B163">
            <v>50448</v>
          </cell>
          <cell r="C163" t="str">
            <v>08932-03</v>
          </cell>
          <cell r="D163" t="str">
            <v>DC/99/00/897</v>
          </cell>
          <cell r="E163" t="str">
            <v>Raymonds, M/S HINDALCO INDUST- (RK Swamy)</v>
          </cell>
          <cell r="F163">
            <v>37376</v>
          </cell>
          <cell r="G163">
            <v>37517</v>
          </cell>
          <cell r="H163">
            <v>26012</v>
          </cell>
          <cell r="I163">
            <v>26012</v>
          </cell>
        </row>
        <row r="164">
          <cell r="B164">
            <v>50231</v>
          </cell>
          <cell r="C164" t="str">
            <v>09225-01</v>
          </cell>
          <cell r="D164" t="str">
            <v>DC/99/00/899</v>
          </cell>
          <cell r="E164" t="str">
            <v>COCA COLA INDIA LTD</v>
          </cell>
          <cell r="F164">
            <v>37376</v>
          </cell>
          <cell r="G164">
            <v>37488</v>
          </cell>
          <cell r="H164">
            <v>1787</v>
          </cell>
          <cell r="I164">
            <v>1787</v>
          </cell>
        </row>
        <row r="165">
          <cell r="B165">
            <v>50231</v>
          </cell>
          <cell r="C165" t="str">
            <v>09222-01</v>
          </cell>
          <cell r="D165" t="str">
            <v>DC/99/00/900</v>
          </cell>
          <cell r="E165" t="str">
            <v>COCA COLA INDIA LTD</v>
          </cell>
          <cell r="F165">
            <v>37376</v>
          </cell>
          <cell r="G165">
            <v>37488</v>
          </cell>
          <cell r="H165">
            <v>3507</v>
          </cell>
          <cell r="I165">
            <v>3507</v>
          </cell>
        </row>
        <row r="166">
          <cell r="B166">
            <v>50231</v>
          </cell>
          <cell r="C166" t="str">
            <v>09268-03</v>
          </cell>
          <cell r="D166" t="str">
            <v>DC/99/00/901</v>
          </cell>
          <cell r="E166" t="str">
            <v>COCA COLA INDIA LTD</v>
          </cell>
          <cell r="F166">
            <v>37437</v>
          </cell>
          <cell r="G166">
            <v>37550</v>
          </cell>
          <cell r="H166">
            <v>2912</v>
          </cell>
          <cell r="I166">
            <v>2912</v>
          </cell>
        </row>
        <row r="167">
          <cell r="B167">
            <v>50231</v>
          </cell>
          <cell r="C167" t="str">
            <v>09222-05</v>
          </cell>
          <cell r="D167" t="str">
            <v>DC/99/00/902</v>
          </cell>
          <cell r="E167" t="str">
            <v>COCA COLA INDIA LTD</v>
          </cell>
          <cell r="F167">
            <v>37437</v>
          </cell>
          <cell r="G167">
            <v>37550</v>
          </cell>
          <cell r="H167">
            <v>4500</v>
          </cell>
          <cell r="I167">
            <v>4500</v>
          </cell>
        </row>
        <row r="168">
          <cell r="B168">
            <v>50231</v>
          </cell>
          <cell r="C168" t="str">
            <v>09225-05</v>
          </cell>
          <cell r="D168" t="str">
            <v>DC/99/00/903</v>
          </cell>
          <cell r="E168" t="str">
            <v>COCA COLA INDIA LTD</v>
          </cell>
          <cell r="F168">
            <v>37437</v>
          </cell>
          <cell r="G168">
            <v>37550</v>
          </cell>
          <cell r="H168">
            <v>10191</v>
          </cell>
          <cell r="I168">
            <v>10191</v>
          </cell>
        </row>
        <row r="169">
          <cell r="B169">
            <v>50231</v>
          </cell>
          <cell r="C169" t="str">
            <v>09225-03</v>
          </cell>
          <cell r="D169" t="str">
            <v>DC/99/00/904</v>
          </cell>
          <cell r="E169" t="str">
            <v>COCA COLA INDIA LTD</v>
          </cell>
          <cell r="F169">
            <v>37407</v>
          </cell>
          <cell r="G169">
            <v>37550</v>
          </cell>
          <cell r="H169">
            <v>6650</v>
          </cell>
          <cell r="I169">
            <v>6650</v>
          </cell>
        </row>
        <row r="170">
          <cell r="B170">
            <v>50231</v>
          </cell>
          <cell r="C170" t="str">
            <v>09222-03</v>
          </cell>
          <cell r="D170" t="str">
            <v>DC/99/00/905</v>
          </cell>
          <cell r="E170" t="str">
            <v>COCA COLA INDIA LTD</v>
          </cell>
          <cell r="F170">
            <v>37407</v>
          </cell>
          <cell r="G170">
            <v>37550</v>
          </cell>
          <cell r="H170">
            <v>4632</v>
          </cell>
          <cell r="I170">
            <v>4632</v>
          </cell>
        </row>
        <row r="171">
          <cell r="B171">
            <v>50231</v>
          </cell>
          <cell r="C171" t="str">
            <v>09268-01</v>
          </cell>
          <cell r="D171" t="str">
            <v>DC/99/00/906</v>
          </cell>
          <cell r="E171" t="str">
            <v>COCA COLA INDIA LTD</v>
          </cell>
          <cell r="F171">
            <v>37407</v>
          </cell>
          <cell r="G171">
            <v>37550</v>
          </cell>
          <cell r="H171">
            <v>11051</v>
          </cell>
          <cell r="I171">
            <v>11051</v>
          </cell>
        </row>
        <row r="172">
          <cell r="B172">
            <v>50358</v>
          </cell>
          <cell r="C172" t="str">
            <v>10151-01</v>
          </cell>
          <cell r="D172" t="str">
            <v>DC/99/00/907</v>
          </cell>
          <cell r="E172" t="str">
            <v>Samsung India Electronics Ltd.(Mudra)</v>
          </cell>
          <cell r="F172">
            <v>37529</v>
          </cell>
          <cell r="G172">
            <v>37608</v>
          </cell>
          <cell r="H172">
            <v>1915</v>
          </cell>
          <cell r="I172">
            <v>1915</v>
          </cell>
        </row>
        <row r="173">
          <cell r="B173">
            <v>50358</v>
          </cell>
          <cell r="C173" t="str">
            <v>10151-03</v>
          </cell>
          <cell r="D173" t="str">
            <v>DC/99/00/908</v>
          </cell>
          <cell r="E173" t="str">
            <v>Samsung India Electronics Ltd. (Mudra)</v>
          </cell>
          <cell r="F173">
            <v>37560</v>
          </cell>
          <cell r="G173">
            <v>37666</v>
          </cell>
          <cell r="H173">
            <v>26814</v>
          </cell>
          <cell r="I173">
            <v>26814</v>
          </cell>
        </row>
        <row r="174">
          <cell r="B174">
            <v>50358</v>
          </cell>
          <cell r="C174" t="str">
            <v>10151-07</v>
          </cell>
          <cell r="D174" t="str">
            <v>DC/99/00/909</v>
          </cell>
          <cell r="E174" t="str">
            <v>Samsung India Electronics Ltd.(Mudra)</v>
          </cell>
          <cell r="F174">
            <v>37621</v>
          </cell>
          <cell r="G174">
            <v>37693</v>
          </cell>
          <cell r="H174">
            <v>18810</v>
          </cell>
          <cell r="I174">
            <v>18810</v>
          </cell>
        </row>
        <row r="175">
          <cell r="B175">
            <v>50480</v>
          </cell>
          <cell r="C175" t="str">
            <v>09955-01</v>
          </cell>
          <cell r="D175" t="str">
            <v>DC/99/00/912</v>
          </cell>
          <cell r="E175" t="str">
            <v>MINISTRY OF ENVIRONME-</v>
          </cell>
          <cell r="F175">
            <v>37529</v>
          </cell>
          <cell r="G175" t="str">
            <v>NA</v>
          </cell>
          <cell r="H175">
            <v>110000</v>
          </cell>
          <cell r="I175">
            <v>84000</v>
          </cell>
        </row>
        <row r="176">
          <cell r="B176">
            <v>50436</v>
          </cell>
          <cell r="C176" t="str">
            <v>08717-07</v>
          </cell>
          <cell r="D176" t="str">
            <v>DC/99/00/913</v>
          </cell>
          <cell r="E176" t="str">
            <v>M/S. MAYFAIR LIMITED (Publicis)</v>
          </cell>
          <cell r="F176">
            <v>37376</v>
          </cell>
          <cell r="G176">
            <v>37741</v>
          </cell>
          <cell r="H176">
            <v>16139</v>
          </cell>
          <cell r="I176">
            <v>16139</v>
          </cell>
        </row>
        <row r="177">
          <cell r="B177">
            <v>50207</v>
          </cell>
          <cell r="C177" t="str">
            <v>09011-03</v>
          </cell>
          <cell r="D177" t="str">
            <v>DC/99/00/915</v>
          </cell>
          <cell r="E177" t="str">
            <v>Amtrex (Orchard Advertising)</v>
          </cell>
          <cell r="F177">
            <v>37376</v>
          </cell>
          <cell r="G177">
            <v>37748</v>
          </cell>
          <cell r="H177">
            <v>63349</v>
          </cell>
          <cell r="I177">
            <v>63349</v>
          </cell>
        </row>
        <row r="178">
          <cell r="D178" t="str">
            <v>DC/99/00/916</v>
          </cell>
          <cell r="E178" t="str">
            <v>FIAT INDIA LTD,Raymond,VVF Ltd. (TLG India )</v>
          </cell>
          <cell r="G178">
            <v>37748</v>
          </cell>
          <cell r="H178">
            <v>182712</v>
          </cell>
          <cell r="I178">
            <v>175634</v>
          </cell>
        </row>
        <row r="179">
          <cell r="D179" t="str">
            <v>DC/99/00/917</v>
          </cell>
          <cell r="E179" t="str">
            <v>Tata International Ltd. 9FCB Ulka)</v>
          </cell>
          <cell r="G179">
            <v>37628</v>
          </cell>
          <cell r="H179">
            <v>28734</v>
          </cell>
          <cell r="I179">
            <v>28734</v>
          </cell>
        </row>
        <row r="180">
          <cell r="D180" t="str">
            <v>DC/99/00/918</v>
          </cell>
          <cell r="E180" t="str">
            <v>Tata International Ltd. 9FCB Ulka)</v>
          </cell>
          <cell r="G180">
            <v>37718</v>
          </cell>
          <cell r="H180">
            <v>27010</v>
          </cell>
          <cell r="I180">
            <v>27010</v>
          </cell>
        </row>
        <row r="181">
          <cell r="D181" t="str">
            <v>DC/99/00/919</v>
          </cell>
          <cell r="E181" t="str">
            <v>Gujarat Co operative, Tata Intl (FCB Ulka)</v>
          </cell>
          <cell r="G181">
            <v>37536</v>
          </cell>
          <cell r="H181">
            <v>12257</v>
          </cell>
          <cell r="I181">
            <v>12257</v>
          </cell>
        </row>
        <row r="182">
          <cell r="D182" t="str">
            <v>DC/99/00/920</v>
          </cell>
          <cell r="E182" t="str">
            <v>Mahindera &amp; Mahindera (Interface Comm.)</v>
          </cell>
          <cell r="G182">
            <v>37687</v>
          </cell>
          <cell r="H182">
            <v>13792</v>
          </cell>
          <cell r="I182">
            <v>13792</v>
          </cell>
        </row>
        <row r="183">
          <cell r="D183" t="str">
            <v>DC/99/00/921</v>
          </cell>
          <cell r="E183" t="str">
            <v>Mahindera &amp; Mahindera (Interface Comm.)</v>
          </cell>
          <cell r="G183">
            <v>37597</v>
          </cell>
          <cell r="H183">
            <v>22986</v>
          </cell>
          <cell r="I183">
            <v>22986</v>
          </cell>
        </row>
        <row r="184">
          <cell r="D184" t="str">
            <v>DC/99/00/922</v>
          </cell>
          <cell r="E184" t="str">
            <v>Mahindera &amp; Mahindera (Interface Comm.)</v>
          </cell>
          <cell r="G184">
            <v>37475</v>
          </cell>
          <cell r="H184">
            <v>7451</v>
          </cell>
          <cell r="I184">
            <v>7451</v>
          </cell>
        </row>
        <row r="185">
          <cell r="D185" t="str">
            <v>DC/99/00/925</v>
          </cell>
          <cell r="E185" t="str">
            <v>HONDA M/CYCLE&amp;SCOOTERS (Triton)</v>
          </cell>
          <cell r="G185">
            <v>37632</v>
          </cell>
          <cell r="H185">
            <v>14598</v>
          </cell>
          <cell r="I185">
            <v>14598</v>
          </cell>
        </row>
        <row r="186">
          <cell r="D186" t="str">
            <v>DC/99/00/928</v>
          </cell>
          <cell r="E186" t="str">
            <v>Hindustan Levers</v>
          </cell>
          <cell r="G186">
            <v>37561</v>
          </cell>
          <cell r="H186">
            <v>8426</v>
          </cell>
          <cell r="I186">
            <v>8426</v>
          </cell>
        </row>
        <row r="187">
          <cell r="D187" t="str">
            <v>DC/99/00/927</v>
          </cell>
          <cell r="E187" t="str">
            <v>Hindustan Levers</v>
          </cell>
          <cell r="G187">
            <v>37561</v>
          </cell>
          <cell r="H187">
            <v>12146</v>
          </cell>
          <cell r="I187">
            <v>12146</v>
          </cell>
        </row>
        <row r="188">
          <cell r="D188" t="str">
            <v>DC/99/00/929</v>
          </cell>
          <cell r="E188" t="str">
            <v>CADILA HEALTHCARE LTD., GM Pends, LG Elect (Lowe Lintas)</v>
          </cell>
          <cell r="G188">
            <v>37695</v>
          </cell>
          <cell r="H188">
            <v>27519</v>
          </cell>
          <cell r="I188">
            <v>27519</v>
          </cell>
        </row>
        <row r="191">
          <cell r="H191">
            <v>5859498</v>
          </cell>
          <cell r="I191">
            <v>5193375</v>
          </cell>
        </row>
        <row r="192">
          <cell r="I192">
            <v>5193375</v>
          </cell>
        </row>
        <row r="193">
          <cell r="I193">
            <v>5687257</v>
          </cell>
        </row>
        <row r="194">
          <cell r="I194">
            <v>5693116</v>
          </cell>
        </row>
        <row r="197">
          <cell r="B197">
            <v>50221</v>
          </cell>
          <cell r="C197" t="str">
            <v>03950-01</v>
          </cell>
          <cell r="E197" t="str">
            <v>BPL</v>
          </cell>
          <cell r="F197">
            <v>36281</v>
          </cell>
          <cell r="I197">
            <v>0</v>
          </cell>
        </row>
        <row r="198">
          <cell r="B198">
            <v>50407</v>
          </cell>
          <cell r="C198" t="str">
            <v>07415-01</v>
          </cell>
          <cell r="E198" t="str">
            <v>UTTAR PRADESH TOURISM</v>
          </cell>
          <cell r="F198">
            <v>37011</v>
          </cell>
          <cell r="I198">
            <v>0</v>
          </cell>
        </row>
        <row r="199">
          <cell r="B199">
            <v>50407</v>
          </cell>
          <cell r="C199" t="str">
            <v>07415-02</v>
          </cell>
          <cell r="E199" t="str">
            <v>UTTAR PRADESH TOURISM</v>
          </cell>
          <cell r="F199">
            <v>37042</v>
          </cell>
          <cell r="I199">
            <v>0</v>
          </cell>
        </row>
        <row r="200">
          <cell r="B200">
            <v>50407</v>
          </cell>
          <cell r="C200" t="str">
            <v>07415-03</v>
          </cell>
          <cell r="E200" t="str">
            <v>UTTAR PRADESH TOURISM</v>
          </cell>
          <cell r="F200">
            <v>37072</v>
          </cell>
          <cell r="I200">
            <v>0</v>
          </cell>
        </row>
        <row r="201">
          <cell r="B201">
            <v>50240</v>
          </cell>
          <cell r="C201" t="str">
            <v>07452-01</v>
          </cell>
          <cell r="E201" t="str">
            <v>Dept. of tourism Kerala</v>
          </cell>
          <cell r="F201">
            <v>37011</v>
          </cell>
          <cell r="I201">
            <v>0</v>
          </cell>
        </row>
        <row r="202">
          <cell r="B202">
            <v>50240</v>
          </cell>
          <cell r="C202" t="str">
            <v>07452-02</v>
          </cell>
          <cell r="E202" t="str">
            <v>Dept. of tourism Kerala</v>
          </cell>
          <cell r="F202">
            <v>37042</v>
          </cell>
          <cell r="I202">
            <v>0</v>
          </cell>
        </row>
        <row r="203">
          <cell r="B203">
            <v>50240</v>
          </cell>
          <cell r="C203" t="str">
            <v>07471-01</v>
          </cell>
          <cell r="E203" t="str">
            <v>Dept. of tourism Kerala</v>
          </cell>
          <cell r="F203">
            <v>37042</v>
          </cell>
          <cell r="I203">
            <v>0</v>
          </cell>
        </row>
        <row r="204">
          <cell r="B204">
            <v>50272</v>
          </cell>
          <cell r="C204" t="str">
            <v>07869-02</v>
          </cell>
          <cell r="E204" t="str">
            <v>Gujarat Co operative</v>
          </cell>
          <cell r="F204">
            <v>37134</v>
          </cell>
          <cell r="I204">
            <v>5726</v>
          </cell>
        </row>
        <row r="205">
          <cell r="B205">
            <v>50417</v>
          </cell>
          <cell r="C205" t="str">
            <v>07947-01</v>
          </cell>
          <cell r="E205" t="str">
            <v>DORCAS MARKET MAKERS</v>
          </cell>
          <cell r="F205">
            <v>37134</v>
          </cell>
          <cell r="I205">
            <v>0</v>
          </cell>
        </row>
        <row r="206">
          <cell r="B206">
            <v>50352</v>
          </cell>
          <cell r="C206" t="str">
            <v>08208-01</v>
          </cell>
          <cell r="E206" t="str">
            <v>Reliance Industries Ltd.</v>
          </cell>
          <cell r="F206">
            <v>37164</v>
          </cell>
          <cell r="I206">
            <v>0</v>
          </cell>
        </row>
        <row r="207">
          <cell r="B207">
            <v>50352</v>
          </cell>
          <cell r="C207" t="str">
            <v>08208-02</v>
          </cell>
          <cell r="E207" t="str">
            <v>Reliance Industries Ltd.</v>
          </cell>
          <cell r="F207">
            <v>37195</v>
          </cell>
          <cell r="I207">
            <v>0</v>
          </cell>
        </row>
        <row r="208">
          <cell r="B208">
            <v>50426</v>
          </cell>
          <cell r="C208" t="str">
            <v>08224-01</v>
          </cell>
          <cell r="E208" t="str">
            <v>FIAT INDIA LTD</v>
          </cell>
          <cell r="F208">
            <v>37195</v>
          </cell>
          <cell r="I208">
            <v>0</v>
          </cell>
        </row>
        <row r="209">
          <cell r="B209">
            <v>50426</v>
          </cell>
          <cell r="C209" t="str">
            <v>08224-03</v>
          </cell>
          <cell r="E209" t="str">
            <v>FIAT INDIA LTD</v>
          </cell>
          <cell r="F209">
            <v>37225</v>
          </cell>
          <cell r="I209">
            <v>0</v>
          </cell>
        </row>
        <row r="210">
          <cell r="B210">
            <v>50426</v>
          </cell>
          <cell r="C210" t="str">
            <v>08224-05</v>
          </cell>
          <cell r="E210" t="str">
            <v>FIAT INDIA LTD</v>
          </cell>
          <cell r="F210">
            <v>37256</v>
          </cell>
          <cell r="I210">
            <v>0</v>
          </cell>
        </row>
        <row r="211">
          <cell r="B211">
            <v>50232</v>
          </cell>
          <cell r="C211" t="str">
            <v>08247-07</v>
          </cell>
          <cell r="E211" t="str">
            <v>COLGATE PALMOLIVE(I)LTD</v>
          </cell>
          <cell r="F211">
            <v>37287</v>
          </cell>
          <cell r="I211">
            <v>0</v>
          </cell>
        </row>
        <row r="212">
          <cell r="B212">
            <v>50352</v>
          </cell>
          <cell r="C212" t="str">
            <v>08284-01</v>
          </cell>
          <cell r="E212" t="str">
            <v>Reliance Industries Ltd.</v>
          </cell>
          <cell r="F212">
            <v>37195</v>
          </cell>
          <cell r="I212">
            <v>0</v>
          </cell>
        </row>
        <row r="213">
          <cell r="B213">
            <v>50352</v>
          </cell>
          <cell r="C213" t="str">
            <v>08322-01</v>
          </cell>
          <cell r="E213" t="str">
            <v>Reliance Industries Ltd.</v>
          </cell>
          <cell r="F213">
            <v>37195</v>
          </cell>
          <cell r="I213">
            <v>0</v>
          </cell>
        </row>
        <row r="214">
          <cell r="B214">
            <v>50352</v>
          </cell>
          <cell r="C214" t="str">
            <v>08355-01</v>
          </cell>
          <cell r="E214" t="str">
            <v>Reliance Industries Ltd.</v>
          </cell>
          <cell r="F214">
            <v>37225</v>
          </cell>
          <cell r="I214">
            <v>0</v>
          </cell>
        </row>
        <row r="215">
          <cell r="B215">
            <v>50352</v>
          </cell>
          <cell r="C215" t="str">
            <v>08355-03</v>
          </cell>
          <cell r="E215" t="str">
            <v>Reliance Industries Ltd.</v>
          </cell>
          <cell r="F215">
            <v>37287</v>
          </cell>
          <cell r="I215">
            <v>0</v>
          </cell>
        </row>
        <row r="216">
          <cell r="B216">
            <v>50394</v>
          </cell>
          <cell r="C216" t="str">
            <v>08378-03</v>
          </cell>
          <cell r="E216" t="str">
            <v>VVF Ltd.</v>
          </cell>
          <cell r="F216">
            <v>37256</v>
          </cell>
          <cell r="I216">
            <v>0</v>
          </cell>
        </row>
        <row r="217">
          <cell r="B217">
            <v>50416</v>
          </cell>
          <cell r="C217" t="str">
            <v>08406-01</v>
          </cell>
          <cell r="E217" t="str">
            <v>BIRLA AT &amp; T</v>
          </cell>
          <cell r="F217">
            <v>37225</v>
          </cell>
          <cell r="I217">
            <v>0</v>
          </cell>
        </row>
        <row r="218">
          <cell r="B218">
            <v>50416</v>
          </cell>
          <cell r="C218" t="str">
            <v>08406-03</v>
          </cell>
          <cell r="E218" t="str">
            <v>BIRLA AT &amp; T</v>
          </cell>
          <cell r="F218">
            <v>37256</v>
          </cell>
          <cell r="I218">
            <v>0</v>
          </cell>
        </row>
        <row r="219">
          <cell r="B219">
            <v>50416</v>
          </cell>
          <cell r="C219" t="str">
            <v>08406-05</v>
          </cell>
          <cell r="E219" t="str">
            <v>BIRLA AT &amp; T</v>
          </cell>
          <cell r="F219">
            <v>37287</v>
          </cell>
          <cell r="I219">
            <v>0</v>
          </cell>
        </row>
        <row r="220">
          <cell r="B220">
            <v>50434</v>
          </cell>
          <cell r="C220" t="str">
            <v>08457-01</v>
          </cell>
          <cell r="E220" t="str">
            <v>PUMA AYURVEDIC HERBALS</v>
          </cell>
          <cell r="F220">
            <v>37225</v>
          </cell>
          <cell r="I220">
            <v>0</v>
          </cell>
        </row>
        <row r="221">
          <cell r="B221">
            <v>50434</v>
          </cell>
          <cell r="C221" t="str">
            <v>08457-03</v>
          </cell>
          <cell r="E221" t="str">
            <v>PUMA AYURVEDIC HERBALS</v>
          </cell>
          <cell r="F221">
            <v>37256</v>
          </cell>
          <cell r="I221">
            <v>0</v>
          </cell>
        </row>
        <row r="222">
          <cell r="B222">
            <v>50434</v>
          </cell>
          <cell r="C222" t="str">
            <v>08457-05</v>
          </cell>
          <cell r="E222" t="str">
            <v>PUMA AYURVEDIC HERBALS</v>
          </cell>
          <cell r="F222">
            <v>37287</v>
          </cell>
          <cell r="I222">
            <v>0</v>
          </cell>
        </row>
        <row r="223">
          <cell r="B223">
            <v>50362</v>
          </cell>
          <cell r="C223" t="str">
            <v>08600-01</v>
          </cell>
          <cell r="E223" t="str">
            <v>Seagram Maufacturining Ltd.</v>
          </cell>
          <cell r="F223">
            <v>37256</v>
          </cell>
          <cell r="I223">
            <v>0</v>
          </cell>
        </row>
        <row r="224">
          <cell r="B224">
            <v>50362</v>
          </cell>
          <cell r="C224" t="str">
            <v>08600-03</v>
          </cell>
          <cell r="E224" t="str">
            <v>Seagram Maufacturining Ltd.</v>
          </cell>
          <cell r="F224">
            <v>37287</v>
          </cell>
          <cell r="I224">
            <v>0</v>
          </cell>
        </row>
        <row r="225">
          <cell r="B225">
            <v>50362</v>
          </cell>
          <cell r="C225" t="str">
            <v>08600-05</v>
          </cell>
          <cell r="E225" t="str">
            <v>Seagram Maufacturining Ltd.</v>
          </cell>
          <cell r="F225">
            <v>37315</v>
          </cell>
          <cell r="I225">
            <v>0</v>
          </cell>
        </row>
        <row r="226">
          <cell r="B226">
            <v>50352</v>
          </cell>
          <cell r="C226" t="str">
            <v>08724-01</v>
          </cell>
          <cell r="E226" t="str">
            <v>Reliance Industries Ltd.</v>
          </cell>
          <cell r="F226">
            <v>37287</v>
          </cell>
          <cell r="I226">
            <v>0</v>
          </cell>
        </row>
        <row r="227">
          <cell r="B227">
            <v>50352</v>
          </cell>
          <cell r="C227" t="str">
            <v>08726-01</v>
          </cell>
          <cell r="E227" t="str">
            <v>Reliance Industries Ltd.</v>
          </cell>
          <cell r="F227">
            <v>37287</v>
          </cell>
          <cell r="I227">
            <v>0</v>
          </cell>
        </row>
        <row r="228">
          <cell r="B228">
            <v>50441</v>
          </cell>
          <cell r="C228" t="str">
            <v>08737-05</v>
          </cell>
          <cell r="E228" t="str">
            <v>TVS MOTOR COMPANY LTD</v>
          </cell>
          <cell r="F228">
            <v>37346</v>
          </cell>
          <cell r="I228">
            <v>0</v>
          </cell>
        </row>
        <row r="229">
          <cell r="B229">
            <v>50352</v>
          </cell>
          <cell r="C229" t="str">
            <v>08752-01</v>
          </cell>
          <cell r="E229" t="str">
            <v>Reliance Industries Ltd.</v>
          </cell>
          <cell r="F229">
            <v>37315</v>
          </cell>
          <cell r="I229">
            <v>0</v>
          </cell>
        </row>
        <row r="230">
          <cell r="B230">
            <v>50392</v>
          </cell>
          <cell r="C230" t="str">
            <v>08828-01</v>
          </cell>
          <cell r="E230" t="str">
            <v>Videocon Intl. Ltd</v>
          </cell>
          <cell r="F230">
            <v>37315</v>
          </cell>
          <cell r="I230">
            <v>0</v>
          </cell>
        </row>
        <row r="231">
          <cell r="B231">
            <v>50392</v>
          </cell>
          <cell r="C231" t="str">
            <v>08828-03</v>
          </cell>
          <cell r="E231" t="str">
            <v>Videocon Intl. Ltd</v>
          </cell>
          <cell r="F231">
            <v>37346</v>
          </cell>
          <cell r="I231">
            <v>0</v>
          </cell>
        </row>
        <row r="232">
          <cell r="B232">
            <v>50392</v>
          </cell>
          <cell r="C232" t="str">
            <v>08828-05</v>
          </cell>
          <cell r="E232" t="str">
            <v>Videocon Intl. Ltd</v>
          </cell>
          <cell r="F232">
            <v>37376</v>
          </cell>
          <cell r="I232">
            <v>0</v>
          </cell>
        </row>
        <row r="233">
          <cell r="B233">
            <v>50439</v>
          </cell>
          <cell r="C233" t="str">
            <v>08829-07</v>
          </cell>
          <cell r="E233" t="str">
            <v>TELEBRANDS INDIA</v>
          </cell>
          <cell r="F233">
            <v>37407</v>
          </cell>
          <cell r="I233">
            <v>0</v>
          </cell>
        </row>
        <row r="234">
          <cell r="B234">
            <v>50439</v>
          </cell>
          <cell r="C234" t="str">
            <v>08829-09</v>
          </cell>
          <cell r="E234" t="str">
            <v>TELEBRANDS INDIA</v>
          </cell>
          <cell r="F234">
            <v>37437</v>
          </cell>
          <cell r="I234">
            <v>0</v>
          </cell>
        </row>
        <row r="235">
          <cell r="B235">
            <v>50439</v>
          </cell>
          <cell r="C235" t="str">
            <v>08829-11</v>
          </cell>
          <cell r="E235" t="str">
            <v>TELEBRANDS INDIA</v>
          </cell>
          <cell r="F235">
            <v>37468</v>
          </cell>
          <cell r="I235">
            <v>0</v>
          </cell>
        </row>
        <row r="236">
          <cell r="B236">
            <v>50439</v>
          </cell>
          <cell r="C236" t="str">
            <v>08829-13</v>
          </cell>
          <cell r="E236" t="str">
            <v>TELEBRANDS INDIA</v>
          </cell>
          <cell r="F236">
            <v>37499</v>
          </cell>
          <cell r="I236">
            <v>0</v>
          </cell>
        </row>
        <row r="237">
          <cell r="B237">
            <v>50439</v>
          </cell>
          <cell r="C237" t="str">
            <v>08829-15</v>
          </cell>
          <cell r="E237" t="str">
            <v>TELEBRANDS INDIA</v>
          </cell>
          <cell r="F237">
            <v>37529</v>
          </cell>
          <cell r="I237">
            <v>0</v>
          </cell>
        </row>
        <row r="238">
          <cell r="B238">
            <v>50439</v>
          </cell>
          <cell r="C238" t="str">
            <v>08829-17</v>
          </cell>
          <cell r="E238" t="str">
            <v>TELEBRANDS INDIA</v>
          </cell>
          <cell r="F238">
            <v>37560</v>
          </cell>
          <cell r="I238">
            <v>0</v>
          </cell>
        </row>
        <row r="239">
          <cell r="B239">
            <v>50439</v>
          </cell>
          <cell r="C239" t="str">
            <v>08829-19</v>
          </cell>
          <cell r="E239" t="str">
            <v>TELEBRANDS INDIA</v>
          </cell>
          <cell r="F239">
            <v>37590</v>
          </cell>
          <cell r="I239">
            <v>0</v>
          </cell>
        </row>
        <row r="240">
          <cell r="B240">
            <v>50439</v>
          </cell>
          <cell r="C240" t="str">
            <v>08829-21</v>
          </cell>
          <cell r="E240" t="str">
            <v>TELEBRANDS INDIA</v>
          </cell>
          <cell r="F240">
            <v>37621</v>
          </cell>
          <cell r="I240">
            <v>0</v>
          </cell>
        </row>
        <row r="241">
          <cell r="B241">
            <v>50316</v>
          </cell>
          <cell r="C241" t="str">
            <v>08909-01</v>
          </cell>
          <cell r="E241" t="str">
            <v>Mahindera &amp; Mahindera</v>
          </cell>
          <cell r="F241">
            <v>37346</v>
          </cell>
          <cell r="I241">
            <v>0</v>
          </cell>
        </row>
        <row r="242">
          <cell r="B242">
            <v>50426</v>
          </cell>
          <cell r="C242" t="str">
            <v>09121-01</v>
          </cell>
          <cell r="E242" t="str">
            <v>FIAT INDIA LTD</v>
          </cell>
          <cell r="F242">
            <v>37376</v>
          </cell>
          <cell r="I242">
            <v>0</v>
          </cell>
        </row>
        <row r="243">
          <cell r="B243">
            <v>50426</v>
          </cell>
          <cell r="C243" t="str">
            <v>09121-03</v>
          </cell>
          <cell r="E243" t="str">
            <v>FIAT INDIA LTD</v>
          </cell>
          <cell r="F243">
            <v>37407</v>
          </cell>
          <cell r="I243">
            <v>0</v>
          </cell>
        </row>
        <row r="244">
          <cell r="B244">
            <v>50349</v>
          </cell>
          <cell r="C244" t="str">
            <v>09161-01</v>
          </cell>
          <cell r="E244" t="str">
            <v>Raymond Ltd.</v>
          </cell>
          <cell r="F244">
            <v>37376</v>
          </cell>
          <cell r="I244">
            <v>0</v>
          </cell>
        </row>
        <row r="245">
          <cell r="B245">
            <v>50416</v>
          </cell>
          <cell r="C245" t="str">
            <v>09175-01</v>
          </cell>
          <cell r="E245" t="str">
            <v>BIRLA AT &amp; T</v>
          </cell>
          <cell r="F245">
            <v>37376</v>
          </cell>
          <cell r="I245">
            <v>0</v>
          </cell>
        </row>
        <row r="246">
          <cell r="B246">
            <v>50416</v>
          </cell>
          <cell r="C246" t="str">
            <v>09175-03</v>
          </cell>
          <cell r="E246" t="str">
            <v>BIRLA AT &amp; T</v>
          </cell>
          <cell r="F246">
            <v>37407</v>
          </cell>
          <cell r="I246">
            <v>0</v>
          </cell>
        </row>
        <row r="247">
          <cell r="B247">
            <v>50416</v>
          </cell>
          <cell r="C247" t="str">
            <v>09175-05</v>
          </cell>
          <cell r="E247" t="str">
            <v>BIRLA AT &amp; T</v>
          </cell>
          <cell r="F247">
            <v>37437</v>
          </cell>
          <cell r="I247">
            <v>0</v>
          </cell>
        </row>
        <row r="248">
          <cell r="B248">
            <v>50377</v>
          </cell>
          <cell r="C248" t="str">
            <v>09321-01</v>
          </cell>
          <cell r="E248" t="str">
            <v>Tata International Ltd.</v>
          </cell>
          <cell r="F248">
            <v>37407</v>
          </cell>
          <cell r="I248">
            <v>0</v>
          </cell>
        </row>
        <row r="249">
          <cell r="B249">
            <v>50377</v>
          </cell>
          <cell r="C249" t="str">
            <v>09321-03</v>
          </cell>
          <cell r="E249" t="str">
            <v>Tata International Ltd.</v>
          </cell>
          <cell r="F249">
            <v>37437</v>
          </cell>
          <cell r="I249">
            <v>0</v>
          </cell>
        </row>
        <row r="250">
          <cell r="B250">
            <v>50377</v>
          </cell>
          <cell r="C250" t="str">
            <v>09322-01</v>
          </cell>
          <cell r="E250" t="str">
            <v>Tata International Ltd.</v>
          </cell>
          <cell r="F250">
            <v>37468</v>
          </cell>
          <cell r="I250">
            <v>0</v>
          </cell>
        </row>
        <row r="251">
          <cell r="B251">
            <v>50426</v>
          </cell>
          <cell r="C251" t="str">
            <v>09323-01</v>
          </cell>
          <cell r="E251" t="str">
            <v>FIAT INDIA LTD</v>
          </cell>
          <cell r="F251">
            <v>37407</v>
          </cell>
          <cell r="I251">
            <v>0</v>
          </cell>
        </row>
        <row r="252">
          <cell r="B252">
            <v>50426</v>
          </cell>
          <cell r="C252" t="str">
            <v>09323-03</v>
          </cell>
          <cell r="E252" t="str">
            <v>FIAT INDIA LTD</v>
          </cell>
          <cell r="F252">
            <v>37437</v>
          </cell>
          <cell r="I252">
            <v>0</v>
          </cell>
        </row>
        <row r="253">
          <cell r="B253">
            <v>50416</v>
          </cell>
          <cell r="C253" t="str">
            <v>09408-01</v>
          </cell>
          <cell r="E253" t="str">
            <v>BIRLA AT &amp; T</v>
          </cell>
          <cell r="F253">
            <v>37437</v>
          </cell>
          <cell r="I253">
            <v>0</v>
          </cell>
        </row>
        <row r="254">
          <cell r="B254">
            <v>50458</v>
          </cell>
          <cell r="C254" t="str">
            <v>09527-01</v>
          </cell>
          <cell r="E254" t="str">
            <v>LUXOR INT'L PVT LTD</v>
          </cell>
          <cell r="F254">
            <v>37437</v>
          </cell>
          <cell r="I254">
            <v>0</v>
          </cell>
        </row>
        <row r="255">
          <cell r="B255">
            <v>50426</v>
          </cell>
          <cell r="C255" t="str">
            <v>09533-01</v>
          </cell>
          <cell r="E255" t="str">
            <v>FIAT INDIA LTD</v>
          </cell>
          <cell r="F255">
            <v>37468</v>
          </cell>
          <cell r="I255">
            <v>0</v>
          </cell>
        </row>
        <row r="256">
          <cell r="B256">
            <v>50280</v>
          </cell>
          <cell r="C256" t="str">
            <v>09655-03</v>
          </cell>
          <cell r="E256" t="str">
            <v>Hindustan Levers</v>
          </cell>
          <cell r="F256">
            <v>37499</v>
          </cell>
          <cell r="I256">
            <v>0</v>
          </cell>
        </row>
        <row r="257">
          <cell r="B257">
            <v>50280</v>
          </cell>
          <cell r="C257" t="str">
            <v>09655-05</v>
          </cell>
          <cell r="E257" t="str">
            <v>Hindustan Levers</v>
          </cell>
          <cell r="F257">
            <v>37529</v>
          </cell>
          <cell r="I257">
            <v>0</v>
          </cell>
        </row>
        <row r="258">
          <cell r="B258">
            <v>50262</v>
          </cell>
          <cell r="C258" t="str">
            <v>09657-05</v>
          </cell>
          <cell r="E258" t="str">
            <v>G.M.PENS (I) LTD</v>
          </cell>
          <cell r="F258">
            <v>37529</v>
          </cell>
          <cell r="I258">
            <v>0</v>
          </cell>
        </row>
        <row r="259">
          <cell r="B259">
            <v>50377</v>
          </cell>
          <cell r="C259" t="str">
            <v>09676-01</v>
          </cell>
          <cell r="E259" t="str">
            <v>Tata International Ltd.</v>
          </cell>
          <cell r="F259">
            <v>37468</v>
          </cell>
          <cell r="I259">
            <v>0</v>
          </cell>
        </row>
        <row r="260">
          <cell r="B260">
            <v>50377</v>
          </cell>
          <cell r="C260" t="str">
            <v>09676-03</v>
          </cell>
          <cell r="E260" t="str">
            <v>Tata International Ltd.</v>
          </cell>
          <cell r="F260">
            <v>37499</v>
          </cell>
          <cell r="I260">
            <v>0</v>
          </cell>
        </row>
        <row r="261">
          <cell r="B261">
            <v>50377</v>
          </cell>
          <cell r="C261" t="str">
            <v>09676-05</v>
          </cell>
          <cell r="E261" t="str">
            <v>Tata International Ltd.</v>
          </cell>
          <cell r="F261">
            <v>37529</v>
          </cell>
          <cell r="I261">
            <v>0</v>
          </cell>
        </row>
        <row r="262">
          <cell r="B262">
            <v>50377</v>
          </cell>
          <cell r="C262" t="str">
            <v>09676-07</v>
          </cell>
          <cell r="E262" t="str">
            <v>Tata International Ltd.</v>
          </cell>
          <cell r="F262">
            <v>37560</v>
          </cell>
          <cell r="I262">
            <v>0</v>
          </cell>
        </row>
        <row r="263">
          <cell r="B263">
            <v>50377</v>
          </cell>
          <cell r="C263" t="str">
            <v>09676-09</v>
          </cell>
          <cell r="E263" t="str">
            <v>Tata International Ltd.</v>
          </cell>
          <cell r="F263">
            <v>37590</v>
          </cell>
          <cell r="I263">
            <v>0</v>
          </cell>
        </row>
        <row r="264">
          <cell r="B264">
            <v>50280</v>
          </cell>
          <cell r="C264" t="str">
            <v>09761-01</v>
          </cell>
          <cell r="E264" t="str">
            <v>Hindustan Levers</v>
          </cell>
          <cell r="F264">
            <v>37499</v>
          </cell>
          <cell r="I264">
            <v>0</v>
          </cell>
        </row>
        <row r="265">
          <cell r="B265">
            <v>50316</v>
          </cell>
          <cell r="C265" t="str">
            <v>09769-01</v>
          </cell>
          <cell r="E265" t="str">
            <v>Mahindera &amp; Mahindera</v>
          </cell>
          <cell r="F265">
            <v>37499</v>
          </cell>
          <cell r="I265">
            <v>0</v>
          </cell>
        </row>
        <row r="266">
          <cell r="B266">
            <v>50280</v>
          </cell>
          <cell r="C266" t="str">
            <v>09796-01</v>
          </cell>
          <cell r="E266" t="str">
            <v>Hindustan Levers</v>
          </cell>
          <cell r="F266">
            <v>37499</v>
          </cell>
          <cell r="I266">
            <v>0</v>
          </cell>
        </row>
        <row r="267">
          <cell r="B267">
            <v>50280</v>
          </cell>
          <cell r="C267" t="str">
            <v>09796-03</v>
          </cell>
          <cell r="E267" t="str">
            <v>Hindustan Levers</v>
          </cell>
          <cell r="F267">
            <v>37529</v>
          </cell>
          <cell r="I267">
            <v>0</v>
          </cell>
        </row>
        <row r="268">
          <cell r="B268">
            <v>50486</v>
          </cell>
          <cell r="C268" t="str">
            <v>09885-01</v>
          </cell>
          <cell r="E268" t="str">
            <v>TOYOTA KIRLOSKAR MOTOR</v>
          </cell>
          <cell r="F268">
            <v>37529</v>
          </cell>
          <cell r="I268">
            <v>0</v>
          </cell>
        </row>
        <row r="269">
          <cell r="B269">
            <v>50349</v>
          </cell>
          <cell r="C269" t="str">
            <v>10165-01</v>
          </cell>
          <cell r="E269" t="str">
            <v>Raymond Ltd.</v>
          </cell>
          <cell r="F269">
            <v>37560</v>
          </cell>
          <cell r="I269">
            <v>0</v>
          </cell>
        </row>
        <row r="270">
          <cell r="B270">
            <v>50474</v>
          </cell>
          <cell r="C270" t="str">
            <v>10242-01</v>
          </cell>
          <cell r="E270" t="str">
            <v>HONDA M/CYCLE&amp;SCOOTERS</v>
          </cell>
          <cell r="F270">
            <v>37560</v>
          </cell>
          <cell r="I270">
            <v>0</v>
          </cell>
        </row>
        <row r="271">
          <cell r="B271">
            <v>50304</v>
          </cell>
          <cell r="C271" t="str">
            <v>10291-01</v>
          </cell>
          <cell r="E271" t="str">
            <v>L.G. Electronics (I) Pvt. Ltd.</v>
          </cell>
          <cell r="F271">
            <v>37560</v>
          </cell>
          <cell r="I271">
            <v>0</v>
          </cell>
        </row>
        <row r="272">
          <cell r="B272">
            <v>50472</v>
          </cell>
          <cell r="C272" t="str">
            <v>10325-01</v>
          </cell>
          <cell r="E272" t="str">
            <v>CADILA HEALTHCARE LTD.</v>
          </cell>
          <cell r="F272">
            <v>37560</v>
          </cell>
          <cell r="I272">
            <v>0</v>
          </cell>
        </row>
        <row r="273">
          <cell r="B273">
            <v>50472</v>
          </cell>
          <cell r="C273" t="str">
            <v>10393-01</v>
          </cell>
          <cell r="E273" t="str">
            <v>CADILA HEALTHCARE LTD.</v>
          </cell>
          <cell r="F273">
            <v>37560</v>
          </cell>
          <cell r="I273">
            <v>0</v>
          </cell>
        </row>
        <row r="274">
          <cell r="B274">
            <v>50232</v>
          </cell>
          <cell r="C274" t="str">
            <v>10445-01</v>
          </cell>
          <cell r="E274" t="str">
            <v>COLGATE PALMOLIVE(I)LTD</v>
          </cell>
          <cell r="F274">
            <v>37590</v>
          </cell>
          <cell r="I274">
            <v>0</v>
          </cell>
        </row>
        <row r="275">
          <cell r="B275">
            <v>50316</v>
          </cell>
          <cell r="C275" t="str">
            <v>10544-01</v>
          </cell>
          <cell r="E275" t="str">
            <v>Mahindera &amp; Mahindera</v>
          </cell>
          <cell r="F275">
            <v>37590</v>
          </cell>
          <cell r="I275">
            <v>0</v>
          </cell>
        </row>
        <row r="276">
          <cell r="B276">
            <v>50377</v>
          </cell>
          <cell r="C276" t="str">
            <v>10774-01</v>
          </cell>
          <cell r="E276" t="str">
            <v>Tata International Ltd.</v>
          </cell>
          <cell r="F276">
            <v>37621</v>
          </cell>
          <cell r="I276">
            <v>0</v>
          </cell>
        </row>
      </sheetData>
      <sheetData sheetId="2"/>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PF Payable"/>
      <sheetName val="Sheet1"/>
      <sheetName val="PF Exp."/>
      <sheetName val="PF Admn. charges"/>
      <sheetName val=" CL 21(ii)(B)  (2)- Employe (2)"/>
      <sheetName val="To be Discuss"/>
    </sheetNames>
    <sheetDataSet>
      <sheetData sheetId="0" refreshError="1">
        <row r="3">
          <cell r="A3" t="str">
            <v>KR</v>
          </cell>
          <cell r="B3">
            <v>1900003993</v>
          </cell>
          <cell r="C3" t="str">
            <v>FULL&amp; FINAL RAJ K . SINGH EC.1435 (14.01.05)</v>
          </cell>
          <cell r="D3" t="str">
            <v>1001435</v>
          </cell>
          <cell r="E3">
            <v>2000</v>
          </cell>
          <cell r="F3">
            <v>38446</v>
          </cell>
          <cell r="G3">
            <v>38446</v>
          </cell>
          <cell r="H3">
            <v>-4718</v>
          </cell>
        </row>
        <row r="4">
          <cell r="A4" t="str">
            <v>KR</v>
          </cell>
          <cell r="B4">
            <v>1900003991</v>
          </cell>
          <cell r="C4" t="str">
            <v>FULL&amp; FINAL C MALLIKARJUNA REDDY EC.3351(18.02.05)</v>
          </cell>
          <cell r="D4" t="str">
            <v>1003351</v>
          </cell>
          <cell r="E4">
            <v>2000</v>
          </cell>
          <cell r="F4">
            <v>38446</v>
          </cell>
          <cell r="G4">
            <v>38446</v>
          </cell>
          <cell r="H4">
            <v>-602</v>
          </cell>
        </row>
        <row r="5">
          <cell r="A5" t="str">
            <v>KR</v>
          </cell>
          <cell r="B5">
            <v>1900003996</v>
          </cell>
          <cell r="C5" t="str">
            <v>FULL&amp; FINAL SANJAY YADAV EC.3643 (11.02.05)</v>
          </cell>
          <cell r="D5" t="str">
            <v>1003643</v>
          </cell>
          <cell r="E5">
            <v>2000</v>
          </cell>
          <cell r="F5">
            <v>38446</v>
          </cell>
          <cell r="G5">
            <v>38446</v>
          </cell>
          <cell r="H5">
            <v>-252</v>
          </cell>
        </row>
        <row r="6">
          <cell r="A6" t="str">
            <v>KZ</v>
          </cell>
          <cell r="B6">
            <v>1500003300</v>
          </cell>
          <cell r="C6" t="str">
            <v>PF FOR THE M/O MAR'05</v>
          </cell>
          <cell r="D6" t="str">
            <v>334206-334209</v>
          </cell>
          <cell r="E6">
            <v>2000</v>
          </cell>
          <cell r="F6">
            <v>38456</v>
          </cell>
          <cell r="G6">
            <v>38456</v>
          </cell>
          <cell r="H6">
            <v>4330192</v>
          </cell>
        </row>
        <row r="7">
          <cell r="A7" t="str">
            <v>KR</v>
          </cell>
          <cell r="B7">
            <v>1900004641</v>
          </cell>
          <cell r="C7" t="str">
            <v>FULL &amp; FINAL GOPI P NAIR EC.569 (02.04.05)</v>
          </cell>
          <cell r="D7" t="str">
            <v>1000569</v>
          </cell>
          <cell r="E7">
            <v>2000</v>
          </cell>
          <cell r="F7">
            <v>38472</v>
          </cell>
          <cell r="G7">
            <v>38472</v>
          </cell>
          <cell r="H7">
            <v>-142</v>
          </cell>
        </row>
        <row r="8">
          <cell r="A8" t="str">
            <v>KA</v>
          </cell>
          <cell r="B8">
            <v>1700000301</v>
          </cell>
          <cell r="C8" t="str">
            <v>Salary for the mo April05</v>
          </cell>
          <cell r="D8" t="str">
            <v>20050430</v>
          </cell>
          <cell r="E8">
            <v>2000</v>
          </cell>
          <cell r="F8">
            <v>38472</v>
          </cell>
          <cell r="G8">
            <v>38472</v>
          </cell>
          <cell r="H8">
            <v>-4102101</v>
          </cell>
        </row>
        <row r="9">
          <cell r="A9" t="str">
            <v>SA</v>
          </cell>
          <cell r="B9">
            <v>100003919</v>
          </cell>
          <cell r="C9" t="str">
            <v>PF APR'05 ADM CHARGES</v>
          </cell>
          <cell r="D9" t="str">
            <v>PF APR'05 ADM CHAR</v>
          </cell>
          <cell r="E9">
            <v>2000</v>
          </cell>
          <cell r="F9">
            <v>38472</v>
          </cell>
          <cell r="G9">
            <v>38472</v>
          </cell>
          <cell r="H9">
            <v>-237732</v>
          </cell>
        </row>
        <row r="10">
          <cell r="A10" t="str">
            <v>KZ</v>
          </cell>
          <cell r="B10">
            <v>1500000213</v>
          </cell>
          <cell r="C10" t="str">
            <v>PF FOR THE M/O APRIL05</v>
          </cell>
          <cell r="D10" t="str">
            <v>358349</v>
          </cell>
          <cell r="E10">
            <v>2000</v>
          </cell>
          <cell r="F10">
            <v>38484</v>
          </cell>
          <cell r="G10">
            <v>38484</v>
          </cell>
        </row>
        <row r="11">
          <cell r="A11" t="str">
            <v>KZ</v>
          </cell>
          <cell r="B11">
            <v>1500000216</v>
          </cell>
          <cell r="C11" t="str">
            <v>PF FOR THE M/O APRIL05</v>
          </cell>
          <cell r="D11" t="str">
            <v>361851-361857</v>
          </cell>
          <cell r="E11">
            <v>2000</v>
          </cell>
          <cell r="F11">
            <v>38485</v>
          </cell>
          <cell r="G11">
            <v>38485</v>
          </cell>
          <cell r="H11">
            <v>4582715</v>
          </cell>
        </row>
        <row r="12">
          <cell r="A12" t="str">
            <v>KA</v>
          </cell>
          <cell r="B12">
            <v>1700000018</v>
          </cell>
          <cell r="C12" t="str">
            <v>PF FOR THE M/O APRIL05</v>
          </cell>
          <cell r="D12" t="str">
            <v>358349</v>
          </cell>
          <cell r="E12">
            <v>2000</v>
          </cell>
          <cell r="F12">
            <v>38485</v>
          </cell>
          <cell r="G12">
            <v>38484</v>
          </cell>
        </row>
        <row r="13">
          <cell r="A13" t="str">
            <v>KR</v>
          </cell>
          <cell r="B13">
            <v>1900000112</v>
          </cell>
          <cell r="C13" t="str">
            <v>FULL &amp; FINAL  SUDHAKARA R . VIPPALA EC.3794</v>
          </cell>
          <cell r="D13" t="str">
            <v>1003794</v>
          </cell>
          <cell r="E13">
            <v>2000</v>
          </cell>
          <cell r="F13">
            <v>38498</v>
          </cell>
          <cell r="G13">
            <v>38498</v>
          </cell>
          <cell r="H13">
            <v>-1222</v>
          </cell>
        </row>
        <row r="14">
          <cell r="A14" t="str">
            <v>KR</v>
          </cell>
          <cell r="B14">
            <v>1900000122</v>
          </cell>
          <cell r="C14" t="str">
            <v>FULL &amp; FINAL VISHAL ANAND EC.5413 (15.04.05 )</v>
          </cell>
          <cell r="D14" t="str">
            <v>1005413</v>
          </cell>
          <cell r="E14">
            <v>2000</v>
          </cell>
          <cell r="F14">
            <v>38499</v>
          </cell>
          <cell r="G14">
            <v>38499</v>
          </cell>
          <cell r="H14">
            <v>-4050</v>
          </cell>
        </row>
        <row r="15">
          <cell r="A15" t="str">
            <v>KR</v>
          </cell>
          <cell r="B15">
            <v>1900000126</v>
          </cell>
          <cell r="C15" t="str">
            <v>FULL &amp; FINAL PADMANABHUNI SATISH KR. EC.2805</v>
          </cell>
          <cell r="D15" t="str">
            <v>1002805</v>
          </cell>
          <cell r="E15">
            <v>2000</v>
          </cell>
          <cell r="F15">
            <v>38500</v>
          </cell>
          <cell r="G15">
            <v>38500</v>
          </cell>
          <cell r="H15">
            <v>-3746</v>
          </cell>
        </row>
        <row r="16">
          <cell r="A16" t="str">
            <v>KR</v>
          </cell>
          <cell r="B16">
            <v>1900000149</v>
          </cell>
          <cell r="C16" t="str">
            <v>FULL &amp; FINAL HIMANGSHU KALITA EC.3893 (07.04.05)</v>
          </cell>
          <cell r="D16" t="str">
            <v>1003893</v>
          </cell>
          <cell r="E16">
            <v>2000</v>
          </cell>
          <cell r="F16">
            <v>38502</v>
          </cell>
          <cell r="G16">
            <v>38502</v>
          </cell>
          <cell r="H16">
            <v>-432</v>
          </cell>
        </row>
        <row r="17">
          <cell r="A17" t="str">
            <v>KR</v>
          </cell>
          <cell r="B17">
            <v>1900000151</v>
          </cell>
          <cell r="C17" t="str">
            <v>FULL &amp; FINAL PRIYANKA JYOTI PEPPER EC 3953 (15.04.</v>
          </cell>
          <cell r="D17" t="str">
            <v>1003953</v>
          </cell>
          <cell r="E17">
            <v>2000</v>
          </cell>
          <cell r="F17">
            <v>38502</v>
          </cell>
          <cell r="G17">
            <v>38502</v>
          </cell>
          <cell r="H17">
            <v>-1870</v>
          </cell>
        </row>
        <row r="18">
          <cell r="A18" t="str">
            <v>KR</v>
          </cell>
          <cell r="B18">
            <v>1900000150</v>
          </cell>
          <cell r="C18" t="str">
            <v>FULL &amp; FINAL CHERIAN MATHEW (30.04.05)</v>
          </cell>
          <cell r="D18" t="str">
            <v>1003981</v>
          </cell>
          <cell r="E18">
            <v>2000</v>
          </cell>
          <cell r="F18">
            <v>38502</v>
          </cell>
          <cell r="G18">
            <v>38502</v>
          </cell>
          <cell r="H18">
            <v>-2454</v>
          </cell>
        </row>
        <row r="19">
          <cell r="A19" t="str">
            <v>KR</v>
          </cell>
          <cell r="B19">
            <v>1900000148</v>
          </cell>
          <cell r="C19" t="str">
            <v>FULL &amp; FINAL NIDHI MITTAL EC.4019 (15.04.05 )</v>
          </cell>
          <cell r="D19" t="str">
            <v>1004019</v>
          </cell>
          <cell r="E19">
            <v>2000</v>
          </cell>
          <cell r="F19">
            <v>38502</v>
          </cell>
          <cell r="G19">
            <v>38502</v>
          </cell>
          <cell r="H19">
            <v>-1176</v>
          </cell>
        </row>
        <row r="20">
          <cell r="A20" t="str">
            <v>KR</v>
          </cell>
          <cell r="B20">
            <v>1900000145</v>
          </cell>
          <cell r="C20" t="str">
            <v>FULL &amp; FINAL SUMANTH V VEDANTAM EC.4559(04.05.05)</v>
          </cell>
          <cell r="D20" t="str">
            <v>1004559</v>
          </cell>
          <cell r="E20">
            <v>2000</v>
          </cell>
          <cell r="F20">
            <v>38502</v>
          </cell>
          <cell r="G20">
            <v>38502</v>
          </cell>
          <cell r="H20">
            <v>-1700</v>
          </cell>
        </row>
        <row r="21">
          <cell r="A21" t="str">
            <v>KR</v>
          </cell>
          <cell r="B21">
            <v>1900000147</v>
          </cell>
          <cell r="C21" t="str">
            <v>FULL &amp; FINAL VISHAL K . SINHA EC.4915 (04.04.05)</v>
          </cell>
          <cell r="D21" t="str">
            <v>1004915</v>
          </cell>
          <cell r="E21">
            <v>2000</v>
          </cell>
          <cell r="F21">
            <v>38502</v>
          </cell>
          <cell r="G21">
            <v>38502</v>
          </cell>
          <cell r="H21">
            <v>-322</v>
          </cell>
        </row>
        <row r="22">
          <cell r="A22" t="str">
            <v>KR</v>
          </cell>
          <cell r="B22">
            <v>1900000153</v>
          </cell>
          <cell r="C22" t="str">
            <v>FULL &amp; FINAL NIDHI AGARWAL EC.5219 (29.04.05)</v>
          </cell>
          <cell r="D22" t="str">
            <v>1005219</v>
          </cell>
          <cell r="E22">
            <v>2000</v>
          </cell>
          <cell r="F22">
            <v>38502</v>
          </cell>
          <cell r="G22">
            <v>38502</v>
          </cell>
          <cell r="H22">
            <v>-1122</v>
          </cell>
        </row>
        <row r="23">
          <cell r="A23" t="str">
            <v>KR</v>
          </cell>
          <cell r="B23">
            <v>1900000158</v>
          </cell>
          <cell r="C23" t="str">
            <v>FULL &amp; FINAL SRINIVASA RAO M EC.1327 ( 11.10.04)</v>
          </cell>
          <cell r="D23" t="str">
            <v>1001327</v>
          </cell>
          <cell r="E23">
            <v>2000</v>
          </cell>
          <cell r="F23">
            <v>38503</v>
          </cell>
          <cell r="G23">
            <v>38503</v>
          </cell>
          <cell r="H23">
            <v>-1140</v>
          </cell>
        </row>
        <row r="24">
          <cell r="A24" t="str">
            <v>KR</v>
          </cell>
          <cell r="B24">
            <v>1900000163</v>
          </cell>
          <cell r="C24" t="str">
            <v>FULL &amp; FINAL MANOJ CHUGH EC.1425 ( 06.12.04)</v>
          </cell>
          <cell r="D24" t="str">
            <v>1001425</v>
          </cell>
          <cell r="E24">
            <v>2000</v>
          </cell>
          <cell r="F24">
            <v>38503</v>
          </cell>
          <cell r="G24">
            <v>38503</v>
          </cell>
          <cell r="H24">
            <v>-1838</v>
          </cell>
        </row>
        <row r="25">
          <cell r="A25" t="str">
            <v>KR</v>
          </cell>
          <cell r="B25">
            <v>1900000168</v>
          </cell>
          <cell r="C25" t="str">
            <v>FULL &amp; FINAL RITWICK BORA EC.3792 ( 20.04.05)</v>
          </cell>
          <cell r="D25" t="str">
            <v>1003792</v>
          </cell>
          <cell r="E25">
            <v>2000</v>
          </cell>
          <cell r="F25">
            <v>38504</v>
          </cell>
          <cell r="G25">
            <v>38504</v>
          </cell>
          <cell r="H25">
            <v>-1488</v>
          </cell>
        </row>
        <row r="26">
          <cell r="A26" t="str">
            <v>KR</v>
          </cell>
          <cell r="B26">
            <v>1900000195</v>
          </cell>
          <cell r="C26" t="str">
            <v>FULL &amp; FINAL VIVEK SINGH KUSHWAH EC.3789( 06.05.05</v>
          </cell>
          <cell r="D26" t="str">
            <v>1003789</v>
          </cell>
          <cell r="E26">
            <v>2000</v>
          </cell>
          <cell r="F26">
            <v>38509</v>
          </cell>
          <cell r="G26">
            <v>38509</v>
          </cell>
          <cell r="H26">
            <v>-3610</v>
          </cell>
        </row>
        <row r="27">
          <cell r="A27" t="str">
            <v>KR</v>
          </cell>
          <cell r="B27">
            <v>1900000198</v>
          </cell>
          <cell r="C27" t="str">
            <v>FULL &amp; FINAL KHUSHWANT SETHI EC.4481 (06.05.05)</v>
          </cell>
          <cell r="D27" t="str">
            <v>1004481</v>
          </cell>
          <cell r="E27">
            <v>2000</v>
          </cell>
          <cell r="F27">
            <v>38509</v>
          </cell>
          <cell r="G27">
            <v>38509</v>
          </cell>
          <cell r="H27">
            <v>-1832</v>
          </cell>
        </row>
        <row r="28">
          <cell r="A28" t="str">
            <v>KR</v>
          </cell>
          <cell r="B28">
            <v>1900000196</v>
          </cell>
          <cell r="C28" t="str">
            <v>FULL &amp; FINAL RITESH RANJAN EC.5220 (04.05.05)</v>
          </cell>
          <cell r="D28" t="str">
            <v>1005220</v>
          </cell>
          <cell r="E28">
            <v>2000</v>
          </cell>
          <cell r="F28">
            <v>38509</v>
          </cell>
          <cell r="G28">
            <v>38509</v>
          </cell>
          <cell r="H28">
            <v>-1446</v>
          </cell>
        </row>
        <row r="29">
          <cell r="A29" t="str">
            <v>KZ</v>
          </cell>
          <cell r="B29">
            <v>1500000602</v>
          </cell>
          <cell r="C29" t="str">
            <v>PF FOR THE M/O MAY05</v>
          </cell>
          <cell r="D29" t="str">
            <v>376967-376970</v>
          </cell>
          <cell r="E29">
            <v>2000</v>
          </cell>
          <cell r="F29">
            <v>38517</v>
          </cell>
          <cell r="G29">
            <v>38517</v>
          </cell>
          <cell r="H29">
            <v>5068475</v>
          </cell>
        </row>
        <row r="30">
          <cell r="A30" t="str">
            <v>KR</v>
          </cell>
          <cell r="B30">
            <v>1900000279</v>
          </cell>
          <cell r="C30" t="str">
            <v>FULL &amp; FINAL UMA RAO EC.4591 (13.05.05 )</v>
          </cell>
          <cell r="D30" t="str">
            <v>1004591</v>
          </cell>
          <cell r="E30">
            <v>2000</v>
          </cell>
          <cell r="F30">
            <v>38520</v>
          </cell>
          <cell r="G30">
            <v>38520</v>
          </cell>
          <cell r="H30">
            <v>-7366</v>
          </cell>
        </row>
        <row r="31">
          <cell r="A31" t="str">
            <v>KR</v>
          </cell>
          <cell r="B31">
            <v>1900000280</v>
          </cell>
          <cell r="C31" t="str">
            <v>FULL &amp; FINAL VIJAY RADHAKRISHNAN EC.5012 (08.04.05</v>
          </cell>
          <cell r="D31" t="str">
            <v>1005012</v>
          </cell>
          <cell r="E31">
            <v>2000</v>
          </cell>
          <cell r="F31">
            <v>38520</v>
          </cell>
          <cell r="G31">
            <v>38520</v>
          </cell>
          <cell r="H31">
            <v>-3164</v>
          </cell>
        </row>
        <row r="32">
          <cell r="A32" t="str">
            <v>KR</v>
          </cell>
          <cell r="B32">
            <v>1900000295</v>
          </cell>
          <cell r="C32" t="str">
            <v>FULL &amp; FINAL NEHA MATHUR EC.3111(13.05.05 )</v>
          </cell>
          <cell r="D32" t="str">
            <v>1003111</v>
          </cell>
          <cell r="E32">
            <v>2000</v>
          </cell>
          <cell r="F32">
            <v>38523</v>
          </cell>
          <cell r="G32">
            <v>38523</v>
          </cell>
          <cell r="H32">
            <v>-1766</v>
          </cell>
        </row>
        <row r="33">
          <cell r="A33" t="str">
            <v>KR</v>
          </cell>
          <cell r="B33">
            <v>1900000296</v>
          </cell>
          <cell r="C33" t="str">
            <v>FULL &amp; FINAL BUDDHADEV MISHRS EC.4823 (20.05.05)</v>
          </cell>
          <cell r="D33" t="str">
            <v>1004823</v>
          </cell>
          <cell r="E33">
            <v>2000</v>
          </cell>
          <cell r="F33">
            <v>38523</v>
          </cell>
          <cell r="G33">
            <v>38523</v>
          </cell>
          <cell r="H33">
            <v>-968</v>
          </cell>
        </row>
        <row r="34">
          <cell r="A34" t="str">
            <v>SA</v>
          </cell>
          <cell r="B34">
            <v>100000731</v>
          </cell>
          <cell r="C34" t="str">
            <v>Salary May05 Arrear VPF Arati Roy</v>
          </cell>
          <cell r="D34" t="str">
            <v>1002179</v>
          </cell>
          <cell r="E34">
            <v>2000</v>
          </cell>
          <cell r="F34">
            <v>38525</v>
          </cell>
          <cell r="G34">
            <v>38525</v>
          </cell>
          <cell r="H34">
            <v>-737</v>
          </cell>
        </row>
        <row r="35">
          <cell r="A35" t="str">
            <v>SA</v>
          </cell>
          <cell r="B35">
            <v>100000731</v>
          </cell>
          <cell r="C35" t="str">
            <v>Salary May05 Arrear VPF Rahul Priyadarshy</v>
          </cell>
          <cell r="D35" t="str">
            <v>1004071</v>
          </cell>
          <cell r="E35">
            <v>2000</v>
          </cell>
          <cell r="F35">
            <v>38525</v>
          </cell>
          <cell r="G35">
            <v>38525</v>
          </cell>
          <cell r="H35">
            <v>-593</v>
          </cell>
        </row>
        <row r="36">
          <cell r="A36" t="str">
            <v>SA</v>
          </cell>
          <cell r="B36">
            <v>100000731</v>
          </cell>
          <cell r="C36" t="str">
            <v>Salary May05 Arrear VPF Gaurav Agarwal</v>
          </cell>
          <cell r="D36" t="str">
            <v>1004274</v>
          </cell>
          <cell r="E36">
            <v>2000</v>
          </cell>
          <cell r="F36">
            <v>38525</v>
          </cell>
          <cell r="G36">
            <v>38525</v>
          </cell>
          <cell r="H36">
            <v>-104</v>
          </cell>
        </row>
        <row r="37">
          <cell r="A37" t="str">
            <v>SA</v>
          </cell>
          <cell r="B37">
            <v>100000731</v>
          </cell>
          <cell r="C37" t="str">
            <v>Salary May05 Arrear VPF Sunil Kumar</v>
          </cell>
          <cell r="D37" t="str">
            <v>1004278</v>
          </cell>
          <cell r="E37">
            <v>2000</v>
          </cell>
          <cell r="F37">
            <v>38525</v>
          </cell>
          <cell r="G37">
            <v>38525</v>
          </cell>
          <cell r="H37">
            <v>-29</v>
          </cell>
        </row>
        <row r="38">
          <cell r="A38" t="str">
            <v>SA</v>
          </cell>
          <cell r="B38">
            <v>100000731</v>
          </cell>
          <cell r="C38" t="str">
            <v>Salary May05 PF Control Account</v>
          </cell>
          <cell r="D38" t="str">
            <v>20050622</v>
          </cell>
          <cell r="E38">
            <v>2000</v>
          </cell>
          <cell r="F38">
            <v>38525</v>
          </cell>
          <cell r="G38">
            <v>38525</v>
          </cell>
          <cell r="H38">
            <v>-4787915</v>
          </cell>
        </row>
        <row r="39">
          <cell r="A39" t="str">
            <v>KR</v>
          </cell>
          <cell r="B39">
            <v>1900000344</v>
          </cell>
          <cell r="C39" t="str">
            <v>FULL &amp; FINAL MANISH BHALLA EC.2039 (29.04.05)</v>
          </cell>
          <cell r="D39" t="str">
            <v>1002039</v>
          </cell>
          <cell r="E39">
            <v>2000</v>
          </cell>
          <cell r="F39">
            <v>38526</v>
          </cell>
          <cell r="G39">
            <v>38526</v>
          </cell>
          <cell r="H39">
            <v>-6950</v>
          </cell>
        </row>
        <row r="40">
          <cell r="A40" t="str">
            <v>KR</v>
          </cell>
          <cell r="B40">
            <v>1900000345</v>
          </cell>
          <cell r="C40" t="str">
            <v>FULL &amp; FINALSHRUTI MITTAL EC . 4434 (20.05.05)</v>
          </cell>
          <cell r="D40" t="str">
            <v>1004434</v>
          </cell>
          <cell r="E40">
            <v>2000</v>
          </cell>
          <cell r="F40">
            <v>38526</v>
          </cell>
          <cell r="G40">
            <v>38526</v>
          </cell>
          <cell r="H40">
            <v>-1268</v>
          </cell>
        </row>
        <row r="41">
          <cell r="A41" t="str">
            <v>KR</v>
          </cell>
          <cell r="B41">
            <v>1900000398</v>
          </cell>
          <cell r="C41" t="str">
            <v>FULL &amp; FINAL UMAKANT DUBEY (21.01.05)</v>
          </cell>
          <cell r="D41" t="str">
            <v>1000574</v>
          </cell>
          <cell r="E41">
            <v>2000</v>
          </cell>
          <cell r="F41">
            <v>38530</v>
          </cell>
          <cell r="G41">
            <v>38530</v>
          </cell>
          <cell r="H41">
            <v>-3826</v>
          </cell>
        </row>
        <row r="42">
          <cell r="A42" t="str">
            <v>KR</v>
          </cell>
          <cell r="B42">
            <v>1900000400</v>
          </cell>
          <cell r="C42" t="str">
            <v>FULL &amp; FINAL RAJAT ARORA (EC.5590 (07.04.05 )</v>
          </cell>
          <cell r="D42" t="str">
            <v>1005590</v>
          </cell>
          <cell r="E42">
            <v>2000</v>
          </cell>
          <cell r="F42">
            <v>38530</v>
          </cell>
          <cell r="G42">
            <v>38537</v>
          </cell>
          <cell r="H42">
            <v>-2594</v>
          </cell>
        </row>
        <row r="43">
          <cell r="A43" t="str">
            <v>KR</v>
          </cell>
          <cell r="B43">
            <v>1900000447</v>
          </cell>
          <cell r="C43" t="str">
            <v>FULL &amp; FINALANISH MISHR EC.5374 (31.05.05)</v>
          </cell>
          <cell r="D43" t="str">
            <v>1005374</v>
          </cell>
          <cell r="E43">
            <v>2000</v>
          </cell>
          <cell r="F43">
            <v>38532</v>
          </cell>
          <cell r="G43">
            <v>38532</v>
          </cell>
          <cell r="H43">
            <v>-1248</v>
          </cell>
        </row>
        <row r="44">
          <cell r="A44" t="str">
            <v>KR</v>
          </cell>
          <cell r="B44">
            <v>1900000467</v>
          </cell>
          <cell r="C44" t="str">
            <v>FULL &amp; FINAL HEMANT GOEL EC.5478 ( 30.05.05)</v>
          </cell>
          <cell r="D44" t="str">
            <v>1005478</v>
          </cell>
          <cell r="E44">
            <v>2000</v>
          </cell>
          <cell r="F44">
            <v>38533</v>
          </cell>
          <cell r="G44">
            <v>38533</v>
          </cell>
          <cell r="H44">
            <v>-3730</v>
          </cell>
        </row>
        <row r="45">
          <cell r="A45" t="str">
            <v>KR</v>
          </cell>
          <cell r="B45">
            <v>1900000493</v>
          </cell>
          <cell r="C45" t="str">
            <v>FULL &amp; FINAL KAMAL KUMAR K EC.3141 (22.04.05 )</v>
          </cell>
          <cell r="D45" t="str">
            <v>1003141</v>
          </cell>
          <cell r="E45">
            <v>2000</v>
          </cell>
          <cell r="F45">
            <v>38535</v>
          </cell>
          <cell r="G45">
            <v>38535</v>
          </cell>
          <cell r="H45">
            <v>-760</v>
          </cell>
        </row>
        <row r="46">
          <cell r="A46" t="str">
            <v>KR</v>
          </cell>
          <cell r="B46">
            <v>1900000494</v>
          </cell>
          <cell r="C46" t="str">
            <v>FULL &amp; FINAL BICHITRA KUMAR EC.5414 ( 19.05.05)</v>
          </cell>
          <cell r="D46" t="str">
            <v>1005414</v>
          </cell>
          <cell r="E46">
            <v>2000</v>
          </cell>
          <cell r="F46">
            <v>38535</v>
          </cell>
          <cell r="G46">
            <v>38535</v>
          </cell>
          <cell r="H46">
            <v>-920</v>
          </cell>
        </row>
        <row r="47">
          <cell r="A47" t="str">
            <v>KR</v>
          </cell>
          <cell r="B47">
            <v>1900000505</v>
          </cell>
          <cell r="C47" t="str">
            <v>FULL &amp; FINAL KONIKA BAHL EC .1534 ( 31.03.05 )</v>
          </cell>
          <cell r="D47" t="str">
            <v>1001534</v>
          </cell>
          <cell r="E47">
            <v>2000</v>
          </cell>
          <cell r="F47">
            <v>38539</v>
          </cell>
          <cell r="G47">
            <v>38539</v>
          </cell>
          <cell r="H47">
            <v>-9552</v>
          </cell>
        </row>
        <row r="48">
          <cell r="A48" t="str">
            <v>KR</v>
          </cell>
          <cell r="B48">
            <v>1900000507</v>
          </cell>
          <cell r="C48" t="str">
            <v>FULL &amp; FINAL HIMANSHUL DABRAL EC.3415(09.05.05)</v>
          </cell>
          <cell r="D48" t="str">
            <v>1003415</v>
          </cell>
          <cell r="E48">
            <v>2000</v>
          </cell>
          <cell r="F48">
            <v>38539</v>
          </cell>
          <cell r="G48">
            <v>38546</v>
          </cell>
          <cell r="H48">
            <v>-686</v>
          </cell>
        </row>
        <row r="49">
          <cell r="A49" t="str">
            <v>SA</v>
          </cell>
          <cell r="B49">
            <v>100001026</v>
          </cell>
          <cell r="C49" t="str">
            <v>PF ADMN CHARGES FOR MAY' 05</v>
          </cell>
          <cell r="D49" t="str">
            <v>20050707</v>
          </cell>
          <cell r="E49">
            <v>2000</v>
          </cell>
          <cell r="F49">
            <v>38540</v>
          </cell>
          <cell r="G49">
            <v>38540</v>
          </cell>
          <cell r="H49">
            <v>-259488</v>
          </cell>
        </row>
        <row r="50">
          <cell r="A50" t="str">
            <v>KR</v>
          </cell>
          <cell r="B50">
            <v>1900000575</v>
          </cell>
          <cell r="C50" t="str">
            <v>FULL &amp; FINAL RUCHI JAIN EC.2012 (03.05.05)</v>
          </cell>
          <cell r="D50" t="str">
            <v>1002012</v>
          </cell>
          <cell r="E50">
            <v>2000</v>
          </cell>
          <cell r="F50">
            <v>38544</v>
          </cell>
          <cell r="G50">
            <v>38544</v>
          </cell>
          <cell r="H50">
            <v>-3648</v>
          </cell>
        </row>
        <row r="51">
          <cell r="A51" t="str">
            <v>KR</v>
          </cell>
          <cell r="B51">
            <v>1900000572</v>
          </cell>
          <cell r="C51" t="str">
            <v>FULL &amp; FINAL KINSHUK JAIN EC .2692 ( 10.06.05)</v>
          </cell>
          <cell r="D51" t="str">
            <v>1002692</v>
          </cell>
          <cell r="E51">
            <v>2000</v>
          </cell>
          <cell r="F51">
            <v>38544</v>
          </cell>
          <cell r="G51">
            <v>38544</v>
          </cell>
          <cell r="H51">
            <v>-2744</v>
          </cell>
        </row>
        <row r="52">
          <cell r="A52" t="str">
            <v>KR</v>
          </cell>
          <cell r="B52">
            <v>1900000580</v>
          </cell>
          <cell r="C52" t="str">
            <v>FULL &amp; FINAL WAJID KHAN EC.4409 (13.05.05)</v>
          </cell>
          <cell r="D52" t="str">
            <v>1004409</v>
          </cell>
          <cell r="E52">
            <v>2000</v>
          </cell>
          <cell r="F52">
            <v>38544</v>
          </cell>
          <cell r="G52">
            <v>38544</v>
          </cell>
          <cell r="H52">
            <v>-3104</v>
          </cell>
        </row>
        <row r="53">
          <cell r="A53" t="str">
            <v>KZ</v>
          </cell>
          <cell r="B53">
            <v>1500000966</v>
          </cell>
          <cell r="C53" t="str">
            <v>PF FOR THE M/O JUNE05</v>
          </cell>
          <cell r="D53" t="str">
            <v>398555-398562</v>
          </cell>
          <cell r="E53">
            <v>2000</v>
          </cell>
          <cell r="F53">
            <v>38545</v>
          </cell>
          <cell r="G53">
            <v>38545</v>
          </cell>
          <cell r="H53">
            <v>5262152</v>
          </cell>
        </row>
        <row r="54">
          <cell r="A54" t="str">
            <v>KR</v>
          </cell>
          <cell r="B54">
            <v>1900000666</v>
          </cell>
          <cell r="C54" t="str">
            <v>SALARY FOR THE MONTH OF JUNE' 05 -A.VASUNAG</v>
          </cell>
          <cell r="D54" t="str">
            <v>1002999</v>
          </cell>
          <cell r="E54">
            <v>2000</v>
          </cell>
          <cell r="F54">
            <v>38552</v>
          </cell>
          <cell r="G54">
            <v>38552</v>
          </cell>
          <cell r="H54">
            <v>-4162</v>
          </cell>
        </row>
        <row r="55">
          <cell r="A55" t="str">
            <v>KR</v>
          </cell>
          <cell r="B55">
            <v>1900000671</v>
          </cell>
          <cell r="C55" t="str">
            <v>SALARY FOR THE MONTH OF JUNE' 05 -Partha Paul</v>
          </cell>
          <cell r="D55" t="str">
            <v>1005425</v>
          </cell>
          <cell r="E55">
            <v>2000</v>
          </cell>
          <cell r="F55">
            <v>38552</v>
          </cell>
          <cell r="G55">
            <v>38552</v>
          </cell>
          <cell r="H55">
            <v>-518</v>
          </cell>
        </row>
        <row r="56">
          <cell r="A56" t="str">
            <v>KR</v>
          </cell>
          <cell r="B56">
            <v>1900000669</v>
          </cell>
          <cell r="C56" t="str">
            <v>SALARY FOR THE MONTH OF JUNE' 05 -Balasubramanian</v>
          </cell>
          <cell r="D56" t="str">
            <v>1005466</v>
          </cell>
          <cell r="E56">
            <v>2000</v>
          </cell>
          <cell r="F56">
            <v>38552</v>
          </cell>
          <cell r="G56">
            <v>38552</v>
          </cell>
          <cell r="H56">
            <v>-1900</v>
          </cell>
        </row>
        <row r="57">
          <cell r="A57" t="str">
            <v>KR</v>
          </cell>
          <cell r="B57">
            <v>1900000675</v>
          </cell>
          <cell r="C57" t="str">
            <v>SALARY FOR THE MONTH OF JUNE' 05 -SAPNA RAO</v>
          </cell>
          <cell r="D57" t="str">
            <v>1005304</v>
          </cell>
          <cell r="E57">
            <v>2000</v>
          </cell>
          <cell r="F57">
            <v>38552</v>
          </cell>
          <cell r="G57">
            <v>38552</v>
          </cell>
          <cell r="H57">
            <v>-1508</v>
          </cell>
        </row>
        <row r="58">
          <cell r="A58" t="str">
            <v>KR</v>
          </cell>
          <cell r="B58">
            <v>1900000673</v>
          </cell>
          <cell r="C58" t="str">
            <v>SALARY FOR THE MONTH OF JUNE' 05 -ARUN SHAH</v>
          </cell>
          <cell r="D58" t="str">
            <v>1005460</v>
          </cell>
          <cell r="E58">
            <v>2000</v>
          </cell>
          <cell r="F58">
            <v>38552</v>
          </cell>
          <cell r="G58">
            <v>38552</v>
          </cell>
          <cell r="H58">
            <v>-422</v>
          </cell>
        </row>
        <row r="59">
          <cell r="A59" t="str">
            <v>KR</v>
          </cell>
          <cell r="B59">
            <v>1900000674</v>
          </cell>
          <cell r="C59" t="str">
            <v>SALARY FOR 4 DAYS LWP MAY' 05 - RATNESH CHOUHAN</v>
          </cell>
          <cell r="D59" t="str">
            <v>1005775</v>
          </cell>
          <cell r="E59">
            <v>2000</v>
          </cell>
          <cell r="F59">
            <v>38552</v>
          </cell>
          <cell r="G59">
            <v>38552</v>
          </cell>
          <cell r="H59">
            <v>-116</v>
          </cell>
        </row>
        <row r="60">
          <cell r="A60" t="str">
            <v>KR</v>
          </cell>
          <cell r="B60">
            <v>1900000680</v>
          </cell>
          <cell r="C60" t="str">
            <v>SAL.FOR 2DAYS LWP EACH FOR APR,MAY,JUNE- KARUN</v>
          </cell>
          <cell r="D60" t="str">
            <v>1005923</v>
          </cell>
          <cell r="E60">
            <v>2000</v>
          </cell>
          <cell r="F60">
            <v>38552</v>
          </cell>
          <cell r="G60">
            <v>38552</v>
          </cell>
          <cell r="H60">
            <v>-178</v>
          </cell>
        </row>
        <row r="61">
          <cell r="A61" t="str">
            <v>SA</v>
          </cell>
          <cell r="B61">
            <v>100001354</v>
          </cell>
          <cell r="C61" t="str">
            <v>Salary June05 Arrear VPF Srinivas S</v>
          </cell>
          <cell r="D61" t="str">
            <v>1002216</v>
          </cell>
          <cell r="E61">
            <v>2000</v>
          </cell>
          <cell r="F61">
            <v>38553</v>
          </cell>
          <cell r="G61">
            <v>38553</v>
          </cell>
          <cell r="H61">
            <v>-1147</v>
          </cell>
        </row>
        <row r="62">
          <cell r="A62" t="str">
            <v>KR</v>
          </cell>
          <cell r="B62">
            <v>1900000689</v>
          </cell>
          <cell r="C62" t="str">
            <v>SAL.FOR FULL MONTH LWP - MAY &amp; JUNE' 05-PARUL SING</v>
          </cell>
          <cell r="D62" t="str">
            <v>1003150</v>
          </cell>
          <cell r="E62">
            <v>2000</v>
          </cell>
          <cell r="F62">
            <v>38553</v>
          </cell>
          <cell r="G62">
            <v>38553</v>
          </cell>
          <cell r="H62">
            <v>-2972</v>
          </cell>
        </row>
        <row r="63">
          <cell r="A63" t="str">
            <v>KR</v>
          </cell>
          <cell r="B63">
            <v>1900000683</v>
          </cell>
          <cell r="C63" t="str">
            <v>SALARY FOR THE MONTH OF MARCH'05-N.BHAGSARA</v>
          </cell>
          <cell r="D63" t="str">
            <v>1003827</v>
          </cell>
          <cell r="E63">
            <v>2000</v>
          </cell>
          <cell r="F63">
            <v>38553</v>
          </cell>
          <cell r="G63">
            <v>38553</v>
          </cell>
          <cell r="H63">
            <v>-1022</v>
          </cell>
        </row>
        <row r="64">
          <cell r="A64" t="str">
            <v>SA</v>
          </cell>
          <cell r="B64">
            <v>100001354</v>
          </cell>
          <cell r="C64" t="str">
            <v>Salary June05 Arrear VPF Rahul Priyadarshy</v>
          </cell>
          <cell r="D64" t="str">
            <v>1004071</v>
          </cell>
          <cell r="E64">
            <v>2000</v>
          </cell>
          <cell r="F64">
            <v>38553</v>
          </cell>
          <cell r="G64">
            <v>38553</v>
          </cell>
          <cell r="H64">
            <v>-222</v>
          </cell>
        </row>
        <row r="65">
          <cell r="A65" t="str">
            <v>SA</v>
          </cell>
          <cell r="B65">
            <v>100001354</v>
          </cell>
          <cell r="C65" t="str">
            <v>Salary June05 Arrear VPF Gaurav Agarwal</v>
          </cell>
          <cell r="D65" t="str">
            <v>1004274</v>
          </cell>
          <cell r="E65">
            <v>2000</v>
          </cell>
          <cell r="F65">
            <v>38553</v>
          </cell>
          <cell r="G65">
            <v>38553</v>
          </cell>
          <cell r="H65">
            <v>-467</v>
          </cell>
        </row>
        <row r="66">
          <cell r="A66" t="str">
            <v>SA</v>
          </cell>
          <cell r="B66">
            <v>100001354</v>
          </cell>
          <cell r="C66" t="str">
            <v>Salary June05 Arrear VPF Sunil Kumar</v>
          </cell>
          <cell r="D66" t="str">
            <v>1004278</v>
          </cell>
          <cell r="E66">
            <v>2000</v>
          </cell>
          <cell r="F66">
            <v>38553</v>
          </cell>
          <cell r="G66">
            <v>38553</v>
          </cell>
          <cell r="H66">
            <v>-466</v>
          </cell>
        </row>
        <row r="67">
          <cell r="A67" t="str">
            <v>SA</v>
          </cell>
          <cell r="B67">
            <v>100001354</v>
          </cell>
          <cell r="C67" t="str">
            <v>Salary June05 Arrear VPF Shelly Jhingran</v>
          </cell>
          <cell r="D67" t="str">
            <v>1004587</v>
          </cell>
          <cell r="E67">
            <v>2000</v>
          </cell>
          <cell r="F67">
            <v>38553</v>
          </cell>
          <cell r="G67">
            <v>38553</v>
          </cell>
          <cell r="H67">
            <v>-620</v>
          </cell>
        </row>
        <row r="68">
          <cell r="A68" t="str">
            <v>KR</v>
          </cell>
          <cell r="B68">
            <v>1900000691</v>
          </cell>
          <cell r="C68" t="str">
            <v>SAL.FOR THE MONTH OF JUNE' 05 - ASHISH CHOPRA</v>
          </cell>
          <cell r="D68" t="str">
            <v>1004769</v>
          </cell>
          <cell r="E68">
            <v>2000</v>
          </cell>
          <cell r="F68">
            <v>38553</v>
          </cell>
          <cell r="G68">
            <v>38553</v>
          </cell>
          <cell r="H68">
            <v>-2700</v>
          </cell>
        </row>
        <row r="69">
          <cell r="A69" t="str">
            <v>KR</v>
          </cell>
          <cell r="B69">
            <v>1900000686</v>
          </cell>
          <cell r="C69" t="str">
            <v>SAL.FOR THE MONTH OF JUNE'05-19 DAYS-ANIMESH U.</v>
          </cell>
          <cell r="D69" t="str">
            <v>1005434</v>
          </cell>
          <cell r="E69">
            <v>2000</v>
          </cell>
          <cell r="F69">
            <v>38553</v>
          </cell>
          <cell r="G69">
            <v>38553</v>
          </cell>
          <cell r="H69">
            <v>-592</v>
          </cell>
        </row>
        <row r="70">
          <cell r="A70" t="str">
            <v>KR</v>
          </cell>
          <cell r="B70">
            <v>1900000684</v>
          </cell>
          <cell r="C70" t="str">
            <v>SAL.FOR 2 DAYS LWP IN APR 05 - RUCHIKA BHATNAGAR</v>
          </cell>
          <cell r="D70" t="str">
            <v>1005895</v>
          </cell>
          <cell r="E70">
            <v>2000</v>
          </cell>
          <cell r="F70">
            <v>38553</v>
          </cell>
          <cell r="G70">
            <v>38553</v>
          </cell>
          <cell r="H70">
            <v>-60</v>
          </cell>
        </row>
        <row r="71">
          <cell r="A71" t="str">
            <v>SA</v>
          </cell>
          <cell r="B71">
            <v>100001353</v>
          </cell>
          <cell r="C71" t="str">
            <v>Salary June05 PF Control Account</v>
          </cell>
          <cell r="D71" t="str">
            <v>20050720</v>
          </cell>
          <cell r="E71">
            <v>2000</v>
          </cell>
          <cell r="F71">
            <v>38553</v>
          </cell>
          <cell r="G71">
            <v>38553</v>
          </cell>
          <cell r="H71">
            <v>-4946985</v>
          </cell>
        </row>
        <row r="72">
          <cell r="A72" t="str">
            <v>KR</v>
          </cell>
          <cell r="B72">
            <v>1900000737</v>
          </cell>
          <cell r="C72" t="str">
            <v>FULL &amp; FINAL GOPAL PRASAD KES EC. 2654 ( 09.05.05)</v>
          </cell>
          <cell r="D72" t="str">
            <v>1002654</v>
          </cell>
          <cell r="E72">
            <v>2000</v>
          </cell>
          <cell r="F72">
            <v>38554</v>
          </cell>
          <cell r="G72">
            <v>38554</v>
          </cell>
          <cell r="H72">
            <v>-7044</v>
          </cell>
        </row>
        <row r="73">
          <cell r="A73" t="str">
            <v>KR</v>
          </cell>
          <cell r="B73">
            <v>1900000736</v>
          </cell>
          <cell r="C73" t="str">
            <v>FULL &amp; FINAL BISWAJIT PARIA EC. 3055 ( 02.05.05)</v>
          </cell>
          <cell r="D73" t="str">
            <v>1003055</v>
          </cell>
          <cell r="E73">
            <v>2000</v>
          </cell>
          <cell r="F73">
            <v>38554</v>
          </cell>
          <cell r="G73">
            <v>38554</v>
          </cell>
          <cell r="H73">
            <v>-4446</v>
          </cell>
        </row>
        <row r="74">
          <cell r="A74" t="str">
            <v>SA</v>
          </cell>
          <cell r="B74">
            <v>100001382</v>
          </cell>
          <cell r="C74" t="str">
            <v>PF ADMN CHARGES FOR JUNE' 05</v>
          </cell>
          <cell r="D74" t="str">
            <v>20050721</v>
          </cell>
          <cell r="E74">
            <v>2000</v>
          </cell>
          <cell r="F74">
            <v>38554</v>
          </cell>
          <cell r="G74">
            <v>38554</v>
          </cell>
          <cell r="H74">
            <v>-269526</v>
          </cell>
        </row>
        <row r="75">
          <cell r="A75" t="str">
            <v>KR</v>
          </cell>
          <cell r="B75">
            <v>1900000805</v>
          </cell>
          <cell r="C75" t="str">
            <v>FULL &amp; FINAL CHARU ARORA EC. 3914 ( 30.04.05)</v>
          </cell>
          <cell r="D75" t="str">
            <v>1003914</v>
          </cell>
          <cell r="E75">
            <v>2000</v>
          </cell>
          <cell r="F75">
            <v>38558</v>
          </cell>
          <cell r="G75">
            <v>38558</v>
          </cell>
          <cell r="H75">
            <v>-2090</v>
          </cell>
        </row>
        <row r="76">
          <cell r="A76" t="str">
            <v>KR</v>
          </cell>
          <cell r="B76">
            <v>1900000809</v>
          </cell>
          <cell r="C76" t="str">
            <v>FULL &amp; FINAL NEERAJ JAIN EC.2991 (03.06.05)</v>
          </cell>
          <cell r="D76" t="str">
            <v>1002991</v>
          </cell>
          <cell r="E76">
            <v>2000</v>
          </cell>
          <cell r="F76">
            <v>38559</v>
          </cell>
          <cell r="G76">
            <v>38559</v>
          </cell>
          <cell r="H76">
            <v>-9160</v>
          </cell>
        </row>
        <row r="77">
          <cell r="A77" t="str">
            <v>KR</v>
          </cell>
          <cell r="B77">
            <v>1900000810</v>
          </cell>
          <cell r="C77" t="str">
            <v>FULL &amp; FINAL ABHIK NAEEM SIDDIQUI EC. 5495  (30.06</v>
          </cell>
          <cell r="D77" t="str">
            <v>1005495</v>
          </cell>
          <cell r="E77">
            <v>2000</v>
          </cell>
          <cell r="F77">
            <v>38559</v>
          </cell>
          <cell r="G77">
            <v>38559</v>
          </cell>
          <cell r="H77">
            <v>-8</v>
          </cell>
        </row>
        <row r="78">
          <cell r="A78" t="str">
            <v>KR</v>
          </cell>
          <cell r="B78">
            <v>1900000837</v>
          </cell>
          <cell r="C78" t="str">
            <v>FULL &amp; FINAL PRADEEP ARORA EC .4130 ( 15.07.05)</v>
          </cell>
          <cell r="D78" t="str">
            <v>1004130</v>
          </cell>
          <cell r="E78">
            <v>2000</v>
          </cell>
          <cell r="F78">
            <v>38561</v>
          </cell>
          <cell r="G78">
            <v>38561</v>
          </cell>
          <cell r="H78">
            <v>-3248</v>
          </cell>
        </row>
        <row r="79">
          <cell r="A79" t="str">
            <v>KR</v>
          </cell>
          <cell r="B79">
            <v>1900000835</v>
          </cell>
          <cell r="C79" t="str">
            <v>FULL &amp; FINALPRIYA GEORGE EC .4600(29.07.05)</v>
          </cell>
          <cell r="D79" t="str">
            <v>1004600</v>
          </cell>
          <cell r="E79">
            <v>2000</v>
          </cell>
          <cell r="F79">
            <v>38561</v>
          </cell>
          <cell r="G79">
            <v>38561</v>
          </cell>
          <cell r="H79">
            <v>-1736</v>
          </cell>
        </row>
        <row r="80">
          <cell r="A80" t="str">
            <v>KR</v>
          </cell>
          <cell r="B80">
            <v>1900000848</v>
          </cell>
          <cell r="C80" t="str">
            <v>FULL &amp; FINAL  SASMITA BISWAL EC . 2711 (31.05.05)</v>
          </cell>
          <cell r="D80" t="str">
            <v>1002711</v>
          </cell>
          <cell r="E80">
            <v>2000</v>
          </cell>
          <cell r="F80">
            <v>38562</v>
          </cell>
          <cell r="G80">
            <v>38562</v>
          </cell>
          <cell r="H80">
            <v>-7568</v>
          </cell>
        </row>
        <row r="81">
          <cell r="A81" t="str">
            <v>KR</v>
          </cell>
          <cell r="B81">
            <v>1900000846</v>
          </cell>
          <cell r="C81" t="str">
            <v>FULL &amp; FINAL  ANKUR SAXENA EC 5058 ( 03.06.05 )</v>
          </cell>
          <cell r="D81" t="str">
            <v>1005058</v>
          </cell>
          <cell r="E81">
            <v>2000</v>
          </cell>
          <cell r="F81">
            <v>38562</v>
          </cell>
          <cell r="G81">
            <v>38562</v>
          </cell>
          <cell r="H81">
            <v>-4058</v>
          </cell>
        </row>
        <row r="82">
          <cell r="A82" t="str">
            <v>KR</v>
          </cell>
          <cell r="B82">
            <v>1900000846</v>
          </cell>
          <cell r="C82" t="str">
            <v>FULL &amp; FINAL  ANKUR SAXENA EC 5058 ( 03.06.05 )</v>
          </cell>
          <cell r="D82" t="str">
            <v>1005058</v>
          </cell>
          <cell r="E82">
            <v>2000</v>
          </cell>
          <cell r="F82">
            <v>38562</v>
          </cell>
          <cell r="G82">
            <v>38562</v>
          </cell>
          <cell r="H82">
            <v>-11115</v>
          </cell>
        </row>
        <row r="83">
          <cell r="A83" t="str">
            <v>KR</v>
          </cell>
          <cell r="B83">
            <v>1900000888</v>
          </cell>
          <cell r="C83" t="str">
            <v>A VASSUNAG SALARY FOR THE MAY 05 EC . 2999</v>
          </cell>
          <cell r="D83" t="str">
            <v>1002999</v>
          </cell>
          <cell r="E83">
            <v>2000</v>
          </cell>
          <cell r="F83">
            <v>38563</v>
          </cell>
          <cell r="G83">
            <v>38563</v>
          </cell>
          <cell r="H83">
            <v>-4164</v>
          </cell>
        </row>
        <row r="84">
          <cell r="A84" t="str">
            <v>KR</v>
          </cell>
          <cell r="B84">
            <v>1900000865</v>
          </cell>
          <cell r="C84" t="str">
            <v>SHILPA SATPUTE SALARY FOE MAY 05 EC 3047</v>
          </cell>
          <cell r="D84" t="str">
            <v>1003047</v>
          </cell>
          <cell r="E84">
            <v>2000</v>
          </cell>
          <cell r="F84">
            <v>38563</v>
          </cell>
          <cell r="G84">
            <v>38563</v>
          </cell>
          <cell r="H84">
            <v>-2440</v>
          </cell>
        </row>
        <row r="85">
          <cell r="A85" t="str">
            <v>KR</v>
          </cell>
          <cell r="B85">
            <v>1900000863</v>
          </cell>
          <cell r="C85" t="str">
            <v>RICHA PRASAD EC 3054 SALARY MAY 05</v>
          </cell>
          <cell r="D85" t="str">
            <v>1003054</v>
          </cell>
          <cell r="E85">
            <v>2000</v>
          </cell>
          <cell r="F85">
            <v>38563</v>
          </cell>
          <cell r="G85">
            <v>38563</v>
          </cell>
          <cell r="H85">
            <v>-2466</v>
          </cell>
        </row>
        <row r="86">
          <cell r="A86" t="str">
            <v>KR</v>
          </cell>
          <cell r="B86">
            <v>1900000862</v>
          </cell>
          <cell r="C86" t="str">
            <v>BHAVNA ISRANEY EC. 3690 SALARY FOR THE MAY 05</v>
          </cell>
          <cell r="D86" t="str">
            <v>1003690</v>
          </cell>
          <cell r="E86">
            <v>2000</v>
          </cell>
          <cell r="F86">
            <v>38563</v>
          </cell>
          <cell r="G86">
            <v>38563</v>
          </cell>
          <cell r="H86">
            <v>-968</v>
          </cell>
        </row>
        <row r="87">
          <cell r="A87" t="str">
            <v>KR</v>
          </cell>
          <cell r="B87">
            <v>1900000866</v>
          </cell>
          <cell r="C87" t="str">
            <v>RAJAT KUMAR SEN SALARY FOR THE MAY05 EC3990</v>
          </cell>
          <cell r="D87" t="str">
            <v>1003990</v>
          </cell>
          <cell r="E87">
            <v>2000</v>
          </cell>
          <cell r="F87">
            <v>38563</v>
          </cell>
          <cell r="G87">
            <v>38563</v>
          </cell>
          <cell r="H87">
            <v>-1058</v>
          </cell>
        </row>
        <row r="88">
          <cell r="A88" t="str">
            <v>KR</v>
          </cell>
          <cell r="B88">
            <v>1900000869</v>
          </cell>
          <cell r="C88" t="str">
            <v>MAMTA PRIYA SALARY FOR THE MAY 05 EC. 4725</v>
          </cell>
          <cell r="D88" t="str">
            <v>1004725</v>
          </cell>
          <cell r="E88">
            <v>2000</v>
          </cell>
          <cell r="F88">
            <v>38563</v>
          </cell>
          <cell r="G88">
            <v>38563</v>
          </cell>
          <cell r="H88">
            <v>-736</v>
          </cell>
        </row>
        <row r="89">
          <cell r="A89" t="str">
            <v>KR</v>
          </cell>
          <cell r="B89">
            <v>1900000889</v>
          </cell>
          <cell r="C89" t="str">
            <v>NITESH SHARMA SALARY   THE MAY 05 EC . 4857</v>
          </cell>
          <cell r="D89" t="str">
            <v>1004857</v>
          </cell>
          <cell r="E89">
            <v>2000</v>
          </cell>
          <cell r="F89">
            <v>38563</v>
          </cell>
          <cell r="G89">
            <v>38563</v>
          </cell>
          <cell r="H89">
            <v>-694</v>
          </cell>
        </row>
        <row r="90">
          <cell r="A90" t="str">
            <v>KR</v>
          </cell>
          <cell r="B90">
            <v>1900000867</v>
          </cell>
          <cell r="C90" t="str">
            <v>RATNESH CHOUHAN  FOR THE SALARY MAY 05 EC 5775</v>
          </cell>
          <cell r="D90" t="str">
            <v>1005775</v>
          </cell>
          <cell r="E90">
            <v>2000</v>
          </cell>
          <cell r="F90">
            <v>38563</v>
          </cell>
          <cell r="G90">
            <v>38563</v>
          </cell>
          <cell r="H90">
            <v>-784</v>
          </cell>
        </row>
        <row r="91">
          <cell r="A91" t="str">
            <v>KR</v>
          </cell>
          <cell r="B91">
            <v>1900000868</v>
          </cell>
          <cell r="C91" t="str">
            <v>SWATI MEHTA SALARY FOR THE MAY 05 EC. 4050</v>
          </cell>
          <cell r="D91" t="str">
            <v>1005775</v>
          </cell>
          <cell r="E91">
            <v>2000</v>
          </cell>
          <cell r="F91">
            <v>38563</v>
          </cell>
          <cell r="G91">
            <v>38570</v>
          </cell>
          <cell r="H91">
            <v>-522</v>
          </cell>
        </row>
        <row r="92">
          <cell r="A92" t="str">
            <v>KR</v>
          </cell>
          <cell r="B92">
            <v>1900000864</v>
          </cell>
          <cell r="C92" t="str">
            <v>PUSHPENDRA SINGH EC. 5785 SALARY FOR THE MAY05</v>
          </cell>
          <cell r="D92" t="str">
            <v>1005785</v>
          </cell>
          <cell r="E92">
            <v>2000</v>
          </cell>
          <cell r="F92">
            <v>38563</v>
          </cell>
          <cell r="G92">
            <v>38563</v>
          </cell>
          <cell r="H92">
            <v>-784</v>
          </cell>
        </row>
        <row r="93">
          <cell r="A93" t="str">
            <v>KR</v>
          </cell>
          <cell r="B93">
            <v>1900000870</v>
          </cell>
          <cell r="C93" t="str">
            <v>FULL &amp; FINAL CHKASI VISWANADHAM EC.5861( 27.05.05)</v>
          </cell>
          <cell r="D93" t="str">
            <v>1005861</v>
          </cell>
          <cell r="E93">
            <v>2000</v>
          </cell>
          <cell r="F93">
            <v>38563</v>
          </cell>
          <cell r="G93">
            <v>38563</v>
          </cell>
          <cell r="H93">
            <v>-2034</v>
          </cell>
        </row>
        <row r="94">
          <cell r="A94" t="str">
            <v>KR</v>
          </cell>
          <cell r="B94">
            <v>1900000899</v>
          </cell>
          <cell r="C94" t="str">
            <v>FULL &amp; FINAL  ANAND MOHAN EC 3961 (13.05.05)</v>
          </cell>
          <cell r="D94" t="str">
            <v>1003961</v>
          </cell>
          <cell r="E94">
            <v>2000</v>
          </cell>
          <cell r="F94">
            <v>38565</v>
          </cell>
          <cell r="G94">
            <v>38565</v>
          </cell>
          <cell r="H94">
            <v>-1314</v>
          </cell>
        </row>
        <row r="95">
          <cell r="A95" t="str">
            <v>KR</v>
          </cell>
          <cell r="B95">
            <v>1900000902</v>
          </cell>
          <cell r="C95" t="str">
            <v>FULL &amp; FINAL B . K. MAHESWARA RAO EC .1727 ( 15.04</v>
          </cell>
          <cell r="D95" t="str">
            <v>1001727</v>
          </cell>
          <cell r="E95">
            <v>2000</v>
          </cell>
          <cell r="F95">
            <v>38566</v>
          </cell>
          <cell r="G95">
            <v>38566</v>
          </cell>
          <cell r="H95">
            <v>-4332</v>
          </cell>
        </row>
        <row r="96">
          <cell r="A96" t="str">
            <v>KR</v>
          </cell>
          <cell r="B96">
            <v>1900000966</v>
          </cell>
          <cell r="C96" t="str">
            <v>FULL &amp; FINAL JAGINI NAGARAJU EC .4815 ( 03.06.05)</v>
          </cell>
          <cell r="D96" t="str">
            <v>1004815</v>
          </cell>
          <cell r="E96">
            <v>2000</v>
          </cell>
          <cell r="F96">
            <v>38569</v>
          </cell>
          <cell r="G96">
            <v>38569</v>
          </cell>
          <cell r="H96">
            <v>-2970</v>
          </cell>
        </row>
        <row r="97">
          <cell r="A97" t="str">
            <v>KR</v>
          </cell>
          <cell r="B97">
            <v>1900000992</v>
          </cell>
          <cell r="C97" t="str">
            <v>VPF OF A.VASUNAG FOR MAY &amp; JUNE'05 TRFD.TO PF CONT</v>
          </cell>
          <cell r="D97" t="str">
            <v>1002999</v>
          </cell>
          <cell r="E97">
            <v>2000</v>
          </cell>
          <cell r="F97">
            <v>38573</v>
          </cell>
          <cell r="G97">
            <v>38573</v>
          </cell>
          <cell r="H97">
            <v>-3470</v>
          </cell>
        </row>
        <row r="98">
          <cell r="A98" t="str">
            <v>KZ</v>
          </cell>
          <cell r="B98">
            <v>1500001352</v>
          </cell>
          <cell r="C98" t="str">
            <v>PF FOR THE M/O JULY05</v>
          </cell>
          <cell r="D98" t="str">
            <v>415040-415043</v>
          </cell>
          <cell r="E98">
            <v>2000</v>
          </cell>
          <cell r="F98">
            <v>38573</v>
          </cell>
          <cell r="G98">
            <v>38573</v>
          </cell>
          <cell r="H98">
            <v>5392011</v>
          </cell>
        </row>
        <row r="99">
          <cell r="A99" t="str">
            <v>KR</v>
          </cell>
          <cell r="B99">
            <v>1900001010</v>
          </cell>
          <cell r="C99" t="str">
            <v>SALARY FOR MRANIL DHAR EC. 2221 JULY 05</v>
          </cell>
          <cell r="D99" t="str">
            <v>1002221</v>
          </cell>
          <cell r="E99">
            <v>2000</v>
          </cell>
          <cell r="F99">
            <v>38574</v>
          </cell>
          <cell r="G99">
            <v>38574</v>
          </cell>
          <cell r="H99">
            <v>-2180</v>
          </cell>
        </row>
        <row r="100">
          <cell r="A100" t="str">
            <v>KR</v>
          </cell>
          <cell r="B100">
            <v>1900001035</v>
          </cell>
          <cell r="C100" t="str">
            <v>FULL &amp; FINAL SRIJAN SHARMA EC. 3445 ( 18.04.05)</v>
          </cell>
          <cell r="D100" t="str">
            <v>1003445</v>
          </cell>
          <cell r="E100">
            <v>2000</v>
          </cell>
          <cell r="F100">
            <v>38575</v>
          </cell>
          <cell r="G100">
            <v>38575</v>
          </cell>
          <cell r="H100">
            <v>-4044</v>
          </cell>
        </row>
        <row r="101">
          <cell r="A101" t="str">
            <v>KR</v>
          </cell>
          <cell r="B101">
            <v>1900001037</v>
          </cell>
          <cell r="C101" t="str">
            <v>FULL &amp; FINAL SHUBHRA SAXENA EC . 3651 ( 22.07.05 )</v>
          </cell>
          <cell r="D101" t="str">
            <v>1003651</v>
          </cell>
          <cell r="E101">
            <v>2000</v>
          </cell>
          <cell r="F101">
            <v>38575</v>
          </cell>
          <cell r="G101">
            <v>38575</v>
          </cell>
          <cell r="H101">
            <v>-5092</v>
          </cell>
        </row>
        <row r="102">
          <cell r="A102" t="str">
            <v>KR</v>
          </cell>
          <cell r="B102">
            <v>1900001058</v>
          </cell>
          <cell r="C102" t="str">
            <v>SALARY FOR  RISHI RAJ PAN  EC.998 JULY 05</v>
          </cell>
          <cell r="D102" t="str">
            <v>1000998</v>
          </cell>
          <cell r="E102">
            <v>2000</v>
          </cell>
          <cell r="F102">
            <v>38576</v>
          </cell>
          <cell r="G102">
            <v>38576</v>
          </cell>
          <cell r="H102">
            <v>-118</v>
          </cell>
        </row>
        <row r="103">
          <cell r="A103" t="str">
            <v>KR</v>
          </cell>
          <cell r="B103">
            <v>1900001056</v>
          </cell>
          <cell r="C103" t="str">
            <v>SALARY FOR MEENAKSHI GUPTA EC.38131 JULY 05 (7 DAY</v>
          </cell>
          <cell r="D103" t="str">
            <v>1003813</v>
          </cell>
          <cell r="E103">
            <v>2000</v>
          </cell>
          <cell r="F103">
            <v>38576</v>
          </cell>
          <cell r="G103">
            <v>38576</v>
          </cell>
          <cell r="H103">
            <v>-336</v>
          </cell>
        </row>
        <row r="104">
          <cell r="A104" t="str">
            <v>KR</v>
          </cell>
          <cell r="B104">
            <v>1900001057</v>
          </cell>
          <cell r="C104" t="str">
            <v>SALARY FOR MOHAN KHIL EC.5750 JULY 05 (6 DAY)</v>
          </cell>
          <cell r="D104" t="str">
            <v>1005750</v>
          </cell>
          <cell r="E104">
            <v>2000</v>
          </cell>
          <cell r="F104">
            <v>38576</v>
          </cell>
          <cell r="G104">
            <v>38576</v>
          </cell>
          <cell r="H104">
            <v>-650</v>
          </cell>
        </row>
        <row r="105">
          <cell r="A105" t="str">
            <v>KR</v>
          </cell>
          <cell r="B105">
            <v>1900001063</v>
          </cell>
          <cell r="C105" t="str">
            <v>SALARY FOR  POOJA SRIVASTAVA  EC.5825 JULY 05(3 DA</v>
          </cell>
          <cell r="D105" t="str">
            <v>1005825</v>
          </cell>
          <cell r="E105">
            <v>2000</v>
          </cell>
          <cell r="F105">
            <v>38576</v>
          </cell>
          <cell r="G105">
            <v>38576</v>
          </cell>
          <cell r="H105">
            <v>-96</v>
          </cell>
        </row>
        <row r="106">
          <cell r="A106" t="str">
            <v>KR</v>
          </cell>
          <cell r="B106">
            <v>1900001069</v>
          </cell>
          <cell r="C106" t="str">
            <v>FULL &amp; FINAL HARISH GOEL EC . 3776 ( 20.06.05 )</v>
          </cell>
          <cell r="D106" t="str">
            <v>1003776</v>
          </cell>
          <cell r="E106">
            <v>2000</v>
          </cell>
          <cell r="F106">
            <v>38580</v>
          </cell>
          <cell r="G106">
            <v>38580</v>
          </cell>
          <cell r="H106">
            <v>-1318</v>
          </cell>
        </row>
        <row r="107">
          <cell r="A107" t="str">
            <v>KR</v>
          </cell>
          <cell r="B107">
            <v>1900001077</v>
          </cell>
          <cell r="C107" t="str">
            <v>FULL &amp; FINAL NEENA SHUKLA EC . 3795 ( 29.06.05 )</v>
          </cell>
          <cell r="D107" t="str">
            <v>1003795</v>
          </cell>
          <cell r="E107">
            <v>2000</v>
          </cell>
          <cell r="F107">
            <v>38580</v>
          </cell>
          <cell r="G107">
            <v>38580</v>
          </cell>
          <cell r="H107">
            <v>-3736</v>
          </cell>
        </row>
        <row r="108">
          <cell r="A108" t="str">
            <v>KR</v>
          </cell>
          <cell r="B108">
            <v>1900001079</v>
          </cell>
          <cell r="C108" t="str">
            <v>FULL &amp; FINAL KAPIL SAREEN EC . 3920 ( 11.04.05 )</v>
          </cell>
          <cell r="D108" t="str">
            <v>1003920</v>
          </cell>
          <cell r="E108">
            <v>2000</v>
          </cell>
          <cell r="F108">
            <v>38580</v>
          </cell>
          <cell r="G108">
            <v>38580</v>
          </cell>
          <cell r="H108">
            <v>-386</v>
          </cell>
        </row>
        <row r="109">
          <cell r="A109" t="str">
            <v>KR</v>
          </cell>
          <cell r="B109">
            <v>1900001080</v>
          </cell>
          <cell r="C109" t="str">
            <v>FUL L &amp; FINAL VIVEKANANDA S EC . 4407 ( 15.05.05 )</v>
          </cell>
          <cell r="D109" t="str">
            <v>1004407</v>
          </cell>
          <cell r="E109">
            <v>2000</v>
          </cell>
          <cell r="F109">
            <v>38580</v>
          </cell>
          <cell r="G109">
            <v>38580</v>
          </cell>
          <cell r="H109">
            <v>-664</v>
          </cell>
        </row>
        <row r="110">
          <cell r="A110" t="str">
            <v>KR</v>
          </cell>
          <cell r="B110">
            <v>1900001081</v>
          </cell>
          <cell r="C110" t="str">
            <v>FUL L &amp; FINAL ARCHANA ROY EC . 4762 ( 01.04.05 )</v>
          </cell>
          <cell r="D110" t="str">
            <v>1004762</v>
          </cell>
          <cell r="E110">
            <v>2000</v>
          </cell>
          <cell r="F110">
            <v>38580</v>
          </cell>
          <cell r="G110">
            <v>38580</v>
          </cell>
          <cell r="H110">
            <v>-968</v>
          </cell>
        </row>
        <row r="111">
          <cell r="A111" t="str">
            <v>KR</v>
          </cell>
          <cell r="B111">
            <v>1900001071</v>
          </cell>
          <cell r="C111" t="str">
            <v>FULL &amp; FINAL ROLI MALHOTRA EC . 5102 ( 02.05.05 )</v>
          </cell>
          <cell r="D111" t="str">
            <v>1005102</v>
          </cell>
          <cell r="E111">
            <v>2000</v>
          </cell>
          <cell r="F111">
            <v>38580</v>
          </cell>
          <cell r="G111">
            <v>38580</v>
          </cell>
          <cell r="H111">
            <v>-56</v>
          </cell>
        </row>
        <row r="112">
          <cell r="A112" t="str">
            <v>KR</v>
          </cell>
          <cell r="B112">
            <v>1900001073</v>
          </cell>
          <cell r="C112" t="str">
            <v>FULL &amp; FINAL ROLI MALHOTRA EC . 5102 ( 02.05.05 )</v>
          </cell>
          <cell r="D112" t="str">
            <v>1005102</v>
          </cell>
          <cell r="E112">
            <v>2000</v>
          </cell>
          <cell r="F112">
            <v>38580</v>
          </cell>
          <cell r="G112">
            <v>38580</v>
          </cell>
          <cell r="H112">
            <v>56</v>
          </cell>
        </row>
        <row r="113">
          <cell r="A113" t="str">
            <v>KR</v>
          </cell>
          <cell r="B113">
            <v>1900001090</v>
          </cell>
          <cell r="C113" t="str">
            <v>FUL L &amp; FINAL  SANJAY MAINI EC . 2283 ( 06.06.05)</v>
          </cell>
          <cell r="D113" t="str">
            <v>1002283</v>
          </cell>
          <cell r="E113">
            <v>2000</v>
          </cell>
          <cell r="F113">
            <v>38581</v>
          </cell>
          <cell r="G113">
            <v>38581</v>
          </cell>
          <cell r="H113">
            <v>-8082</v>
          </cell>
        </row>
        <row r="114">
          <cell r="A114" t="str">
            <v>KR</v>
          </cell>
          <cell r="B114">
            <v>1900001089</v>
          </cell>
          <cell r="C114" t="str">
            <v>FUL L &amp; FINAL  ROHIT BANSAL EC . 3236 ( 08.07.05)</v>
          </cell>
          <cell r="D114" t="str">
            <v>1003236</v>
          </cell>
          <cell r="E114">
            <v>2000</v>
          </cell>
          <cell r="F114">
            <v>38581</v>
          </cell>
          <cell r="G114">
            <v>38581</v>
          </cell>
          <cell r="H114">
            <v>-1626</v>
          </cell>
        </row>
        <row r="115">
          <cell r="A115" t="str">
            <v>KR</v>
          </cell>
          <cell r="B115">
            <v>1900001091</v>
          </cell>
          <cell r="C115" t="str">
            <v>FUL L &amp; FINAL SIVA PRASAD P EC .3399 ( 06.06.05)</v>
          </cell>
          <cell r="D115" t="str">
            <v>1003399</v>
          </cell>
          <cell r="E115">
            <v>2000</v>
          </cell>
          <cell r="F115">
            <v>38581</v>
          </cell>
          <cell r="G115">
            <v>38581</v>
          </cell>
          <cell r="H115">
            <v>-5144</v>
          </cell>
        </row>
        <row r="116">
          <cell r="A116" t="str">
            <v>KR</v>
          </cell>
          <cell r="B116">
            <v>1900001106</v>
          </cell>
          <cell r="C116" t="str">
            <v>FUL L &amp; FINAL AMIT TYAGI EC .4451 ( 08.07.05)</v>
          </cell>
          <cell r="D116" t="str">
            <v>1004451</v>
          </cell>
          <cell r="E116">
            <v>2000</v>
          </cell>
          <cell r="F116">
            <v>38582</v>
          </cell>
          <cell r="G116">
            <v>38582</v>
          </cell>
          <cell r="H116">
            <v>-640</v>
          </cell>
        </row>
        <row r="117">
          <cell r="A117" t="str">
            <v>SA</v>
          </cell>
          <cell r="B117">
            <v>100001805</v>
          </cell>
          <cell r="C117" t="str">
            <v>Salary July05 Arrear VPF  Yogendra Prasad</v>
          </cell>
          <cell r="D117" t="str">
            <v>1002794</v>
          </cell>
          <cell r="E117">
            <v>2000</v>
          </cell>
          <cell r="F117">
            <v>38584</v>
          </cell>
          <cell r="G117">
            <v>38584</v>
          </cell>
          <cell r="H117">
            <v>-175</v>
          </cell>
        </row>
        <row r="118">
          <cell r="A118" t="str">
            <v>SA</v>
          </cell>
          <cell r="B118">
            <v>100001805</v>
          </cell>
          <cell r="C118" t="str">
            <v>Salary July05 Arrear VPF  Meghna Roy</v>
          </cell>
          <cell r="D118" t="str">
            <v>1004716</v>
          </cell>
          <cell r="E118">
            <v>2000</v>
          </cell>
          <cell r="F118">
            <v>38584</v>
          </cell>
          <cell r="G118">
            <v>38584</v>
          </cell>
          <cell r="H118">
            <v>-3337</v>
          </cell>
        </row>
        <row r="119">
          <cell r="A119" t="str">
            <v>SA</v>
          </cell>
          <cell r="B119">
            <v>100001805</v>
          </cell>
          <cell r="C119" t="str">
            <v>Salary July05 PF Control Account</v>
          </cell>
          <cell r="D119" t="str">
            <v>20050820</v>
          </cell>
          <cell r="E119">
            <v>2000</v>
          </cell>
          <cell r="F119">
            <v>38584</v>
          </cell>
          <cell r="G119">
            <v>38584</v>
          </cell>
          <cell r="H119">
            <v>-5007612</v>
          </cell>
        </row>
        <row r="120">
          <cell r="A120" t="str">
            <v>KR</v>
          </cell>
          <cell r="B120">
            <v>1900001126</v>
          </cell>
          <cell r="C120" t="str">
            <v>FULL &amp; FINAL SABA ARSHI EC . 5205 (01/07/05)</v>
          </cell>
          <cell r="D120" t="str">
            <v>1005205</v>
          </cell>
          <cell r="E120">
            <v>2000</v>
          </cell>
          <cell r="F120">
            <v>38586</v>
          </cell>
          <cell r="G120">
            <v>38586</v>
          </cell>
          <cell r="H120">
            <v>-1304</v>
          </cell>
        </row>
        <row r="121">
          <cell r="A121" t="str">
            <v>KR</v>
          </cell>
          <cell r="B121">
            <v>1900001167</v>
          </cell>
          <cell r="C121" t="str">
            <v>FULL &amp; FINAL MADHAV SIKKA EC . 1939 ( 08.07.05).</v>
          </cell>
          <cell r="D121" t="str">
            <v>1001939</v>
          </cell>
          <cell r="E121">
            <v>2000</v>
          </cell>
          <cell r="F121">
            <v>38588</v>
          </cell>
          <cell r="G121">
            <v>38588</v>
          </cell>
          <cell r="H121">
            <v>-64054</v>
          </cell>
        </row>
        <row r="122">
          <cell r="A122" t="str">
            <v>KR</v>
          </cell>
          <cell r="B122">
            <v>1900001151</v>
          </cell>
          <cell r="C122" t="str">
            <v>FULL &amp; FINALSHARIQUE SOHAIL EC.3829 (06.06.05)</v>
          </cell>
          <cell r="D122" t="str">
            <v>1003829</v>
          </cell>
          <cell r="E122">
            <v>2000</v>
          </cell>
          <cell r="F122">
            <v>38588</v>
          </cell>
          <cell r="G122">
            <v>38588</v>
          </cell>
          <cell r="H122">
            <v>-236</v>
          </cell>
        </row>
        <row r="123">
          <cell r="A123" t="str">
            <v>KR</v>
          </cell>
          <cell r="B123">
            <v>1900001148</v>
          </cell>
          <cell r="C123" t="str">
            <v>FULL &amp; FINAL GAURAV JAIN EC.4743 ( 03.08.05)</v>
          </cell>
          <cell r="D123" t="str">
            <v>1004743</v>
          </cell>
          <cell r="E123">
            <v>2000</v>
          </cell>
          <cell r="F123">
            <v>38588</v>
          </cell>
          <cell r="G123">
            <v>38588</v>
          </cell>
          <cell r="H123">
            <v>-3520</v>
          </cell>
        </row>
        <row r="124">
          <cell r="A124" t="str">
            <v>KR</v>
          </cell>
          <cell r="B124">
            <v>1900001150</v>
          </cell>
          <cell r="C124" t="str">
            <v>FULL &amp; FINALVINI SINGH EC.5432(01.07.05)</v>
          </cell>
          <cell r="D124" t="str">
            <v>1005432</v>
          </cell>
          <cell r="E124">
            <v>2000</v>
          </cell>
          <cell r="F124">
            <v>38588</v>
          </cell>
          <cell r="G124">
            <v>38588</v>
          </cell>
          <cell r="H124">
            <v>-32</v>
          </cell>
        </row>
        <row r="125">
          <cell r="A125" t="str">
            <v>KR</v>
          </cell>
          <cell r="B125">
            <v>1900001170</v>
          </cell>
          <cell r="C125" t="str">
            <v>FULL &amp; FINAL VARUN JAIN EC . 5300 ( 29.07.05)</v>
          </cell>
          <cell r="D125" t="str">
            <v>1005300</v>
          </cell>
          <cell r="E125">
            <v>2000</v>
          </cell>
          <cell r="F125">
            <v>38589</v>
          </cell>
          <cell r="G125">
            <v>38589</v>
          </cell>
          <cell r="H125">
            <v>-1060</v>
          </cell>
        </row>
        <row r="126">
          <cell r="A126" t="str">
            <v>KR</v>
          </cell>
          <cell r="B126">
            <v>1900001173</v>
          </cell>
          <cell r="C126" t="str">
            <v>PF ADMN.CHARGES FOR JULY' 05</v>
          </cell>
          <cell r="D126" t="str">
            <v>20050825</v>
          </cell>
          <cell r="E126">
            <v>2000</v>
          </cell>
          <cell r="F126">
            <v>38589</v>
          </cell>
          <cell r="G126">
            <v>38589</v>
          </cell>
          <cell r="H126">
            <v>-276199</v>
          </cell>
        </row>
        <row r="127">
          <cell r="A127" t="str">
            <v>KR</v>
          </cell>
          <cell r="B127">
            <v>1900001188</v>
          </cell>
          <cell r="C127" t="str">
            <v>FULL &amp; FINAL VIVEK AGRAWAL EC.3124 ( 02.05.05)</v>
          </cell>
          <cell r="D127" t="str">
            <v>1003124</v>
          </cell>
          <cell r="E127">
            <v>2000</v>
          </cell>
          <cell r="F127">
            <v>38590</v>
          </cell>
          <cell r="G127">
            <v>38590</v>
          </cell>
          <cell r="H127">
            <v>-2022</v>
          </cell>
        </row>
        <row r="128">
          <cell r="A128" t="str">
            <v>KR</v>
          </cell>
          <cell r="B128">
            <v>1900001187</v>
          </cell>
          <cell r="C128" t="str">
            <v>FULL &amp; FINAL MOELY GAIROLA EC 4285 ( 28.06.05)</v>
          </cell>
          <cell r="D128" t="str">
            <v>1004285</v>
          </cell>
          <cell r="E128">
            <v>2000</v>
          </cell>
          <cell r="F128">
            <v>38590</v>
          </cell>
          <cell r="G128">
            <v>38590</v>
          </cell>
          <cell r="H128">
            <v>-1586</v>
          </cell>
        </row>
        <row r="129">
          <cell r="A129" t="str">
            <v>KR</v>
          </cell>
          <cell r="B129">
            <v>1900001206</v>
          </cell>
          <cell r="C129" t="str">
            <v>FULL &amp; FINAL SHEETAL KALRA EC . 4513 (08.07.05)</v>
          </cell>
          <cell r="D129" t="str">
            <v>1004513</v>
          </cell>
          <cell r="E129">
            <v>2000</v>
          </cell>
          <cell r="F129">
            <v>38591</v>
          </cell>
          <cell r="G129">
            <v>38591</v>
          </cell>
          <cell r="H129">
            <v>-224</v>
          </cell>
        </row>
        <row r="130">
          <cell r="A130" t="str">
            <v>KR</v>
          </cell>
          <cell r="B130">
            <v>1900001205</v>
          </cell>
          <cell r="C130" t="str">
            <v>FULL &amp; FINAL SANJEEB MALLICK EC . 5159 (29.07.05)</v>
          </cell>
          <cell r="D130" t="str">
            <v>1005159</v>
          </cell>
          <cell r="E130">
            <v>2000</v>
          </cell>
          <cell r="F130">
            <v>38591</v>
          </cell>
          <cell r="G130">
            <v>38591</v>
          </cell>
          <cell r="H130">
            <v>-2094</v>
          </cell>
        </row>
        <row r="131">
          <cell r="A131" t="str">
            <v>KR</v>
          </cell>
          <cell r="B131">
            <v>1900001228</v>
          </cell>
          <cell r="C131" t="str">
            <v>FULL &amp; FINAL PANKAJ KUMR JHA EC.3281 ( 12.07.05 )</v>
          </cell>
          <cell r="D131" t="str">
            <v>1003281</v>
          </cell>
          <cell r="E131">
            <v>2000</v>
          </cell>
          <cell r="F131">
            <v>38594</v>
          </cell>
          <cell r="G131">
            <v>38594</v>
          </cell>
          <cell r="H131">
            <v>-524</v>
          </cell>
        </row>
        <row r="132">
          <cell r="A132" t="str">
            <v>KR</v>
          </cell>
          <cell r="B132">
            <v>1900001222</v>
          </cell>
          <cell r="C132" t="str">
            <v>FULL &amp; FINAL VINEET NEHRA EC. 3534 ( 24.06.05 )</v>
          </cell>
          <cell r="D132" t="str">
            <v>1003534</v>
          </cell>
          <cell r="E132">
            <v>2000</v>
          </cell>
          <cell r="F132">
            <v>38594</v>
          </cell>
          <cell r="G132">
            <v>38594</v>
          </cell>
          <cell r="H132">
            <v>-3538</v>
          </cell>
        </row>
        <row r="133">
          <cell r="A133" t="str">
            <v>KR</v>
          </cell>
          <cell r="B133">
            <v>1900001227</v>
          </cell>
          <cell r="C133" t="str">
            <v>FULL &amp; FINAL ASHISH LOHANI EC . 6284 (19.07.05)</v>
          </cell>
          <cell r="D133" t="str">
            <v>1006284</v>
          </cell>
          <cell r="E133">
            <v>2000</v>
          </cell>
          <cell r="F133">
            <v>38594</v>
          </cell>
          <cell r="G133">
            <v>38594</v>
          </cell>
          <cell r="H133">
            <v>-272</v>
          </cell>
        </row>
        <row r="134">
          <cell r="A134" t="str">
            <v>KR</v>
          </cell>
          <cell r="B134">
            <v>1900001238</v>
          </cell>
          <cell r="C134" t="str">
            <v>FULL &amp; FINAL PANKAJ K VOHRA EC . 1216 ( 30.04.05 )</v>
          </cell>
          <cell r="D134" t="str">
            <v>1001216</v>
          </cell>
          <cell r="E134">
            <v>2000</v>
          </cell>
          <cell r="F134">
            <v>38595</v>
          </cell>
          <cell r="G134">
            <v>38595</v>
          </cell>
          <cell r="H134">
            <v>-9124</v>
          </cell>
        </row>
        <row r="135">
          <cell r="A135" t="str">
            <v>KR</v>
          </cell>
          <cell r="B135">
            <v>1900001259</v>
          </cell>
          <cell r="C135" t="str">
            <v>FULL &amp; FINAL PRIYA JAIN EC 2373 ( 30.06.05 )</v>
          </cell>
          <cell r="D135" t="str">
            <v>1002373</v>
          </cell>
          <cell r="E135">
            <v>2000</v>
          </cell>
          <cell r="F135">
            <v>38596</v>
          </cell>
          <cell r="G135">
            <v>38596</v>
          </cell>
          <cell r="H135">
            <v>-6528</v>
          </cell>
        </row>
        <row r="136">
          <cell r="A136" t="str">
            <v>KR</v>
          </cell>
          <cell r="B136">
            <v>1900001265</v>
          </cell>
          <cell r="C136" t="str">
            <v>FULL &amp; FINAL S . M . PARAMESWARAN EC.2455 (03.05.0</v>
          </cell>
          <cell r="D136" t="str">
            <v>1002455</v>
          </cell>
          <cell r="E136">
            <v>2000</v>
          </cell>
          <cell r="F136">
            <v>38596</v>
          </cell>
          <cell r="G136">
            <v>38596</v>
          </cell>
          <cell r="H136">
            <v>-3014</v>
          </cell>
        </row>
        <row r="137">
          <cell r="A137" t="str">
            <v>KR</v>
          </cell>
          <cell r="B137">
            <v>1900001250</v>
          </cell>
          <cell r="C137" t="str">
            <v>FULL &amp; FINAL VIVEK SHARMA EC . 3122 (02.06.05)</v>
          </cell>
          <cell r="D137" t="str">
            <v>1003122</v>
          </cell>
          <cell r="E137">
            <v>2000</v>
          </cell>
          <cell r="F137">
            <v>38596</v>
          </cell>
          <cell r="G137">
            <v>38596</v>
          </cell>
          <cell r="H137">
            <v>-4104</v>
          </cell>
        </row>
        <row r="138">
          <cell r="A138" t="str">
            <v>KR</v>
          </cell>
          <cell r="B138">
            <v>1900001288</v>
          </cell>
          <cell r="C138" t="str">
            <v>SALARY PAID TO ANUBHA FOR THE M/O AUG'05</v>
          </cell>
          <cell r="D138" t="str">
            <v>1003616</v>
          </cell>
          <cell r="E138">
            <v>2000</v>
          </cell>
          <cell r="F138">
            <v>38597</v>
          </cell>
          <cell r="G138">
            <v>38597</v>
          </cell>
          <cell r="H138">
            <v>-348</v>
          </cell>
        </row>
        <row r="139">
          <cell r="A139" t="str">
            <v>KR</v>
          </cell>
          <cell r="B139">
            <v>1900001287</v>
          </cell>
          <cell r="C139" t="str">
            <v>SALARY PAID TO SUDESH SHARMA M/O AUG'05</v>
          </cell>
          <cell r="D139" t="str">
            <v>1004827</v>
          </cell>
          <cell r="E139">
            <v>2000</v>
          </cell>
          <cell r="F139">
            <v>38597</v>
          </cell>
          <cell r="G139">
            <v>38597</v>
          </cell>
          <cell r="H139">
            <v>-4460</v>
          </cell>
        </row>
        <row r="140">
          <cell r="A140" t="str">
            <v>KR</v>
          </cell>
          <cell r="B140">
            <v>1900001289</v>
          </cell>
          <cell r="C140" t="str">
            <v>FULL &amp; FINAL AJAY KATOCH EC. 2804 ( 15.07.05 )</v>
          </cell>
          <cell r="D140" t="str">
            <v>1002804</v>
          </cell>
          <cell r="E140">
            <v>2000</v>
          </cell>
          <cell r="F140">
            <v>38598</v>
          </cell>
          <cell r="G140">
            <v>38598</v>
          </cell>
          <cell r="H140">
            <v>-7414</v>
          </cell>
        </row>
        <row r="141">
          <cell r="A141" t="str">
            <v>KR</v>
          </cell>
          <cell r="B141">
            <v>1900001297</v>
          </cell>
          <cell r="C141" t="str">
            <v>FULL &amp; FINAL BAAJEERAO LAHU D EC.3081 (27.07.05)</v>
          </cell>
          <cell r="D141" t="str">
            <v>1003081</v>
          </cell>
          <cell r="E141">
            <v>2000</v>
          </cell>
          <cell r="F141">
            <v>38598</v>
          </cell>
          <cell r="G141">
            <v>38598</v>
          </cell>
          <cell r="H141">
            <v>-3024</v>
          </cell>
        </row>
        <row r="142">
          <cell r="A142" t="str">
            <v>KR</v>
          </cell>
          <cell r="B142">
            <v>1900001305</v>
          </cell>
          <cell r="C142" t="str">
            <v>FULL &amp; FINAL RAMASAMY SENTHIL KUMAR EC. 3239</v>
          </cell>
          <cell r="D142" t="str">
            <v>1003239</v>
          </cell>
          <cell r="E142">
            <v>2000</v>
          </cell>
          <cell r="F142">
            <v>38598</v>
          </cell>
          <cell r="G142">
            <v>38598</v>
          </cell>
          <cell r="H142">
            <v>-628</v>
          </cell>
        </row>
        <row r="143">
          <cell r="A143" t="str">
            <v>KR</v>
          </cell>
          <cell r="B143">
            <v>1900001308</v>
          </cell>
          <cell r="C143" t="str">
            <v>FULL &amp; FINAL ANISH kUMAR EC . 5170 ( 20.06.05 )</v>
          </cell>
          <cell r="D143" t="str">
            <v>1005170</v>
          </cell>
          <cell r="E143">
            <v>2000</v>
          </cell>
          <cell r="F143">
            <v>38598</v>
          </cell>
          <cell r="G143">
            <v>38598</v>
          </cell>
          <cell r="H143">
            <v>-1164</v>
          </cell>
        </row>
        <row r="144">
          <cell r="A144" t="str">
            <v>KR</v>
          </cell>
          <cell r="B144">
            <v>1900001321</v>
          </cell>
          <cell r="C144" t="str">
            <v>FULL &amp; FINAL  H PRASANNA EC.4387 (25.05.05).</v>
          </cell>
          <cell r="D144" t="str">
            <v>1004387</v>
          </cell>
          <cell r="E144">
            <v>2000</v>
          </cell>
          <cell r="F144">
            <v>38601</v>
          </cell>
          <cell r="G144">
            <v>38601</v>
          </cell>
          <cell r="H144">
            <v>-2120</v>
          </cell>
        </row>
        <row r="145">
          <cell r="A145" t="str">
            <v>KR</v>
          </cell>
          <cell r="B145">
            <v>1900001328</v>
          </cell>
          <cell r="C145" t="str">
            <v>SALARY PAID TO PRITI RAJPAL FOR THE AUG 05</v>
          </cell>
          <cell r="D145" t="str">
            <v>1004942</v>
          </cell>
          <cell r="E145">
            <v>2000</v>
          </cell>
          <cell r="F145">
            <v>38601</v>
          </cell>
          <cell r="G145">
            <v>38601</v>
          </cell>
          <cell r="H145">
            <v>-990</v>
          </cell>
        </row>
        <row r="146">
          <cell r="A146" t="str">
            <v>KR</v>
          </cell>
          <cell r="B146">
            <v>1900001332</v>
          </cell>
          <cell r="C146" t="str">
            <v>SALARY PAID TO SAPNA RAO FOR THE AUG 05</v>
          </cell>
          <cell r="D146" t="str">
            <v>1005304</v>
          </cell>
          <cell r="E146">
            <v>2000</v>
          </cell>
          <cell r="F146">
            <v>38601</v>
          </cell>
          <cell r="G146">
            <v>38601</v>
          </cell>
          <cell r="H146">
            <v>-1508</v>
          </cell>
        </row>
        <row r="147">
          <cell r="A147" t="str">
            <v>KR</v>
          </cell>
          <cell r="B147">
            <v>1900001329</v>
          </cell>
          <cell r="C147" t="str">
            <v>LWP PAYMENT FOR TWO DAYS OF APRIL '05 SALARY KOLA</v>
          </cell>
          <cell r="D147" t="str">
            <v>1005831</v>
          </cell>
          <cell r="E147">
            <v>2000</v>
          </cell>
          <cell r="F147">
            <v>38601</v>
          </cell>
          <cell r="G147">
            <v>38601</v>
          </cell>
          <cell r="H147">
            <v>-60</v>
          </cell>
        </row>
        <row r="148">
          <cell r="A148" t="str">
            <v>KR</v>
          </cell>
          <cell r="B148">
            <v>1900001327</v>
          </cell>
          <cell r="C148" t="str">
            <v>LWP PAYMENT FOR TWO DAYS OF APRIL '05 SALARY</v>
          </cell>
          <cell r="D148" t="str">
            <v>1005835</v>
          </cell>
          <cell r="E148">
            <v>2000</v>
          </cell>
          <cell r="F148">
            <v>38601</v>
          </cell>
          <cell r="G148">
            <v>38601</v>
          </cell>
          <cell r="H148">
            <v>-60</v>
          </cell>
        </row>
        <row r="149">
          <cell r="A149" t="str">
            <v>KR</v>
          </cell>
          <cell r="B149">
            <v>1900001348</v>
          </cell>
          <cell r="C149" t="str">
            <v>FULL &amp; FINAL  JASMEET SBHATIA EC 3533 ( 15.07.05)</v>
          </cell>
          <cell r="D149" t="str">
            <v>1003533</v>
          </cell>
          <cell r="E149">
            <v>2000</v>
          </cell>
          <cell r="F149">
            <v>38602</v>
          </cell>
          <cell r="G149">
            <v>38602</v>
          </cell>
          <cell r="H149">
            <v>-1260</v>
          </cell>
        </row>
        <row r="150">
          <cell r="A150" t="str">
            <v>KR</v>
          </cell>
          <cell r="B150">
            <v>1900001350</v>
          </cell>
          <cell r="C150" t="str">
            <v>FULL &amp; FINAL  MOHIT BHATNAGAR EC . 3934 (31.05.05)</v>
          </cell>
          <cell r="D150" t="str">
            <v>1003934</v>
          </cell>
          <cell r="E150">
            <v>2000</v>
          </cell>
          <cell r="F150">
            <v>38602</v>
          </cell>
          <cell r="G150">
            <v>38602</v>
          </cell>
          <cell r="H150">
            <v>-1664</v>
          </cell>
        </row>
        <row r="151">
          <cell r="A151" t="str">
            <v>KR</v>
          </cell>
          <cell r="B151">
            <v>1900001345</v>
          </cell>
          <cell r="C151" t="str">
            <v>FULL &amp; FINAL  GEETA SHARMA EC. 4021 ( 14.07.05 )</v>
          </cell>
          <cell r="D151" t="str">
            <v>1004021</v>
          </cell>
          <cell r="E151">
            <v>2000</v>
          </cell>
          <cell r="F151">
            <v>38602</v>
          </cell>
          <cell r="G151">
            <v>38602</v>
          </cell>
          <cell r="H151">
            <v>-518</v>
          </cell>
        </row>
        <row r="152">
          <cell r="A152" t="str">
            <v>KR</v>
          </cell>
          <cell r="B152">
            <v>1900001349</v>
          </cell>
          <cell r="C152" t="str">
            <v>FULL &amp; FINAL  TANYA BAGAI EC . 4025 (01.07.05 )</v>
          </cell>
          <cell r="D152" t="str">
            <v>1004025</v>
          </cell>
          <cell r="E152">
            <v>2000</v>
          </cell>
          <cell r="F152">
            <v>38602</v>
          </cell>
          <cell r="G152">
            <v>38602</v>
          </cell>
          <cell r="H152">
            <v>-320</v>
          </cell>
        </row>
        <row r="153">
          <cell r="A153" t="str">
            <v>KR</v>
          </cell>
          <cell r="B153">
            <v>1900001346</v>
          </cell>
          <cell r="C153" t="str">
            <v>FULL &amp; FINAL  ROHIT PRASAD EC.4323 ( 29.07.05 )</v>
          </cell>
          <cell r="D153" t="str">
            <v>1004323</v>
          </cell>
          <cell r="E153">
            <v>2000</v>
          </cell>
          <cell r="F153">
            <v>38602</v>
          </cell>
          <cell r="G153">
            <v>38602</v>
          </cell>
          <cell r="H153">
            <v>-14054</v>
          </cell>
        </row>
        <row r="154">
          <cell r="A154" t="str">
            <v>KR</v>
          </cell>
          <cell r="B154">
            <v>1900001347</v>
          </cell>
          <cell r="C154" t="str">
            <v>FULL &amp; FINAL  MOHIT KHANDELWAL EC.4577 ( 31.07.05</v>
          </cell>
          <cell r="D154" t="str">
            <v>1004577</v>
          </cell>
          <cell r="E154">
            <v>2000</v>
          </cell>
          <cell r="F154">
            <v>38602</v>
          </cell>
          <cell r="G154">
            <v>38602</v>
          </cell>
          <cell r="H154">
            <v>-1538</v>
          </cell>
        </row>
        <row r="155">
          <cell r="A155" t="str">
            <v>KR</v>
          </cell>
          <cell r="B155">
            <v>1900001365</v>
          </cell>
          <cell r="C155" t="str">
            <v>FULL &amp; FINAL RAM K. PANDEY EC. 2565 (10.03.05 )</v>
          </cell>
          <cell r="D155" t="str">
            <v>1002565</v>
          </cell>
          <cell r="E155">
            <v>2000</v>
          </cell>
          <cell r="F155">
            <v>38603</v>
          </cell>
          <cell r="G155">
            <v>38603</v>
          </cell>
          <cell r="H155">
            <v>-2630</v>
          </cell>
        </row>
        <row r="156">
          <cell r="A156" t="str">
            <v>KR</v>
          </cell>
          <cell r="B156">
            <v>1900001368</v>
          </cell>
          <cell r="C156" t="str">
            <v>FULL &amp; FINAL ASHISH BARUA EC . 5338 ( 10.06.05 )</v>
          </cell>
          <cell r="D156" t="str">
            <v>1005338</v>
          </cell>
          <cell r="E156">
            <v>2000</v>
          </cell>
          <cell r="F156">
            <v>38603</v>
          </cell>
          <cell r="G156">
            <v>38603</v>
          </cell>
          <cell r="H156">
            <v>-340</v>
          </cell>
        </row>
        <row r="157">
          <cell r="A157" t="str">
            <v>KR</v>
          </cell>
          <cell r="B157">
            <v>1900001364</v>
          </cell>
          <cell r="C157" t="str">
            <v>FULL &amp; FINAL ANIL KUMAR MISHRA EC.3646 (16.03.05)</v>
          </cell>
          <cell r="D157" t="str">
            <v>1003646</v>
          </cell>
          <cell r="E157">
            <v>2000</v>
          </cell>
          <cell r="F157">
            <v>38603</v>
          </cell>
          <cell r="G157">
            <v>38603</v>
          </cell>
          <cell r="H157">
            <v>-1288</v>
          </cell>
        </row>
        <row r="158">
          <cell r="A158" t="str">
            <v>KR</v>
          </cell>
          <cell r="B158">
            <v>1900001371</v>
          </cell>
          <cell r="C158" t="str">
            <v>SALARY PAID TO RAMEET  ARORA FOR AUG'05 EC.3039</v>
          </cell>
          <cell r="D158" t="str">
            <v>1003039</v>
          </cell>
          <cell r="E158">
            <v>2000</v>
          </cell>
          <cell r="F158">
            <v>38604</v>
          </cell>
          <cell r="G158">
            <v>38604</v>
          </cell>
          <cell r="H158">
            <v>-2934</v>
          </cell>
        </row>
        <row r="159">
          <cell r="A159" t="str">
            <v>KR</v>
          </cell>
          <cell r="B159">
            <v>1900001383</v>
          </cell>
          <cell r="C159" t="str">
            <v>FULL &amp; FINAL  HEMA GUPTA EC.1487 ( 29.04.05)</v>
          </cell>
          <cell r="D159" t="str">
            <v>1001487</v>
          </cell>
          <cell r="E159">
            <v>2000</v>
          </cell>
          <cell r="F159">
            <v>38607</v>
          </cell>
          <cell r="G159">
            <v>38607</v>
          </cell>
          <cell r="H159">
            <v>-9586</v>
          </cell>
        </row>
        <row r="160">
          <cell r="A160" t="str">
            <v>KR</v>
          </cell>
          <cell r="B160">
            <v>1900001384</v>
          </cell>
          <cell r="C160" t="str">
            <v>FULL &amp; FINAL SUMAN KUMAR DHAR EC.1835 ( 13.05.05)</v>
          </cell>
          <cell r="D160" t="str">
            <v>1001835</v>
          </cell>
          <cell r="E160">
            <v>2000</v>
          </cell>
          <cell r="F160">
            <v>38607</v>
          </cell>
          <cell r="G160">
            <v>38607</v>
          </cell>
          <cell r="H160">
            <v>-6478</v>
          </cell>
        </row>
        <row r="161">
          <cell r="A161" t="str">
            <v>KR</v>
          </cell>
          <cell r="B161">
            <v>1900001382</v>
          </cell>
          <cell r="C161" t="str">
            <v>FULL &amp; FINAL  JAIDEEP DEODHAR EC.3073 (23.05.05)</v>
          </cell>
          <cell r="D161" t="str">
            <v>1003073</v>
          </cell>
          <cell r="E161">
            <v>2000</v>
          </cell>
          <cell r="F161">
            <v>38607</v>
          </cell>
          <cell r="G161">
            <v>38607</v>
          </cell>
          <cell r="H161">
            <v>-28186</v>
          </cell>
        </row>
        <row r="162">
          <cell r="A162" t="str">
            <v>KR</v>
          </cell>
          <cell r="B162">
            <v>1900001386</v>
          </cell>
          <cell r="C162" t="str">
            <v>FULL &amp; FINALMANISH KUMAR SAHNI EC. 3233 ( 08.07.05</v>
          </cell>
          <cell r="D162" t="str">
            <v>1003233</v>
          </cell>
          <cell r="E162">
            <v>2000</v>
          </cell>
          <cell r="F162">
            <v>38607</v>
          </cell>
          <cell r="G162">
            <v>38607</v>
          </cell>
          <cell r="H162">
            <v>-1510</v>
          </cell>
        </row>
        <row r="163">
          <cell r="A163" t="str">
            <v>KR</v>
          </cell>
          <cell r="B163">
            <v>1900001390</v>
          </cell>
          <cell r="C163" t="str">
            <v>FULL &amp; FINAL PRASAN CHANDRA EC. 4265 (07.07.05 )</v>
          </cell>
          <cell r="D163" t="str">
            <v>1004265</v>
          </cell>
          <cell r="E163">
            <v>2000</v>
          </cell>
          <cell r="F163">
            <v>38607</v>
          </cell>
          <cell r="G163">
            <v>38607</v>
          </cell>
          <cell r="H163">
            <v>-218</v>
          </cell>
        </row>
        <row r="164">
          <cell r="A164" t="str">
            <v>KR</v>
          </cell>
          <cell r="B164">
            <v>1900001391</v>
          </cell>
          <cell r="C164" t="str">
            <v>FULL &amp; FINAL RATNAM BABU MOPIDEVI EC.4873(01.04.05</v>
          </cell>
          <cell r="D164" t="str">
            <v>1004873</v>
          </cell>
          <cell r="E164">
            <v>2000</v>
          </cell>
          <cell r="F164">
            <v>38607</v>
          </cell>
          <cell r="G164">
            <v>38607</v>
          </cell>
          <cell r="H164">
            <v>-70</v>
          </cell>
        </row>
        <row r="165">
          <cell r="A165" t="str">
            <v>KR</v>
          </cell>
          <cell r="B165">
            <v>1900001392</v>
          </cell>
          <cell r="C165" t="str">
            <v>FULL &amp; FINAL BHAVNA BHATIA EC.4957 ( 01.07.05 )</v>
          </cell>
          <cell r="D165" t="str">
            <v>1004957</v>
          </cell>
          <cell r="E165">
            <v>2000</v>
          </cell>
          <cell r="F165">
            <v>38607</v>
          </cell>
          <cell r="G165">
            <v>38607</v>
          </cell>
          <cell r="H165">
            <v>-36</v>
          </cell>
        </row>
        <row r="166">
          <cell r="A166" t="str">
            <v>KR</v>
          </cell>
          <cell r="B166">
            <v>1900001399</v>
          </cell>
          <cell r="C166" t="str">
            <v>FULL &amp; FINAL SANJAY K.AGARWAL EC.2288 (20.06.0</v>
          </cell>
          <cell r="D166" t="str">
            <v>1002288</v>
          </cell>
          <cell r="E166">
            <v>2000</v>
          </cell>
          <cell r="F166">
            <v>38608</v>
          </cell>
          <cell r="G166">
            <v>38608</v>
          </cell>
          <cell r="H166">
            <v>-6704</v>
          </cell>
        </row>
        <row r="167">
          <cell r="A167" t="str">
            <v>KR</v>
          </cell>
          <cell r="B167">
            <v>1900001413</v>
          </cell>
          <cell r="C167" t="str">
            <v>FULL &amp; FINAL AJIT ANIL MORAJKAR EC.3401 (17.06.05)</v>
          </cell>
          <cell r="D167" t="str">
            <v>1003401</v>
          </cell>
          <cell r="E167">
            <v>2000</v>
          </cell>
          <cell r="F167">
            <v>38608</v>
          </cell>
          <cell r="G167">
            <v>38608</v>
          </cell>
          <cell r="H167">
            <v>-1982</v>
          </cell>
        </row>
        <row r="168">
          <cell r="A168" t="str">
            <v>KR</v>
          </cell>
          <cell r="B168">
            <v>1900001423</v>
          </cell>
          <cell r="C168" t="str">
            <v>FULL &amp; FINAL NEERAJ SINGH EC.4353 ( 30.06.05)</v>
          </cell>
          <cell r="D168" t="str">
            <v>1004353</v>
          </cell>
          <cell r="E168">
            <v>2000</v>
          </cell>
          <cell r="F168">
            <v>38609</v>
          </cell>
          <cell r="G168">
            <v>38609</v>
          </cell>
          <cell r="H168">
            <v>-7570</v>
          </cell>
        </row>
        <row r="169">
          <cell r="A169" t="str">
            <v>KR</v>
          </cell>
          <cell r="B169">
            <v>1900001417</v>
          </cell>
          <cell r="C169" t="str">
            <v>SALARY PAID TO SOUMI DUTTA FOR THE M/O AUG'05</v>
          </cell>
          <cell r="D169" t="str">
            <v>1004411</v>
          </cell>
          <cell r="E169">
            <v>2000</v>
          </cell>
          <cell r="F169">
            <v>38609</v>
          </cell>
          <cell r="G169">
            <v>38609</v>
          </cell>
          <cell r="H169">
            <v>-1158</v>
          </cell>
        </row>
        <row r="170">
          <cell r="A170" t="str">
            <v>KR</v>
          </cell>
          <cell r="B170">
            <v>1900001424</v>
          </cell>
          <cell r="C170" t="str">
            <v>FULL &amp; FINAL GARGI DAS EC. 5390 (01.08.05)</v>
          </cell>
          <cell r="D170" t="str">
            <v>1005390</v>
          </cell>
          <cell r="E170">
            <v>2000</v>
          </cell>
          <cell r="F170">
            <v>38609</v>
          </cell>
          <cell r="G170">
            <v>38609</v>
          </cell>
          <cell r="H170">
            <v>-1850</v>
          </cell>
        </row>
        <row r="171">
          <cell r="A171" t="str">
            <v>KZ</v>
          </cell>
          <cell r="B171">
            <v>1500001739</v>
          </cell>
          <cell r="C171" t="str">
            <v>EPF FOR THE M/O AUGUST 2005 PD</v>
          </cell>
          <cell r="D171" t="str">
            <v>CHQ NO 458707-11</v>
          </cell>
          <cell r="E171">
            <v>2000</v>
          </cell>
          <cell r="F171">
            <v>38609</v>
          </cell>
          <cell r="G171">
            <v>38609</v>
          </cell>
          <cell r="H171">
            <v>8186853</v>
          </cell>
        </row>
        <row r="172">
          <cell r="A172" t="str">
            <v>KR</v>
          </cell>
          <cell r="B172">
            <v>1900001437</v>
          </cell>
          <cell r="C172" t="str">
            <v>FULL &amp; FINAL ANUJ SOOD EC.3093 (31.08.05)</v>
          </cell>
          <cell r="D172" t="str">
            <v>1003093</v>
          </cell>
          <cell r="E172">
            <v>2000</v>
          </cell>
          <cell r="F172">
            <v>38610</v>
          </cell>
          <cell r="G172">
            <v>38610</v>
          </cell>
          <cell r="H172">
            <v>-9638</v>
          </cell>
        </row>
        <row r="173">
          <cell r="A173" t="str">
            <v>KR</v>
          </cell>
          <cell r="B173">
            <v>1900001436</v>
          </cell>
          <cell r="C173" t="str">
            <v>FULL &amp; FINAL ROHIT PRASAD EC. 4323 (29.06.05)</v>
          </cell>
          <cell r="D173" t="str">
            <v>1004323</v>
          </cell>
          <cell r="E173">
            <v>2000</v>
          </cell>
          <cell r="F173">
            <v>38610</v>
          </cell>
          <cell r="G173">
            <v>38610</v>
          </cell>
          <cell r="H173">
            <v>-2824</v>
          </cell>
        </row>
        <row r="174">
          <cell r="A174" t="str">
            <v>KR</v>
          </cell>
          <cell r="B174">
            <v>1900001445</v>
          </cell>
          <cell r="C174" t="str">
            <v>FULL &amp; FINAL  DEEPTI KANSAL EC.4406 (26.08.05)</v>
          </cell>
          <cell r="D174" t="str">
            <v>1004406</v>
          </cell>
          <cell r="E174">
            <v>2000</v>
          </cell>
          <cell r="F174">
            <v>38611</v>
          </cell>
          <cell r="G174">
            <v>38611</v>
          </cell>
          <cell r="H174">
            <v>-1402</v>
          </cell>
        </row>
        <row r="175">
          <cell r="A175" t="str">
            <v>KR</v>
          </cell>
          <cell r="B175">
            <v>1900001463</v>
          </cell>
          <cell r="C175" t="str">
            <v>FULL &amp; FINAL PREETI MITTAL EC. 2022 (29.07.05)</v>
          </cell>
          <cell r="D175" t="str">
            <v>1002022</v>
          </cell>
          <cell r="E175">
            <v>2000</v>
          </cell>
          <cell r="F175">
            <v>38614</v>
          </cell>
          <cell r="G175">
            <v>38614</v>
          </cell>
          <cell r="H175">
            <v>-4344</v>
          </cell>
        </row>
        <row r="176">
          <cell r="A176" t="str">
            <v>KR</v>
          </cell>
          <cell r="B176">
            <v>1900001457</v>
          </cell>
          <cell r="C176" t="str">
            <v>FULL &amp; FINAL PAVAN KUMAR YELURI EC.3159 (20.05.05)</v>
          </cell>
          <cell r="D176" t="str">
            <v>1003159</v>
          </cell>
          <cell r="E176">
            <v>2000</v>
          </cell>
          <cell r="F176">
            <v>38614</v>
          </cell>
          <cell r="G176">
            <v>38614</v>
          </cell>
          <cell r="H176">
            <v>-1858</v>
          </cell>
        </row>
        <row r="177">
          <cell r="A177" t="str">
            <v>KR</v>
          </cell>
          <cell r="B177">
            <v>1900001467</v>
          </cell>
          <cell r="C177" t="str">
            <v>FULL &amp; FINAL SANDEEP GUPTA EC. 3201 ( 26.08.05)</v>
          </cell>
          <cell r="D177" t="str">
            <v>1003207</v>
          </cell>
          <cell r="E177">
            <v>2000</v>
          </cell>
          <cell r="F177">
            <v>38614</v>
          </cell>
          <cell r="G177">
            <v>38614</v>
          </cell>
          <cell r="H177">
            <v>-16040</v>
          </cell>
        </row>
        <row r="178">
          <cell r="A178" t="str">
            <v>KR</v>
          </cell>
          <cell r="B178">
            <v>1900001489</v>
          </cell>
          <cell r="C178" t="str">
            <v>FULL &amp; FINAL SANTHISREE CHERUKURI EC.3291</v>
          </cell>
          <cell r="D178" t="str">
            <v>1003291</v>
          </cell>
          <cell r="E178">
            <v>2000</v>
          </cell>
          <cell r="F178">
            <v>38614</v>
          </cell>
          <cell r="G178">
            <v>38614</v>
          </cell>
          <cell r="H178">
            <v>-6104</v>
          </cell>
        </row>
        <row r="179">
          <cell r="A179" t="str">
            <v>KR</v>
          </cell>
          <cell r="B179">
            <v>1900001509</v>
          </cell>
          <cell r="C179" t="str">
            <v>FULL &amp; FINAL BED PAL SINGH EC.1957 (06.09.05)</v>
          </cell>
          <cell r="D179" t="str">
            <v>1001957</v>
          </cell>
          <cell r="E179">
            <v>2000</v>
          </cell>
          <cell r="F179">
            <v>38615</v>
          </cell>
          <cell r="G179">
            <v>38615</v>
          </cell>
          <cell r="H179">
            <v>-5510</v>
          </cell>
        </row>
        <row r="180">
          <cell r="A180" t="str">
            <v>KR</v>
          </cell>
          <cell r="B180">
            <v>1900001543</v>
          </cell>
          <cell r="C180" t="str">
            <v>FULL &amp; FINAL RAJIV NARANG EC.3694 (28.07.05)</v>
          </cell>
          <cell r="D180" t="str">
            <v>1003694</v>
          </cell>
          <cell r="E180">
            <v>2000</v>
          </cell>
          <cell r="F180">
            <v>38618</v>
          </cell>
          <cell r="G180">
            <v>38618</v>
          </cell>
          <cell r="H180">
            <v>-1640</v>
          </cell>
        </row>
        <row r="181">
          <cell r="A181" t="str">
            <v>KR</v>
          </cell>
          <cell r="B181">
            <v>1900001549</v>
          </cell>
          <cell r="C181" t="str">
            <v>FULL &amp; FINAL AMIT KUMAR EC.4069 ( 21.06.05)</v>
          </cell>
          <cell r="D181" t="str">
            <v>1004069</v>
          </cell>
          <cell r="E181">
            <v>2000</v>
          </cell>
          <cell r="F181">
            <v>38618</v>
          </cell>
          <cell r="G181">
            <v>38618</v>
          </cell>
          <cell r="H181">
            <v>-754</v>
          </cell>
        </row>
        <row r="182">
          <cell r="A182" t="str">
            <v>SA</v>
          </cell>
          <cell r="B182">
            <v>100002310</v>
          </cell>
          <cell r="C182" t="str">
            <v>Salary Aug05 Arrear VPF  Karan Malhotra</v>
          </cell>
          <cell r="D182" t="str">
            <v>1004555</v>
          </cell>
          <cell r="E182">
            <v>2000</v>
          </cell>
          <cell r="F182">
            <v>38618</v>
          </cell>
          <cell r="G182">
            <v>38618</v>
          </cell>
          <cell r="H182">
            <v>-621</v>
          </cell>
        </row>
        <row r="183">
          <cell r="A183" t="str">
            <v>SA</v>
          </cell>
          <cell r="B183">
            <v>100002310</v>
          </cell>
          <cell r="C183" t="str">
            <v>Salary Aug05 Arrear VPF  Shelly Jhingran</v>
          </cell>
          <cell r="D183" t="str">
            <v>1004587</v>
          </cell>
          <cell r="E183">
            <v>2000</v>
          </cell>
          <cell r="F183">
            <v>38618</v>
          </cell>
          <cell r="G183">
            <v>38618</v>
          </cell>
          <cell r="H183">
            <v>-552</v>
          </cell>
        </row>
        <row r="184">
          <cell r="A184" t="str">
            <v>SA</v>
          </cell>
          <cell r="B184">
            <v>100002310</v>
          </cell>
          <cell r="C184" t="str">
            <v>Salary Aug05 Arrear VPF  Meghna Roy</v>
          </cell>
          <cell r="D184" t="str">
            <v>1004716</v>
          </cell>
          <cell r="E184">
            <v>2000</v>
          </cell>
          <cell r="F184">
            <v>38618</v>
          </cell>
          <cell r="G184">
            <v>38618</v>
          </cell>
          <cell r="H184">
            <v>-50</v>
          </cell>
        </row>
        <row r="185">
          <cell r="A185" t="str">
            <v>KR</v>
          </cell>
          <cell r="B185">
            <v>1900001562</v>
          </cell>
          <cell r="C185" t="str">
            <v>FULL &amp; FINAL  SHALINI MAHNA EC .4940 (01.07.05)</v>
          </cell>
          <cell r="D185" t="str">
            <v>1004940</v>
          </cell>
          <cell r="E185">
            <v>2000</v>
          </cell>
          <cell r="F185">
            <v>38618</v>
          </cell>
          <cell r="G185">
            <v>38618</v>
          </cell>
          <cell r="H185">
            <v>-30</v>
          </cell>
        </row>
        <row r="186">
          <cell r="A186" t="str">
            <v>KR</v>
          </cell>
          <cell r="B186">
            <v>1900001556</v>
          </cell>
          <cell r="C186" t="str">
            <v>FULL &amp; FINAL ARUNANGSHU CHATTERJEE EC 5035</v>
          </cell>
          <cell r="D186" t="str">
            <v>1005035</v>
          </cell>
          <cell r="E186">
            <v>2000</v>
          </cell>
          <cell r="F186">
            <v>38618</v>
          </cell>
          <cell r="G186">
            <v>38618</v>
          </cell>
          <cell r="H186">
            <v>-258</v>
          </cell>
        </row>
        <row r="187">
          <cell r="A187" t="str">
            <v>KR</v>
          </cell>
          <cell r="B187">
            <v>1900001563</v>
          </cell>
          <cell r="C187" t="str">
            <v>FULL &amp; FINAL LALIT CHUGH EC. 5471 (27.06.05)</v>
          </cell>
          <cell r="D187" t="str">
            <v>1005471</v>
          </cell>
          <cell r="E187">
            <v>2000</v>
          </cell>
          <cell r="F187">
            <v>38618</v>
          </cell>
          <cell r="G187">
            <v>38618</v>
          </cell>
          <cell r="H187">
            <v>-2538</v>
          </cell>
        </row>
        <row r="188">
          <cell r="A188" t="str">
            <v>SA</v>
          </cell>
          <cell r="B188">
            <v>100002310</v>
          </cell>
          <cell r="C188" t="str">
            <v>Salary Aug05 PF Control Account</v>
          </cell>
          <cell r="D188" t="str">
            <v>20050923</v>
          </cell>
          <cell r="E188">
            <v>2000</v>
          </cell>
          <cell r="F188">
            <v>38618</v>
          </cell>
          <cell r="G188">
            <v>38618</v>
          </cell>
          <cell r="H188">
            <v>-5104731</v>
          </cell>
        </row>
        <row r="189">
          <cell r="A189" t="str">
            <v>KR</v>
          </cell>
          <cell r="B189">
            <v>1900001567</v>
          </cell>
          <cell r="C189" t="str">
            <v>FULL &amp; FINAL KANDASWAMY S EC. 3064 ( 25.05.05 )</v>
          </cell>
          <cell r="D189" t="str">
            <v>1003064</v>
          </cell>
          <cell r="E189">
            <v>2000</v>
          </cell>
          <cell r="F189">
            <v>38621</v>
          </cell>
          <cell r="G189">
            <v>38621</v>
          </cell>
          <cell r="H189">
            <v>-1004</v>
          </cell>
        </row>
        <row r="190">
          <cell r="A190" t="str">
            <v>KR</v>
          </cell>
          <cell r="B190">
            <v>1900001566</v>
          </cell>
          <cell r="C190" t="str">
            <v>FULL &amp; FINAL NEERAJ GUPTA EC . 5274 ( 08.08.05)</v>
          </cell>
          <cell r="D190" t="str">
            <v>1005274</v>
          </cell>
          <cell r="E190">
            <v>2000</v>
          </cell>
          <cell r="F190">
            <v>38621</v>
          </cell>
          <cell r="G190">
            <v>38621</v>
          </cell>
          <cell r="H190">
            <v>-4914</v>
          </cell>
        </row>
        <row r="191">
          <cell r="A191" t="str">
            <v>KA</v>
          </cell>
          <cell r="B191">
            <v>1700000101</v>
          </cell>
          <cell r="C191" t="str">
            <v>FULL &amp; FINAL ANIL KUMAR MISHRA EC.3646 (16.03.05)</v>
          </cell>
          <cell r="D191" t="str">
            <v>1003646</v>
          </cell>
          <cell r="E191">
            <v>2000</v>
          </cell>
          <cell r="F191">
            <v>38621</v>
          </cell>
          <cell r="G191">
            <v>38603</v>
          </cell>
          <cell r="H191">
            <v>1288</v>
          </cell>
        </row>
        <row r="192">
          <cell r="A192" t="str">
            <v>KR</v>
          </cell>
          <cell r="B192">
            <v>1900001582</v>
          </cell>
          <cell r="C192" t="str">
            <v>FULL &amp; FINAL SRINIVAS SRIPERUMBUDURI EC.2216</v>
          </cell>
          <cell r="D192" t="str">
            <v>1002216</v>
          </cell>
          <cell r="E192">
            <v>2000</v>
          </cell>
          <cell r="F192">
            <v>38622</v>
          </cell>
          <cell r="G192">
            <v>38622</v>
          </cell>
          <cell r="H192">
            <v>-41188</v>
          </cell>
        </row>
        <row r="193">
          <cell r="A193" t="str">
            <v>KR</v>
          </cell>
          <cell r="B193">
            <v>1900001583</v>
          </cell>
          <cell r="C193" t="str">
            <v>FULL &amp; FINAL PANKAJ KUMAR EC.3507 ( 05.08.05)</v>
          </cell>
          <cell r="D193" t="str">
            <v>1003507</v>
          </cell>
          <cell r="E193">
            <v>2000</v>
          </cell>
          <cell r="F193">
            <v>38622</v>
          </cell>
          <cell r="G193">
            <v>38622</v>
          </cell>
          <cell r="H193">
            <v>-6776</v>
          </cell>
        </row>
        <row r="194">
          <cell r="A194" t="str">
            <v>KR</v>
          </cell>
          <cell r="B194">
            <v>1900001584</v>
          </cell>
          <cell r="C194" t="str">
            <v>FULL &amp; FINAL NISHA MALHOTRA EC.5772 ( 08.05.05)</v>
          </cell>
          <cell r="D194" t="str">
            <v>1005772</v>
          </cell>
          <cell r="E194">
            <v>2000</v>
          </cell>
          <cell r="F194">
            <v>38622</v>
          </cell>
          <cell r="G194">
            <v>38622</v>
          </cell>
          <cell r="H194">
            <v>-232</v>
          </cell>
        </row>
        <row r="195">
          <cell r="A195" t="str">
            <v>KR</v>
          </cell>
          <cell r="B195">
            <v>1900001588</v>
          </cell>
          <cell r="C195" t="str">
            <v>FULL &amp; FINAL ANINDITA BISWAS EC . 4602 ( 18.08.05)</v>
          </cell>
          <cell r="D195" t="str">
            <v>1004602</v>
          </cell>
          <cell r="E195">
            <v>2000</v>
          </cell>
          <cell r="F195">
            <v>38623</v>
          </cell>
          <cell r="G195">
            <v>38623</v>
          </cell>
          <cell r="H195">
            <v>-1266</v>
          </cell>
        </row>
        <row r="196">
          <cell r="A196" t="str">
            <v>KR</v>
          </cell>
          <cell r="B196">
            <v>1900001634</v>
          </cell>
          <cell r="C196" t="str">
            <v>FULL &amp; FINALPUNEET NATH KAPIL EC 2049 (26.07.05).</v>
          </cell>
          <cell r="D196" t="str">
            <v>1002049</v>
          </cell>
          <cell r="E196">
            <v>2000</v>
          </cell>
          <cell r="F196">
            <v>38625</v>
          </cell>
          <cell r="G196">
            <v>38625</v>
          </cell>
          <cell r="H196">
            <v>-7138</v>
          </cell>
        </row>
        <row r="197">
          <cell r="A197" t="str">
            <v>KR</v>
          </cell>
          <cell r="B197">
            <v>1900001625</v>
          </cell>
          <cell r="C197" t="str">
            <v>FULL &amp; FINAL VISHWA  PRAKESH EC 2284 ( 30.09.05)</v>
          </cell>
          <cell r="D197" t="str">
            <v>1002284</v>
          </cell>
          <cell r="E197">
            <v>2000</v>
          </cell>
          <cell r="F197">
            <v>38625</v>
          </cell>
          <cell r="G197">
            <v>38625</v>
          </cell>
          <cell r="H197">
            <v>-23698</v>
          </cell>
        </row>
        <row r="198">
          <cell r="A198" t="str">
            <v>KR</v>
          </cell>
          <cell r="B198">
            <v>1900001638</v>
          </cell>
          <cell r="C198" t="str">
            <v>FULL &amp; FINAL AASHISH CHOPRA EC . 4769 ( 06.08.05)</v>
          </cell>
          <cell r="D198" t="str">
            <v>1004769</v>
          </cell>
          <cell r="E198">
            <v>2000</v>
          </cell>
          <cell r="F198">
            <v>38625</v>
          </cell>
          <cell r="G198">
            <v>38625</v>
          </cell>
          <cell r="H198">
            <v>-3222</v>
          </cell>
        </row>
        <row r="199">
          <cell r="A199" t="str">
            <v>KR</v>
          </cell>
          <cell r="B199">
            <v>1900001632</v>
          </cell>
          <cell r="C199" t="str">
            <v>FULL &amp; FINAL SUVADEEP ROY EC. 5249 ( 03.08.05)</v>
          </cell>
          <cell r="D199" t="str">
            <v>1005249</v>
          </cell>
          <cell r="E199">
            <v>2000</v>
          </cell>
          <cell r="F199">
            <v>38625</v>
          </cell>
          <cell r="G199">
            <v>38625</v>
          </cell>
          <cell r="H199">
            <v>-262</v>
          </cell>
        </row>
        <row r="200">
          <cell r="A200" t="str">
            <v>KR</v>
          </cell>
          <cell r="B200">
            <v>1900001639</v>
          </cell>
          <cell r="C200" t="str">
            <v>FULL &amp; FINAL SUSHANT BHATNAGAR EC .2074(17.08.05)</v>
          </cell>
          <cell r="D200" t="str">
            <v>1002074</v>
          </cell>
          <cell r="E200">
            <v>2000</v>
          </cell>
          <cell r="F200">
            <v>38626</v>
          </cell>
          <cell r="G200">
            <v>38626</v>
          </cell>
          <cell r="H200">
            <v>-2206</v>
          </cell>
        </row>
        <row r="201">
          <cell r="A201" t="str">
            <v>KR</v>
          </cell>
          <cell r="B201">
            <v>1900001645</v>
          </cell>
          <cell r="C201" t="str">
            <v>FULL &amp; FINAL A VASUNAG EC. 2999 ( 25.07.05)</v>
          </cell>
          <cell r="D201" t="str">
            <v>1002999</v>
          </cell>
          <cell r="E201">
            <v>2000</v>
          </cell>
          <cell r="F201">
            <v>38626</v>
          </cell>
          <cell r="G201">
            <v>38626</v>
          </cell>
          <cell r="H201">
            <v>-6398</v>
          </cell>
        </row>
        <row r="202">
          <cell r="A202" t="str">
            <v>KR</v>
          </cell>
          <cell r="B202">
            <v>1900001652</v>
          </cell>
          <cell r="C202" t="str">
            <v>FULL &amp; FINAL REKHA SHARMA EC . 3151 (08.08.05)</v>
          </cell>
          <cell r="D202" t="str">
            <v>1003151</v>
          </cell>
          <cell r="E202">
            <v>2000</v>
          </cell>
          <cell r="F202">
            <v>38626</v>
          </cell>
          <cell r="G202">
            <v>38626</v>
          </cell>
          <cell r="H202">
            <v>-332</v>
          </cell>
        </row>
        <row r="203">
          <cell r="A203" t="str">
            <v>KR</v>
          </cell>
          <cell r="B203">
            <v>1900001641</v>
          </cell>
          <cell r="C203" t="str">
            <v>FULL &amp; FINAL ANSHIKA VERMA EC . 3851 ( 05.08.05)</v>
          </cell>
          <cell r="D203" t="str">
            <v>1003851</v>
          </cell>
          <cell r="E203">
            <v>2000</v>
          </cell>
          <cell r="F203">
            <v>38626</v>
          </cell>
          <cell r="G203">
            <v>38626</v>
          </cell>
          <cell r="H203">
            <v>-188</v>
          </cell>
        </row>
        <row r="204">
          <cell r="A204" t="str">
            <v>KR</v>
          </cell>
          <cell r="B204">
            <v>1900001640</v>
          </cell>
          <cell r="C204" t="str">
            <v>FULL &amp; FINAL RUCHI BANERJEE EC .4797</v>
          </cell>
          <cell r="D204" t="str">
            <v>1004797</v>
          </cell>
          <cell r="E204">
            <v>2000</v>
          </cell>
          <cell r="F204">
            <v>38626</v>
          </cell>
          <cell r="G204">
            <v>38626</v>
          </cell>
          <cell r="H204">
            <v>-1166</v>
          </cell>
        </row>
        <row r="205">
          <cell r="A205" t="str">
            <v>KR</v>
          </cell>
          <cell r="B205">
            <v>1900001646</v>
          </cell>
          <cell r="C205" t="str">
            <v>FULL &amp; FINAL POOJA JAIN EC.5901 (01.06.05)</v>
          </cell>
          <cell r="D205" t="str">
            <v>1005901</v>
          </cell>
          <cell r="E205">
            <v>2000</v>
          </cell>
          <cell r="F205">
            <v>38626</v>
          </cell>
          <cell r="G205">
            <v>38626</v>
          </cell>
          <cell r="H205">
            <v>-990</v>
          </cell>
        </row>
        <row r="206">
          <cell r="A206" t="str">
            <v>KR</v>
          </cell>
          <cell r="B206">
            <v>1900001648</v>
          </cell>
          <cell r="C206" t="str">
            <v>FULL &amp; FINAL AMIT SHARMA EC. 5912 ( 02.08.05)</v>
          </cell>
          <cell r="D206" t="str">
            <v>1005912</v>
          </cell>
          <cell r="E206">
            <v>2000</v>
          </cell>
          <cell r="F206">
            <v>38626</v>
          </cell>
          <cell r="G206">
            <v>38626</v>
          </cell>
          <cell r="H206">
            <v>-58</v>
          </cell>
        </row>
        <row r="207">
          <cell r="A207" t="str">
            <v>KR</v>
          </cell>
          <cell r="B207">
            <v>1900001673</v>
          </cell>
          <cell r="C207" t="str">
            <v>FULL &amp; FINAL SUMIT K SRIVASTAVA EC-1449</v>
          </cell>
          <cell r="D207" t="str">
            <v>1001449</v>
          </cell>
          <cell r="E207">
            <v>2000</v>
          </cell>
          <cell r="F207">
            <v>38631</v>
          </cell>
          <cell r="G207">
            <v>38631</v>
          </cell>
          <cell r="H207">
            <v>-12188</v>
          </cell>
        </row>
        <row r="208">
          <cell r="A208" t="str">
            <v>SA</v>
          </cell>
          <cell r="B208">
            <v>100002375</v>
          </cell>
          <cell r="C208" t="str">
            <v>Salary Sep05 Arrear VPF  Anurag Agarwal</v>
          </cell>
          <cell r="D208" t="str">
            <v>1006546</v>
          </cell>
          <cell r="E208">
            <v>2000</v>
          </cell>
          <cell r="F208">
            <v>38633</v>
          </cell>
          <cell r="G208">
            <v>38633</v>
          </cell>
          <cell r="H208">
            <v>-643</v>
          </cell>
        </row>
        <row r="209">
          <cell r="A209" t="str">
            <v>SA</v>
          </cell>
          <cell r="B209">
            <v>100002375</v>
          </cell>
          <cell r="C209" t="str">
            <v>Salary Sep05 PF Control Account</v>
          </cell>
          <cell r="D209" t="str">
            <v>20051008</v>
          </cell>
          <cell r="E209">
            <v>2000</v>
          </cell>
          <cell r="F209">
            <v>38633</v>
          </cell>
          <cell r="G209">
            <v>38633</v>
          </cell>
          <cell r="H209">
            <v>-5253643</v>
          </cell>
        </row>
        <row r="210">
          <cell r="A210" t="str">
            <v>KZ</v>
          </cell>
          <cell r="B210">
            <v>1500002147</v>
          </cell>
          <cell r="C210" t="str">
            <v>PF FOR THE M/O SEPT05</v>
          </cell>
          <cell r="D210" t="str">
            <v>467837-467841</v>
          </cell>
          <cell r="E210">
            <v>2000</v>
          </cell>
          <cell r="F210">
            <v>38635</v>
          </cell>
          <cell r="G210">
            <v>38635</v>
          </cell>
          <cell r="H210">
            <v>5820671</v>
          </cell>
        </row>
        <row r="211">
          <cell r="A211" t="str">
            <v>KR</v>
          </cell>
          <cell r="B211">
            <v>1900001791</v>
          </cell>
          <cell r="C211" t="str">
            <v>FULL &amp; FINAL DEEPAK WADHWA EC . 3017 ( 05.08.05).</v>
          </cell>
          <cell r="D211" t="str">
            <v>1003017</v>
          </cell>
          <cell r="E211">
            <v>2000</v>
          </cell>
          <cell r="F211">
            <v>38645</v>
          </cell>
          <cell r="G211">
            <v>38645</v>
          </cell>
          <cell r="H211">
            <v>-7526</v>
          </cell>
        </row>
        <row r="212">
          <cell r="A212" t="str">
            <v>KR</v>
          </cell>
          <cell r="B212">
            <v>1900001790</v>
          </cell>
          <cell r="C212" t="str">
            <v>FULL &amp; FINAL BHAWNA JAIN EC . 3954 ( 31.03.05)</v>
          </cell>
          <cell r="D212" t="str">
            <v>1003954</v>
          </cell>
          <cell r="E212">
            <v>2000</v>
          </cell>
          <cell r="F212">
            <v>38645</v>
          </cell>
          <cell r="G212">
            <v>38645</v>
          </cell>
          <cell r="H212">
            <v>-892</v>
          </cell>
        </row>
        <row r="213">
          <cell r="A213" t="str">
            <v>KR</v>
          </cell>
          <cell r="B213">
            <v>1900001802</v>
          </cell>
          <cell r="C213" t="str">
            <v>KARUNANJALI SINGH SALARYPAIDTOSEP'05 &amp; 10DAYSAUG05</v>
          </cell>
          <cell r="D213" t="str">
            <v>1005607</v>
          </cell>
          <cell r="E213">
            <v>2000</v>
          </cell>
          <cell r="F213">
            <v>38645</v>
          </cell>
          <cell r="G213">
            <v>38645</v>
          </cell>
          <cell r="H213">
            <v>-1428</v>
          </cell>
        </row>
        <row r="214">
          <cell r="A214" t="str">
            <v>KR</v>
          </cell>
          <cell r="B214">
            <v>1900001841</v>
          </cell>
          <cell r="C214" t="str">
            <v>FULL &amp; FINAL SHWETA MODI EC . 5272 ( 12.08.05)</v>
          </cell>
          <cell r="D214" t="str">
            <v>1005272</v>
          </cell>
          <cell r="E214">
            <v>2000</v>
          </cell>
          <cell r="F214">
            <v>38650</v>
          </cell>
          <cell r="G214">
            <v>38650</v>
          </cell>
          <cell r="H214">
            <v>-662</v>
          </cell>
        </row>
        <row r="215">
          <cell r="A215" t="str">
            <v>KR</v>
          </cell>
          <cell r="B215">
            <v>1900001839</v>
          </cell>
          <cell r="C215" t="str">
            <v>FULL &amp; FINAL NIKHIL GOYAL EC 5276 ( 09.09.05)</v>
          </cell>
          <cell r="D215" t="str">
            <v>1005276</v>
          </cell>
          <cell r="E215">
            <v>2000</v>
          </cell>
          <cell r="F215">
            <v>38650</v>
          </cell>
          <cell r="G215">
            <v>38650</v>
          </cell>
          <cell r="H215">
            <v>-976</v>
          </cell>
        </row>
        <row r="216">
          <cell r="A216" t="str">
            <v>KR</v>
          </cell>
          <cell r="B216">
            <v>1900001842</v>
          </cell>
          <cell r="C216" t="str">
            <v>FULL &amp; FINAL PRIYA V TEWARI EC . 5748 ( 18.05.05)</v>
          </cell>
          <cell r="D216" t="str">
            <v>1005748</v>
          </cell>
          <cell r="E216">
            <v>2000</v>
          </cell>
          <cell r="F216">
            <v>38650</v>
          </cell>
          <cell r="G216">
            <v>38650</v>
          </cell>
          <cell r="H216">
            <v>-564</v>
          </cell>
        </row>
        <row r="217">
          <cell r="A217" t="str">
            <v>KR</v>
          </cell>
          <cell r="B217">
            <v>1900001840</v>
          </cell>
          <cell r="C217" t="str">
            <v>FULL &amp; FINAL SUKHPREET SINGH EC. 5783 ( 26.07.05)</v>
          </cell>
          <cell r="D217" t="str">
            <v>1005783</v>
          </cell>
          <cell r="E217">
            <v>2000</v>
          </cell>
          <cell r="F217">
            <v>38650</v>
          </cell>
          <cell r="G217">
            <v>38650</v>
          </cell>
          <cell r="H217">
            <v>-754</v>
          </cell>
        </row>
        <row r="218">
          <cell r="A218" t="str">
            <v>SA</v>
          </cell>
          <cell r="B218">
            <v>100002621</v>
          </cell>
          <cell r="C218" t="str">
            <v>PF ADMN.CHARGES FOR THE MONTH OF AUG 05</v>
          </cell>
          <cell r="D218" t="str">
            <v>PF ADMN CH.OF AUG</v>
          </cell>
          <cell r="E218">
            <v>2000</v>
          </cell>
          <cell r="F218">
            <v>38650</v>
          </cell>
          <cell r="G218">
            <v>38650</v>
          </cell>
          <cell r="H218">
            <v>-282704</v>
          </cell>
        </row>
        <row r="219">
          <cell r="A219" t="str">
            <v>SA</v>
          </cell>
          <cell r="B219">
            <v>100002622</v>
          </cell>
          <cell r="C219" t="str">
            <v>PF ADMN.CHARGES FOR THE MONTH OF SEP 05</v>
          </cell>
          <cell r="D219" t="str">
            <v>PF ADMN CH.OF SEP</v>
          </cell>
          <cell r="E219">
            <v>2000</v>
          </cell>
          <cell r="F219">
            <v>38650</v>
          </cell>
          <cell r="G219">
            <v>38650</v>
          </cell>
          <cell r="H219">
            <v>-297138</v>
          </cell>
        </row>
        <row r="220">
          <cell r="A220" t="str">
            <v>KR</v>
          </cell>
          <cell r="B220">
            <v>1900001876</v>
          </cell>
          <cell r="C220" t="str">
            <v>FULL &amp; FINAL PARMENDER BEHAL EC . 2947 (26.08.05)</v>
          </cell>
          <cell r="D220" t="str">
            <v>1002947</v>
          </cell>
          <cell r="E220">
            <v>2000</v>
          </cell>
          <cell r="F220">
            <v>38653</v>
          </cell>
          <cell r="G220">
            <v>38653</v>
          </cell>
          <cell r="H220">
            <v>-5686</v>
          </cell>
        </row>
        <row r="221">
          <cell r="A221" t="str">
            <v>AB</v>
          </cell>
          <cell r="B221">
            <v>100002655</v>
          </cell>
          <cell r="C221" t="str">
            <v>EPF FOR THE M/O AUG05:15/1739</v>
          </cell>
          <cell r="D221" t="str">
            <v>458707-11</v>
          </cell>
          <cell r="E221">
            <v>2000</v>
          </cell>
          <cell r="F221">
            <v>38653</v>
          </cell>
          <cell r="G221">
            <v>38653</v>
          </cell>
          <cell r="H221">
            <v>-8186853</v>
          </cell>
        </row>
        <row r="222">
          <cell r="A222" t="str">
            <v>AB</v>
          </cell>
          <cell r="B222">
            <v>100002655</v>
          </cell>
          <cell r="C222" t="str">
            <v>EPF FOR THE M/O AUG05:15/1739</v>
          </cell>
          <cell r="D222" t="str">
            <v>458707-11</v>
          </cell>
          <cell r="E222">
            <v>2000</v>
          </cell>
          <cell r="F222">
            <v>38653</v>
          </cell>
          <cell r="G222">
            <v>38653</v>
          </cell>
          <cell r="H222">
            <v>5524191</v>
          </cell>
        </row>
        <row r="223">
          <cell r="A223" t="str">
            <v>KR</v>
          </cell>
          <cell r="B223">
            <v>1900001961</v>
          </cell>
          <cell r="C223" t="str">
            <v>FULL &amp; FINAL SUCHARITA MUKHERJEE EC.3167</v>
          </cell>
          <cell r="D223" t="str">
            <v>1003167</v>
          </cell>
          <cell r="E223">
            <v>2000</v>
          </cell>
          <cell r="F223">
            <v>38658</v>
          </cell>
          <cell r="G223">
            <v>38658</v>
          </cell>
          <cell r="H223">
            <v>-980</v>
          </cell>
        </row>
        <row r="224">
          <cell r="A224" t="str">
            <v>KR</v>
          </cell>
          <cell r="B224">
            <v>1900001977</v>
          </cell>
          <cell r="C224" t="str">
            <v>FULL &amp; FINAL K .SRINIVAS REDDY EC 3649 (16.09.05)</v>
          </cell>
          <cell r="D224" t="str">
            <v>1003649</v>
          </cell>
          <cell r="E224">
            <v>2000</v>
          </cell>
          <cell r="F224">
            <v>38658</v>
          </cell>
          <cell r="G224">
            <v>38658</v>
          </cell>
          <cell r="H224">
            <v>-4430</v>
          </cell>
        </row>
        <row r="225">
          <cell r="A225" t="str">
            <v>KR</v>
          </cell>
          <cell r="B225">
            <v>1900001953</v>
          </cell>
          <cell r="C225" t="str">
            <v>FULL &amp; FINAL DEEPAK RASTOGI EC. 4898 (26.08.05)</v>
          </cell>
          <cell r="D225" t="str">
            <v>1004898</v>
          </cell>
          <cell r="E225">
            <v>2000</v>
          </cell>
          <cell r="F225">
            <v>38658</v>
          </cell>
          <cell r="G225">
            <v>38658</v>
          </cell>
          <cell r="H225">
            <v>-3968</v>
          </cell>
        </row>
        <row r="226">
          <cell r="A226" t="str">
            <v>KR</v>
          </cell>
          <cell r="B226">
            <v>1900001960</v>
          </cell>
          <cell r="C226" t="str">
            <v>SALARY PAID TO A . K . SHARMA FOR THE M/O OCT'05</v>
          </cell>
          <cell r="D226" t="str">
            <v>1009978</v>
          </cell>
          <cell r="E226">
            <v>2000</v>
          </cell>
          <cell r="F226">
            <v>38658</v>
          </cell>
          <cell r="G226">
            <v>38658</v>
          </cell>
          <cell r="H226">
            <v>-6274</v>
          </cell>
        </row>
        <row r="227">
          <cell r="A227" t="str">
            <v>KR</v>
          </cell>
          <cell r="B227">
            <v>1900001993</v>
          </cell>
          <cell r="C227" t="str">
            <v>SALARY PAID TO A . K . SHARMA FOR THE M/O OCT'05</v>
          </cell>
          <cell r="D227" t="str">
            <v>1009978</v>
          </cell>
          <cell r="E227">
            <v>2000</v>
          </cell>
          <cell r="F227">
            <v>38659</v>
          </cell>
          <cell r="G227">
            <v>38659</v>
          </cell>
          <cell r="H227">
            <v>6274</v>
          </cell>
        </row>
        <row r="228">
          <cell r="A228" t="str">
            <v>KR</v>
          </cell>
          <cell r="B228">
            <v>1900001995</v>
          </cell>
          <cell r="C228" t="str">
            <v>FULL &amp; FINAL SUNIL KUMAR G EC. 1148 (24.06.05)</v>
          </cell>
          <cell r="D228" t="str">
            <v>1001148</v>
          </cell>
          <cell r="E228">
            <v>2000</v>
          </cell>
          <cell r="F228">
            <v>38661</v>
          </cell>
          <cell r="G228">
            <v>38661</v>
          </cell>
          <cell r="H228">
            <v>-16944</v>
          </cell>
        </row>
        <row r="229">
          <cell r="A229" t="str">
            <v>KR</v>
          </cell>
          <cell r="B229">
            <v>1900001996</v>
          </cell>
          <cell r="C229" t="str">
            <v>FULL &amp; FINAL VASU NAIDU BONDA EC.1264 (24.06.05)</v>
          </cell>
          <cell r="D229" t="str">
            <v>1001264</v>
          </cell>
          <cell r="E229">
            <v>2000</v>
          </cell>
          <cell r="F229">
            <v>38661</v>
          </cell>
          <cell r="G229">
            <v>38661</v>
          </cell>
          <cell r="H229">
            <v>-10230</v>
          </cell>
        </row>
        <row r="230">
          <cell r="A230" t="str">
            <v>KR</v>
          </cell>
          <cell r="B230">
            <v>1900001994</v>
          </cell>
          <cell r="C230" t="str">
            <v>FULL &amp; FINAL NIDHI SHARMA EC.4554 (16.09.05)</v>
          </cell>
          <cell r="D230" t="str">
            <v>1004554</v>
          </cell>
          <cell r="E230">
            <v>2000</v>
          </cell>
          <cell r="F230">
            <v>38661</v>
          </cell>
          <cell r="G230">
            <v>38661</v>
          </cell>
          <cell r="H230">
            <v>-1966</v>
          </cell>
        </row>
        <row r="231">
          <cell r="A231" t="str">
            <v>KR</v>
          </cell>
          <cell r="B231">
            <v>1900002008</v>
          </cell>
          <cell r="C231" t="str">
            <v>FULL &amp; FINAL TVS VIJAY VARMA EC.5444(31.08.05)</v>
          </cell>
          <cell r="D231" t="str">
            <v>1005444</v>
          </cell>
          <cell r="E231">
            <v>2000</v>
          </cell>
          <cell r="F231">
            <v>38665</v>
          </cell>
          <cell r="G231">
            <v>38665</v>
          </cell>
          <cell r="H231">
            <v>-2920</v>
          </cell>
        </row>
        <row r="232">
          <cell r="A232" t="str">
            <v>KZ</v>
          </cell>
          <cell r="B232">
            <v>1500002466</v>
          </cell>
          <cell r="C232" t="str">
            <v>PF FOR THE M/O OCTOBER05</v>
          </cell>
          <cell r="D232" t="str">
            <v>477384-477388</v>
          </cell>
          <cell r="E232">
            <v>2000</v>
          </cell>
          <cell r="F232">
            <v>38666</v>
          </cell>
          <cell r="G232">
            <v>38666</v>
          </cell>
          <cell r="H232">
            <v>5767980</v>
          </cell>
        </row>
        <row r="233">
          <cell r="A233" t="str">
            <v>KR</v>
          </cell>
          <cell r="B233">
            <v>1900002062</v>
          </cell>
          <cell r="C233" t="str">
            <v>FULL &amp; FINA N.V.RAVI CHANDRA EC.2333 (05.09.05)</v>
          </cell>
          <cell r="D233" t="str">
            <v>1002333</v>
          </cell>
          <cell r="E233">
            <v>2000</v>
          </cell>
          <cell r="F233">
            <v>38668</v>
          </cell>
          <cell r="G233">
            <v>38668</v>
          </cell>
          <cell r="H233">
            <v>-4612</v>
          </cell>
        </row>
        <row r="234">
          <cell r="A234" t="str">
            <v>KR</v>
          </cell>
          <cell r="B234">
            <v>1900002070</v>
          </cell>
          <cell r="C234" t="str">
            <v>FULL &amp; FINAL ASHOK RODRICKS EC.2723 (08.07.05)</v>
          </cell>
          <cell r="D234" t="str">
            <v>1002723</v>
          </cell>
          <cell r="E234">
            <v>2000</v>
          </cell>
          <cell r="F234">
            <v>38668</v>
          </cell>
          <cell r="G234">
            <v>38668</v>
          </cell>
          <cell r="H234">
            <v>-5038</v>
          </cell>
        </row>
        <row r="235">
          <cell r="A235" t="str">
            <v>KR</v>
          </cell>
          <cell r="B235">
            <v>1900002061</v>
          </cell>
          <cell r="C235" t="str">
            <v>FULL &amp; FINAL PRASHANT MEDIRATTA EC.5215 (22.08.05)</v>
          </cell>
          <cell r="D235" t="str">
            <v>1005215</v>
          </cell>
          <cell r="E235">
            <v>2000</v>
          </cell>
          <cell r="F235">
            <v>38668</v>
          </cell>
          <cell r="G235">
            <v>38668</v>
          </cell>
          <cell r="H235">
            <v>-1232</v>
          </cell>
        </row>
        <row r="236">
          <cell r="A236" t="str">
            <v>KR</v>
          </cell>
          <cell r="B236">
            <v>1900002066</v>
          </cell>
          <cell r="C236" t="str">
            <v>FULL &amp; FINAL ANUJ SHARMA EC. 5406 (05.07.05 )</v>
          </cell>
          <cell r="D236" t="str">
            <v>1005406</v>
          </cell>
          <cell r="E236">
            <v>2000</v>
          </cell>
          <cell r="F236">
            <v>38668</v>
          </cell>
          <cell r="G236">
            <v>38668</v>
          </cell>
          <cell r="H236">
            <v>-500</v>
          </cell>
        </row>
        <row r="237">
          <cell r="A237" t="str">
            <v>KR</v>
          </cell>
          <cell r="B237">
            <v>1900002063</v>
          </cell>
          <cell r="C237" t="str">
            <v>FULL &amp; FINA SANTOSH KUMAR SINGH EC.5778 ( 03.07.05</v>
          </cell>
          <cell r="D237" t="str">
            <v>1005778</v>
          </cell>
          <cell r="E237">
            <v>2000</v>
          </cell>
          <cell r="F237">
            <v>38668</v>
          </cell>
          <cell r="G237">
            <v>38668</v>
          </cell>
          <cell r="H237">
            <v>-88</v>
          </cell>
        </row>
        <row r="238">
          <cell r="A238" t="str">
            <v>KR</v>
          </cell>
          <cell r="B238">
            <v>1900002073</v>
          </cell>
          <cell r="C238" t="str">
            <v>FULL &amp; FINAL HARMEET  ARNEJAI EC.5906(25.08.05</v>
          </cell>
          <cell r="D238" t="str">
            <v>1005906</v>
          </cell>
          <cell r="E238">
            <v>2000</v>
          </cell>
          <cell r="F238">
            <v>38668</v>
          </cell>
          <cell r="G238">
            <v>38668</v>
          </cell>
          <cell r="H238">
            <v>-726</v>
          </cell>
        </row>
        <row r="239">
          <cell r="A239" t="str">
            <v>KR</v>
          </cell>
          <cell r="B239">
            <v>1900002072</v>
          </cell>
          <cell r="C239" t="str">
            <v>FULL &amp; FINAL HARENDRA BHAKUNI EC.5907 (14.07.05)</v>
          </cell>
          <cell r="D239" t="str">
            <v>1005907</v>
          </cell>
          <cell r="E239">
            <v>2000</v>
          </cell>
          <cell r="F239">
            <v>38668</v>
          </cell>
          <cell r="G239">
            <v>38668</v>
          </cell>
          <cell r="H239">
            <v>-406</v>
          </cell>
        </row>
        <row r="240">
          <cell r="A240" t="str">
            <v>KR</v>
          </cell>
          <cell r="B240">
            <v>1900002090</v>
          </cell>
          <cell r="C240" t="str">
            <v>FULL &amp; FINAL CHETNA SAXENA EC.4988 (26.07.05)</v>
          </cell>
          <cell r="D240" t="str">
            <v>1002049</v>
          </cell>
          <cell r="E240">
            <v>2000</v>
          </cell>
          <cell r="F240">
            <v>38670</v>
          </cell>
          <cell r="G240">
            <v>38670</v>
          </cell>
          <cell r="H240">
            <v>-292</v>
          </cell>
        </row>
        <row r="241">
          <cell r="A241" t="str">
            <v>KR</v>
          </cell>
          <cell r="B241">
            <v>1900002081</v>
          </cell>
          <cell r="C241" t="str">
            <v>FULL &amp; FINAL TANUJ AHUJA EC 2890 (29.09.05)</v>
          </cell>
          <cell r="D241" t="str">
            <v>1002890</v>
          </cell>
          <cell r="E241">
            <v>2000</v>
          </cell>
          <cell r="F241">
            <v>38670</v>
          </cell>
          <cell r="G241">
            <v>38670</v>
          </cell>
          <cell r="H241">
            <v>-5438</v>
          </cell>
        </row>
        <row r="242">
          <cell r="A242" t="str">
            <v>SA</v>
          </cell>
          <cell r="B242">
            <v>100003180</v>
          </cell>
          <cell r="C242" t="str">
            <v>Salary Oct05 PF Control Account</v>
          </cell>
          <cell r="D242" t="str">
            <v>20051114</v>
          </cell>
          <cell r="E242">
            <v>2000</v>
          </cell>
          <cell r="F242">
            <v>38670</v>
          </cell>
          <cell r="G242">
            <v>38670</v>
          </cell>
          <cell r="H242">
            <v>-5430273</v>
          </cell>
        </row>
        <row r="243">
          <cell r="A243" t="str">
            <v>KR</v>
          </cell>
          <cell r="B243">
            <v>1900002092</v>
          </cell>
          <cell r="C243" t="str">
            <v>FULL &amp; FINAL KIRTI JHINGAN EC . 4894 ( 22.09.05)</v>
          </cell>
          <cell r="D243" t="str">
            <v>1004894</v>
          </cell>
          <cell r="E243">
            <v>2000</v>
          </cell>
          <cell r="F243">
            <v>38672</v>
          </cell>
          <cell r="G243">
            <v>38672</v>
          </cell>
          <cell r="H243">
            <v>-1420</v>
          </cell>
        </row>
        <row r="244">
          <cell r="A244" t="str">
            <v>KR</v>
          </cell>
          <cell r="B244">
            <v>1900002100</v>
          </cell>
          <cell r="C244" t="str">
            <v>FULL &amp; FINAL DARRYL GONSALVES EC.2468 (27.05.05)</v>
          </cell>
          <cell r="D244" t="str">
            <v>1002468</v>
          </cell>
          <cell r="E244">
            <v>2000</v>
          </cell>
          <cell r="F244">
            <v>38673</v>
          </cell>
          <cell r="G244">
            <v>38673</v>
          </cell>
          <cell r="H244">
            <v>-6018</v>
          </cell>
        </row>
        <row r="245">
          <cell r="A245" t="str">
            <v>KR</v>
          </cell>
          <cell r="B245">
            <v>1900002165</v>
          </cell>
          <cell r="C245" t="str">
            <v>FULL &amp; FINAL BHAWNA EC . 3174 (15.08.05)</v>
          </cell>
          <cell r="D245" t="str">
            <v>1003174</v>
          </cell>
          <cell r="E245">
            <v>2000</v>
          </cell>
          <cell r="F245">
            <v>38680</v>
          </cell>
          <cell r="G245">
            <v>38680</v>
          </cell>
          <cell r="H245">
            <v>-1594</v>
          </cell>
        </row>
        <row r="246">
          <cell r="A246" t="str">
            <v>KR</v>
          </cell>
          <cell r="B246">
            <v>1900002164</v>
          </cell>
          <cell r="C246" t="str">
            <v>FULL &amp; FINAL NEHA KULSHRESTHA EC.3831(22.09.05)</v>
          </cell>
          <cell r="D246" t="str">
            <v>1003831</v>
          </cell>
          <cell r="E246">
            <v>2000</v>
          </cell>
          <cell r="F246">
            <v>38680</v>
          </cell>
          <cell r="G246">
            <v>38680</v>
          </cell>
          <cell r="H246">
            <v>-2088</v>
          </cell>
        </row>
        <row r="247">
          <cell r="A247" t="str">
            <v>KR</v>
          </cell>
          <cell r="B247">
            <v>1900002163</v>
          </cell>
          <cell r="C247" t="str">
            <v>FULL &amp; FINAL NAVEEN KUMAR VERMA EC5302 (30.08.05)</v>
          </cell>
          <cell r="D247" t="str">
            <v>1005302</v>
          </cell>
          <cell r="E247">
            <v>2000</v>
          </cell>
          <cell r="F247">
            <v>38680</v>
          </cell>
          <cell r="G247">
            <v>38680</v>
          </cell>
          <cell r="H247">
            <v>-3690</v>
          </cell>
        </row>
        <row r="248">
          <cell r="A248" t="str">
            <v>KR</v>
          </cell>
          <cell r="B248">
            <v>1900002207</v>
          </cell>
          <cell r="C248" t="str">
            <v>FULL &amp; FINAL SARATH KUMAR M S EC.3869 (07/09/05)</v>
          </cell>
          <cell r="D248" t="str">
            <v>1003869</v>
          </cell>
          <cell r="E248">
            <v>2000</v>
          </cell>
          <cell r="F248">
            <v>38684</v>
          </cell>
          <cell r="G248">
            <v>38684</v>
          </cell>
          <cell r="H248">
            <v>-9158</v>
          </cell>
        </row>
        <row r="249">
          <cell r="A249" t="str">
            <v>KR</v>
          </cell>
          <cell r="B249">
            <v>1900002219</v>
          </cell>
          <cell r="C249" t="str">
            <v>FULL &amp; FINAL POOJA TYAGI EC. 4639 (04.10.05 )</v>
          </cell>
          <cell r="D249" t="str">
            <v>1004639</v>
          </cell>
          <cell r="E249">
            <v>2000</v>
          </cell>
          <cell r="F249">
            <v>38685</v>
          </cell>
          <cell r="G249">
            <v>38685</v>
          </cell>
          <cell r="H249">
            <v>-1010</v>
          </cell>
        </row>
        <row r="250">
          <cell r="A250" t="str">
            <v>KR</v>
          </cell>
          <cell r="B250">
            <v>1900002231</v>
          </cell>
          <cell r="C250" t="str">
            <v>FULL &amp; FINAL SANGEET VATSA EC . 4999 (30.11.05)</v>
          </cell>
          <cell r="D250" t="str">
            <v>1004999</v>
          </cell>
          <cell r="E250">
            <v>2000</v>
          </cell>
          <cell r="F250">
            <v>38685</v>
          </cell>
          <cell r="G250">
            <v>38685</v>
          </cell>
          <cell r="H250">
            <v>-5498</v>
          </cell>
        </row>
        <row r="251">
          <cell r="A251" t="str">
            <v>KR</v>
          </cell>
          <cell r="B251">
            <v>1900002239</v>
          </cell>
          <cell r="C251" t="str">
            <v>PF ADMN.CHARGES FOR THE MONTH OF OCT05</v>
          </cell>
          <cell r="D251" t="str">
            <v>PF ADMN.CHARGES FO</v>
          </cell>
          <cell r="E251">
            <v>2000</v>
          </cell>
          <cell r="F251">
            <v>38686</v>
          </cell>
          <cell r="G251">
            <v>38686</v>
          </cell>
          <cell r="H251">
            <v>-295051</v>
          </cell>
        </row>
        <row r="252">
          <cell r="A252" t="str">
            <v>KR</v>
          </cell>
          <cell r="B252">
            <v>1900002246</v>
          </cell>
          <cell r="C252" t="str">
            <v>FULL &amp; FINAL RAJIV SRIVASTAVA EC . 3155 (09.09.05</v>
          </cell>
          <cell r="D252" t="str">
            <v>1003155</v>
          </cell>
          <cell r="E252">
            <v>2000</v>
          </cell>
          <cell r="F252">
            <v>38687</v>
          </cell>
          <cell r="G252">
            <v>38686</v>
          </cell>
          <cell r="H252">
            <v>-1352</v>
          </cell>
        </row>
        <row r="253">
          <cell r="A253" t="str">
            <v>KR</v>
          </cell>
          <cell r="B253">
            <v>1900002298</v>
          </cell>
          <cell r="C253" t="str">
            <v>FULL &amp; FINAL SHALINI KOLI EC 5952( 07.10.05 )</v>
          </cell>
          <cell r="D253" t="str">
            <v>1005952</v>
          </cell>
          <cell r="E253">
            <v>2000</v>
          </cell>
          <cell r="F253">
            <v>38688</v>
          </cell>
          <cell r="G253">
            <v>38688</v>
          </cell>
          <cell r="H253">
            <v>-204</v>
          </cell>
        </row>
        <row r="254">
          <cell r="A254" t="str">
            <v>KR</v>
          </cell>
          <cell r="B254">
            <v>1900002312</v>
          </cell>
          <cell r="C254" t="str">
            <v>FULL  &amp; FINAL MANIK SHARMA EC. 5150 ( 01.09.05 )</v>
          </cell>
          <cell r="D254" t="str">
            <v>1005150</v>
          </cell>
          <cell r="E254">
            <v>2000</v>
          </cell>
          <cell r="F254">
            <v>38691</v>
          </cell>
          <cell r="G254">
            <v>38691</v>
          </cell>
          <cell r="H254">
            <v>-36</v>
          </cell>
        </row>
        <row r="255">
          <cell r="A255" t="str">
            <v>KR</v>
          </cell>
          <cell r="B255">
            <v>1900002309</v>
          </cell>
          <cell r="C255" t="str">
            <v>FULL &amp; FINAL ARTI JOSHI EC.5426 (12.09.05)</v>
          </cell>
          <cell r="D255" t="str">
            <v>1005426</v>
          </cell>
          <cell r="E255">
            <v>2000</v>
          </cell>
          <cell r="F255">
            <v>38691</v>
          </cell>
          <cell r="G255">
            <v>38691</v>
          </cell>
          <cell r="H255">
            <v>-574</v>
          </cell>
        </row>
        <row r="256">
          <cell r="A256" t="str">
            <v>KR</v>
          </cell>
          <cell r="B256">
            <v>1900002314</v>
          </cell>
          <cell r="C256" t="str">
            <v>FULL &amp; FINAL SHIKHA ADHRAN EC . 6227 (01.09.05)</v>
          </cell>
          <cell r="D256" t="str">
            <v>1006227</v>
          </cell>
          <cell r="E256">
            <v>2000</v>
          </cell>
          <cell r="F256">
            <v>38691</v>
          </cell>
          <cell r="G256">
            <v>38691</v>
          </cell>
          <cell r="H256">
            <v>-32</v>
          </cell>
        </row>
        <row r="257">
          <cell r="A257" t="str">
            <v>KR</v>
          </cell>
          <cell r="B257">
            <v>1900002307</v>
          </cell>
          <cell r="C257" t="str">
            <v>FULL &amp; FINAL PARITOSH GOEL EC.6586 ( 17.10.05 )</v>
          </cell>
          <cell r="D257" t="str">
            <v>1006586</v>
          </cell>
          <cell r="E257">
            <v>2000</v>
          </cell>
          <cell r="F257">
            <v>38691</v>
          </cell>
          <cell r="G257">
            <v>38691</v>
          </cell>
          <cell r="H257">
            <v>-2056</v>
          </cell>
        </row>
        <row r="258">
          <cell r="A258" t="str">
            <v>KR</v>
          </cell>
          <cell r="B258">
            <v>1900002315</v>
          </cell>
          <cell r="C258" t="str">
            <v>FULL &amp; FINAL SAURABH SRIVASTAVA EC.6605 (09.09.05)</v>
          </cell>
          <cell r="D258" t="str">
            <v>1006605</v>
          </cell>
          <cell r="E258">
            <v>2000</v>
          </cell>
          <cell r="F258">
            <v>38691</v>
          </cell>
          <cell r="G258">
            <v>38691</v>
          </cell>
          <cell r="H258">
            <v>-180</v>
          </cell>
        </row>
        <row r="259">
          <cell r="A259" t="str">
            <v>KR</v>
          </cell>
          <cell r="B259">
            <v>1900002328</v>
          </cell>
          <cell r="C259" t="str">
            <v>FULL &amp; FINAL ANUJ JAGANNATHAN EC . 3271 (06.09.05)</v>
          </cell>
          <cell r="D259" t="str">
            <v>1003271</v>
          </cell>
          <cell r="E259">
            <v>2000</v>
          </cell>
          <cell r="F259">
            <v>38693</v>
          </cell>
          <cell r="G259">
            <v>38693</v>
          </cell>
          <cell r="H259">
            <v>-11528</v>
          </cell>
        </row>
        <row r="260">
          <cell r="A260" t="str">
            <v>KR</v>
          </cell>
          <cell r="B260">
            <v>1900002339</v>
          </cell>
          <cell r="C260" t="str">
            <v>SALARY PAID TO AMIT K. GUPTA.3490 FOR THE NOV,05</v>
          </cell>
          <cell r="D260" t="str">
            <v>1003490</v>
          </cell>
          <cell r="E260">
            <v>2000</v>
          </cell>
          <cell r="F260">
            <v>38693</v>
          </cell>
          <cell r="G260">
            <v>38693</v>
          </cell>
          <cell r="H260">
            <v>-2784</v>
          </cell>
        </row>
        <row r="261">
          <cell r="A261" t="str">
            <v>KR</v>
          </cell>
          <cell r="B261">
            <v>1900002337</v>
          </cell>
          <cell r="C261" t="str">
            <v>SALARY PAID TO ASHISH JOHN EC.3998 FOR THE OCT,05</v>
          </cell>
          <cell r="D261" t="str">
            <v>1003998</v>
          </cell>
          <cell r="E261">
            <v>2000</v>
          </cell>
          <cell r="F261">
            <v>38693</v>
          </cell>
          <cell r="G261">
            <v>38693</v>
          </cell>
          <cell r="H261">
            <v>-962</v>
          </cell>
        </row>
        <row r="262">
          <cell r="A262" t="str">
            <v>KR</v>
          </cell>
          <cell r="B262">
            <v>1900002338</v>
          </cell>
          <cell r="C262" t="str">
            <v>SALARY PAID TO ASHISH JOHN EC.3998 FOR THE NOV,05</v>
          </cell>
          <cell r="D262" t="str">
            <v>1003998</v>
          </cell>
          <cell r="E262">
            <v>2000</v>
          </cell>
          <cell r="F262">
            <v>38693</v>
          </cell>
          <cell r="G262">
            <v>38693</v>
          </cell>
          <cell r="H262">
            <v>-1146</v>
          </cell>
        </row>
        <row r="263">
          <cell r="A263" t="str">
            <v>KR</v>
          </cell>
          <cell r="B263">
            <v>1900002340</v>
          </cell>
          <cell r="C263" t="str">
            <v>SALARY PAID TO B N SEEMA RANI6290 FOR THE NOV,05</v>
          </cell>
          <cell r="D263" t="str">
            <v>1006290</v>
          </cell>
          <cell r="E263">
            <v>2000</v>
          </cell>
          <cell r="F263">
            <v>38693</v>
          </cell>
          <cell r="G263">
            <v>38693</v>
          </cell>
          <cell r="H263">
            <v>-702</v>
          </cell>
        </row>
        <row r="264">
          <cell r="A264" t="str">
            <v>KR</v>
          </cell>
          <cell r="B264">
            <v>1900002341</v>
          </cell>
          <cell r="C264" t="str">
            <v>SALARY PAID TO GURPREET KAUR6337 FOR THE NOV,05</v>
          </cell>
          <cell r="D264" t="str">
            <v>1006337</v>
          </cell>
          <cell r="E264">
            <v>2000</v>
          </cell>
          <cell r="F264">
            <v>38693</v>
          </cell>
          <cell r="G264">
            <v>38693</v>
          </cell>
          <cell r="H264">
            <v>-842</v>
          </cell>
        </row>
        <row r="265">
          <cell r="A265" t="str">
            <v>KR</v>
          </cell>
          <cell r="B265">
            <v>1900002363</v>
          </cell>
          <cell r="C265" t="str">
            <v>FULL &amp; FINAL GAURAV NATH MATHUR EC 5441 (19.08.05)</v>
          </cell>
          <cell r="D265" t="str">
            <v>1005441</v>
          </cell>
          <cell r="E265">
            <v>2000</v>
          </cell>
          <cell r="F265">
            <v>38695</v>
          </cell>
          <cell r="G265">
            <v>38695</v>
          </cell>
          <cell r="H265">
            <v>-508</v>
          </cell>
        </row>
        <row r="266">
          <cell r="A266" t="str">
            <v>KR</v>
          </cell>
          <cell r="B266">
            <v>1900002368</v>
          </cell>
          <cell r="C266" t="str">
            <v>FULL &amp; FINAL TENZING DOLKAR BHUTIA EC.6412 (20.09.</v>
          </cell>
          <cell r="D266" t="str">
            <v>1006412</v>
          </cell>
          <cell r="E266">
            <v>2000</v>
          </cell>
          <cell r="F266">
            <v>38695</v>
          </cell>
          <cell r="G266">
            <v>38695</v>
          </cell>
          <cell r="H266">
            <v>-648</v>
          </cell>
        </row>
        <row r="267">
          <cell r="A267" t="str">
            <v>KR</v>
          </cell>
          <cell r="B267">
            <v>1900002369</v>
          </cell>
          <cell r="C267" t="str">
            <v>FULL &amp; FINAL RAHUL K ARORA EC6741 (04.10.05)</v>
          </cell>
          <cell r="D267" t="str">
            <v>1006741</v>
          </cell>
          <cell r="E267">
            <v>2000</v>
          </cell>
          <cell r="F267">
            <v>38695</v>
          </cell>
          <cell r="G267">
            <v>38695</v>
          </cell>
          <cell r="H267">
            <v>-54</v>
          </cell>
        </row>
        <row r="268">
          <cell r="A268" t="str">
            <v>KR</v>
          </cell>
          <cell r="B268">
            <v>1900002424</v>
          </cell>
          <cell r="C268" t="str">
            <v>FULL &amp; FINAL PUSHPENDRA SINGH RATHORE EC5785</v>
          </cell>
          <cell r="D268" t="str">
            <v>1005785</v>
          </cell>
          <cell r="E268">
            <v>2000</v>
          </cell>
          <cell r="F268">
            <v>38698</v>
          </cell>
          <cell r="G268">
            <v>38698</v>
          </cell>
          <cell r="H268">
            <v>-290</v>
          </cell>
        </row>
        <row r="269">
          <cell r="A269" t="str">
            <v>KR</v>
          </cell>
          <cell r="B269">
            <v>1900002420</v>
          </cell>
          <cell r="C269" t="str">
            <v>FULL &amp; FINAL PALLAVI NARANG EC.5853 (16.11.05)</v>
          </cell>
          <cell r="D269" t="str">
            <v>1005853</v>
          </cell>
          <cell r="E269">
            <v>2000</v>
          </cell>
          <cell r="F269">
            <v>38698</v>
          </cell>
          <cell r="G269">
            <v>38698</v>
          </cell>
          <cell r="H269">
            <v>-812</v>
          </cell>
        </row>
        <row r="270">
          <cell r="A270" t="str">
            <v>KR</v>
          </cell>
          <cell r="B270">
            <v>1900002421</v>
          </cell>
          <cell r="C270" t="str">
            <v>FULL &amp; FINAL RANJIT PRADHAN EC. 6626 ( 23.09.05)</v>
          </cell>
          <cell r="D270" t="str">
            <v>1006626</v>
          </cell>
          <cell r="E270">
            <v>2000</v>
          </cell>
          <cell r="F270">
            <v>38698</v>
          </cell>
          <cell r="G270">
            <v>38698</v>
          </cell>
          <cell r="H270">
            <v>-1806</v>
          </cell>
        </row>
        <row r="271">
          <cell r="A271" t="str">
            <v>KZ</v>
          </cell>
          <cell r="B271">
            <v>1500002924</v>
          </cell>
          <cell r="C271" t="str">
            <v>PF FOR THE M/O NOV05</v>
          </cell>
          <cell r="D271" t="str">
            <v>508134-508138</v>
          </cell>
          <cell r="E271">
            <v>2000</v>
          </cell>
          <cell r="F271">
            <v>38699</v>
          </cell>
          <cell r="G271">
            <v>38699</v>
          </cell>
          <cell r="H271">
            <v>5911909</v>
          </cell>
        </row>
        <row r="272">
          <cell r="A272" t="str">
            <v>KR</v>
          </cell>
          <cell r="B272">
            <v>1900002457</v>
          </cell>
          <cell r="C272" t="str">
            <v>FULL &amp; FINAL ROLI LAL EC.38 ( 19.12.05 )</v>
          </cell>
          <cell r="D272" t="str">
            <v>1000038</v>
          </cell>
          <cell r="E272">
            <v>2000</v>
          </cell>
          <cell r="F272">
            <v>38705</v>
          </cell>
          <cell r="G272">
            <v>38705</v>
          </cell>
          <cell r="H272">
            <v>-65604</v>
          </cell>
        </row>
        <row r="273">
          <cell r="A273" t="str">
            <v>KR</v>
          </cell>
          <cell r="B273">
            <v>1900002495</v>
          </cell>
          <cell r="C273" t="str">
            <v>FULL &amp; FINAL ROLI  LAL EC38 (19.12.05)</v>
          </cell>
          <cell r="D273" t="str">
            <v>1000038</v>
          </cell>
          <cell r="E273">
            <v>2000</v>
          </cell>
          <cell r="F273">
            <v>38706</v>
          </cell>
          <cell r="G273">
            <v>38706</v>
          </cell>
          <cell r="H273">
            <v>15116</v>
          </cell>
        </row>
        <row r="274">
          <cell r="A274" t="str">
            <v>KR</v>
          </cell>
          <cell r="B274">
            <v>1900002581</v>
          </cell>
          <cell r="C274" t="str">
            <v>FULL &amp; FINAL  RAJAT BANSAL EC. 2512 (29.07.05)</v>
          </cell>
          <cell r="D274" t="str">
            <v>1002512</v>
          </cell>
          <cell r="E274">
            <v>2000</v>
          </cell>
          <cell r="F274">
            <v>38713</v>
          </cell>
          <cell r="G274">
            <v>38713</v>
          </cell>
          <cell r="H274">
            <v>-37638</v>
          </cell>
        </row>
        <row r="275">
          <cell r="A275" t="str">
            <v>KR</v>
          </cell>
          <cell r="B275">
            <v>1900002582</v>
          </cell>
          <cell r="C275" t="str">
            <v>PF ADMN. CHARGES FOR THE M/O NOV'05</v>
          </cell>
          <cell r="D275" t="str">
            <v>PF ADMN</v>
          </cell>
          <cell r="E275">
            <v>2000</v>
          </cell>
          <cell r="F275">
            <v>38713</v>
          </cell>
          <cell r="G275">
            <v>38713</v>
          </cell>
          <cell r="H275">
            <v>-302492</v>
          </cell>
        </row>
        <row r="276">
          <cell r="A276" t="str">
            <v>KR</v>
          </cell>
          <cell r="B276">
            <v>1900002617</v>
          </cell>
          <cell r="C276" t="str">
            <v>FULL &amp; FINAL SOUMI DUTTA EC. 4411 ( 30.09.05)</v>
          </cell>
          <cell r="D276" t="str">
            <v>1004411</v>
          </cell>
          <cell r="E276">
            <v>2000</v>
          </cell>
          <cell r="F276">
            <v>38716</v>
          </cell>
          <cell r="G276">
            <v>38716</v>
          </cell>
          <cell r="H276">
            <v>-1442</v>
          </cell>
        </row>
        <row r="277">
          <cell r="A277" t="str">
            <v>KR</v>
          </cell>
          <cell r="B277">
            <v>1900002686</v>
          </cell>
          <cell r="C277" t="str">
            <v>FULL &amp; FINAL SONI GUPTA EC 6565 (07.11.05)</v>
          </cell>
          <cell r="D277" t="str">
            <v>1006565</v>
          </cell>
          <cell r="E277">
            <v>2000</v>
          </cell>
          <cell r="F277">
            <v>38723</v>
          </cell>
          <cell r="G277">
            <v>38723</v>
          </cell>
          <cell r="H277">
            <v>-3404</v>
          </cell>
        </row>
        <row r="278">
          <cell r="A278" t="str">
            <v>KR</v>
          </cell>
          <cell r="B278">
            <v>1900002721</v>
          </cell>
          <cell r="C278" t="str">
            <v>SALARY PAID TO D S. RAWAT EC. 4290 THE M/O DEC-05</v>
          </cell>
          <cell r="D278" t="str">
            <v>1004290</v>
          </cell>
          <cell r="E278">
            <v>2000</v>
          </cell>
          <cell r="F278">
            <v>38726</v>
          </cell>
          <cell r="G278">
            <v>38726</v>
          </cell>
          <cell r="H278">
            <v>-3406</v>
          </cell>
        </row>
        <row r="279">
          <cell r="A279" t="str">
            <v>KR</v>
          </cell>
          <cell r="B279">
            <v>1900002719</v>
          </cell>
          <cell r="C279" t="str">
            <v>FULL &amp; FINAL ARCHANA SUBRAMANIAM EC 5166 (30.10.6)</v>
          </cell>
          <cell r="D279" t="str">
            <v>1006565</v>
          </cell>
          <cell r="E279">
            <v>2000</v>
          </cell>
          <cell r="F279">
            <v>38726</v>
          </cell>
          <cell r="G279">
            <v>38726</v>
          </cell>
          <cell r="H279">
            <v>-1764</v>
          </cell>
        </row>
        <row r="280">
          <cell r="A280" t="str">
            <v>KR</v>
          </cell>
          <cell r="B280">
            <v>1900002722</v>
          </cell>
          <cell r="C280" t="str">
            <v>SALARY PAID TO GOURAV KHAJ EC. 7129 THE M/O DEC-05</v>
          </cell>
          <cell r="D280" t="str">
            <v>1007129</v>
          </cell>
          <cell r="E280">
            <v>2000</v>
          </cell>
          <cell r="F280">
            <v>38726</v>
          </cell>
          <cell r="G280">
            <v>38726</v>
          </cell>
          <cell r="H280">
            <v>-936</v>
          </cell>
        </row>
        <row r="281">
          <cell r="A281" t="str">
            <v>KR</v>
          </cell>
          <cell r="B281">
            <v>1900002724</v>
          </cell>
          <cell r="C281" t="str">
            <v>SALARY PAID TO ANKIT AHUJA OCT,NOV &amp; DEC05</v>
          </cell>
          <cell r="D281" t="str">
            <v>1006071</v>
          </cell>
          <cell r="E281">
            <v>2000</v>
          </cell>
          <cell r="F281">
            <v>38727</v>
          </cell>
          <cell r="G281">
            <v>38727</v>
          </cell>
          <cell r="H281">
            <v>-1766</v>
          </cell>
        </row>
        <row r="282">
          <cell r="A282" t="str">
            <v>KZ</v>
          </cell>
          <cell r="B282">
            <v>1500003350</v>
          </cell>
          <cell r="C282" t="str">
            <v>PF FOR THE M/O DEC05</v>
          </cell>
          <cell r="D282" t="str">
            <v>539217-539226</v>
          </cell>
          <cell r="E282">
            <v>2000</v>
          </cell>
          <cell r="F282">
            <v>38729</v>
          </cell>
          <cell r="G282">
            <v>38729</v>
          </cell>
          <cell r="H282">
            <v>6175944</v>
          </cell>
        </row>
        <row r="283">
          <cell r="A283" t="str">
            <v>KR</v>
          </cell>
          <cell r="B283">
            <v>1900002742</v>
          </cell>
          <cell r="C283" t="str">
            <v>FULL &amp; FINAL MOHD ASLAM ANSARI EC . 4074 ( 31.10.0</v>
          </cell>
          <cell r="D283" t="str">
            <v>1004074</v>
          </cell>
          <cell r="E283">
            <v>2000</v>
          </cell>
          <cell r="F283">
            <v>38733</v>
          </cell>
          <cell r="G283">
            <v>38733</v>
          </cell>
          <cell r="H283">
            <v>-1592</v>
          </cell>
        </row>
        <row r="284">
          <cell r="A284" t="str">
            <v>KR</v>
          </cell>
          <cell r="B284">
            <v>1900002740</v>
          </cell>
          <cell r="C284" t="str">
            <v>FULL &amp; FINAL SUNANDITA DAM EC . 4431 (03.11.05)</v>
          </cell>
          <cell r="D284" t="str">
            <v>1004431</v>
          </cell>
          <cell r="E284">
            <v>2000</v>
          </cell>
          <cell r="F284">
            <v>38733</v>
          </cell>
          <cell r="G284">
            <v>38733</v>
          </cell>
          <cell r="H284">
            <v>-1336</v>
          </cell>
        </row>
        <row r="285">
          <cell r="A285" t="str">
            <v>KR</v>
          </cell>
          <cell r="B285">
            <v>1900002749</v>
          </cell>
          <cell r="C285" t="str">
            <v>FULL &amp; FINAL PRANJULL PRAKASH EC6017 (18.11.05)</v>
          </cell>
          <cell r="D285" t="str">
            <v>1006017</v>
          </cell>
          <cell r="E285">
            <v>2000</v>
          </cell>
          <cell r="F285">
            <v>38733</v>
          </cell>
          <cell r="G285">
            <v>38733</v>
          </cell>
          <cell r="H285">
            <v>-1208</v>
          </cell>
        </row>
        <row r="286">
          <cell r="A286" t="str">
            <v>KR</v>
          </cell>
          <cell r="B286">
            <v>1900002817</v>
          </cell>
          <cell r="C286" t="str">
            <v>FULL &amp; FINAL SONALI SAHA EC.2887 (31.10.05)</v>
          </cell>
          <cell r="D286" t="str">
            <v>1002887</v>
          </cell>
          <cell r="E286">
            <v>2000</v>
          </cell>
          <cell r="F286">
            <v>38736</v>
          </cell>
          <cell r="G286">
            <v>38736</v>
          </cell>
          <cell r="H286">
            <v>-7168</v>
          </cell>
        </row>
        <row r="287">
          <cell r="A287" t="str">
            <v>KR</v>
          </cell>
          <cell r="B287">
            <v>1900002882</v>
          </cell>
          <cell r="C287" t="str">
            <v>FULL &amp; FINAL S R PARAMESWARAN EC. 3421 (30.09.05)</v>
          </cell>
          <cell r="D287" t="str">
            <v>1003421</v>
          </cell>
          <cell r="E287">
            <v>2000</v>
          </cell>
          <cell r="F287">
            <v>38745</v>
          </cell>
          <cell r="G287">
            <v>38745</v>
          </cell>
          <cell r="H287">
            <v>-5194</v>
          </cell>
        </row>
        <row r="288">
          <cell r="A288" t="str">
            <v>KR</v>
          </cell>
          <cell r="B288">
            <v>1900002886</v>
          </cell>
          <cell r="C288" t="str">
            <v>SALARY PAID TO BIJETA RANI TWO DAYFOR M/O JULY'05</v>
          </cell>
          <cell r="D288" t="str">
            <v>1004702</v>
          </cell>
          <cell r="E288">
            <v>2000</v>
          </cell>
          <cell r="F288">
            <v>38745</v>
          </cell>
          <cell r="G288">
            <v>38745</v>
          </cell>
          <cell r="H288">
            <v>-202</v>
          </cell>
        </row>
        <row r="289">
          <cell r="A289" t="str">
            <v>KR</v>
          </cell>
          <cell r="B289">
            <v>1900002884</v>
          </cell>
          <cell r="C289" t="str">
            <v>SALARY PAID TO SUKRITI SUMAN FOR M/O APRIL'05</v>
          </cell>
          <cell r="D289" t="str">
            <v>1005832</v>
          </cell>
          <cell r="E289">
            <v>2000</v>
          </cell>
          <cell r="F289">
            <v>38745</v>
          </cell>
          <cell r="G289">
            <v>38745</v>
          </cell>
          <cell r="H289">
            <v>-60</v>
          </cell>
        </row>
        <row r="290">
          <cell r="A290" t="str">
            <v>KR</v>
          </cell>
          <cell r="B290">
            <v>1900002883</v>
          </cell>
          <cell r="C290" t="str">
            <v>SALARY PAID TO KISHLAY RAJ FOR M/O APRIL'05</v>
          </cell>
          <cell r="D290" t="str">
            <v>1005833</v>
          </cell>
          <cell r="E290">
            <v>2000</v>
          </cell>
          <cell r="F290">
            <v>38745</v>
          </cell>
          <cell r="G290">
            <v>38745</v>
          </cell>
          <cell r="H290">
            <v>-60</v>
          </cell>
        </row>
        <row r="291">
          <cell r="A291" t="str">
            <v>KR</v>
          </cell>
          <cell r="B291">
            <v>1900002885</v>
          </cell>
          <cell r="C291" t="str">
            <v>SALARY PAID TO BIJETA RANI TWO DAYFOR M/O APRIL'05</v>
          </cell>
          <cell r="D291" t="str">
            <v>1005834</v>
          </cell>
          <cell r="E291">
            <v>2000</v>
          </cell>
          <cell r="F291">
            <v>38745</v>
          </cell>
          <cell r="G291">
            <v>38745</v>
          </cell>
          <cell r="H291">
            <v>-60</v>
          </cell>
        </row>
        <row r="292">
          <cell r="A292" t="str">
            <v>KR</v>
          </cell>
          <cell r="B292">
            <v>1900002936</v>
          </cell>
          <cell r="C292" t="str">
            <v>PF ADMN CHARGES FOR DEC'05</v>
          </cell>
          <cell r="D292" t="str">
            <v>PF ADMN</v>
          </cell>
          <cell r="E292">
            <v>2000</v>
          </cell>
          <cell r="F292">
            <v>38748</v>
          </cell>
          <cell r="G292">
            <v>38748</v>
          </cell>
          <cell r="H292">
            <v>-316007</v>
          </cell>
        </row>
        <row r="293">
          <cell r="A293" t="str">
            <v>KR</v>
          </cell>
          <cell r="B293">
            <v>1900002978</v>
          </cell>
          <cell r="C293" t="str">
            <v>FULL AND FINAL SHIKHA MALHOTRA EC 3006</v>
          </cell>
          <cell r="D293" t="str">
            <v>1003006</v>
          </cell>
          <cell r="E293">
            <v>2000</v>
          </cell>
          <cell r="F293">
            <v>38751</v>
          </cell>
          <cell r="G293">
            <v>38749</v>
          </cell>
          <cell r="H293">
            <v>-3874</v>
          </cell>
        </row>
        <row r="294">
          <cell r="A294" t="str">
            <v>KR</v>
          </cell>
          <cell r="B294">
            <v>1900002983</v>
          </cell>
          <cell r="C294" t="str">
            <v>FULL &amp; FINAL PADMAJA KRISHNAN EC 3013</v>
          </cell>
          <cell r="D294" t="str">
            <v>1003013</v>
          </cell>
          <cell r="E294">
            <v>2000</v>
          </cell>
          <cell r="F294">
            <v>38751</v>
          </cell>
          <cell r="G294">
            <v>38749</v>
          </cell>
          <cell r="H294">
            <v>-97992</v>
          </cell>
        </row>
        <row r="295">
          <cell r="A295" t="str">
            <v>KR</v>
          </cell>
          <cell r="B295">
            <v>1900003013</v>
          </cell>
          <cell r="C295" t="str">
            <v>SALARY PAIC TO POONAM SHARMA EC. 4537 FOR JAN'06</v>
          </cell>
          <cell r="D295" t="str">
            <v>1004537</v>
          </cell>
          <cell r="E295">
            <v>2000</v>
          </cell>
          <cell r="F295">
            <v>38757</v>
          </cell>
          <cell r="G295">
            <v>38757</v>
          </cell>
          <cell r="H295">
            <v>-708</v>
          </cell>
        </row>
        <row r="296">
          <cell r="A296" t="str">
            <v>KR</v>
          </cell>
          <cell r="B296">
            <v>1900003014</v>
          </cell>
          <cell r="C296" t="str">
            <v>SALARY PAID TO PREETI SALARY NOV'05 1/2 ( HALFDAY)</v>
          </cell>
          <cell r="D296" t="str">
            <v>1006599</v>
          </cell>
          <cell r="E296">
            <v>2000</v>
          </cell>
          <cell r="F296">
            <v>38757</v>
          </cell>
          <cell r="G296">
            <v>38757</v>
          </cell>
          <cell r="H296">
            <v>-18</v>
          </cell>
        </row>
        <row r="297">
          <cell r="A297" t="str">
            <v>KR</v>
          </cell>
          <cell r="B297">
            <v>1900003018</v>
          </cell>
          <cell r="C297" t="str">
            <v>SALARY PAID TO PREETI SALARY DEC'05 1/2 ( HALFDAY)</v>
          </cell>
          <cell r="D297" t="str">
            <v>1006599</v>
          </cell>
          <cell r="E297">
            <v>2000</v>
          </cell>
          <cell r="F297">
            <v>38757</v>
          </cell>
          <cell r="G297">
            <v>38757</v>
          </cell>
          <cell r="H297">
            <v>-18</v>
          </cell>
        </row>
        <row r="298">
          <cell r="A298" t="str">
            <v>KZ</v>
          </cell>
          <cell r="B298">
            <v>1500003742</v>
          </cell>
          <cell r="C298" t="str">
            <v>SBI A/C EPF ORGANISATION</v>
          </cell>
          <cell r="D298" t="str">
            <v>565167</v>
          </cell>
          <cell r="E298">
            <v>2000</v>
          </cell>
          <cell r="F298">
            <v>38761</v>
          </cell>
          <cell r="G298">
            <v>38761</v>
          </cell>
          <cell r="H298">
            <v>9004914</v>
          </cell>
        </row>
        <row r="299">
          <cell r="A299" t="str">
            <v>KA</v>
          </cell>
          <cell r="B299">
            <v>1700000240</v>
          </cell>
          <cell r="C299" t="str">
            <v>Salary Nov05 PF Control Account</v>
          </cell>
          <cell r="D299" t="str">
            <v>20060214</v>
          </cell>
          <cell r="E299">
            <v>2000</v>
          </cell>
          <cell r="F299">
            <v>38762</v>
          </cell>
          <cell r="G299">
            <v>38762</v>
          </cell>
          <cell r="H299">
            <v>-5519170</v>
          </cell>
        </row>
        <row r="300">
          <cell r="A300" t="str">
            <v>KA</v>
          </cell>
          <cell r="B300">
            <v>1700000244</v>
          </cell>
          <cell r="C300" t="str">
            <v>Salary Dec05 PF Control Account</v>
          </cell>
          <cell r="D300" t="str">
            <v>20060214</v>
          </cell>
          <cell r="E300">
            <v>2000</v>
          </cell>
          <cell r="F300">
            <v>38762</v>
          </cell>
          <cell r="G300">
            <v>38762</v>
          </cell>
          <cell r="H300">
            <v>-5752143</v>
          </cell>
        </row>
        <row r="301">
          <cell r="A301" t="str">
            <v>KR</v>
          </cell>
          <cell r="B301">
            <v>1900003091</v>
          </cell>
          <cell r="C301" t="str">
            <v>FULL &amp; FINAL POOJA GORWARA EC 5004 (30.11.05)</v>
          </cell>
          <cell r="D301" t="str">
            <v>1005004</v>
          </cell>
          <cell r="E301">
            <v>2000</v>
          </cell>
          <cell r="F301">
            <v>38764</v>
          </cell>
          <cell r="G301">
            <v>38764</v>
          </cell>
          <cell r="H301">
            <v>-1820</v>
          </cell>
        </row>
        <row r="302">
          <cell r="A302" t="str">
            <v>KR</v>
          </cell>
          <cell r="B302">
            <v>1900003140</v>
          </cell>
          <cell r="C302" t="str">
            <v>FULL &amp; FINAL GUNJAN SHARMA EC 4262 (16.12.05)</v>
          </cell>
          <cell r="D302" t="str">
            <v>1004262</v>
          </cell>
          <cell r="E302">
            <v>2000</v>
          </cell>
          <cell r="F302">
            <v>38765</v>
          </cell>
          <cell r="G302">
            <v>38765</v>
          </cell>
          <cell r="H302">
            <v>-1632</v>
          </cell>
        </row>
        <row r="303">
          <cell r="A303" t="str">
            <v>KR</v>
          </cell>
          <cell r="B303">
            <v>1900003150</v>
          </cell>
          <cell r="C303" t="str">
            <v>FULL &amp; FINAL PANKAJ JAIN EC 1432 (18.10.05 )</v>
          </cell>
          <cell r="D303" t="str">
            <v>1001432</v>
          </cell>
          <cell r="E303">
            <v>2000</v>
          </cell>
          <cell r="F303">
            <v>38768</v>
          </cell>
          <cell r="G303">
            <v>38768</v>
          </cell>
          <cell r="H303">
            <v>-7990</v>
          </cell>
        </row>
        <row r="304">
          <cell r="A304" t="str">
            <v>KR</v>
          </cell>
          <cell r="B304">
            <v>1900003152</v>
          </cell>
          <cell r="C304" t="str">
            <v>FULL &amp; FINAL SHAILESH KUMAR JINDAL EC 2780</v>
          </cell>
          <cell r="D304" t="str">
            <v>1002780</v>
          </cell>
          <cell r="E304">
            <v>2000</v>
          </cell>
          <cell r="F304">
            <v>38768</v>
          </cell>
          <cell r="G304">
            <v>38768</v>
          </cell>
          <cell r="H304">
            <v>-5596</v>
          </cell>
        </row>
        <row r="305">
          <cell r="A305" t="str">
            <v>KR</v>
          </cell>
          <cell r="B305">
            <v>1900003163</v>
          </cell>
          <cell r="C305" t="str">
            <v>FULL &amp; FINAL ROHINI MITTER EC. 3365 (29.11.05)</v>
          </cell>
          <cell r="D305" t="str">
            <v>1003365</v>
          </cell>
          <cell r="E305">
            <v>2000</v>
          </cell>
          <cell r="F305">
            <v>38768</v>
          </cell>
          <cell r="G305">
            <v>38768</v>
          </cell>
          <cell r="H305">
            <v>-248</v>
          </cell>
        </row>
        <row r="306">
          <cell r="A306" t="str">
            <v>KR</v>
          </cell>
          <cell r="B306">
            <v>1900003160</v>
          </cell>
          <cell r="C306" t="str">
            <v>FULL &amp; FINAL AMIT CHATTERJEE EC. 5093(31.10.05 )</v>
          </cell>
          <cell r="D306" t="str">
            <v>1005093</v>
          </cell>
          <cell r="E306">
            <v>2000</v>
          </cell>
          <cell r="F306">
            <v>38768</v>
          </cell>
          <cell r="G306">
            <v>38768</v>
          </cell>
          <cell r="H306">
            <v>-1396</v>
          </cell>
        </row>
        <row r="307">
          <cell r="A307" t="str">
            <v>KA</v>
          </cell>
          <cell r="B307">
            <v>1700000253</v>
          </cell>
          <cell r="C307" t="str">
            <v>Salary Jan06 PF Control Account</v>
          </cell>
          <cell r="D307" t="str">
            <v>20060224</v>
          </cell>
          <cell r="E307">
            <v>2000</v>
          </cell>
          <cell r="F307">
            <v>38772</v>
          </cell>
          <cell r="G307">
            <v>38772</v>
          </cell>
          <cell r="H307">
            <v>-5703196</v>
          </cell>
        </row>
        <row r="308">
          <cell r="A308" t="str">
            <v>KR</v>
          </cell>
          <cell r="B308">
            <v>1900003279</v>
          </cell>
          <cell r="C308" t="str">
            <v>FULL &amp; FINAL AMIT GUPTA EC 2793 (11.11.05 )</v>
          </cell>
          <cell r="D308" t="str">
            <v>1002793</v>
          </cell>
          <cell r="E308">
            <v>2000</v>
          </cell>
          <cell r="F308">
            <v>38776</v>
          </cell>
          <cell r="G308">
            <v>38776</v>
          </cell>
          <cell r="H308">
            <v>-11640</v>
          </cell>
        </row>
        <row r="309">
          <cell r="A309" t="str">
            <v>SA</v>
          </cell>
          <cell r="B309">
            <v>100004141</v>
          </cell>
          <cell r="C309" t="str">
            <v>PF ADMN CH. JAN 06</v>
          </cell>
          <cell r="D309" t="str">
            <v>20060228</v>
          </cell>
          <cell r="E309">
            <v>2000</v>
          </cell>
          <cell r="F309">
            <v>38776</v>
          </cell>
          <cell r="G309">
            <v>38776</v>
          </cell>
          <cell r="H309">
            <v>-308847</v>
          </cell>
        </row>
        <row r="310">
          <cell r="A310" t="str">
            <v>KR</v>
          </cell>
          <cell r="B310">
            <v>1900003246</v>
          </cell>
          <cell r="C310" t="str">
            <v>PF JAN 06 TRFD TO PUNE AND CHENNAI</v>
          </cell>
          <cell r="D310" t="str">
            <v>565167</v>
          </cell>
          <cell r="E310">
            <v>2000</v>
          </cell>
          <cell r="F310">
            <v>38776</v>
          </cell>
          <cell r="G310">
            <v>38776</v>
          </cell>
          <cell r="H310">
            <v>6040199</v>
          </cell>
        </row>
        <row r="311">
          <cell r="A311" t="str">
            <v>KR</v>
          </cell>
          <cell r="B311">
            <v>1900003246</v>
          </cell>
          <cell r="C311" t="str">
            <v>PF JAN 06 TRFD TO PUNE AND CHENNAI</v>
          </cell>
          <cell r="D311" t="str">
            <v>565167</v>
          </cell>
          <cell r="E311">
            <v>2000</v>
          </cell>
          <cell r="F311">
            <v>38776</v>
          </cell>
          <cell r="G311">
            <v>38776</v>
          </cell>
          <cell r="H311">
            <v>-9004914</v>
          </cell>
        </row>
        <row r="312">
          <cell r="A312" t="str">
            <v>KR</v>
          </cell>
          <cell r="B312">
            <v>1900003302</v>
          </cell>
          <cell r="C312" t="str">
            <v>FULL &amp; FINAL PUNEET MITTAL EC 1818 ( 28.10.05)</v>
          </cell>
          <cell r="D312" t="str">
            <v>1001818</v>
          </cell>
          <cell r="E312">
            <v>2000</v>
          </cell>
          <cell r="F312">
            <v>38782</v>
          </cell>
          <cell r="G312">
            <v>38782</v>
          </cell>
          <cell r="H312">
            <v>-8424</v>
          </cell>
        </row>
        <row r="313">
          <cell r="A313" t="str">
            <v>KR</v>
          </cell>
          <cell r="B313">
            <v>1900003307</v>
          </cell>
          <cell r="C313" t="str">
            <v>FULL &amp; FINAL KAUSHIK MANDAL EC . 2564 ( 30.12.05 )</v>
          </cell>
          <cell r="D313" t="str">
            <v>1001818</v>
          </cell>
          <cell r="E313">
            <v>2000</v>
          </cell>
          <cell r="F313">
            <v>38782</v>
          </cell>
          <cell r="G313">
            <v>38782</v>
          </cell>
          <cell r="H313">
            <v>-7628</v>
          </cell>
        </row>
        <row r="314">
          <cell r="A314" t="str">
            <v>KR</v>
          </cell>
          <cell r="B314">
            <v>1900003321</v>
          </cell>
          <cell r="C314" t="str">
            <v>FULL &amp; FINAL  B . SAROJA EC 2316 ( 10.04.05 )</v>
          </cell>
          <cell r="D314" t="str">
            <v>1002316</v>
          </cell>
          <cell r="E314">
            <v>2000</v>
          </cell>
          <cell r="F314">
            <v>38782</v>
          </cell>
          <cell r="G314">
            <v>38782</v>
          </cell>
          <cell r="H314">
            <v>-6848</v>
          </cell>
        </row>
        <row r="315">
          <cell r="A315" t="str">
            <v>KR</v>
          </cell>
          <cell r="B315">
            <v>1900003315</v>
          </cell>
          <cell r="C315" t="str">
            <v>FULL &amp; FINAL  SHOBHIT JAIN EC 3156 ( 28.12.05)</v>
          </cell>
          <cell r="D315" t="str">
            <v>1003156</v>
          </cell>
          <cell r="E315">
            <v>2000</v>
          </cell>
          <cell r="F315">
            <v>38782</v>
          </cell>
          <cell r="G315">
            <v>38782</v>
          </cell>
          <cell r="H315">
            <v>-2720</v>
          </cell>
        </row>
        <row r="316">
          <cell r="A316" t="str">
            <v>KR</v>
          </cell>
          <cell r="B316">
            <v>1900003322</v>
          </cell>
          <cell r="C316" t="str">
            <v>FULL &amp; FINAL  NARENDER SHARMA EC 3273 ( 13.01.06 6</v>
          </cell>
          <cell r="D316" t="str">
            <v>1003273</v>
          </cell>
          <cell r="E316">
            <v>2000</v>
          </cell>
          <cell r="F316">
            <v>38782</v>
          </cell>
          <cell r="G316">
            <v>38782</v>
          </cell>
          <cell r="H316">
            <v>-792</v>
          </cell>
        </row>
        <row r="317">
          <cell r="A317" t="str">
            <v>KR</v>
          </cell>
          <cell r="B317">
            <v>1900003320</v>
          </cell>
          <cell r="C317" t="str">
            <v>FULL &amp; FINAL  CHANCHAL MEHTA EC 4102 ( 13.01.06)</v>
          </cell>
          <cell r="D317" t="str">
            <v>1004102</v>
          </cell>
          <cell r="E317">
            <v>2000</v>
          </cell>
          <cell r="F317">
            <v>38782</v>
          </cell>
          <cell r="G317">
            <v>38782</v>
          </cell>
          <cell r="H317">
            <v>-1964</v>
          </cell>
        </row>
        <row r="318">
          <cell r="A318" t="str">
            <v>KR</v>
          </cell>
          <cell r="B318">
            <v>1900003313</v>
          </cell>
          <cell r="C318" t="str">
            <v>FULL &amp; FINAL AADISH TIWARI EC . 4491 ( 16.12.05)</v>
          </cell>
          <cell r="D318" t="str">
            <v>1004491</v>
          </cell>
          <cell r="E318">
            <v>2000</v>
          </cell>
          <cell r="F318">
            <v>38782</v>
          </cell>
          <cell r="G318">
            <v>38782</v>
          </cell>
          <cell r="H318">
            <v>-962</v>
          </cell>
        </row>
        <row r="319">
          <cell r="A319" t="str">
            <v>KR</v>
          </cell>
          <cell r="B319">
            <v>1900003432</v>
          </cell>
          <cell r="C319" t="str">
            <v>FULL &amp; FINAL RAJEEV AGARWAL EC 1105 ( 28.10.05)</v>
          </cell>
          <cell r="D319" t="str">
            <v>1001105</v>
          </cell>
          <cell r="E319">
            <v>2000</v>
          </cell>
          <cell r="F319">
            <v>38789</v>
          </cell>
          <cell r="G319">
            <v>38789</v>
          </cell>
          <cell r="H319">
            <v>-4464</v>
          </cell>
        </row>
        <row r="320">
          <cell r="A320" t="str">
            <v>KR</v>
          </cell>
          <cell r="B320">
            <v>1900003430</v>
          </cell>
          <cell r="C320" t="str">
            <v>FULL &amp; FINAL SATYAJIT DAS EC 1701 (27.01.06)</v>
          </cell>
          <cell r="D320" t="str">
            <v>1001701</v>
          </cell>
          <cell r="E320">
            <v>2000</v>
          </cell>
          <cell r="F320">
            <v>38789</v>
          </cell>
          <cell r="G320">
            <v>38789</v>
          </cell>
          <cell r="H320">
            <v>-10868</v>
          </cell>
        </row>
        <row r="321">
          <cell r="A321" t="str">
            <v>KR</v>
          </cell>
          <cell r="B321">
            <v>1900003428</v>
          </cell>
          <cell r="C321" t="str">
            <v>FULL &amp; FINAL ANSHU DUBEY EC . 2982 (28.01.06)</v>
          </cell>
          <cell r="D321" t="str">
            <v>1002982</v>
          </cell>
          <cell r="E321">
            <v>2000</v>
          </cell>
          <cell r="F321">
            <v>38789</v>
          </cell>
          <cell r="G321">
            <v>38789</v>
          </cell>
          <cell r="H321">
            <v>-11312</v>
          </cell>
        </row>
        <row r="322">
          <cell r="A322" t="str">
            <v>KR</v>
          </cell>
          <cell r="B322">
            <v>1900003418</v>
          </cell>
          <cell r="C322" t="str">
            <v>FULL &amp; FINAL RAJAT DUDEJA EC.3475</v>
          </cell>
          <cell r="D322" t="str">
            <v>1003475</v>
          </cell>
          <cell r="E322">
            <v>2000</v>
          </cell>
          <cell r="F322">
            <v>38789</v>
          </cell>
          <cell r="G322">
            <v>38789</v>
          </cell>
          <cell r="H322">
            <v>-202</v>
          </cell>
        </row>
        <row r="323">
          <cell r="A323" t="str">
            <v>KR</v>
          </cell>
          <cell r="B323">
            <v>1900003431</v>
          </cell>
          <cell r="C323" t="str">
            <v>FULL &amp; FINAL JASVINDER SINGH SAMMI EC3489</v>
          </cell>
          <cell r="D323" t="str">
            <v>1003489</v>
          </cell>
          <cell r="E323">
            <v>2000</v>
          </cell>
          <cell r="F323">
            <v>38789</v>
          </cell>
          <cell r="G323">
            <v>38789</v>
          </cell>
          <cell r="H323">
            <v>-11950</v>
          </cell>
        </row>
        <row r="324">
          <cell r="A324" t="str">
            <v>KR</v>
          </cell>
          <cell r="B324">
            <v>1900003420</v>
          </cell>
          <cell r="C324" t="str">
            <v>MONALISA SINHA SALARY PAID FEB'06 ( 4256)</v>
          </cell>
          <cell r="D324" t="str">
            <v>1004256</v>
          </cell>
          <cell r="E324">
            <v>2000</v>
          </cell>
          <cell r="F324">
            <v>38789</v>
          </cell>
          <cell r="G324">
            <v>38789</v>
          </cell>
          <cell r="H324">
            <v>-1056</v>
          </cell>
        </row>
        <row r="325">
          <cell r="A325" t="str">
            <v>KR</v>
          </cell>
          <cell r="B325">
            <v>1900003429</v>
          </cell>
          <cell r="C325" t="str">
            <v>FULL &amp; FINAL PULLOVY SINGH EC.4402 ( 07.02.05 )</v>
          </cell>
          <cell r="D325" t="str">
            <v>1004402</v>
          </cell>
          <cell r="E325">
            <v>2000</v>
          </cell>
          <cell r="F325">
            <v>38789</v>
          </cell>
          <cell r="G325">
            <v>38789</v>
          </cell>
          <cell r="H325">
            <v>-4920</v>
          </cell>
        </row>
        <row r="326">
          <cell r="A326" t="str">
            <v>KR</v>
          </cell>
          <cell r="B326">
            <v>1900003422</v>
          </cell>
          <cell r="C326" t="str">
            <v>VINITA SAXENA SALARY PAID JAN'06 TO FEB'06</v>
          </cell>
          <cell r="D326" t="str">
            <v>1004516</v>
          </cell>
          <cell r="E326">
            <v>2000</v>
          </cell>
          <cell r="F326">
            <v>38789</v>
          </cell>
          <cell r="G326">
            <v>38789</v>
          </cell>
          <cell r="H326">
            <v>-1788</v>
          </cell>
        </row>
        <row r="327">
          <cell r="A327" t="str">
            <v>KR</v>
          </cell>
          <cell r="B327">
            <v>1900003425</v>
          </cell>
          <cell r="C327" t="str">
            <v>ANSHUL LAL  SALARY TWO DAYS NOV'05</v>
          </cell>
          <cell r="D327" t="str">
            <v>1006076</v>
          </cell>
          <cell r="E327">
            <v>2000</v>
          </cell>
          <cell r="F327">
            <v>38789</v>
          </cell>
          <cell r="G327">
            <v>38789</v>
          </cell>
          <cell r="H327">
            <v>-336</v>
          </cell>
        </row>
        <row r="328">
          <cell r="A328" t="str">
            <v>KR</v>
          </cell>
          <cell r="B328">
            <v>1900003424</v>
          </cell>
          <cell r="C328" t="str">
            <v>PREETI TRIPATHI  SALARY TWO DAYS NOV'05</v>
          </cell>
          <cell r="D328" t="str">
            <v>1006157</v>
          </cell>
          <cell r="E328">
            <v>2000</v>
          </cell>
          <cell r="F328">
            <v>38789</v>
          </cell>
          <cell r="G328">
            <v>38796</v>
          </cell>
          <cell r="H328">
            <v>-58</v>
          </cell>
        </row>
        <row r="329">
          <cell r="A329" t="str">
            <v>KR</v>
          </cell>
          <cell r="B329">
            <v>1900003423</v>
          </cell>
          <cell r="C329" t="str">
            <v>TEJINDER KAUR SALARY TWO DAYS DEC'05</v>
          </cell>
          <cell r="D329" t="str">
            <v>1006653</v>
          </cell>
          <cell r="E329">
            <v>2000</v>
          </cell>
          <cell r="F329">
            <v>38789</v>
          </cell>
          <cell r="G329">
            <v>38789</v>
          </cell>
          <cell r="H329">
            <v>-74</v>
          </cell>
        </row>
        <row r="330">
          <cell r="A330" t="str">
            <v>KZ</v>
          </cell>
          <cell r="B330">
            <v>1500004119</v>
          </cell>
          <cell r="C330" t="str">
            <v>PF FOR THE M/O FEB-06</v>
          </cell>
          <cell r="D330" t="str">
            <v>591411-15</v>
          </cell>
          <cell r="E330">
            <v>2000</v>
          </cell>
          <cell r="F330">
            <v>38789</v>
          </cell>
          <cell r="G330">
            <v>38789</v>
          </cell>
          <cell r="H330">
            <v>6139573</v>
          </cell>
        </row>
        <row r="331">
          <cell r="A331" t="str">
            <v>KR</v>
          </cell>
          <cell r="B331">
            <v>1900003440</v>
          </cell>
          <cell r="C331" t="str">
            <v>FULL &amp; FINAL ABHISHEK N TIWARI EC . 3971 (16.09.05</v>
          </cell>
          <cell r="D331" t="str">
            <v>1003971</v>
          </cell>
          <cell r="E331">
            <v>2000</v>
          </cell>
          <cell r="F331">
            <v>38790</v>
          </cell>
          <cell r="G331">
            <v>38790</v>
          </cell>
          <cell r="H331">
            <v>-1626</v>
          </cell>
        </row>
        <row r="332">
          <cell r="A332" t="str">
            <v>KR</v>
          </cell>
          <cell r="B332">
            <v>1900003442</v>
          </cell>
          <cell r="C332" t="str">
            <v>FULL &amp; FINAL POOJA JAIN EC 4408 (06.01.06)</v>
          </cell>
          <cell r="D332" t="str">
            <v>1004408</v>
          </cell>
          <cell r="E332">
            <v>2000</v>
          </cell>
          <cell r="F332">
            <v>38790</v>
          </cell>
          <cell r="G332">
            <v>38797</v>
          </cell>
          <cell r="H332">
            <v>-3114</v>
          </cell>
        </row>
        <row r="333">
          <cell r="A333" t="str">
            <v>KR</v>
          </cell>
          <cell r="B333">
            <v>1900003441</v>
          </cell>
          <cell r="C333" t="str">
            <v>FULL &amp; FINAL  GEETIKA MALHOTRA EC 4921 (20.01.06)</v>
          </cell>
          <cell r="D333" t="str">
            <v>1004921</v>
          </cell>
          <cell r="E333">
            <v>2000</v>
          </cell>
          <cell r="F333">
            <v>38790</v>
          </cell>
          <cell r="G333">
            <v>38790</v>
          </cell>
          <cell r="H333">
            <v>-1946</v>
          </cell>
        </row>
        <row r="334">
          <cell r="A334" t="str">
            <v>KR</v>
          </cell>
          <cell r="B334">
            <v>1900003463</v>
          </cell>
          <cell r="C334" t="str">
            <v>FULL &amp; FINAL PADMAJA RUPAREL EC 18 (17.03.06)</v>
          </cell>
          <cell r="D334" t="str">
            <v>1000018</v>
          </cell>
          <cell r="E334">
            <v>2000</v>
          </cell>
          <cell r="F334">
            <v>38793</v>
          </cell>
          <cell r="G334">
            <v>38793</v>
          </cell>
          <cell r="H334">
            <v>-43080</v>
          </cell>
        </row>
        <row r="335">
          <cell r="A335" t="str">
            <v>KA</v>
          </cell>
          <cell r="B335">
            <v>1700000277</v>
          </cell>
          <cell r="C335" t="str">
            <v>Salary Feb06 PF Control Account</v>
          </cell>
          <cell r="D335" t="str">
            <v>20060324</v>
          </cell>
          <cell r="E335">
            <v>2000</v>
          </cell>
          <cell r="F335">
            <v>38800</v>
          </cell>
          <cell r="G335">
            <v>38800</v>
          </cell>
          <cell r="H335">
            <v>-5685236</v>
          </cell>
        </row>
        <row r="336">
          <cell r="A336" t="str">
            <v>KR</v>
          </cell>
          <cell r="B336">
            <v>1900003606</v>
          </cell>
          <cell r="C336" t="str">
            <v>FULL &amp; FINAL AMIT KR GUPTA EC 579 ( 02.11.05)</v>
          </cell>
          <cell r="D336" t="str">
            <v>1000579</v>
          </cell>
          <cell r="E336">
            <v>2000</v>
          </cell>
          <cell r="F336">
            <v>38803</v>
          </cell>
          <cell r="G336">
            <v>38803</v>
          </cell>
          <cell r="H336">
            <v>-9698</v>
          </cell>
        </row>
        <row r="337">
          <cell r="A337" t="str">
            <v>KR</v>
          </cell>
          <cell r="B337">
            <v>1900003602</v>
          </cell>
          <cell r="C337" t="str">
            <v>FULL &amp; FINAL AMIT AHUJA EC 586 ( 23.12.05)</v>
          </cell>
          <cell r="D337" t="str">
            <v>1000586</v>
          </cell>
          <cell r="E337">
            <v>2000</v>
          </cell>
          <cell r="F337">
            <v>38803</v>
          </cell>
          <cell r="G337">
            <v>38803</v>
          </cell>
          <cell r="H337">
            <v>-8774</v>
          </cell>
        </row>
        <row r="338">
          <cell r="A338" t="str">
            <v>SA</v>
          </cell>
          <cell r="B338">
            <v>100004416</v>
          </cell>
          <cell r="C338" t="str">
            <v>PF ADMN CHARGES FOR FEB 2006</v>
          </cell>
          <cell r="D338" t="str">
            <v>PF ADMN CHARGES</v>
          </cell>
          <cell r="E338">
            <v>2000</v>
          </cell>
          <cell r="F338">
            <v>38806</v>
          </cell>
          <cell r="G338">
            <v>38806</v>
          </cell>
          <cell r="H338">
            <v>-313117</v>
          </cell>
        </row>
        <row r="339">
          <cell r="A339" t="str">
            <v>SA</v>
          </cell>
          <cell r="B339">
            <v>100004510</v>
          </cell>
          <cell r="C339" t="str">
            <v>SAL OF MARCH ANKUR EC 5217 RELEASED</v>
          </cell>
          <cell r="D339" t="str">
            <v>SAL RELEASED</v>
          </cell>
          <cell r="E339">
            <v>2000</v>
          </cell>
          <cell r="F339">
            <v>38807</v>
          </cell>
          <cell r="G339">
            <v>38807</v>
          </cell>
          <cell r="H339">
            <v>-910</v>
          </cell>
        </row>
        <row r="340">
          <cell r="A340" t="str">
            <v>SA</v>
          </cell>
          <cell r="B340">
            <v>100004511</v>
          </cell>
          <cell r="C340" t="str">
            <v>SAL OF MARCH DEEPIKA  EC 4560 RELEASED</v>
          </cell>
          <cell r="D340" t="str">
            <v>SAL RELEASED</v>
          </cell>
          <cell r="E340">
            <v>2000</v>
          </cell>
          <cell r="F340">
            <v>38807</v>
          </cell>
          <cell r="G340">
            <v>38807</v>
          </cell>
          <cell r="H340">
            <v>-1616</v>
          </cell>
        </row>
        <row r="341">
          <cell r="A341" t="str">
            <v>SA</v>
          </cell>
          <cell r="B341">
            <v>100004513</v>
          </cell>
          <cell r="C341" t="str">
            <v>SAL OF MARCH SHUCHI  EC 5531 RELEASED</v>
          </cell>
          <cell r="D341" t="str">
            <v>SAL RELEASED</v>
          </cell>
          <cell r="E341">
            <v>2000</v>
          </cell>
          <cell r="F341">
            <v>38807</v>
          </cell>
          <cell r="G341">
            <v>38807</v>
          </cell>
          <cell r="H341">
            <v>-972</v>
          </cell>
        </row>
        <row r="342">
          <cell r="A342" t="str">
            <v>SA</v>
          </cell>
          <cell r="B342">
            <v>100004515</v>
          </cell>
          <cell r="C342" t="str">
            <v>SAL OF MARCH MAMTA  EC 3858 RELEASED</v>
          </cell>
          <cell r="D342" t="str">
            <v>SAL RELEASED</v>
          </cell>
          <cell r="E342">
            <v>2000</v>
          </cell>
          <cell r="F342">
            <v>38807</v>
          </cell>
          <cell r="G342">
            <v>38807</v>
          </cell>
          <cell r="H342">
            <v>-404</v>
          </cell>
        </row>
        <row r="343">
          <cell r="A343" t="str">
            <v>SA</v>
          </cell>
          <cell r="B343">
            <v>100004517</v>
          </cell>
          <cell r="C343" t="str">
            <v>SAL OF NOV MAMTA  EC 3858 RELEASED</v>
          </cell>
          <cell r="D343" t="str">
            <v>SAL RELEASED</v>
          </cell>
          <cell r="E343">
            <v>2000</v>
          </cell>
          <cell r="F343">
            <v>38807</v>
          </cell>
          <cell r="G343">
            <v>38807</v>
          </cell>
          <cell r="H343">
            <v>-348</v>
          </cell>
        </row>
        <row r="344">
          <cell r="A344" t="str">
            <v>SA</v>
          </cell>
          <cell r="B344">
            <v>100004525</v>
          </cell>
          <cell r="C344" t="str">
            <v>SAL OF DEC MAMTA  EC 3858 RELEASED</v>
          </cell>
          <cell r="D344" t="str">
            <v>SAL RELEASED</v>
          </cell>
          <cell r="E344">
            <v>2000</v>
          </cell>
          <cell r="F344">
            <v>38807</v>
          </cell>
          <cell r="G344">
            <v>38807</v>
          </cell>
          <cell r="H344">
            <v>-68</v>
          </cell>
        </row>
        <row r="345">
          <cell r="A345" t="str">
            <v>KR</v>
          </cell>
          <cell r="B345">
            <v>1900004427</v>
          </cell>
          <cell r="C345" t="str">
            <v>FULL &amp; FINAL JAY  KUMAR  (31.03.06)</v>
          </cell>
          <cell r="D345" t="str">
            <v>1000257</v>
          </cell>
          <cell r="E345">
            <v>2000</v>
          </cell>
          <cell r="F345">
            <v>38807</v>
          </cell>
          <cell r="G345">
            <v>38807</v>
          </cell>
          <cell r="H345">
            <v>-15548</v>
          </cell>
        </row>
        <row r="346">
          <cell r="A346" t="str">
            <v>KR</v>
          </cell>
          <cell r="B346">
            <v>1900004243</v>
          </cell>
          <cell r="C346" t="str">
            <v>FULL &amp; FINAL GAURAV SHARM (31.05.05)</v>
          </cell>
          <cell r="D346" t="str">
            <v>1000297</v>
          </cell>
          <cell r="E346">
            <v>2000</v>
          </cell>
          <cell r="F346">
            <v>38807</v>
          </cell>
          <cell r="G346">
            <v>38807</v>
          </cell>
          <cell r="H346">
            <v>-12422</v>
          </cell>
        </row>
        <row r="347">
          <cell r="A347" t="str">
            <v>KR</v>
          </cell>
          <cell r="B347">
            <v>1900004165</v>
          </cell>
          <cell r="C347" t="str">
            <v>FULL &amp; FINAL DINESH POSWAL(17.02.06)</v>
          </cell>
          <cell r="D347" t="str">
            <v>1000906</v>
          </cell>
          <cell r="E347">
            <v>2000</v>
          </cell>
          <cell r="F347">
            <v>38807</v>
          </cell>
          <cell r="G347">
            <v>38807</v>
          </cell>
          <cell r="H347">
            <v>-2822</v>
          </cell>
        </row>
        <row r="348">
          <cell r="A348" t="str">
            <v>KR</v>
          </cell>
          <cell r="B348">
            <v>1900004180</v>
          </cell>
          <cell r="C348" t="str">
            <v>FULL &amp; FINAL USHA SHARMA (30.06.05)</v>
          </cell>
          <cell r="D348" t="str">
            <v>1001045</v>
          </cell>
          <cell r="E348">
            <v>2000</v>
          </cell>
          <cell r="F348">
            <v>38807</v>
          </cell>
          <cell r="G348">
            <v>38807</v>
          </cell>
          <cell r="H348">
            <v>-12990</v>
          </cell>
        </row>
        <row r="349">
          <cell r="A349" t="str">
            <v>KR</v>
          </cell>
          <cell r="B349">
            <v>1900004051</v>
          </cell>
          <cell r="C349" t="str">
            <v>FULL &amp; FINALPRAVEEN DOGRA(31.10.05)</v>
          </cell>
          <cell r="D349" t="str">
            <v>1001110</v>
          </cell>
          <cell r="E349">
            <v>2000</v>
          </cell>
          <cell r="F349">
            <v>38807</v>
          </cell>
          <cell r="G349">
            <v>38807</v>
          </cell>
          <cell r="H349">
            <v>-10260</v>
          </cell>
        </row>
        <row r="350">
          <cell r="A350" t="str">
            <v>KR</v>
          </cell>
          <cell r="B350">
            <v>1900004238</v>
          </cell>
          <cell r="C350" t="str">
            <v>FULL &amp; FINAL SHIV SHAKTI GARG(1170)</v>
          </cell>
          <cell r="D350" t="str">
            <v>1001170</v>
          </cell>
          <cell r="E350">
            <v>2000</v>
          </cell>
          <cell r="F350">
            <v>38807</v>
          </cell>
          <cell r="G350">
            <v>38807</v>
          </cell>
          <cell r="H350">
            <v>-22040</v>
          </cell>
        </row>
        <row r="351">
          <cell r="A351" t="str">
            <v>KR</v>
          </cell>
          <cell r="B351">
            <v>1900004303</v>
          </cell>
          <cell r="C351" t="str">
            <v>F&amp;F SAJAL KAPOOR 14NOV 05</v>
          </cell>
          <cell r="D351" t="str">
            <v>1001441</v>
          </cell>
          <cell r="E351">
            <v>2000</v>
          </cell>
          <cell r="F351">
            <v>38807</v>
          </cell>
          <cell r="G351">
            <v>38807</v>
          </cell>
          <cell r="H351">
            <v>-4318</v>
          </cell>
        </row>
        <row r="352">
          <cell r="A352" t="str">
            <v>KR</v>
          </cell>
          <cell r="B352">
            <v>1900003834</v>
          </cell>
          <cell r="C352" t="str">
            <v>FULL &amp; FINAL SRINIVAS CHAVALI(16.10.05)</v>
          </cell>
          <cell r="D352" t="str">
            <v>1001744</v>
          </cell>
          <cell r="E352">
            <v>2000</v>
          </cell>
          <cell r="F352">
            <v>38807</v>
          </cell>
          <cell r="G352">
            <v>38807</v>
          </cell>
          <cell r="H352">
            <v>-10450</v>
          </cell>
        </row>
        <row r="353">
          <cell r="A353" t="str">
            <v>KR</v>
          </cell>
          <cell r="B353">
            <v>1900004148</v>
          </cell>
          <cell r="C353" t="str">
            <v>FULL &amp; FINAL RAHUL VERMA(17.02.06)</v>
          </cell>
          <cell r="D353" t="str">
            <v>1001820</v>
          </cell>
          <cell r="E353">
            <v>2000</v>
          </cell>
          <cell r="F353">
            <v>38807</v>
          </cell>
          <cell r="G353">
            <v>38807</v>
          </cell>
          <cell r="H353">
            <v>-7556</v>
          </cell>
        </row>
        <row r="354">
          <cell r="A354" t="str">
            <v>KR</v>
          </cell>
          <cell r="B354">
            <v>1900004312</v>
          </cell>
          <cell r="C354" t="str">
            <v>F&amp;F ROBINSON MASSEY 1929</v>
          </cell>
          <cell r="D354" t="str">
            <v>1001929</v>
          </cell>
          <cell r="E354">
            <v>2000</v>
          </cell>
          <cell r="F354">
            <v>38807</v>
          </cell>
          <cell r="G354">
            <v>38807</v>
          </cell>
          <cell r="H354">
            <v>-13200</v>
          </cell>
        </row>
        <row r="355">
          <cell r="A355" t="str">
            <v>SA</v>
          </cell>
          <cell r="B355">
            <v>100004847</v>
          </cell>
          <cell r="C355" t="str">
            <v>F&amp;F PUNEET SHARMA (5.1.06)</v>
          </cell>
          <cell r="D355" t="str">
            <v>1001978</v>
          </cell>
          <cell r="E355">
            <v>2000</v>
          </cell>
          <cell r="F355">
            <v>38807</v>
          </cell>
          <cell r="G355">
            <v>38807</v>
          </cell>
          <cell r="H355">
            <v>-6852</v>
          </cell>
        </row>
        <row r="356">
          <cell r="A356" t="str">
            <v>KR</v>
          </cell>
          <cell r="B356">
            <v>1900003793</v>
          </cell>
          <cell r="C356" t="str">
            <v>FULL &amp; FINAL ANURAG CHOPRA (31.12.05)</v>
          </cell>
          <cell r="D356" t="str">
            <v>1002028</v>
          </cell>
          <cell r="E356">
            <v>2000</v>
          </cell>
          <cell r="F356">
            <v>38807</v>
          </cell>
          <cell r="G356">
            <v>38807</v>
          </cell>
          <cell r="H356">
            <v>-9086</v>
          </cell>
        </row>
        <row r="357">
          <cell r="A357" t="str">
            <v>KR</v>
          </cell>
          <cell r="B357">
            <v>1900004092</v>
          </cell>
          <cell r="C357" t="str">
            <v>FULL &amp; FINAL RAUSHAN RANJAN(01.11.05)</v>
          </cell>
          <cell r="D357" t="str">
            <v>1002055</v>
          </cell>
          <cell r="E357">
            <v>2000</v>
          </cell>
          <cell r="F357">
            <v>38807</v>
          </cell>
          <cell r="G357">
            <v>38807</v>
          </cell>
          <cell r="H357">
            <v>-12344</v>
          </cell>
        </row>
        <row r="358">
          <cell r="A358" t="str">
            <v>KA</v>
          </cell>
          <cell r="B358">
            <v>1700000324</v>
          </cell>
          <cell r="C358" t="str">
            <v>arrvpfded</v>
          </cell>
          <cell r="D358" t="str">
            <v>1002116</v>
          </cell>
          <cell r="E358">
            <v>2000</v>
          </cell>
          <cell r="F358">
            <v>38807</v>
          </cell>
          <cell r="G358">
            <v>38807</v>
          </cell>
          <cell r="H358">
            <v>-500</v>
          </cell>
        </row>
        <row r="359">
          <cell r="A359" t="str">
            <v>KR</v>
          </cell>
          <cell r="B359">
            <v>1900004151</v>
          </cell>
          <cell r="C359" t="str">
            <v>FULL &amp; FINAL SHIKHA SAXENA(17.03.06)</v>
          </cell>
          <cell r="D359" t="str">
            <v>1002122</v>
          </cell>
          <cell r="E359">
            <v>2000</v>
          </cell>
          <cell r="F359">
            <v>38807</v>
          </cell>
          <cell r="G359">
            <v>38807</v>
          </cell>
          <cell r="H359">
            <v>-1156</v>
          </cell>
        </row>
        <row r="360">
          <cell r="A360" t="str">
            <v>KR</v>
          </cell>
          <cell r="B360">
            <v>1900004090</v>
          </cell>
          <cell r="C360" t="str">
            <v>FULL &amp; FINAL NEERAJ GARG (20.12.05)</v>
          </cell>
          <cell r="D360" t="str">
            <v>1002163</v>
          </cell>
          <cell r="E360">
            <v>2000</v>
          </cell>
          <cell r="F360">
            <v>38807</v>
          </cell>
          <cell r="G360">
            <v>38807</v>
          </cell>
          <cell r="H360">
            <v>-5432</v>
          </cell>
        </row>
        <row r="361">
          <cell r="A361" t="str">
            <v>KR</v>
          </cell>
          <cell r="B361">
            <v>1900003786</v>
          </cell>
          <cell r="C361" t="str">
            <v>FULL &amp; FINAL AMIT SHARMA (31.12.05)</v>
          </cell>
          <cell r="D361" t="str">
            <v>1002186</v>
          </cell>
          <cell r="E361">
            <v>2000</v>
          </cell>
          <cell r="F361">
            <v>38807</v>
          </cell>
          <cell r="G361">
            <v>38807</v>
          </cell>
          <cell r="H361">
            <v>-10136</v>
          </cell>
        </row>
        <row r="362">
          <cell r="A362" t="str">
            <v>KR</v>
          </cell>
          <cell r="B362">
            <v>1900004080</v>
          </cell>
          <cell r="C362" t="str">
            <v>FULL &amp; FINAL GAJENDRA (16.10.05)</v>
          </cell>
          <cell r="D362" t="str">
            <v>1002315</v>
          </cell>
          <cell r="E362">
            <v>2000</v>
          </cell>
          <cell r="F362">
            <v>38807</v>
          </cell>
          <cell r="G362">
            <v>38807</v>
          </cell>
          <cell r="H362">
            <v>-3358</v>
          </cell>
        </row>
        <row r="363">
          <cell r="A363" t="str">
            <v>KR</v>
          </cell>
          <cell r="B363">
            <v>1900004052</v>
          </cell>
          <cell r="C363" t="str">
            <v>FULL &amp; FINAL J SWAMINATHAN(31.10.05)</v>
          </cell>
          <cell r="D363" t="str">
            <v>1002319</v>
          </cell>
          <cell r="E363">
            <v>2000</v>
          </cell>
          <cell r="F363">
            <v>38807</v>
          </cell>
          <cell r="G363">
            <v>38807</v>
          </cell>
          <cell r="H363">
            <v>-9858</v>
          </cell>
        </row>
        <row r="364">
          <cell r="A364" t="str">
            <v>KR</v>
          </cell>
          <cell r="B364">
            <v>1900004304</v>
          </cell>
          <cell r="C364" t="str">
            <v>F&amp;F C SURESH 9 DEC 05</v>
          </cell>
          <cell r="D364" t="str">
            <v>1002514</v>
          </cell>
          <cell r="E364">
            <v>2000</v>
          </cell>
          <cell r="F364">
            <v>38807</v>
          </cell>
          <cell r="G364">
            <v>38807</v>
          </cell>
          <cell r="H364">
            <v>-12206</v>
          </cell>
        </row>
        <row r="365">
          <cell r="A365" t="str">
            <v>KR</v>
          </cell>
          <cell r="B365">
            <v>1900004305</v>
          </cell>
          <cell r="C365" t="str">
            <v>F&amp;F C SURESH 9DEC 05</v>
          </cell>
          <cell r="D365" t="str">
            <v>1002514</v>
          </cell>
          <cell r="E365">
            <v>2000</v>
          </cell>
          <cell r="F365">
            <v>38807</v>
          </cell>
          <cell r="G365">
            <v>38807</v>
          </cell>
          <cell r="H365">
            <v>-570</v>
          </cell>
        </row>
        <row r="366">
          <cell r="A366" t="str">
            <v>KR</v>
          </cell>
          <cell r="B366">
            <v>1900004157</v>
          </cell>
          <cell r="C366" t="str">
            <v>FULL &amp; FINAL AYESHA RAKHSHI(10.0306)</v>
          </cell>
          <cell r="D366" t="str">
            <v>1002603</v>
          </cell>
          <cell r="E366">
            <v>2000</v>
          </cell>
          <cell r="F366">
            <v>38807</v>
          </cell>
          <cell r="G366">
            <v>38807</v>
          </cell>
          <cell r="H366">
            <v>-2280</v>
          </cell>
        </row>
        <row r="367">
          <cell r="A367" t="str">
            <v>KR</v>
          </cell>
          <cell r="B367">
            <v>1900004079</v>
          </cell>
          <cell r="C367" t="str">
            <v>FULL &amp; FINAL RAGHAVA RAO (12.11.05)</v>
          </cell>
          <cell r="D367" t="str">
            <v>1002611</v>
          </cell>
          <cell r="E367">
            <v>2000</v>
          </cell>
          <cell r="F367">
            <v>38807</v>
          </cell>
          <cell r="G367">
            <v>38807</v>
          </cell>
          <cell r="H367">
            <v>-4782</v>
          </cell>
        </row>
        <row r="368">
          <cell r="A368" t="str">
            <v>KR</v>
          </cell>
          <cell r="B368">
            <v>1900004241</v>
          </cell>
          <cell r="C368" t="str">
            <v>FULL &amp; FINAL DHWAJ GOVILI(14.10.05)</v>
          </cell>
          <cell r="D368" t="str">
            <v>1002663</v>
          </cell>
          <cell r="E368">
            <v>2000</v>
          </cell>
          <cell r="F368">
            <v>38807</v>
          </cell>
          <cell r="G368">
            <v>38807</v>
          </cell>
          <cell r="H368">
            <v>-7626</v>
          </cell>
        </row>
        <row r="369">
          <cell r="A369" t="str">
            <v>KR</v>
          </cell>
          <cell r="B369">
            <v>1900004223</v>
          </cell>
          <cell r="C369" t="str">
            <v>FULL &amp; FINAL KRISHNA PURRU(28.2.06)</v>
          </cell>
          <cell r="D369" t="str">
            <v>1002669</v>
          </cell>
          <cell r="E369">
            <v>2000</v>
          </cell>
          <cell r="F369">
            <v>38807</v>
          </cell>
          <cell r="G369">
            <v>38807</v>
          </cell>
          <cell r="H369">
            <v>-4246</v>
          </cell>
        </row>
        <row r="370">
          <cell r="A370" t="str">
            <v>KR</v>
          </cell>
          <cell r="B370">
            <v>1900003838</v>
          </cell>
          <cell r="C370" t="str">
            <v>FULL &amp; FINAL ALOK VERMA(08.11.05)</v>
          </cell>
          <cell r="D370" t="str">
            <v>1002689</v>
          </cell>
          <cell r="E370">
            <v>2000</v>
          </cell>
          <cell r="F370">
            <v>38807</v>
          </cell>
          <cell r="G370">
            <v>38807</v>
          </cell>
          <cell r="H370">
            <v>-2458</v>
          </cell>
        </row>
        <row r="371">
          <cell r="A371" t="str">
            <v>KR</v>
          </cell>
          <cell r="B371">
            <v>1900003764</v>
          </cell>
          <cell r="C371" t="str">
            <v>FULL &amp; FINAL SUDEER KUMAR U(23.12.05)</v>
          </cell>
          <cell r="D371" t="str">
            <v>1002773</v>
          </cell>
          <cell r="E371">
            <v>2000</v>
          </cell>
          <cell r="F371">
            <v>38807</v>
          </cell>
          <cell r="G371">
            <v>38807</v>
          </cell>
          <cell r="H371">
            <v>-3248</v>
          </cell>
        </row>
        <row r="372">
          <cell r="A372" t="str">
            <v>KR</v>
          </cell>
          <cell r="B372">
            <v>1900004081</v>
          </cell>
          <cell r="C372" t="str">
            <v>FULL &amp; FINAL S ANANDHAN  (14.10.05)</v>
          </cell>
          <cell r="D372" t="str">
            <v>1002838</v>
          </cell>
          <cell r="E372">
            <v>2000</v>
          </cell>
          <cell r="F372">
            <v>38807</v>
          </cell>
          <cell r="G372">
            <v>38807</v>
          </cell>
          <cell r="H372">
            <v>-9330</v>
          </cell>
        </row>
        <row r="373">
          <cell r="A373" t="str">
            <v>KR</v>
          </cell>
          <cell r="B373">
            <v>1900003806</v>
          </cell>
          <cell r="C373" t="str">
            <v>FULL &amp; FINAL PUNEET BHATIA(23.12.05)</v>
          </cell>
          <cell r="D373" t="str">
            <v>1002898</v>
          </cell>
          <cell r="E373">
            <v>2000</v>
          </cell>
          <cell r="F373">
            <v>38807</v>
          </cell>
          <cell r="G373">
            <v>38807</v>
          </cell>
          <cell r="H373">
            <v>-3914</v>
          </cell>
        </row>
        <row r="374">
          <cell r="A374" t="str">
            <v>KR</v>
          </cell>
          <cell r="B374">
            <v>1900003796</v>
          </cell>
          <cell r="C374" t="str">
            <v>FULL &amp; FINAL SANGRAM MAHAPATRA (01.02.06)</v>
          </cell>
          <cell r="D374" t="str">
            <v>1002983</v>
          </cell>
          <cell r="E374">
            <v>2000</v>
          </cell>
          <cell r="F374">
            <v>38807</v>
          </cell>
          <cell r="G374">
            <v>38807</v>
          </cell>
          <cell r="H374">
            <v>-3574</v>
          </cell>
        </row>
        <row r="375">
          <cell r="A375" t="str">
            <v>KR</v>
          </cell>
          <cell r="B375">
            <v>1900004094</v>
          </cell>
          <cell r="C375" t="str">
            <v>FULL &amp; FINAL PADAM JAIN(05.12.05)</v>
          </cell>
          <cell r="D375" t="str">
            <v>1002984</v>
          </cell>
          <cell r="E375">
            <v>2000</v>
          </cell>
          <cell r="F375">
            <v>38807</v>
          </cell>
          <cell r="G375">
            <v>38807</v>
          </cell>
          <cell r="H375">
            <v>-1110</v>
          </cell>
        </row>
        <row r="376">
          <cell r="A376" t="str">
            <v>KR</v>
          </cell>
          <cell r="B376">
            <v>1900004153</v>
          </cell>
          <cell r="C376" t="str">
            <v>FULL &amp; FINAL PRIYALI GOYAL3015 (10.02.06)</v>
          </cell>
          <cell r="D376" t="str">
            <v>1003015</v>
          </cell>
          <cell r="E376">
            <v>2000</v>
          </cell>
          <cell r="F376">
            <v>38807</v>
          </cell>
          <cell r="G376">
            <v>38807</v>
          </cell>
          <cell r="H376">
            <v>-1612</v>
          </cell>
        </row>
        <row r="377">
          <cell r="A377" t="str">
            <v>KA</v>
          </cell>
          <cell r="B377">
            <v>1700000324</v>
          </cell>
          <cell r="C377" t="str">
            <v>arrvpfded</v>
          </cell>
          <cell r="D377" t="str">
            <v>1003016</v>
          </cell>
          <cell r="E377">
            <v>2000</v>
          </cell>
          <cell r="F377">
            <v>38807</v>
          </cell>
          <cell r="G377">
            <v>38807</v>
          </cell>
          <cell r="H377">
            <v>-1750</v>
          </cell>
        </row>
        <row r="378">
          <cell r="A378" t="str">
            <v>KR</v>
          </cell>
          <cell r="B378">
            <v>1900004295</v>
          </cell>
          <cell r="C378" t="str">
            <v>F&amp;F MURALI VARMA 28 FEB 06</v>
          </cell>
          <cell r="D378" t="str">
            <v>1003063</v>
          </cell>
          <cell r="E378">
            <v>2000</v>
          </cell>
          <cell r="F378">
            <v>38807</v>
          </cell>
          <cell r="G378">
            <v>38807</v>
          </cell>
          <cell r="H378">
            <v>-4032</v>
          </cell>
        </row>
        <row r="379">
          <cell r="A379" t="str">
            <v>KR</v>
          </cell>
          <cell r="B379">
            <v>1900004296</v>
          </cell>
          <cell r="C379" t="str">
            <v>F&amp;F VIVEK BAJPAI 27TH JAN 06</v>
          </cell>
          <cell r="D379" t="str">
            <v>1003074</v>
          </cell>
          <cell r="E379">
            <v>2000</v>
          </cell>
          <cell r="F379">
            <v>38807</v>
          </cell>
          <cell r="G379">
            <v>38807</v>
          </cell>
          <cell r="H379">
            <v>-21368</v>
          </cell>
        </row>
        <row r="380">
          <cell r="A380" t="str">
            <v>KR</v>
          </cell>
          <cell r="B380">
            <v>1900004297</v>
          </cell>
          <cell r="C380" t="str">
            <v>F&amp;F JYOTI SINGH 1 MAR 06</v>
          </cell>
          <cell r="D380" t="str">
            <v>1003149</v>
          </cell>
          <cell r="E380">
            <v>2000</v>
          </cell>
          <cell r="F380">
            <v>38807</v>
          </cell>
          <cell r="G380">
            <v>38807</v>
          </cell>
          <cell r="H380">
            <v>-1328</v>
          </cell>
        </row>
        <row r="381">
          <cell r="A381" t="str">
            <v>KR</v>
          </cell>
          <cell r="B381">
            <v>1900003839</v>
          </cell>
          <cell r="C381" t="str">
            <v>FULL &amp; FINAL ANOOP GUPTA(11.11.05)</v>
          </cell>
          <cell r="D381" t="str">
            <v>1003163</v>
          </cell>
          <cell r="E381">
            <v>2000</v>
          </cell>
          <cell r="F381">
            <v>38807</v>
          </cell>
          <cell r="G381">
            <v>38807</v>
          </cell>
          <cell r="H381">
            <v>-904</v>
          </cell>
        </row>
        <row r="382">
          <cell r="A382" t="str">
            <v>KR</v>
          </cell>
          <cell r="B382">
            <v>1900004084</v>
          </cell>
          <cell r="C382" t="str">
            <v>FULL &amp; FINAL ABHIJEET BANERJEE(05.11.05)</v>
          </cell>
          <cell r="D382" t="str">
            <v>1003203</v>
          </cell>
          <cell r="E382">
            <v>2000</v>
          </cell>
          <cell r="F382">
            <v>38807</v>
          </cell>
          <cell r="G382">
            <v>38807</v>
          </cell>
          <cell r="H382">
            <v>-2604</v>
          </cell>
        </row>
        <row r="383">
          <cell r="A383" t="str">
            <v>KR</v>
          </cell>
          <cell r="B383">
            <v>1900004429</v>
          </cell>
          <cell r="C383" t="str">
            <v>FULL &amp; FINAL SANDEEP METHI (30.04.05)</v>
          </cell>
          <cell r="D383" t="str">
            <v>1003223</v>
          </cell>
          <cell r="E383">
            <v>2000</v>
          </cell>
          <cell r="F383">
            <v>38807</v>
          </cell>
          <cell r="G383">
            <v>38807</v>
          </cell>
          <cell r="H383">
            <v>-22766</v>
          </cell>
        </row>
        <row r="384">
          <cell r="A384" t="str">
            <v>KR</v>
          </cell>
          <cell r="B384">
            <v>1900003824</v>
          </cell>
          <cell r="C384" t="str">
            <v>FULL &amp; FINAL RAJNISH KUMAR (14.10.05)</v>
          </cell>
          <cell r="D384" t="str">
            <v>1003240</v>
          </cell>
          <cell r="E384">
            <v>2000</v>
          </cell>
          <cell r="F384">
            <v>38807</v>
          </cell>
          <cell r="G384">
            <v>38807</v>
          </cell>
          <cell r="H384">
            <v>-2810</v>
          </cell>
        </row>
        <row r="385">
          <cell r="A385" t="str">
            <v>KR</v>
          </cell>
          <cell r="B385">
            <v>1900003803</v>
          </cell>
          <cell r="C385" t="str">
            <v>FULL &amp; FINAL DIMIT CHADHA  (31.01.06)</v>
          </cell>
          <cell r="D385" t="str">
            <v>1003283</v>
          </cell>
          <cell r="E385">
            <v>2000</v>
          </cell>
          <cell r="F385">
            <v>38807</v>
          </cell>
          <cell r="G385">
            <v>38807</v>
          </cell>
          <cell r="H385">
            <v>-1356</v>
          </cell>
        </row>
        <row r="386">
          <cell r="A386" t="str">
            <v>KR</v>
          </cell>
          <cell r="B386">
            <v>1900004298</v>
          </cell>
          <cell r="C386" t="str">
            <v>F&amp;F SANJEEV SIDANA 5 JAN 06</v>
          </cell>
          <cell r="D386" t="str">
            <v>1003286</v>
          </cell>
          <cell r="E386">
            <v>2000</v>
          </cell>
          <cell r="F386">
            <v>38807</v>
          </cell>
          <cell r="G386">
            <v>38807</v>
          </cell>
          <cell r="H386">
            <v>-3192</v>
          </cell>
        </row>
        <row r="387">
          <cell r="A387" t="str">
            <v>KR</v>
          </cell>
          <cell r="B387">
            <v>1900003844</v>
          </cell>
          <cell r="C387" t="str">
            <v>FULL &amp; FINAL GAURAV SWARUP(26.09.05)</v>
          </cell>
          <cell r="D387" t="str">
            <v>1003290</v>
          </cell>
          <cell r="E387">
            <v>2000</v>
          </cell>
          <cell r="F387">
            <v>38807</v>
          </cell>
          <cell r="G387">
            <v>38807</v>
          </cell>
          <cell r="H387">
            <v>-5000</v>
          </cell>
        </row>
        <row r="388">
          <cell r="A388" t="str">
            <v>KR</v>
          </cell>
          <cell r="B388">
            <v>1900004294</v>
          </cell>
          <cell r="C388" t="str">
            <v>F&amp;F JASVINDER JOLLY 15 OCT 05</v>
          </cell>
          <cell r="D388" t="str">
            <v>1003400</v>
          </cell>
          <cell r="E388">
            <v>2000</v>
          </cell>
          <cell r="F388">
            <v>38807</v>
          </cell>
          <cell r="G388">
            <v>38807</v>
          </cell>
          <cell r="H388">
            <v>-8060</v>
          </cell>
        </row>
        <row r="389">
          <cell r="A389" t="str">
            <v>KR</v>
          </cell>
          <cell r="B389">
            <v>1900003818</v>
          </cell>
          <cell r="C389" t="str">
            <v>FULL &amp; FINAL SURESH KR P (11.11.05)</v>
          </cell>
          <cell r="D389" t="str">
            <v>1003422</v>
          </cell>
          <cell r="E389">
            <v>2000</v>
          </cell>
          <cell r="F389">
            <v>38807</v>
          </cell>
          <cell r="G389">
            <v>38807</v>
          </cell>
          <cell r="H389">
            <v>-1320</v>
          </cell>
        </row>
        <row r="390">
          <cell r="A390" t="str">
            <v>KR</v>
          </cell>
          <cell r="B390">
            <v>1900004239</v>
          </cell>
          <cell r="C390" t="str">
            <v>FULL &amp; FINAL VIPIN KAUSHIK (7.10.05)</v>
          </cell>
          <cell r="D390" t="str">
            <v>1003488</v>
          </cell>
          <cell r="E390">
            <v>2000</v>
          </cell>
          <cell r="F390">
            <v>38807</v>
          </cell>
          <cell r="G390">
            <v>38807</v>
          </cell>
          <cell r="H390">
            <v>-7636</v>
          </cell>
        </row>
        <row r="391">
          <cell r="A391" t="str">
            <v>KR</v>
          </cell>
          <cell r="B391">
            <v>1900003794</v>
          </cell>
          <cell r="C391" t="str">
            <v>FULL &amp; FINAL PANKAJ VERMAI(28.02.06)</v>
          </cell>
          <cell r="D391" t="str">
            <v>1003527</v>
          </cell>
          <cell r="E391">
            <v>2000</v>
          </cell>
          <cell r="F391">
            <v>38807</v>
          </cell>
          <cell r="G391">
            <v>38807</v>
          </cell>
          <cell r="H391">
            <v>-1870</v>
          </cell>
        </row>
        <row r="392">
          <cell r="A392" t="str">
            <v>KR</v>
          </cell>
          <cell r="B392">
            <v>1900004206</v>
          </cell>
          <cell r="C392" t="str">
            <v>FULL &amp; FINAL A VISHNU REDDY 24 MAR 06</v>
          </cell>
          <cell r="D392" t="str">
            <v>1003543</v>
          </cell>
          <cell r="E392">
            <v>2000</v>
          </cell>
          <cell r="F392">
            <v>38807</v>
          </cell>
          <cell r="G392">
            <v>38807</v>
          </cell>
          <cell r="H392">
            <v>-1150</v>
          </cell>
        </row>
        <row r="393">
          <cell r="A393" t="str">
            <v>KR</v>
          </cell>
          <cell r="B393">
            <v>1900003843</v>
          </cell>
          <cell r="C393" t="str">
            <v>FULL &amp; FINAL SUSHEEL ARYA(02.12.05)</v>
          </cell>
          <cell r="D393" t="str">
            <v>1003633</v>
          </cell>
          <cell r="E393">
            <v>2000</v>
          </cell>
          <cell r="F393">
            <v>38807</v>
          </cell>
          <cell r="G393">
            <v>38807</v>
          </cell>
          <cell r="H393">
            <v>-15492</v>
          </cell>
        </row>
        <row r="394">
          <cell r="A394" t="str">
            <v>SA</v>
          </cell>
          <cell r="B394">
            <v>100004534</v>
          </cell>
          <cell r="C394" t="str">
            <v>FULL &amp; FINAL MANOJ KR ( 8.7.05)</v>
          </cell>
          <cell r="D394" t="str">
            <v>1003732</v>
          </cell>
          <cell r="E394">
            <v>2000</v>
          </cell>
          <cell r="F394">
            <v>38807</v>
          </cell>
          <cell r="G394">
            <v>38807</v>
          </cell>
          <cell r="H394">
            <v>-2514</v>
          </cell>
        </row>
        <row r="395">
          <cell r="A395" t="str">
            <v>SA</v>
          </cell>
          <cell r="B395">
            <v>100004469</v>
          </cell>
          <cell r="C395" t="str">
            <v>FULL &amp; FINAL RAHUL RAWAT (25.10.05)</v>
          </cell>
          <cell r="D395" t="str">
            <v>1003823</v>
          </cell>
          <cell r="E395">
            <v>2000</v>
          </cell>
          <cell r="F395">
            <v>38807</v>
          </cell>
          <cell r="G395">
            <v>38807</v>
          </cell>
          <cell r="H395">
            <v>-984</v>
          </cell>
        </row>
        <row r="396">
          <cell r="A396" t="str">
            <v>KR</v>
          </cell>
          <cell r="B396">
            <v>1900004195</v>
          </cell>
          <cell r="C396" t="str">
            <v>FULL &amp; FINAL SALEEM SHAIKH .3845</v>
          </cell>
          <cell r="D396" t="str">
            <v>1003845</v>
          </cell>
          <cell r="E396">
            <v>2000</v>
          </cell>
          <cell r="F396">
            <v>38807</v>
          </cell>
          <cell r="G396">
            <v>38807</v>
          </cell>
          <cell r="H396">
            <v>-2488</v>
          </cell>
        </row>
        <row r="397">
          <cell r="A397" t="str">
            <v>KR</v>
          </cell>
          <cell r="B397">
            <v>1900004299</v>
          </cell>
          <cell r="C397" t="str">
            <v>F&amp;F KANWARDEEP SINGH 30JAN 06</v>
          </cell>
          <cell r="D397" t="str">
            <v>1003875</v>
          </cell>
          <cell r="E397">
            <v>2000</v>
          </cell>
          <cell r="F397">
            <v>38807</v>
          </cell>
          <cell r="G397">
            <v>38807</v>
          </cell>
          <cell r="H397">
            <v>-4322</v>
          </cell>
        </row>
        <row r="398">
          <cell r="A398" t="str">
            <v>KR</v>
          </cell>
          <cell r="B398">
            <v>1900004194</v>
          </cell>
          <cell r="C398" t="str">
            <v>FULL &amp; FINAL GHAZALA ANILEC.3889</v>
          </cell>
          <cell r="D398" t="str">
            <v>1003889</v>
          </cell>
          <cell r="E398">
            <v>2000</v>
          </cell>
          <cell r="F398">
            <v>38807</v>
          </cell>
          <cell r="G398">
            <v>38807</v>
          </cell>
          <cell r="H398">
            <v>-718</v>
          </cell>
        </row>
        <row r="399">
          <cell r="A399" t="str">
            <v>KR</v>
          </cell>
          <cell r="B399">
            <v>1900003797</v>
          </cell>
          <cell r="C399" t="str">
            <v>FULL &amp; FINAL CLARE MATHEW (03.01.06)</v>
          </cell>
          <cell r="D399" t="str">
            <v>1003972</v>
          </cell>
          <cell r="E399">
            <v>2000</v>
          </cell>
          <cell r="F399">
            <v>38807</v>
          </cell>
          <cell r="G399">
            <v>38807</v>
          </cell>
          <cell r="H399">
            <v>-1136</v>
          </cell>
        </row>
        <row r="400">
          <cell r="A400" t="str">
            <v>SA</v>
          </cell>
          <cell r="B400">
            <v>100004468</v>
          </cell>
          <cell r="C400" t="str">
            <v>FULL &amp; FINAL HIMANSHU KHATTAR (21.10.05)</v>
          </cell>
          <cell r="D400" t="str">
            <v>1003978</v>
          </cell>
          <cell r="E400">
            <v>2000</v>
          </cell>
          <cell r="F400">
            <v>38807</v>
          </cell>
          <cell r="G400">
            <v>38807</v>
          </cell>
          <cell r="H400">
            <v>-904</v>
          </cell>
        </row>
        <row r="401">
          <cell r="A401" t="str">
            <v>KR</v>
          </cell>
          <cell r="B401">
            <v>1900004300</v>
          </cell>
          <cell r="C401" t="str">
            <v>F&amp;F TAAKSHI MALHOTRA 7 FEB 06</v>
          </cell>
          <cell r="D401" t="str">
            <v>1004028</v>
          </cell>
          <cell r="E401">
            <v>2000</v>
          </cell>
          <cell r="F401">
            <v>38807</v>
          </cell>
          <cell r="G401">
            <v>38807</v>
          </cell>
          <cell r="H401">
            <v>-274</v>
          </cell>
        </row>
        <row r="402">
          <cell r="A402" t="str">
            <v>KR</v>
          </cell>
          <cell r="B402">
            <v>1900004078</v>
          </cell>
          <cell r="C402" t="str">
            <v>FULL &amp; FINAL AMIT BAJAJ  (18.11.05)</v>
          </cell>
          <cell r="D402" t="str">
            <v>1004062</v>
          </cell>
          <cell r="E402">
            <v>2000</v>
          </cell>
          <cell r="F402">
            <v>38807</v>
          </cell>
          <cell r="G402">
            <v>38807</v>
          </cell>
          <cell r="H402">
            <v>-1406</v>
          </cell>
        </row>
        <row r="403">
          <cell r="A403" t="str">
            <v>KR</v>
          </cell>
          <cell r="B403">
            <v>1900004310</v>
          </cell>
          <cell r="C403" t="str">
            <v>F&amp;F IMRAN KHAN 19 JAN 06</v>
          </cell>
          <cell r="D403" t="str">
            <v>1004077</v>
          </cell>
          <cell r="E403">
            <v>2000</v>
          </cell>
          <cell r="F403">
            <v>38807</v>
          </cell>
          <cell r="G403">
            <v>38807</v>
          </cell>
          <cell r="H403">
            <v>-3912</v>
          </cell>
        </row>
        <row r="404">
          <cell r="A404" t="str">
            <v>KR</v>
          </cell>
          <cell r="B404">
            <v>1900004301</v>
          </cell>
          <cell r="C404" t="str">
            <v>F&amp;F DHARMENDRA RAWAT 15 FEB 06</v>
          </cell>
          <cell r="D404" t="str">
            <v>1004290</v>
          </cell>
          <cell r="E404">
            <v>2000</v>
          </cell>
          <cell r="F404">
            <v>38807</v>
          </cell>
          <cell r="G404">
            <v>38807</v>
          </cell>
          <cell r="H404">
            <v>-11488</v>
          </cell>
        </row>
        <row r="405">
          <cell r="A405" t="str">
            <v>KR</v>
          </cell>
          <cell r="B405">
            <v>1900004311</v>
          </cell>
          <cell r="C405" t="str">
            <v>F&amp;F VIKAS JAIN 17OCT 05</v>
          </cell>
          <cell r="D405" t="str">
            <v>1004318</v>
          </cell>
          <cell r="E405">
            <v>2000</v>
          </cell>
          <cell r="F405">
            <v>38807</v>
          </cell>
          <cell r="G405">
            <v>38807</v>
          </cell>
          <cell r="H405">
            <v>-3058</v>
          </cell>
        </row>
        <row r="406">
          <cell r="A406" t="str">
            <v>KR</v>
          </cell>
          <cell r="B406">
            <v>1900004169</v>
          </cell>
          <cell r="C406" t="str">
            <v>FULL &amp; RAJAT GUPTA (02.12.05)</v>
          </cell>
          <cell r="D406" t="str">
            <v>1004350</v>
          </cell>
          <cell r="E406">
            <v>2000</v>
          </cell>
          <cell r="F406">
            <v>38807</v>
          </cell>
          <cell r="G406">
            <v>38807</v>
          </cell>
          <cell r="H406">
            <v>-2704</v>
          </cell>
        </row>
        <row r="407">
          <cell r="A407" t="str">
            <v>KR</v>
          </cell>
          <cell r="B407">
            <v>1900003779</v>
          </cell>
          <cell r="C407" t="str">
            <v>FULL &amp; FINAL SANTOSH REDDY(21.12.05)</v>
          </cell>
          <cell r="D407" t="str">
            <v>1004389</v>
          </cell>
          <cell r="E407">
            <v>2000</v>
          </cell>
          <cell r="F407">
            <v>38807</v>
          </cell>
          <cell r="G407">
            <v>38807</v>
          </cell>
          <cell r="H407">
            <v>-1904</v>
          </cell>
        </row>
        <row r="408">
          <cell r="A408" t="str">
            <v>KR</v>
          </cell>
          <cell r="B408">
            <v>1900003763</v>
          </cell>
          <cell r="C408" t="str">
            <v>FULL &amp; FINAL SACHIN KHURANA( 6.2.06)</v>
          </cell>
          <cell r="D408" t="str">
            <v>1004423</v>
          </cell>
          <cell r="E408">
            <v>2000</v>
          </cell>
          <cell r="F408">
            <v>38807</v>
          </cell>
          <cell r="G408">
            <v>38807</v>
          </cell>
          <cell r="H408">
            <v>-4362</v>
          </cell>
        </row>
        <row r="409">
          <cell r="A409" t="str">
            <v>KR</v>
          </cell>
          <cell r="B409">
            <v>1900003766</v>
          </cell>
          <cell r="C409" t="str">
            <v>FULL &amp; FINAL KAUSHIK GUHAL(10.02.06)</v>
          </cell>
          <cell r="D409" t="str">
            <v>1004427</v>
          </cell>
          <cell r="E409">
            <v>2000</v>
          </cell>
          <cell r="F409">
            <v>38807</v>
          </cell>
          <cell r="G409">
            <v>38807</v>
          </cell>
          <cell r="H409">
            <v>-778</v>
          </cell>
        </row>
        <row r="410">
          <cell r="A410" t="str">
            <v>KR</v>
          </cell>
          <cell r="B410">
            <v>1900003780</v>
          </cell>
          <cell r="C410" t="str">
            <v>FULL &amp; FINAL AMIT JAIN  (30.01.06)</v>
          </cell>
          <cell r="D410" t="str">
            <v>1004450</v>
          </cell>
          <cell r="E410">
            <v>2000</v>
          </cell>
          <cell r="F410">
            <v>38807</v>
          </cell>
          <cell r="G410">
            <v>38807</v>
          </cell>
          <cell r="H410">
            <v>-3216</v>
          </cell>
        </row>
        <row r="411">
          <cell r="A411" t="str">
            <v>KR</v>
          </cell>
          <cell r="B411">
            <v>1900004077</v>
          </cell>
          <cell r="C411" t="str">
            <v>FULL &amp; FINAL JAYANTA DUTTA (23.12.05)</v>
          </cell>
          <cell r="D411" t="str">
            <v>1004453</v>
          </cell>
          <cell r="E411">
            <v>2000</v>
          </cell>
          <cell r="F411">
            <v>38807</v>
          </cell>
          <cell r="G411">
            <v>38807</v>
          </cell>
          <cell r="H411">
            <v>-4380</v>
          </cell>
        </row>
        <row r="412">
          <cell r="A412" t="str">
            <v>KR</v>
          </cell>
          <cell r="B412">
            <v>1900004302</v>
          </cell>
          <cell r="C412" t="str">
            <v>F&amp;F ATUL RAGHUVANSHI 14NOV 05</v>
          </cell>
          <cell r="D412" t="str">
            <v>1004463</v>
          </cell>
          <cell r="E412">
            <v>2000</v>
          </cell>
          <cell r="F412">
            <v>38807</v>
          </cell>
          <cell r="G412">
            <v>38807</v>
          </cell>
          <cell r="H412">
            <v>-2270</v>
          </cell>
        </row>
        <row r="413">
          <cell r="A413" t="str">
            <v>KR</v>
          </cell>
          <cell r="B413">
            <v>1900003781</v>
          </cell>
          <cell r="C413" t="str">
            <v>FULL &amp; FINAL JITINDER PAL (15.12.05)</v>
          </cell>
          <cell r="D413" t="str">
            <v>1004538</v>
          </cell>
          <cell r="E413">
            <v>2000</v>
          </cell>
          <cell r="F413">
            <v>38807</v>
          </cell>
          <cell r="G413">
            <v>38807</v>
          </cell>
          <cell r="H413">
            <v>-3190</v>
          </cell>
        </row>
        <row r="414">
          <cell r="A414" t="str">
            <v>KR</v>
          </cell>
          <cell r="B414">
            <v>1900003782</v>
          </cell>
          <cell r="C414" t="str">
            <v>FULL &amp; FINAL LOKESH BERNWAL(28.02.06)</v>
          </cell>
          <cell r="D414" t="str">
            <v>1004538</v>
          </cell>
          <cell r="E414">
            <v>2000</v>
          </cell>
          <cell r="F414">
            <v>38807</v>
          </cell>
          <cell r="G414">
            <v>38807</v>
          </cell>
          <cell r="H414">
            <v>-2260</v>
          </cell>
        </row>
        <row r="415">
          <cell r="A415" t="str">
            <v>SA</v>
          </cell>
          <cell r="B415">
            <v>100004460</v>
          </cell>
          <cell r="C415" t="str">
            <v>FULL &amp; FINAL SONALI KHATKE (15.12.05)</v>
          </cell>
          <cell r="D415" t="str">
            <v>1004567</v>
          </cell>
          <cell r="E415">
            <v>2000</v>
          </cell>
          <cell r="F415">
            <v>38807</v>
          </cell>
          <cell r="G415">
            <v>38807</v>
          </cell>
          <cell r="H415">
            <v>-3994</v>
          </cell>
        </row>
        <row r="416">
          <cell r="A416" t="str">
            <v>KR</v>
          </cell>
          <cell r="B416">
            <v>1900004155</v>
          </cell>
          <cell r="C416" t="str">
            <v>FULL &amp; FINAL BINDU P(14.03.06)</v>
          </cell>
          <cell r="D416" t="str">
            <v>1004741</v>
          </cell>
          <cell r="E416">
            <v>2000</v>
          </cell>
          <cell r="F416">
            <v>38807</v>
          </cell>
          <cell r="G416">
            <v>38807</v>
          </cell>
          <cell r="H416">
            <v>-3702</v>
          </cell>
        </row>
        <row r="417">
          <cell r="A417" t="str">
            <v>KR</v>
          </cell>
          <cell r="B417">
            <v>1900004242</v>
          </cell>
          <cell r="C417" t="str">
            <v>FULL &amp; FINAL SATVINDER SINGH BHATIA(3.11.05)</v>
          </cell>
          <cell r="D417" t="str">
            <v>1004746</v>
          </cell>
          <cell r="E417">
            <v>2000</v>
          </cell>
          <cell r="F417">
            <v>38807</v>
          </cell>
          <cell r="G417">
            <v>38807</v>
          </cell>
          <cell r="H417">
            <v>-200</v>
          </cell>
        </row>
        <row r="418">
          <cell r="A418" t="str">
            <v>SA</v>
          </cell>
          <cell r="B418">
            <v>100004810</v>
          </cell>
          <cell r="C418" t="str">
            <v>FULL &amp; FINAL SUMIT JAISWAL(01.08.050</v>
          </cell>
          <cell r="D418" t="str">
            <v>1004830</v>
          </cell>
          <cell r="E418">
            <v>2000</v>
          </cell>
          <cell r="F418">
            <v>38807</v>
          </cell>
          <cell r="G418">
            <v>38807</v>
          </cell>
          <cell r="H418">
            <v>-244</v>
          </cell>
        </row>
        <row r="419">
          <cell r="A419" t="str">
            <v>KR</v>
          </cell>
          <cell r="B419">
            <v>1900004057</v>
          </cell>
          <cell r="C419" t="str">
            <v>FULL &amp; FINAL BHAVNA KHURANA(21.12.05)</v>
          </cell>
          <cell r="D419" t="str">
            <v>1004875</v>
          </cell>
          <cell r="E419">
            <v>2000</v>
          </cell>
          <cell r="F419">
            <v>38807</v>
          </cell>
          <cell r="G419">
            <v>38807</v>
          </cell>
          <cell r="H419">
            <v>-740</v>
          </cell>
        </row>
        <row r="420">
          <cell r="A420" t="str">
            <v>KR</v>
          </cell>
          <cell r="B420">
            <v>1900003762</v>
          </cell>
          <cell r="C420" t="str">
            <v>FULL &amp; FINAL SAURABH VIJ( 17.2.06)</v>
          </cell>
          <cell r="D420" t="str">
            <v>1004905</v>
          </cell>
          <cell r="E420">
            <v>2000</v>
          </cell>
          <cell r="F420">
            <v>38807</v>
          </cell>
          <cell r="G420">
            <v>38807</v>
          </cell>
          <cell r="H420">
            <v>-512</v>
          </cell>
        </row>
        <row r="421">
          <cell r="A421" t="str">
            <v>KR</v>
          </cell>
          <cell r="B421">
            <v>1900004292</v>
          </cell>
          <cell r="C421" t="str">
            <v>F&amp;F PUNEET KAUR 6TH JAN 06</v>
          </cell>
          <cell r="D421" t="str">
            <v>1004908</v>
          </cell>
          <cell r="E421">
            <v>2000</v>
          </cell>
          <cell r="F421">
            <v>38807</v>
          </cell>
          <cell r="G421">
            <v>38807</v>
          </cell>
          <cell r="H421">
            <v>-244</v>
          </cell>
        </row>
        <row r="422">
          <cell r="A422" t="str">
            <v>KR</v>
          </cell>
          <cell r="B422">
            <v>1900004184</v>
          </cell>
          <cell r="C422" t="str">
            <v>FULL &amp; FINAL YOGESH CHOPRA(12.08.05)</v>
          </cell>
          <cell r="D422" t="str">
            <v>1004960</v>
          </cell>
          <cell r="E422">
            <v>2000</v>
          </cell>
          <cell r="F422">
            <v>38807</v>
          </cell>
          <cell r="G422">
            <v>38807</v>
          </cell>
          <cell r="H422">
            <v>-1808</v>
          </cell>
        </row>
        <row r="423">
          <cell r="A423" t="str">
            <v>KR</v>
          </cell>
          <cell r="B423">
            <v>1900003758</v>
          </cell>
          <cell r="C423" t="str">
            <v>FULL &amp; FINAL RAM KOHLI(25.1.06)</v>
          </cell>
          <cell r="D423" t="str">
            <v>1005015</v>
          </cell>
          <cell r="E423">
            <v>2000</v>
          </cell>
          <cell r="F423">
            <v>38807</v>
          </cell>
          <cell r="G423">
            <v>38807</v>
          </cell>
          <cell r="H423">
            <v>-1404</v>
          </cell>
        </row>
        <row r="424">
          <cell r="A424" t="str">
            <v>SA</v>
          </cell>
          <cell r="B424">
            <v>100004530</v>
          </cell>
          <cell r="C424" t="str">
            <v>FULL &amp; FINAL ROHIT HANS(28.02.06)</v>
          </cell>
          <cell r="D424" t="str">
            <v>1005198</v>
          </cell>
          <cell r="E424">
            <v>2000</v>
          </cell>
          <cell r="F424">
            <v>38807</v>
          </cell>
          <cell r="G424">
            <v>38807</v>
          </cell>
          <cell r="H424">
            <v>-21618</v>
          </cell>
        </row>
        <row r="425">
          <cell r="A425" t="str">
            <v>KR</v>
          </cell>
          <cell r="B425">
            <v>1900004054</v>
          </cell>
          <cell r="C425" t="str">
            <v>FULL &amp; FINAL TUSHER GAUTAM( 01.02.06)</v>
          </cell>
          <cell r="D425" t="str">
            <v>1005216</v>
          </cell>
          <cell r="E425">
            <v>2000</v>
          </cell>
          <cell r="F425">
            <v>38807</v>
          </cell>
          <cell r="G425">
            <v>38807</v>
          </cell>
          <cell r="H425">
            <v>-284</v>
          </cell>
        </row>
        <row r="426">
          <cell r="A426" t="str">
            <v>KR</v>
          </cell>
          <cell r="B426">
            <v>1900004158</v>
          </cell>
          <cell r="C426" t="str">
            <v>FULL &amp; FINAL PARUL GANDHI (15.02.06)</v>
          </cell>
          <cell r="D426" t="str">
            <v>1005239</v>
          </cell>
          <cell r="E426">
            <v>2000</v>
          </cell>
          <cell r="F426">
            <v>38807</v>
          </cell>
          <cell r="G426">
            <v>38807</v>
          </cell>
          <cell r="H426">
            <v>-562</v>
          </cell>
        </row>
        <row r="427">
          <cell r="A427" t="str">
            <v>KR</v>
          </cell>
          <cell r="B427">
            <v>1900004085</v>
          </cell>
          <cell r="C427" t="str">
            <v>FULL &amp; FINAL SALIN KATARIA (07.10.05)</v>
          </cell>
          <cell r="D427" t="str">
            <v>1005317</v>
          </cell>
          <cell r="E427">
            <v>2000</v>
          </cell>
          <cell r="F427">
            <v>38807</v>
          </cell>
          <cell r="G427">
            <v>38807</v>
          </cell>
          <cell r="H427">
            <v>-1532</v>
          </cell>
        </row>
        <row r="428">
          <cell r="A428" t="str">
            <v>SA</v>
          </cell>
          <cell r="B428">
            <v>100004472</v>
          </cell>
          <cell r="C428" t="str">
            <v>FULL &amp; FINAL PUNEET BABBAR(17.02.06)</v>
          </cell>
          <cell r="D428" t="str">
            <v>1005370</v>
          </cell>
          <cell r="E428">
            <v>2000</v>
          </cell>
          <cell r="F428">
            <v>38807</v>
          </cell>
          <cell r="G428">
            <v>38807</v>
          </cell>
          <cell r="H428">
            <v>-544</v>
          </cell>
        </row>
        <row r="429">
          <cell r="A429" t="str">
            <v>KR</v>
          </cell>
          <cell r="B429">
            <v>1900004058</v>
          </cell>
          <cell r="C429" t="str">
            <v>FULL &amp; FINAL MATHA G RAO(01.02.06)</v>
          </cell>
          <cell r="D429" t="str">
            <v>1005451</v>
          </cell>
          <cell r="E429">
            <v>2000</v>
          </cell>
          <cell r="F429">
            <v>38807</v>
          </cell>
          <cell r="G429">
            <v>38807</v>
          </cell>
          <cell r="H429">
            <v>-150</v>
          </cell>
        </row>
        <row r="430">
          <cell r="A430" t="str">
            <v>KR</v>
          </cell>
          <cell r="B430">
            <v>1900003787</v>
          </cell>
          <cell r="C430" t="str">
            <v>FULL &amp; FINAL GAURAV SAXENA(05.01.06)</v>
          </cell>
          <cell r="D430" t="str">
            <v>1005467</v>
          </cell>
          <cell r="E430">
            <v>2000</v>
          </cell>
          <cell r="F430">
            <v>38807</v>
          </cell>
          <cell r="G430">
            <v>38807</v>
          </cell>
          <cell r="H430">
            <v>-184</v>
          </cell>
        </row>
        <row r="431">
          <cell r="A431" t="str">
            <v>KR</v>
          </cell>
          <cell r="B431">
            <v>1900003755</v>
          </cell>
          <cell r="C431" t="str">
            <v>FULL &amp; FINAL KARRTIK GROVER( 8.2.06)</v>
          </cell>
          <cell r="D431" t="str">
            <v>1005671</v>
          </cell>
          <cell r="E431">
            <v>2000</v>
          </cell>
          <cell r="F431">
            <v>38807</v>
          </cell>
          <cell r="G431">
            <v>38807</v>
          </cell>
          <cell r="H431">
            <v>-3282</v>
          </cell>
        </row>
        <row r="432">
          <cell r="A432" t="str">
            <v>KR</v>
          </cell>
          <cell r="B432">
            <v>1900004309</v>
          </cell>
          <cell r="C432" t="str">
            <v>F&amp;F VIVEK SINGH 31 JAN 06</v>
          </cell>
          <cell r="D432" t="str">
            <v>1005687</v>
          </cell>
          <cell r="E432">
            <v>2000</v>
          </cell>
          <cell r="F432">
            <v>38807</v>
          </cell>
          <cell r="G432">
            <v>38807</v>
          </cell>
          <cell r="H432">
            <v>-1750</v>
          </cell>
        </row>
        <row r="433">
          <cell r="A433" t="str">
            <v>KR</v>
          </cell>
          <cell r="B433">
            <v>1900004082</v>
          </cell>
          <cell r="C433" t="str">
            <v>FULL &amp; FINAL DEO KISHORE (01.08.05)</v>
          </cell>
          <cell r="D433" t="str">
            <v>1005696</v>
          </cell>
          <cell r="E433">
            <v>2000</v>
          </cell>
          <cell r="F433">
            <v>38807</v>
          </cell>
          <cell r="G433">
            <v>38807</v>
          </cell>
          <cell r="H433">
            <v>-3194</v>
          </cell>
        </row>
        <row r="434">
          <cell r="A434" t="str">
            <v>KR</v>
          </cell>
          <cell r="B434">
            <v>1900004201</v>
          </cell>
          <cell r="C434" t="str">
            <v>FULL &amp; FINAL MONICA KAPUR20JAN 06</v>
          </cell>
          <cell r="D434" t="str">
            <v>1005743</v>
          </cell>
          <cell r="E434">
            <v>2000</v>
          </cell>
          <cell r="F434">
            <v>38807</v>
          </cell>
          <cell r="G434">
            <v>38807</v>
          </cell>
          <cell r="H434">
            <v>-3096</v>
          </cell>
        </row>
        <row r="435">
          <cell r="A435" t="str">
            <v>KR</v>
          </cell>
          <cell r="B435">
            <v>1900004214</v>
          </cell>
          <cell r="C435" t="str">
            <v>FULL &amp; FINAL ANIRUDH BHARDWAJ 21FEB 06</v>
          </cell>
          <cell r="D435" t="str">
            <v>1005743</v>
          </cell>
          <cell r="E435">
            <v>2000</v>
          </cell>
          <cell r="F435">
            <v>38807</v>
          </cell>
          <cell r="G435">
            <v>38807</v>
          </cell>
          <cell r="H435">
            <v>-1502</v>
          </cell>
        </row>
        <row r="436">
          <cell r="A436" t="str">
            <v>KR</v>
          </cell>
          <cell r="B436">
            <v>1900004056</v>
          </cell>
          <cell r="C436" t="str">
            <v>FULL &amp; FINAL AMIT KUMAR (30.01.06)</v>
          </cell>
          <cell r="D436" t="str">
            <v>1005747</v>
          </cell>
          <cell r="E436">
            <v>2000</v>
          </cell>
          <cell r="F436">
            <v>38807</v>
          </cell>
          <cell r="G436">
            <v>38807</v>
          </cell>
          <cell r="H436">
            <v>-2322</v>
          </cell>
        </row>
        <row r="437">
          <cell r="A437" t="str">
            <v>KR</v>
          </cell>
          <cell r="B437">
            <v>1900004211</v>
          </cell>
          <cell r="C437" t="str">
            <v>FULL &amp; FINAL RATNESH  CHOUHAN 29 MAR 06</v>
          </cell>
          <cell r="D437" t="str">
            <v>1005775</v>
          </cell>
          <cell r="E437">
            <v>2000</v>
          </cell>
          <cell r="F437">
            <v>38807</v>
          </cell>
          <cell r="G437">
            <v>38807</v>
          </cell>
          <cell r="H437">
            <v>-982</v>
          </cell>
        </row>
        <row r="438">
          <cell r="A438" t="str">
            <v>KR</v>
          </cell>
          <cell r="B438">
            <v>1900004055</v>
          </cell>
          <cell r="C438" t="str">
            <v>FULL &amp; FINAL ANU ALEX( 02.01.06)</v>
          </cell>
          <cell r="D438" t="str">
            <v>1005866</v>
          </cell>
          <cell r="E438">
            <v>2000</v>
          </cell>
          <cell r="F438">
            <v>38807</v>
          </cell>
          <cell r="G438">
            <v>38807</v>
          </cell>
          <cell r="H438">
            <v>-70</v>
          </cell>
        </row>
        <row r="439">
          <cell r="A439" t="str">
            <v>SA</v>
          </cell>
          <cell r="B439">
            <v>100004849</v>
          </cell>
          <cell r="C439" t="str">
            <v>F&amp;F PANKAJ KHURANA (8.7.05)\</v>
          </cell>
          <cell r="D439" t="str">
            <v>1005889</v>
          </cell>
          <cell r="E439">
            <v>2000</v>
          </cell>
          <cell r="F439">
            <v>38807</v>
          </cell>
          <cell r="G439">
            <v>38807</v>
          </cell>
          <cell r="H439">
            <v>-2390</v>
          </cell>
        </row>
        <row r="440">
          <cell r="A440" t="str">
            <v>KR</v>
          </cell>
          <cell r="B440">
            <v>1900004200</v>
          </cell>
          <cell r="C440" t="str">
            <v>FULL &amp; FINAL RUCHIKA BHATNAGAR 3MAR 06</v>
          </cell>
          <cell r="D440" t="str">
            <v>1005895</v>
          </cell>
          <cell r="E440">
            <v>2000</v>
          </cell>
          <cell r="F440">
            <v>38807</v>
          </cell>
          <cell r="G440">
            <v>38807</v>
          </cell>
          <cell r="H440">
            <v>-102</v>
          </cell>
        </row>
        <row r="441">
          <cell r="A441" t="str">
            <v>KR</v>
          </cell>
          <cell r="B441">
            <v>1900003791</v>
          </cell>
          <cell r="C441" t="str">
            <v>FULL &amp; FINAL SUPREET KAUR  (23.12.05)</v>
          </cell>
          <cell r="D441" t="str">
            <v>1005896</v>
          </cell>
          <cell r="E441">
            <v>2000</v>
          </cell>
          <cell r="F441">
            <v>38807</v>
          </cell>
          <cell r="G441">
            <v>38807</v>
          </cell>
          <cell r="H441">
            <v>-1026</v>
          </cell>
        </row>
        <row r="442">
          <cell r="A442" t="str">
            <v>KR</v>
          </cell>
          <cell r="B442">
            <v>1900003761</v>
          </cell>
          <cell r="C442" t="str">
            <v>FULL &amp; FINAL JAGJEET MAKHIJA(6.1.06)</v>
          </cell>
          <cell r="D442" t="str">
            <v>1005997</v>
          </cell>
          <cell r="E442">
            <v>2000</v>
          </cell>
          <cell r="F442">
            <v>38807</v>
          </cell>
          <cell r="G442">
            <v>38807</v>
          </cell>
          <cell r="H442">
            <v>-3008</v>
          </cell>
        </row>
        <row r="443">
          <cell r="A443" t="str">
            <v>KR</v>
          </cell>
          <cell r="B443">
            <v>1900004225</v>
          </cell>
          <cell r="C443" t="str">
            <v>FULL &amp; FINAL AMIT PRABHASH DOBHAL (7.10.05)</v>
          </cell>
          <cell r="D443" t="str">
            <v>1006135</v>
          </cell>
          <cell r="E443">
            <v>2000</v>
          </cell>
          <cell r="F443">
            <v>38807</v>
          </cell>
          <cell r="G443">
            <v>38807</v>
          </cell>
          <cell r="H443">
            <v>-1152</v>
          </cell>
        </row>
        <row r="444">
          <cell r="A444" t="str">
            <v>KR</v>
          </cell>
          <cell r="B444">
            <v>1900004066</v>
          </cell>
          <cell r="C444" t="str">
            <v>FULL &amp; FINAL ARTI TRIPATHI(18.10.05)</v>
          </cell>
          <cell r="D444" t="str">
            <v>1006143</v>
          </cell>
          <cell r="E444">
            <v>2000</v>
          </cell>
          <cell r="F444">
            <v>38807</v>
          </cell>
          <cell r="G444">
            <v>38807</v>
          </cell>
          <cell r="H444">
            <v>-604</v>
          </cell>
        </row>
        <row r="445">
          <cell r="A445" t="str">
            <v>KR</v>
          </cell>
          <cell r="B445">
            <v>1900004185</v>
          </cell>
          <cell r="C445" t="str">
            <v>FULL &amp; FINAL NEHA YADAV  (03.08.05)</v>
          </cell>
          <cell r="D445" t="str">
            <v>1006151</v>
          </cell>
          <cell r="E445">
            <v>2000</v>
          </cell>
          <cell r="F445">
            <v>38807</v>
          </cell>
          <cell r="G445">
            <v>38807</v>
          </cell>
          <cell r="H445">
            <v>-90</v>
          </cell>
        </row>
        <row r="446">
          <cell r="A446" t="str">
            <v>KR</v>
          </cell>
          <cell r="B446">
            <v>1900003808</v>
          </cell>
          <cell r="C446" t="str">
            <v>FULL &amp; FINAL SHASHANK CHANDER(17.03.06)</v>
          </cell>
          <cell r="D446" t="str">
            <v>1006153</v>
          </cell>
          <cell r="E446">
            <v>2000</v>
          </cell>
          <cell r="F446">
            <v>38807</v>
          </cell>
          <cell r="G446">
            <v>38807</v>
          </cell>
          <cell r="H446">
            <v>-2242</v>
          </cell>
        </row>
        <row r="447">
          <cell r="A447" t="str">
            <v>SA</v>
          </cell>
          <cell r="B447">
            <v>100004808</v>
          </cell>
          <cell r="C447" t="str">
            <v>FULL &amp; FINAL ARVIND KATOCH(06.09.05)</v>
          </cell>
          <cell r="D447" t="str">
            <v>1006161</v>
          </cell>
          <cell r="E447">
            <v>2000</v>
          </cell>
          <cell r="F447">
            <v>38807</v>
          </cell>
          <cell r="G447">
            <v>38807</v>
          </cell>
          <cell r="H447">
            <v>-168</v>
          </cell>
        </row>
        <row r="448">
          <cell r="A448" t="str">
            <v>KR</v>
          </cell>
          <cell r="B448">
            <v>1900003790</v>
          </cell>
          <cell r="C448" t="str">
            <v>FULL &amp; FINAL KRISHNA NUMBURI(03.02.06)</v>
          </cell>
          <cell r="D448" t="str">
            <v>1006185</v>
          </cell>
          <cell r="E448">
            <v>2000</v>
          </cell>
          <cell r="F448">
            <v>38807</v>
          </cell>
          <cell r="G448">
            <v>38807</v>
          </cell>
          <cell r="H448">
            <v>-2990</v>
          </cell>
        </row>
        <row r="449">
          <cell r="A449" t="str">
            <v>KR</v>
          </cell>
          <cell r="B449">
            <v>1900004218</v>
          </cell>
          <cell r="C449" t="str">
            <v>FULL &amp; FINAL ANEESH MAMGAIN (13.09.05)</v>
          </cell>
          <cell r="D449" t="str">
            <v>1006215</v>
          </cell>
          <cell r="E449">
            <v>2000</v>
          </cell>
          <cell r="F449">
            <v>38807</v>
          </cell>
          <cell r="G449">
            <v>38807</v>
          </cell>
          <cell r="H449">
            <v>-478</v>
          </cell>
        </row>
        <row r="450">
          <cell r="A450" t="str">
            <v>SA</v>
          </cell>
          <cell r="B450">
            <v>100004809</v>
          </cell>
          <cell r="C450" t="str">
            <v>FULL &amp; FINAL ALOK DUBEY(06.09.05)</v>
          </cell>
          <cell r="D450" t="str">
            <v>1006221</v>
          </cell>
          <cell r="E450">
            <v>2000</v>
          </cell>
          <cell r="F450">
            <v>38807</v>
          </cell>
          <cell r="G450">
            <v>38807</v>
          </cell>
          <cell r="H450">
            <v>-168</v>
          </cell>
        </row>
        <row r="451">
          <cell r="A451" t="str">
            <v>KR</v>
          </cell>
          <cell r="B451">
            <v>1900004086</v>
          </cell>
          <cell r="C451" t="str">
            <v>FULL &amp; FINAL DEEPAK KALRA(02.12.05)</v>
          </cell>
          <cell r="D451" t="str">
            <v>1006236</v>
          </cell>
          <cell r="E451">
            <v>2000</v>
          </cell>
          <cell r="F451">
            <v>38807</v>
          </cell>
          <cell r="G451">
            <v>38807</v>
          </cell>
          <cell r="H451">
            <v>-2850</v>
          </cell>
        </row>
        <row r="452">
          <cell r="A452" t="str">
            <v>KR</v>
          </cell>
          <cell r="B452">
            <v>1900004210</v>
          </cell>
          <cell r="C452" t="str">
            <v>FULL &amp; FINAL PRASHANT SACHDEVA 24 MAR 06</v>
          </cell>
          <cell r="D452" t="str">
            <v>1006243</v>
          </cell>
          <cell r="E452">
            <v>2000</v>
          </cell>
          <cell r="F452">
            <v>38807</v>
          </cell>
          <cell r="G452">
            <v>38807</v>
          </cell>
          <cell r="H452">
            <v>-1258</v>
          </cell>
        </row>
        <row r="453">
          <cell r="A453" t="str">
            <v>KR</v>
          </cell>
          <cell r="B453">
            <v>1900004293</v>
          </cell>
          <cell r="C453" t="str">
            <v>F&amp;F SANDEEP YADAV 10 FEB 06</v>
          </cell>
          <cell r="D453" t="str">
            <v>1006275</v>
          </cell>
          <cell r="E453">
            <v>2000</v>
          </cell>
          <cell r="F453">
            <v>38807</v>
          </cell>
          <cell r="G453">
            <v>38807</v>
          </cell>
          <cell r="H453">
            <v>-3490</v>
          </cell>
        </row>
        <row r="454">
          <cell r="A454" t="str">
            <v>KR</v>
          </cell>
          <cell r="B454">
            <v>1900004062</v>
          </cell>
          <cell r="C454" t="str">
            <v>FULL &amp; FINAL MANPREET KAUR(05.12.05)</v>
          </cell>
          <cell r="D454" t="str">
            <v>1006304</v>
          </cell>
          <cell r="E454">
            <v>2000</v>
          </cell>
          <cell r="F454">
            <v>38807</v>
          </cell>
          <cell r="G454">
            <v>38807</v>
          </cell>
          <cell r="H454">
            <v>-2302</v>
          </cell>
        </row>
        <row r="455">
          <cell r="A455" t="str">
            <v>SA</v>
          </cell>
          <cell r="B455">
            <v>100004471</v>
          </cell>
          <cell r="C455" t="str">
            <v>FULL &amp; FINAL GEETANJALI GHOSH(19.12.05)</v>
          </cell>
          <cell r="D455" t="str">
            <v>1006369</v>
          </cell>
          <cell r="E455">
            <v>2000</v>
          </cell>
          <cell r="F455">
            <v>38807</v>
          </cell>
          <cell r="G455">
            <v>38807</v>
          </cell>
          <cell r="H455">
            <v>-1656</v>
          </cell>
        </row>
        <row r="456">
          <cell r="A456" t="str">
            <v>KR</v>
          </cell>
          <cell r="B456">
            <v>1900003760</v>
          </cell>
          <cell r="C456" t="str">
            <v>FULL &amp; FINAL MAMTA BUDHIRAJA( 18.1.06)</v>
          </cell>
          <cell r="D456" t="str">
            <v>1006451</v>
          </cell>
          <cell r="E456">
            <v>2000</v>
          </cell>
          <cell r="F456">
            <v>38807</v>
          </cell>
          <cell r="G456">
            <v>38807</v>
          </cell>
          <cell r="H456">
            <v>-4372</v>
          </cell>
        </row>
        <row r="457">
          <cell r="A457" t="str">
            <v>KR</v>
          </cell>
          <cell r="B457">
            <v>1900004203</v>
          </cell>
          <cell r="C457" t="str">
            <v>FULL &amp; FINAL DINKAR KUMAR 24 MAR 06</v>
          </cell>
          <cell r="D457" t="str">
            <v>1006465</v>
          </cell>
          <cell r="E457">
            <v>2000</v>
          </cell>
          <cell r="F457">
            <v>38807</v>
          </cell>
          <cell r="G457">
            <v>38807</v>
          </cell>
          <cell r="H457">
            <v>-2322</v>
          </cell>
        </row>
        <row r="458">
          <cell r="A458" t="str">
            <v>KR</v>
          </cell>
          <cell r="B458">
            <v>1900004202</v>
          </cell>
          <cell r="C458" t="str">
            <v>FULL &amp; FINAL GURPREE SUMMI 28 FEB 06</v>
          </cell>
          <cell r="D458" t="str">
            <v>1006467</v>
          </cell>
          <cell r="E458">
            <v>2000</v>
          </cell>
          <cell r="F458">
            <v>38807</v>
          </cell>
          <cell r="G458">
            <v>38807</v>
          </cell>
          <cell r="H458">
            <v>-5110</v>
          </cell>
        </row>
        <row r="459">
          <cell r="A459" t="str">
            <v>KR</v>
          </cell>
          <cell r="B459">
            <v>1900003757</v>
          </cell>
          <cell r="C459" t="str">
            <v>FULL &amp; FINAL SHWETA(3.2.06)</v>
          </cell>
          <cell r="D459" t="str">
            <v>1006468</v>
          </cell>
          <cell r="E459">
            <v>2000</v>
          </cell>
          <cell r="F459">
            <v>38807</v>
          </cell>
          <cell r="G459">
            <v>38807</v>
          </cell>
          <cell r="H459">
            <v>-160</v>
          </cell>
        </row>
        <row r="460">
          <cell r="A460" t="str">
            <v>KR</v>
          </cell>
          <cell r="B460">
            <v>1900004209</v>
          </cell>
          <cell r="C460" t="str">
            <v>FULL &amp; FINALGAURAV SINGLY 10MAR 06</v>
          </cell>
          <cell r="D460" t="str">
            <v>1006478</v>
          </cell>
          <cell r="E460">
            <v>2000</v>
          </cell>
          <cell r="F460">
            <v>38807</v>
          </cell>
          <cell r="G460">
            <v>38807</v>
          </cell>
          <cell r="H460">
            <v>-268</v>
          </cell>
        </row>
        <row r="461">
          <cell r="A461" t="str">
            <v>KR</v>
          </cell>
          <cell r="B461">
            <v>1900004213</v>
          </cell>
          <cell r="C461" t="str">
            <v>F F KUSHAGRA NIGAM 31 MAR 06</v>
          </cell>
          <cell r="D461" t="str">
            <v>1006482</v>
          </cell>
          <cell r="E461">
            <v>2000</v>
          </cell>
          <cell r="F461">
            <v>38807</v>
          </cell>
          <cell r="G461">
            <v>38807</v>
          </cell>
          <cell r="H461">
            <v>-5190</v>
          </cell>
        </row>
        <row r="462">
          <cell r="A462" t="str">
            <v>KR</v>
          </cell>
          <cell r="B462">
            <v>1900003815</v>
          </cell>
          <cell r="C462" t="str">
            <v>FULL &amp; FINAL PRADEEP KAUSHAL(21.10.05)</v>
          </cell>
          <cell r="D462" t="str">
            <v>1006485</v>
          </cell>
          <cell r="E462">
            <v>2000</v>
          </cell>
          <cell r="F462">
            <v>38807</v>
          </cell>
          <cell r="G462">
            <v>38807</v>
          </cell>
          <cell r="H462">
            <v>-1842</v>
          </cell>
        </row>
        <row r="463">
          <cell r="A463" t="str">
            <v>SA</v>
          </cell>
          <cell r="B463">
            <v>100004470</v>
          </cell>
          <cell r="C463" t="str">
            <v>FULL &amp; FINAL RAHUL KHANNA(03.11.05)</v>
          </cell>
          <cell r="D463" t="str">
            <v>1006621</v>
          </cell>
          <cell r="E463">
            <v>2000</v>
          </cell>
          <cell r="F463">
            <v>38807</v>
          </cell>
          <cell r="G463">
            <v>38807</v>
          </cell>
          <cell r="H463">
            <v>-102</v>
          </cell>
        </row>
        <row r="464">
          <cell r="A464" t="str">
            <v>KR</v>
          </cell>
          <cell r="B464">
            <v>1900003814</v>
          </cell>
          <cell r="C464" t="str">
            <v>FULL &amp; FINAL VANDANA JUYAL(07.11.05)</v>
          </cell>
          <cell r="D464" t="str">
            <v>1006627</v>
          </cell>
          <cell r="E464">
            <v>2000</v>
          </cell>
          <cell r="F464">
            <v>38807</v>
          </cell>
          <cell r="G464">
            <v>38807</v>
          </cell>
          <cell r="H464">
            <v>-266</v>
          </cell>
        </row>
        <row r="465">
          <cell r="A465" t="str">
            <v>KR</v>
          </cell>
          <cell r="B465">
            <v>1900004129</v>
          </cell>
          <cell r="C465" t="str">
            <v>FULL &amp; FINAL SANDEEP CHUGH EC.6656</v>
          </cell>
          <cell r="D465" t="str">
            <v>1006656</v>
          </cell>
          <cell r="E465">
            <v>2000</v>
          </cell>
          <cell r="F465">
            <v>38807</v>
          </cell>
          <cell r="G465">
            <v>38807</v>
          </cell>
          <cell r="H465">
            <v>-11400</v>
          </cell>
        </row>
        <row r="466">
          <cell r="A466" t="str">
            <v>KR</v>
          </cell>
          <cell r="B466">
            <v>1900004208</v>
          </cell>
          <cell r="C466" t="str">
            <v>FULL &amp; FINAL AMIT RASTOGI 10MAR 06</v>
          </cell>
          <cell r="D466" t="str">
            <v>1006685</v>
          </cell>
          <cell r="E466">
            <v>2000</v>
          </cell>
          <cell r="F466">
            <v>38807</v>
          </cell>
          <cell r="G466">
            <v>38807</v>
          </cell>
          <cell r="H466">
            <v>-1210</v>
          </cell>
        </row>
        <row r="467">
          <cell r="A467" t="str">
            <v>SA</v>
          </cell>
          <cell r="B467">
            <v>100004797</v>
          </cell>
          <cell r="C467" t="str">
            <v>FULL &amp; FINAL POOJA BINDROO(09.11.05)</v>
          </cell>
          <cell r="D467" t="str">
            <v>1006754</v>
          </cell>
          <cell r="E467">
            <v>2000</v>
          </cell>
          <cell r="F467">
            <v>38807</v>
          </cell>
          <cell r="G467">
            <v>38807</v>
          </cell>
          <cell r="H467">
            <v>-252</v>
          </cell>
        </row>
        <row r="468">
          <cell r="A468" t="str">
            <v>KR</v>
          </cell>
          <cell r="B468">
            <v>1900004207</v>
          </cell>
          <cell r="C468" t="str">
            <v>FULL &amp; FINAL JYOTI PATWAL 10 MAR 06</v>
          </cell>
          <cell r="D468" t="str">
            <v>1006793</v>
          </cell>
          <cell r="E468">
            <v>2000</v>
          </cell>
          <cell r="F468">
            <v>38807</v>
          </cell>
          <cell r="G468">
            <v>38807</v>
          </cell>
          <cell r="H468">
            <v>-278</v>
          </cell>
        </row>
        <row r="469">
          <cell r="A469" t="str">
            <v>KR</v>
          </cell>
          <cell r="B469">
            <v>1900003767</v>
          </cell>
          <cell r="C469" t="str">
            <v>FULL &amp; FINAL YAADVINDER LAIL (28.12.05)</v>
          </cell>
          <cell r="D469" t="str">
            <v>1006829</v>
          </cell>
          <cell r="E469">
            <v>2000</v>
          </cell>
          <cell r="F469">
            <v>38807</v>
          </cell>
          <cell r="G469">
            <v>38807</v>
          </cell>
          <cell r="H469">
            <v>-780</v>
          </cell>
        </row>
        <row r="470">
          <cell r="A470" t="str">
            <v>KR</v>
          </cell>
          <cell r="B470">
            <v>1900003765</v>
          </cell>
          <cell r="C470" t="str">
            <v>FULL &amp; FINAL UMESH GOYAL(27.01.06)</v>
          </cell>
          <cell r="D470" t="str">
            <v>1007049</v>
          </cell>
          <cell r="E470">
            <v>2000</v>
          </cell>
          <cell r="F470">
            <v>38807</v>
          </cell>
          <cell r="G470">
            <v>38807</v>
          </cell>
          <cell r="H470">
            <v>-1458</v>
          </cell>
        </row>
        <row r="471">
          <cell r="A471" t="str">
            <v>KR</v>
          </cell>
          <cell r="B471">
            <v>1900004205</v>
          </cell>
          <cell r="C471" t="str">
            <v>FULL &amp; FINAL NILESH JHA 9 FEB 06</v>
          </cell>
          <cell r="D471" t="str">
            <v>1007284</v>
          </cell>
          <cell r="E471">
            <v>2000</v>
          </cell>
          <cell r="F471">
            <v>38807</v>
          </cell>
          <cell r="G471">
            <v>38807</v>
          </cell>
          <cell r="H471">
            <v>-868</v>
          </cell>
        </row>
        <row r="472">
          <cell r="A472" t="str">
            <v>KR</v>
          </cell>
          <cell r="B472">
            <v>1900004240</v>
          </cell>
          <cell r="C472" t="str">
            <v>FULL &amp; FINAL SIDDHARTHA PRTI(6.3.06)</v>
          </cell>
          <cell r="D472" t="str">
            <v>1007491</v>
          </cell>
          <cell r="E472">
            <v>2000</v>
          </cell>
          <cell r="F472">
            <v>38807</v>
          </cell>
          <cell r="G472">
            <v>38807</v>
          </cell>
          <cell r="H472">
            <v>-1768</v>
          </cell>
        </row>
        <row r="473">
          <cell r="A473" t="str">
            <v>SA</v>
          </cell>
          <cell r="B473">
            <v>100004455</v>
          </cell>
          <cell r="C473" t="str">
            <v>NOIDA-4 PF for the m/o Mar-06 trfr for depositing</v>
          </cell>
          <cell r="D473" t="str">
            <v>20060331</v>
          </cell>
          <cell r="E473">
            <v>2000</v>
          </cell>
          <cell r="F473">
            <v>38807</v>
          </cell>
          <cell r="G473">
            <v>38807</v>
          </cell>
          <cell r="H473">
            <v>-4678</v>
          </cell>
        </row>
        <row r="474">
          <cell r="A474" t="str">
            <v>KA</v>
          </cell>
          <cell r="B474">
            <v>1700000324</v>
          </cell>
          <cell r="C474" t="str">
            <v>Salary Mar06 PF Control Account</v>
          </cell>
          <cell r="D474" t="str">
            <v>20060331</v>
          </cell>
          <cell r="E474">
            <v>2000</v>
          </cell>
          <cell r="F474">
            <v>38807</v>
          </cell>
          <cell r="G474">
            <v>38807</v>
          </cell>
          <cell r="H474">
            <v>-5720328</v>
          </cell>
        </row>
        <row r="475">
          <cell r="A475" t="str">
            <v>SA</v>
          </cell>
          <cell r="B475">
            <v>100004541</v>
          </cell>
          <cell r="C475" t="str">
            <v>PF ADMN CHARGES FOR MARCH 2006</v>
          </cell>
          <cell r="D475" t="str">
            <v>PF ADMN CHARGES</v>
          </cell>
          <cell r="E475">
            <v>2000</v>
          </cell>
          <cell r="F475">
            <v>38807</v>
          </cell>
          <cell r="G475">
            <v>38807</v>
          </cell>
          <cell r="H475">
            <v>-323721</v>
          </cell>
        </row>
        <row r="476">
          <cell r="A476" t="str">
            <v>KR</v>
          </cell>
          <cell r="B476">
            <v>1900004439</v>
          </cell>
          <cell r="C476" t="str">
            <v>PF ADJ OF N4 FOR MARCH 06</v>
          </cell>
          <cell r="D476" t="str">
            <v>PF N4 MARCH 06</v>
          </cell>
          <cell r="E476">
            <v>2000</v>
          </cell>
          <cell r="F476">
            <v>38807</v>
          </cell>
          <cell r="G476">
            <v>38807</v>
          </cell>
          <cell r="H476">
            <v>4678</v>
          </cell>
        </row>
        <row r="477">
          <cell r="A477" t="str">
            <v>KR</v>
          </cell>
          <cell r="B477">
            <v>1900004440</v>
          </cell>
          <cell r="C477" t="str">
            <v>PF ADJ OF N4 FOR MARCH 06</v>
          </cell>
          <cell r="D477" t="str">
            <v>PF N4 MARCH 06</v>
          </cell>
          <cell r="E477">
            <v>2000</v>
          </cell>
          <cell r="F477">
            <v>38807</v>
          </cell>
          <cell r="G477">
            <v>38807</v>
          </cell>
          <cell r="H477">
            <v>-2339</v>
          </cell>
        </row>
        <row r="478">
          <cell r="A478" t="str">
            <v>SA</v>
          </cell>
          <cell r="B478">
            <v>100004537</v>
          </cell>
          <cell r="C478" t="str">
            <v>MARCH SALARY RASHMI RAJ EC 6469 REVERSED</v>
          </cell>
          <cell r="D478" t="str">
            <v>SAL MARCH REV</v>
          </cell>
          <cell r="E478">
            <v>2000</v>
          </cell>
          <cell r="F478">
            <v>38807</v>
          </cell>
          <cell r="G478">
            <v>38807</v>
          </cell>
          <cell r="H478">
            <v>1968</v>
          </cell>
        </row>
        <row r="479">
          <cell r="A479" t="str">
            <v>SA</v>
          </cell>
          <cell r="B479">
            <v>100004540</v>
          </cell>
          <cell r="C479" t="str">
            <v>MARCH SALARY RAJAT SEN EC 7060 REVERSED</v>
          </cell>
          <cell r="D479" t="str">
            <v>SAL MARCH REV</v>
          </cell>
          <cell r="E479">
            <v>2000</v>
          </cell>
          <cell r="F479">
            <v>38807</v>
          </cell>
          <cell r="G479">
            <v>38807</v>
          </cell>
          <cell r="H479">
            <v>2064</v>
          </cell>
        </row>
        <row r="480">
          <cell r="A480" t="str">
            <v>SA</v>
          </cell>
          <cell r="B480">
            <v>100004529</v>
          </cell>
          <cell r="C480" t="str">
            <v>TDS TRFD TO PF A/C HARISH EC 4364 JAN &amp; FEB SAL</v>
          </cell>
          <cell r="D480" t="str">
            <v>TDS HARISH EC4364</v>
          </cell>
          <cell r="E480">
            <v>2000</v>
          </cell>
          <cell r="F480">
            <v>38807</v>
          </cell>
          <cell r="G480">
            <v>38807</v>
          </cell>
          <cell r="H480">
            <v>-2244</v>
          </cell>
        </row>
        <row r="481">
          <cell r="A481" t="str">
            <v>KA</v>
          </cell>
          <cell r="B481">
            <v>1700000295</v>
          </cell>
          <cell r="C481" t="str">
            <v>FULL &amp; FINAL ANURAG CHOPRA (31.12.05)</v>
          </cell>
          <cell r="D481" t="str">
            <v>1002028</v>
          </cell>
          <cell r="E481">
            <v>2000</v>
          </cell>
          <cell r="F481">
            <v>38807</v>
          </cell>
          <cell r="G481">
            <v>38807</v>
          </cell>
          <cell r="H481">
            <v>9086</v>
          </cell>
        </row>
        <row r="482">
          <cell r="A482" t="str">
            <v>KR</v>
          </cell>
          <cell r="B482">
            <v>1900003792</v>
          </cell>
          <cell r="C482" t="str">
            <v>FULL &amp; FINAL ANURAG CHOPRA (31.12.05)</v>
          </cell>
          <cell r="D482" t="str">
            <v>1002028</v>
          </cell>
          <cell r="E482">
            <v>2000</v>
          </cell>
          <cell r="F482">
            <v>38807</v>
          </cell>
          <cell r="G482">
            <v>38807</v>
          </cell>
          <cell r="H482">
            <v>-9086</v>
          </cell>
        </row>
        <row r="483">
          <cell r="A483" t="str">
            <v>KA</v>
          </cell>
          <cell r="B483">
            <v>1700000327</v>
          </cell>
          <cell r="C483" t="str">
            <v>FULL &amp; FINAL ARTI TRIPATHI(18.10.05)</v>
          </cell>
          <cell r="D483" t="str">
            <v>1006143</v>
          </cell>
          <cell r="E483">
            <v>2000</v>
          </cell>
          <cell r="F483">
            <v>38807</v>
          </cell>
          <cell r="G483">
            <v>38807</v>
          </cell>
          <cell r="H483">
            <v>604</v>
          </cell>
        </row>
        <row r="484">
          <cell r="A484" t="str">
            <v>KR</v>
          </cell>
          <cell r="B484">
            <v>1900004053</v>
          </cell>
          <cell r="C484" t="str">
            <v>FULL &amp; FINAL ARTI TRIPATHI(18.10.05)</v>
          </cell>
          <cell r="D484" t="str">
            <v>1006143</v>
          </cell>
          <cell r="E484">
            <v>2000</v>
          </cell>
          <cell r="F484">
            <v>38807</v>
          </cell>
          <cell r="G484">
            <v>38807</v>
          </cell>
          <cell r="H484">
            <v>-604</v>
          </cell>
        </row>
        <row r="486">
          <cell r="H486">
            <v>-2131894</v>
          </cell>
        </row>
        <row r="488">
          <cell r="F488" t="str">
            <v>Deduction</v>
          </cell>
        </row>
        <row r="489">
          <cell r="F489" t="str">
            <v>Deposited</v>
          </cell>
        </row>
        <row r="490">
          <cell r="C490" t="str">
            <v>Chenai</v>
          </cell>
        </row>
        <row r="491">
          <cell r="A491" t="str">
            <v>KZ</v>
          </cell>
          <cell r="B491">
            <v>1500000553</v>
          </cell>
          <cell r="C491" t="str">
            <v>PF FOR THE M/O MAR'05</v>
          </cell>
          <cell r="D491" t="str">
            <v>334206-334209</v>
          </cell>
          <cell r="E491">
            <v>2020</v>
          </cell>
          <cell r="F491">
            <v>38456</v>
          </cell>
          <cell r="G491">
            <v>38456</v>
          </cell>
          <cell r="H491">
            <v>1520089</v>
          </cell>
        </row>
        <row r="492">
          <cell r="A492" t="str">
            <v>SA</v>
          </cell>
          <cell r="B492">
            <v>100002825</v>
          </cell>
          <cell r="C492" t="str">
            <v>Full and Final settlement of S Sudarsanan - 3768</v>
          </cell>
          <cell r="D492" t="str">
            <v>20050430</v>
          </cell>
          <cell r="E492">
            <v>2020</v>
          </cell>
          <cell r="F492">
            <v>38472</v>
          </cell>
          <cell r="G492">
            <v>38472</v>
          </cell>
          <cell r="H492">
            <v>-1508</v>
          </cell>
        </row>
        <row r="493">
          <cell r="A493" t="str">
            <v>SA</v>
          </cell>
          <cell r="B493">
            <v>100002826</v>
          </cell>
          <cell r="C493" t="str">
            <v>Full and Final settlement of R Krishna - 5310</v>
          </cell>
          <cell r="D493" t="str">
            <v>20050430</v>
          </cell>
          <cell r="E493">
            <v>2020</v>
          </cell>
          <cell r="F493">
            <v>38472</v>
          </cell>
          <cell r="G493">
            <v>38472</v>
          </cell>
          <cell r="H493">
            <v>-2490</v>
          </cell>
        </row>
        <row r="494">
          <cell r="A494" t="str">
            <v>SA</v>
          </cell>
          <cell r="B494">
            <v>100002827</v>
          </cell>
          <cell r="C494" t="str">
            <v>Full and Final settlement of TK Anand - 1767</v>
          </cell>
          <cell r="D494" t="str">
            <v>20050430</v>
          </cell>
          <cell r="E494">
            <v>2020</v>
          </cell>
          <cell r="F494">
            <v>38472</v>
          </cell>
          <cell r="G494">
            <v>38472</v>
          </cell>
          <cell r="H494">
            <v>-6814</v>
          </cell>
        </row>
        <row r="495">
          <cell r="A495" t="str">
            <v>SA</v>
          </cell>
          <cell r="B495">
            <v>100002828</v>
          </cell>
          <cell r="C495" t="str">
            <v>Full and Final settlement of Anubhama - 4948</v>
          </cell>
          <cell r="D495" t="str">
            <v>20050430</v>
          </cell>
          <cell r="E495">
            <v>2020</v>
          </cell>
          <cell r="F495">
            <v>38472</v>
          </cell>
          <cell r="G495">
            <v>38472</v>
          </cell>
          <cell r="H495">
            <v>-3356</v>
          </cell>
        </row>
        <row r="496">
          <cell r="A496" t="str">
            <v>SA</v>
          </cell>
          <cell r="B496">
            <v>100002829</v>
          </cell>
          <cell r="C496" t="str">
            <v>Full and Final settlement of Kamal Kannan - 2521</v>
          </cell>
          <cell r="D496" t="str">
            <v>20050430</v>
          </cell>
          <cell r="E496">
            <v>2020</v>
          </cell>
          <cell r="F496">
            <v>38472</v>
          </cell>
          <cell r="G496">
            <v>38472</v>
          </cell>
          <cell r="H496">
            <v>-6992</v>
          </cell>
        </row>
        <row r="497">
          <cell r="A497" t="str">
            <v>SA</v>
          </cell>
          <cell r="B497">
            <v>100002830</v>
          </cell>
          <cell r="C497" t="str">
            <v>Full and Final settlement of Karthikeyan - 4615</v>
          </cell>
          <cell r="D497" t="str">
            <v>20050430</v>
          </cell>
          <cell r="E497">
            <v>2020</v>
          </cell>
          <cell r="F497">
            <v>38472</v>
          </cell>
          <cell r="G497">
            <v>38472</v>
          </cell>
          <cell r="H497">
            <v>-1284</v>
          </cell>
        </row>
        <row r="498">
          <cell r="A498" t="str">
            <v>SA</v>
          </cell>
          <cell r="B498">
            <v>100002831</v>
          </cell>
          <cell r="C498" t="str">
            <v>Full and Final settlement of Vickram - 5454</v>
          </cell>
          <cell r="D498" t="str">
            <v>20050430</v>
          </cell>
          <cell r="E498">
            <v>2020</v>
          </cell>
          <cell r="F498">
            <v>38472</v>
          </cell>
          <cell r="G498">
            <v>38472</v>
          </cell>
          <cell r="H498">
            <v>-712</v>
          </cell>
        </row>
        <row r="499">
          <cell r="A499" t="str">
            <v>SA</v>
          </cell>
          <cell r="B499">
            <v>100002832</v>
          </cell>
          <cell r="C499" t="str">
            <v>Full and final settlement of Nagalakshmi - 4242</v>
          </cell>
          <cell r="D499" t="str">
            <v>20050430</v>
          </cell>
          <cell r="E499">
            <v>2020</v>
          </cell>
          <cell r="F499">
            <v>38472</v>
          </cell>
          <cell r="G499">
            <v>38472</v>
          </cell>
          <cell r="H499">
            <v>-1598</v>
          </cell>
        </row>
        <row r="500">
          <cell r="A500" t="str">
            <v>SA</v>
          </cell>
          <cell r="B500">
            <v>100002833</v>
          </cell>
          <cell r="C500" t="str">
            <v>Full and final settlement of P Sreenivasula- 4842</v>
          </cell>
          <cell r="D500" t="str">
            <v>20050430</v>
          </cell>
          <cell r="E500">
            <v>2020</v>
          </cell>
          <cell r="F500">
            <v>38472</v>
          </cell>
          <cell r="G500">
            <v>38472</v>
          </cell>
          <cell r="H500">
            <v>-1462</v>
          </cell>
        </row>
        <row r="501">
          <cell r="A501" t="str">
            <v>SA</v>
          </cell>
          <cell r="B501">
            <v>100002834</v>
          </cell>
          <cell r="C501" t="str">
            <v>Full and final settlement of Buvanesh Kanna - 3218</v>
          </cell>
          <cell r="D501" t="str">
            <v>20050430</v>
          </cell>
          <cell r="E501">
            <v>2020</v>
          </cell>
          <cell r="F501">
            <v>38472</v>
          </cell>
          <cell r="G501">
            <v>38472</v>
          </cell>
          <cell r="H501">
            <v>-3304</v>
          </cell>
        </row>
        <row r="502">
          <cell r="A502" t="str">
            <v>SA</v>
          </cell>
          <cell r="B502">
            <v>100002835</v>
          </cell>
          <cell r="C502" t="str">
            <v>Full and final settlement of GAL Mytreyi - 3336</v>
          </cell>
          <cell r="D502" t="str">
            <v>20050430</v>
          </cell>
          <cell r="E502">
            <v>2020</v>
          </cell>
          <cell r="F502">
            <v>38472</v>
          </cell>
          <cell r="G502">
            <v>38472</v>
          </cell>
          <cell r="H502">
            <v>-4868</v>
          </cell>
        </row>
        <row r="503">
          <cell r="A503" t="str">
            <v>SA</v>
          </cell>
          <cell r="B503">
            <v>100002837</v>
          </cell>
          <cell r="C503" t="str">
            <v>Provn for PF admn charges for Apr 2005</v>
          </cell>
          <cell r="D503" t="str">
            <v>20050430</v>
          </cell>
          <cell r="E503">
            <v>2020</v>
          </cell>
          <cell r="F503">
            <v>38472</v>
          </cell>
          <cell r="G503">
            <v>38472</v>
          </cell>
          <cell r="H503">
            <v>-63713</v>
          </cell>
        </row>
        <row r="504">
          <cell r="A504" t="str">
            <v>SA</v>
          </cell>
          <cell r="B504">
            <v>100002846</v>
          </cell>
          <cell r="C504" t="str">
            <v>PF/VPF Deduction from Apr 05 salary</v>
          </cell>
          <cell r="D504" t="str">
            <v>20050430</v>
          </cell>
          <cell r="E504">
            <v>2020</v>
          </cell>
          <cell r="F504">
            <v>38472</v>
          </cell>
          <cell r="G504">
            <v>38472</v>
          </cell>
          <cell r="H504">
            <v>-699285</v>
          </cell>
        </row>
        <row r="505">
          <cell r="A505" t="str">
            <v>SA</v>
          </cell>
          <cell r="B505">
            <v>100002846</v>
          </cell>
          <cell r="C505" t="str">
            <v>PF Deduction  Employer contribution</v>
          </cell>
          <cell r="D505" t="str">
            <v>20050430</v>
          </cell>
          <cell r="E505">
            <v>2020</v>
          </cell>
          <cell r="F505">
            <v>38472</v>
          </cell>
          <cell r="G505">
            <v>38472</v>
          </cell>
          <cell r="H505">
            <v>-674160</v>
          </cell>
        </row>
        <row r="506">
          <cell r="A506" t="str">
            <v>SA</v>
          </cell>
          <cell r="B506">
            <v>100002877</v>
          </cell>
          <cell r="C506" t="str">
            <v>Balance PF admn chg for Apr 2005 provided</v>
          </cell>
          <cell r="D506" t="str">
            <v>20050430</v>
          </cell>
          <cell r="E506">
            <v>2020</v>
          </cell>
          <cell r="F506">
            <v>38472</v>
          </cell>
          <cell r="G506">
            <v>38472</v>
          </cell>
          <cell r="H506">
            <v>-17227</v>
          </cell>
        </row>
        <row r="507">
          <cell r="A507" t="str">
            <v>KZ</v>
          </cell>
          <cell r="B507">
            <v>1500000023</v>
          </cell>
          <cell r="C507" t="str">
            <v>PF FOR THE M/O APRIL05</v>
          </cell>
          <cell r="D507" t="str">
            <v>358349</v>
          </cell>
          <cell r="E507">
            <v>2020</v>
          </cell>
          <cell r="F507">
            <v>38484</v>
          </cell>
          <cell r="G507">
            <v>38484</v>
          </cell>
          <cell r="H507">
            <v>1488773</v>
          </cell>
        </row>
        <row r="508">
          <cell r="A508" t="str">
            <v>SA</v>
          </cell>
          <cell r="B508">
            <v>100000151</v>
          </cell>
          <cell r="C508" t="str">
            <v>SALARY ARRERS TO VIJAY PARTHIBAN</v>
          </cell>
          <cell r="D508" t="str">
            <v>20050513</v>
          </cell>
          <cell r="E508">
            <v>2020</v>
          </cell>
          <cell r="F508">
            <v>38485</v>
          </cell>
          <cell r="G508">
            <v>38485</v>
          </cell>
          <cell r="H508">
            <v>-332</v>
          </cell>
        </row>
        <row r="509">
          <cell r="A509" t="str">
            <v>KZ</v>
          </cell>
          <cell r="B509">
            <v>1500000025</v>
          </cell>
          <cell r="C509" t="str">
            <v>PF FOR THE M/O APRIL05</v>
          </cell>
          <cell r="D509" t="str">
            <v>361851-361857</v>
          </cell>
          <cell r="E509">
            <v>2020</v>
          </cell>
          <cell r="F509">
            <v>38485</v>
          </cell>
          <cell r="G509">
            <v>38485</v>
          </cell>
          <cell r="H509">
            <v>1488773</v>
          </cell>
        </row>
        <row r="510">
          <cell r="A510" t="str">
            <v>KA</v>
          </cell>
          <cell r="B510">
            <v>1700000003</v>
          </cell>
          <cell r="C510" t="str">
            <v>PF FOR THE M/O APRIL05</v>
          </cell>
          <cell r="D510" t="str">
            <v>358349</v>
          </cell>
          <cell r="E510">
            <v>2020</v>
          </cell>
          <cell r="F510">
            <v>38485</v>
          </cell>
          <cell r="G510">
            <v>38484</v>
          </cell>
          <cell r="H510">
            <v>-1488773</v>
          </cell>
        </row>
        <row r="511">
          <cell r="A511" t="str">
            <v>SA</v>
          </cell>
          <cell r="B511">
            <v>100000203</v>
          </cell>
          <cell r="C511" t="str">
            <v>Full and Final settlement of PR Suresh 3571</v>
          </cell>
          <cell r="D511" t="str">
            <v>20050525</v>
          </cell>
          <cell r="E511">
            <v>2020</v>
          </cell>
          <cell r="F511">
            <v>38497</v>
          </cell>
          <cell r="G511">
            <v>38497</v>
          </cell>
          <cell r="H511">
            <v>-2836</v>
          </cell>
        </row>
        <row r="512">
          <cell r="A512" t="str">
            <v>SA</v>
          </cell>
          <cell r="B512">
            <v>100000204</v>
          </cell>
          <cell r="C512" t="str">
            <v>Full and final settlement of M Kesavan 4200</v>
          </cell>
          <cell r="D512" t="str">
            <v>20050525</v>
          </cell>
          <cell r="E512">
            <v>2020</v>
          </cell>
          <cell r="F512">
            <v>38497</v>
          </cell>
          <cell r="G512">
            <v>38497</v>
          </cell>
          <cell r="H512">
            <v>-1372</v>
          </cell>
        </row>
        <row r="513">
          <cell r="A513" t="str">
            <v>SA</v>
          </cell>
          <cell r="B513">
            <v>100000205</v>
          </cell>
          <cell r="C513" t="str">
            <v>Full and Final settlement of M Gomathi 2435</v>
          </cell>
          <cell r="D513" t="str">
            <v>20050525</v>
          </cell>
          <cell r="E513">
            <v>2020</v>
          </cell>
          <cell r="F513">
            <v>38497</v>
          </cell>
          <cell r="G513">
            <v>38497</v>
          </cell>
          <cell r="H513">
            <v>-7022</v>
          </cell>
        </row>
        <row r="514">
          <cell r="A514" t="str">
            <v>SA</v>
          </cell>
          <cell r="B514">
            <v>100000206</v>
          </cell>
          <cell r="C514" t="str">
            <v>Full and Final settlement of Nanda Kishore 3598</v>
          </cell>
          <cell r="D514" t="str">
            <v>20050525</v>
          </cell>
          <cell r="E514">
            <v>2020</v>
          </cell>
          <cell r="F514">
            <v>38497</v>
          </cell>
          <cell r="G514">
            <v>38497</v>
          </cell>
          <cell r="H514">
            <v>-676</v>
          </cell>
        </row>
        <row r="515">
          <cell r="A515" t="str">
            <v>SA</v>
          </cell>
          <cell r="B515">
            <v>100000239</v>
          </cell>
          <cell r="C515" t="str">
            <v>Full and Final settlement of S Dhanraj - 3301</v>
          </cell>
          <cell r="D515" t="str">
            <v>20050531</v>
          </cell>
          <cell r="E515">
            <v>2020</v>
          </cell>
          <cell r="F515">
            <v>38503</v>
          </cell>
          <cell r="G515">
            <v>38503</v>
          </cell>
          <cell r="H515">
            <v>-1854</v>
          </cell>
        </row>
        <row r="516">
          <cell r="A516" t="str">
            <v>SA</v>
          </cell>
          <cell r="B516">
            <v>100000240</v>
          </cell>
          <cell r="C516" t="str">
            <v>Full and Final settlement of Ganesh Kumar - 5046</v>
          </cell>
          <cell r="D516" t="str">
            <v>20050531</v>
          </cell>
          <cell r="E516">
            <v>2020</v>
          </cell>
          <cell r="F516">
            <v>38503</v>
          </cell>
          <cell r="G516">
            <v>38503</v>
          </cell>
          <cell r="H516">
            <v>-2020</v>
          </cell>
        </row>
        <row r="517">
          <cell r="A517" t="str">
            <v>SA</v>
          </cell>
          <cell r="B517">
            <v>100000242</v>
          </cell>
          <cell r="C517" t="str">
            <v>Full and Final settlement of C Ganesh - 5358</v>
          </cell>
          <cell r="D517" t="str">
            <v>20050531</v>
          </cell>
          <cell r="E517">
            <v>2020</v>
          </cell>
          <cell r="F517">
            <v>38503</v>
          </cell>
          <cell r="G517">
            <v>38503</v>
          </cell>
          <cell r="H517">
            <v>-1228</v>
          </cell>
        </row>
        <row r="518">
          <cell r="A518" t="str">
            <v>SA</v>
          </cell>
          <cell r="B518">
            <v>100000243</v>
          </cell>
          <cell r="C518" t="str">
            <v>Full and Final settlement of Mahendra - 4891</v>
          </cell>
          <cell r="D518" t="str">
            <v>20050531</v>
          </cell>
          <cell r="E518">
            <v>2020</v>
          </cell>
          <cell r="F518">
            <v>38503</v>
          </cell>
          <cell r="G518">
            <v>38503</v>
          </cell>
          <cell r="H518">
            <v>-714</v>
          </cell>
        </row>
        <row r="519">
          <cell r="A519" t="str">
            <v>SA</v>
          </cell>
          <cell r="B519">
            <v>100000244</v>
          </cell>
          <cell r="C519" t="str">
            <v>Full and Final settlement of Kalpana T - 3957</v>
          </cell>
          <cell r="D519" t="str">
            <v>20050531</v>
          </cell>
          <cell r="E519">
            <v>2020</v>
          </cell>
          <cell r="F519">
            <v>38503</v>
          </cell>
          <cell r="G519">
            <v>38503</v>
          </cell>
          <cell r="H519">
            <v>-1928</v>
          </cell>
        </row>
        <row r="520">
          <cell r="A520" t="str">
            <v>SA</v>
          </cell>
          <cell r="B520">
            <v>100000245</v>
          </cell>
          <cell r="C520" t="str">
            <v>Full and final settlement of M Badri - 4776</v>
          </cell>
          <cell r="D520" t="str">
            <v>20050531</v>
          </cell>
          <cell r="E520">
            <v>2020</v>
          </cell>
          <cell r="F520">
            <v>38503</v>
          </cell>
          <cell r="G520">
            <v>38503</v>
          </cell>
          <cell r="H520">
            <v>-2524</v>
          </cell>
        </row>
        <row r="521">
          <cell r="A521" t="str">
            <v>SA</v>
          </cell>
          <cell r="B521">
            <v>100000246</v>
          </cell>
          <cell r="C521" t="str">
            <v>Full and final settlement of V Vishnu - 5083</v>
          </cell>
          <cell r="D521" t="str">
            <v>20050531</v>
          </cell>
          <cell r="E521">
            <v>2020</v>
          </cell>
          <cell r="F521">
            <v>38503</v>
          </cell>
          <cell r="G521">
            <v>38503</v>
          </cell>
          <cell r="H521">
            <v>-2426</v>
          </cell>
        </row>
        <row r="522">
          <cell r="A522" t="str">
            <v>SA</v>
          </cell>
          <cell r="B522">
            <v>100000322</v>
          </cell>
          <cell r="C522" t="str">
            <v>Full and final settlement of VNV Rama - 5025</v>
          </cell>
          <cell r="D522" t="str">
            <v>20050608</v>
          </cell>
          <cell r="E522">
            <v>2020</v>
          </cell>
          <cell r="F522">
            <v>38511</v>
          </cell>
          <cell r="G522">
            <v>38509</v>
          </cell>
          <cell r="H522">
            <v>-1518</v>
          </cell>
        </row>
        <row r="523">
          <cell r="A523" t="str">
            <v>SA</v>
          </cell>
          <cell r="B523">
            <v>100000323</v>
          </cell>
          <cell r="C523" t="str">
            <v>Full and final settlement of N Harini - 5844</v>
          </cell>
          <cell r="D523" t="str">
            <v>20050608</v>
          </cell>
          <cell r="E523">
            <v>2020</v>
          </cell>
          <cell r="F523">
            <v>38511</v>
          </cell>
          <cell r="G523">
            <v>38509</v>
          </cell>
          <cell r="H523">
            <v>-52</v>
          </cell>
        </row>
        <row r="524">
          <cell r="A524" t="str">
            <v>SA</v>
          </cell>
          <cell r="B524">
            <v>100000324</v>
          </cell>
          <cell r="C524" t="str">
            <v>Full and final settlement of B Sukanya - 4611</v>
          </cell>
          <cell r="D524" t="str">
            <v>20050608</v>
          </cell>
          <cell r="E524">
            <v>2020</v>
          </cell>
          <cell r="F524">
            <v>38511</v>
          </cell>
          <cell r="G524">
            <v>38511</v>
          </cell>
          <cell r="H524">
            <v>-1590</v>
          </cell>
        </row>
        <row r="525">
          <cell r="A525" t="str">
            <v>SA</v>
          </cell>
          <cell r="B525">
            <v>100000325</v>
          </cell>
          <cell r="C525" t="str">
            <v>Full and final settlement of K Boobal - 3307</v>
          </cell>
          <cell r="D525" t="str">
            <v>20050608</v>
          </cell>
          <cell r="E525">
            <v>2020</v>
          </cell>
          <cell r="F525">
            <v>38511</v>
          </cell>
          <cell r="G525">
            <v>38511</v>
          </cell>
          <cell r="H525">
            <v>-484</v>
          </cell>
        </row>
        <row r="526">
          <cell r="A526" t="str">
            <v>SA</v>
          </cell>
          <cell r="B526">
            <v>100000326</v>
          </cell>
          <cell r="C526" t="str">
            <v>Full and final settlement of S Subbu - 4902</v>
          </cell>
          <cell r="D526" t="str">
            <v>20050608</v>
          </cell>
          <cell r="E526">
            <v>2020</v>
          </cell>
          <cell r="F526">
            <v>38511</v>
          </cell>
          <cell r="G526">
            <v>38511</v>
          </cell>
          <cell r="H526">
            <v>-1050</v>
          </cell>
        </row>
        <row r="527">
          <cell r="A527" t="str">
            <v>SA</v>
          </cell>
          <cell r="B527">
            <v>100000327</v>
          </cell>
          <cell r="C527" t="str">
            <v>Full and final settlement of R Sriram 4298</v>
          </cell>
          <cell r="D527" t="str">
            <v>20050608</v>
          </cell>
          <cell r="E527">
            <v>2020</v>
          </cell>
          <cell r="F527">
            <v>38511</v>
          </cell>
          <cell r="G527">
            <v>38511</v>
          </cell>
          <cell r="H527">
            <v>-2006</v>
          </cell>
        </row>
        <row r="528">
          <cell r="A528" t="str">
            <v>SA</v>
          </cell>
          <cell r="B528">
            <v>100000328</v>
          </cell>
          <cell r="C528" t="str">
            <v>Full and final settlement of B Abitha 4540</v>
          </cell>
          <cell r="D528" t="str">
            <v>20050608</v>
          </cell>
          <cell r="E528">
            <v>2020</v>
          </cell>
          <cell r="F528">
            <v>38511</v>
          </cell>
          <cell r="G528">
            <v>38511</v>
          </cell>
          <cell r="H528">
            <v>-810</v>
          </cell>
        </row>
        <row r="529">
          <cell r="A529" t="str">
            <v>SA</v>
          </cell>
          <cell r="B529">
            <v>100000329</v>
          </cell>
          <cell r="C529" t="str">
            <v>F&amp;F settlement- Aruna HJ- 3698</v>
          </cell>
          <cell r="D529" t="str">
            <v>20050608</v>
          </cell>
          <cell r="E529">
            <v>2020</v>
          </cell>
          <cell r="F529">
            <v>38511</v>
          </cell>
          <cell r="G529">
            <v>38511</v>
          </cell>
          <cell r="H529">
            <v>-1142</v>
          </cell>
        </row>
        <row r="530">
          <cell r="A530" t="str">
            <v>SA</v>
          </cell>
          <cell r="B530">
            <v>100000330</v>
          </cell>
          <cell r="C530" t="str">
            <v>F&amp;F settlement - Renuka Sundari- 3586</v>
          </cell>
          <cell r="D530" t="str">
            <v>20050608</v>
          </cell>
          <cell r="E530">
            <v>2020</v>
          </cell>
          <cell r="F530">
            <v>38511</v>
          </cell>
          <cell r="G530">
            <v>38511</v>
          </cell>
          <cell r="H530">
            <v>-1076</v>
          </cell>
        </row>
        <row r="531">
          <cell r="A531" t="str">
            <v>SA</v>
          </cell>
          <cell r="B531">
            <v>100000331</v>
          </cell>
          <cell r="C531" t="str">
            <v>F&amp;F settlement - Ruby Kurian-4781</v>
          </cell>
          <cell r="D531" t="str">
            <v>20050608</v>
          </cell>
          <cell r="E531">
            <v>2020</v>
          </cell>
          <cell r="F531">
            <v>38511</v>
          </cell>
          <cell r="G531">
            <v>38511</v>
          </cell>
          <cell r="H531">
            <v>-1210</v>
          </cell>
        </row>
        <row r="532">
          <cell r="A532" t="str">
            <v>SA</v>
          </cell>
          <cell r="B532">
            <v>100000350</v>
          </cell>
          <cell r="C532" t="str">
            <v>Full and final settlemetnt of T Siva Perumal 2482</v>
          </cell>
          <cell r="D532" t="str">
            <v>20050610</v>
          </cell>
          <cell r="E532">
            <v>2020</v>
          </cell>
          <cell r="F532">
            <v>38513</v>
          </cell>
          <cell r="G532">
            <v>38513</v>
          </cell>
          <cell r="H532">
            <v>-2820</v>
          </cell>
        </row>
        <row r="533">
          <cell r="A533" t="str">
            <v>KZ</v>
          </cell>
          <cell r="B533">
            <v>1500000094</v>
          </cell>
          <cell r="C533" t="str">
            <v>PF FOR THE M/O MAY05</v>
          </cell>
          <cell r="D533" t="str">
            <v>376967-376970</v>
          </cell>
          <cell r="E533">
            <v>2020</v>
          </cell>
          <cell r="F533">
            <v>38517</v>
          </cell>
          <cell r="G533">
            <v>38517</v>
          </cell>
          <cell r="H533">
            <v>1819914</v>
          </cell>
        </row>
        <row r="534">
          <cell r="A534" t="str">
            <v>SA</v>
          </cell>
          <cell r="B534">
            <v>100000375</v>
          </cell>
          <cell r="C534" t="str">
            <v>F&amp;F settlement- M Badrinarayanan-4776</v>
          </cell>
          <cell r="D534" t="str">
            <v>20050615</v>
          </cell>
          <cell r="E534">
            <v>2020</v>
          </cell>
          <cell r="F534">
            <v>38518</v>
          </cell>
          <cell r="G534">
            <v>38517</v>
          </cell>
          <cell r="H534">
            <v>-830</v>
          </cell>
        </row>
        <row r="535">
          <cell r="A535" t="str">
            <v>SA</v>
          </cell>
          <cell r="B535">
            <v>100000721</v>
          </cell>
          <cell r="C535" t="str">
            <v>Arrear VPF recovered from S uma and vivek</v>
          </cell>
          <cell r="D535" t="str">
            <v>20050710</v>
          </cell>
          <cell r="E535">
            <v>2020</v>
          </cell>
          <cell r="F535">
            <v>38543</v>
          </cell>
          <cell r="G535">
            <v>38543</v>
          </cell>
          <cell r="H535">
            <v>-105</v>
          </cell>
        </row>
        <row r="536">
          <cell r="A536" t="str">
            <v>SA</v>
          </cell>
          <cell r="B536">
            <v>100000721</v>
          </cell>
          <cell r="C536" t="str">
            <v>PF Deduction  Employer contribution</v>
          </cell>
          <cell r="D536" t="str">
            <v>20050710</v>
          </cell>
          <cell r="E536">
            <v>2020</v>
          </cell>
          <cell r="F536">
            <v>38543</v>
          </cell>
          <cell r="G536">
            <v>38543</v>
          </cell>
          <cell r="H536">
            <v>-832483</v>
          </cell>
        </row>
        <row r="537">
          <cell r="A537" t="str">
            <v>SA</v>
          </cell>
          <cell r="B537">
            <v>100000721</v>
          </cell>
          <cell r="C537" t="str">
            <v>PFVPF Deduction from May 05 salary</v>
          </cell>
          <cell r="D537" t="str">
            <v>20050710</v>
          </cell>
          <cell r="E537">
            <v>2020</v>
          </cell>
          <cell r="F537">
            <v>38543</v>
          </cell>
          <cell r="G537">
            <v>38543</v>
          </cell>
          <cell r="H537">
            <v>-864464</v>
          </cell>
        </row>
        <row r="538">
          <cell r="A538" t="str">
            <v>SA</v>
          </cell>
          <cell r="B538">
            <v>100000779</v>
          </cell>
          <cell r="C538" t="str">
            <v>PF Deduction Employer Contribution jun 05</v>
          </cell>
          <cell r="D538" t="str">
            <v>20050710</v>
          </cell>
          <cell r="E538">
            <v>2020</v>
          </cell>
          <cell r="F538">
            <v>38543</v>
          </cell>
          <cell r="G538">
            <v>38543</v>
          </cell>
          <cell r="H538">
            <v>-882335</v>
          </cell>
        </row>
        <row r="539">
          <cell r="A539" t="str">
            <v>SA</v>
          </cell>
          <cell r="B539">
            <v>100000779</v>
          </cell>
          <cell r="C539" t="str">
            <v>PF VPF deduction for June 05 Salary</v>
          </cell>
          <cell r="D539" t="str">
            <v>20050710</v>
          </cell>
          <cell r="E539">
            <v>2020</v>
          </cell>
          <cell r="F539">
            <v>38543</v>
          </cell>
          <cell r="G539">
            <v>38543</v>
          </cell>
          <cell r="H539">
            <v>-914304.67</v>
          </cell>
        </row>
        <row r="540">
          <cell r="A540" t="str">
            <v>KZ</v>
          </cell>
          <cell r="B540">
            <v>1500000156</v>
          </cell>
          <cell r="C540" t="str">
            <v>PF FOR THE M/O JUNE05</v>
          </cell>
          <cell r="D540" t="str">
            <v>398555-398562</v>
          </cell>
          <cell r="E540">
            <v>2020</v>
          </cell>
          <cell r="F540">
            <v>38545</v>
          </cell>
          <cell r="G540">
            <v>38545</v>
          </cell>
          <cell r="H540">
            <v>1915058</v>
          </cell>
        </row>
        <row r="541">
          <cell r="A541" t="str">
            <v>SA</v>
          </cell>
          <cell r="B541">
            <v>100000657</v>
          </cell>
          <cell r="C541" t="str">
            <v>PF Admn charges for May 05</v>
          </cell>
          <cell r="D541" t="str">
            <v>20050713</v>
          </cell>
          <cell r="E541">
            <v>2020</v>
          </cell>
          <cell r="F541">
            <v>38546</v>
          </cell>
          <cell r="G541">
            <v>38546</v>
          </cell>
          <cell r="H541">
            <v>-97930</v>
          </cell>
        </row>
        <row r="542">
          <cell r="A542" t="str">
            <v>SA</v>
          </cell>
          <cell r="B542">
            <v>100000657</v>
          </cell>
          <cell r="C542" t="str">
            <v>PF Admn Charges for June 05</v>
          </cell>
          <cell r="D542" t="str">
            <v>20050713</v>
          </cell>
          <cell r="E542">
            <v>2020</v>
          </cell>
          <cell r="F542">
            <v>38546</v>
          </cell>
          <cell r="G542">
            <v>38546</v>
          </cell>
          <cell r="H542">
            <v>-103831</v>
          </cell>
        </row>
        <row r="543">
          <cell r="A543" t="str">
            <v>SA</v>
          </cell>
          <cell r="B543">
            <v>100000718</v>
          </cell>
          <cell r="C543" t="str">
            <v>EPF- E. Balaji-4620 f&amp;f settlement</v>
          </cell>
          <cell r="D543" t="str">
            <v>20050715</v>
          </cell>
          <cell r="E543">
            <v>2020</v>
          </cell>
          <cell r="F543">
            <v>38548</v>
          </cell>
          <cell r="G543">
            <v>38548</v>
          </cell>
          <cell r="H543">
            <v>-2436</v>
          </cell>
        </row>
        <row r="544">
          <cell r="A544" t="str">
            <v>SA</v>
          </cell>
          <cell r="B544">
            <v>100000719</v>
          </cell>
          <cell r="C544" t="str">
            <v>Salary for June 2005-B Ravi Kumar-4162</v>
          </cell>
          <cell r="D544" t="str">
            <v>20050715</v>
          </cell>
          <cell r="E544">
            <v>2020</v>
          </cell>
          <cell r="F544">
            <v>38548</v>
          </cell>
          <cell r="G544">
            <v>38548</v>
          </cell>
          <cell r="H544">
            <v>-674</v>
          </cell>
        </row>
        <row r="545">
          <cell r="A545" t="str">
            <v>SA</v>
          </cell>
          <cell r="B545">
            <v>100000722</v>
          </cell>
          <cell r="C545" t="str">
            <v>f&amp;f settlement of Sudhir P-2745</v>
          </cell>
          <cell r="D545" t="str">
            <v>20050715</v>
          </cell>
          <cell r="E545">
            <v>2020</v>
          </cell>
          <cell r="F545">
            <v>38548</v>
          </cell>
          <cell r="G545">
            <v>38548</v>
          </cell>
          <cell r="H545">
            <v>-3964</v>
          </cell>
        </row>
        <row r="546">
          <cell r="A546" t="str">
            <v>SA</v>
          </cell>
          <cell r="B546">
            <v>100000723</v>
          </cell>
          <cell r="C546" t="str">
            <v>f&amp;f settlement of Rina Monica-6027</v>
          </cell>
          <cell r="D546" t="str">
            <v>20050715</v>
          </cell>
          <cell r="E546">
            <v>2020</v>
          </cell>
          <cell r="F546">
            <v>38548</v>
          </cell>
          <cell r="G546">
            <v>38548</v>
          </cell>
          <cell r="H546">
            <v>-594</v>
          </cell>
        </row>
        <row r="547">
          <cell r="A547" t="str">
            <v>SA</v>
          </cell>
          <cell r="B547">
            <v>100000724</v>
          </cell>
          <cell r="C547" t="str">
            <v>F&amp;F settlement of S Sathish Kumar-4337</v>
          </cell>
          <cell r="D547" t="str">
            <v>20050715</v>
          </cell>
          <cell r="E547">
            <v>2020</v>
          </cell>
          <cell r="F547">
            <v>38548</v>
          </cell>
          <cell r="G547">
            <v>38548</v>
          </cell>
          <cell r="H547">
            <v>-304</v>
          </cell>
        </row>
        <row r="548">
          <cell r="A548" t="str">
            <v>SA</v>
          </cell>
          <cell r="B548">
            <v>100000725</v>
          </cell>
          <cell r="C548" t="str">
            <v>f&amp;f settlement of Venkat Rajkumar-4790</v>
          </cell>
          <cell r="D548" t="str">
            <v>20050715</v>
          </cell>
          <cell r="E548">
            <v>2020</v>
          </cell>
          <cell r="F548">
            <v>38548</v>
          </cell>
          <cell r="G548">
            <v>38548</v>
          </cell>
          <cell r="H548">
            <v>-262</v>
          </cell>
        </row>
        <row r="549">
          <cell r="A549" t="str">
            <v>SA</v>
          </cell>
          <cell r="B549">
            <v>100000726</v>
          </cell>
          <cell r="C549" t="str">
            <v>f&amp;f settlement of P Suresh 5019</v>
          </cell>
          <cell r="D549" t="str">
            <v>20050715</v>
          </cell>
          <cell r="E549">
            <v>2020</v>
          </cell>
          <cell r="F549">
            <v>38548</v>
          </cell>
          <cell r="G549">
            <v>38548</v>
          </cell>
          <cell r="H549">
            <v>-6910</v>
          </cell>
        </row>
        <row r="550">
          <cell r="A550" t="str">
            <v>SA</v>
          </cell>
          <cell r="B550">
            <v>100000727</v>
          </cell>
          <cell r="C550" t="str">
            <v>F&amp;F settlement of Rani M- 5599</v>
          </cell>
          <cell r="D550" t="str">
            <v>20050715</v>
          </cell>
          <cell r="E550">
            <v>2020</v>
          </cell>
          <cell r="F550">
            <v>38548</v>
          </cell>
          <cell r="G550">
            <v>38548</v>
          </cell>
          <cell r="H550">
            <v>-206</v>
          </cell>
        </row>
        <row r="551">
          <cell r="A551" t="str">
            <v>SA</v>
          </cell>
          <cell r="B551">
            <v>100000728</v>
          </cell>
          <cell r="C551" t="str">
            <v>F&amp;F Settlement of Denu S-4196</v>
          </cell>
          <cell r="D551" t="str">
            <v>20050715</v>
          </cell>
          <cell r="E551">
            <v>2020</v>
          </cell>
          <cell r="F551">
            <v>38548</v>
          </cell>
          <cell r="G551">
            <v>38548</v>
          </cell>
          <cell r="H551">
            <v>-130</v>
          </cell>
        </row>
        <row r="552">
          <cell r="A552" t="str">
            <v>SA</v>
          </cell>
          <cell r="B552">
            <v>100000729</v>
          </cell>
          <cell r="C552" t="str">
            <v>f&amp;f settlement of J David Pushparaj-5734</v>
          </cell>
          <cell r="D552" t="str">
            <v>20050715</v>
          </cell>
          <cell r="E552">
            <v>2020</v>
          </cell>
          <cell r="F552">
            <v>38548</v>
          </cell>
          <cell r="G552">
            <v>38548</v>
          </cell>
          <cell r="H552">
            <v>-2334</v>
          </cell>
        </row>
        <row r="553">
          <cell r="A553" t="str">
            <v>SA</v>
          </cell>
          <cell r="B553">
            <v>100000750</v>
          </cell>
          <cell r="C553" t="str">
            <v>f&amp;f settlement of Kavitha M- 5486</v>
          </cell>
          <cell r="D553" t="str">
            <v>20050721</v>
          </cell>
          <cell r="E553">
            <v>2020</v>
          </cell>
          <cell r="F553">
            <v>38554</v>
          </cell>
          <cell r="G553">
            <v>38554</v>
          </cell>
          <cell r="H553">
            <v>-4960</v>
          </cell>
        </row>
        <row r="554">
          <cell r="A554" t="str">
            <v>SA</v>
          </cell>
          <cell r="B554">
            <v>100000751</v>
          </cell>
          <cell r="C554" t="str">
            <v>f&amp;f settlement of Ebencilin-3605</v>
          </cell>
          <cell r="D554" t="str">
            <v>20050721</v>
          </cell>
          <cell r="E554">
            <v>2020</v>
          </cell>
          <cell r="F554">
            <v>38554</v>
          </cell>
          <cell r="G554">
            <v>38554</v>
          </cell>
          <cell r="H554">
            <v>-262</v>
          </cell>
        </row>
        <row r="555">
          <cell r="A555" t="str">
            <v>SA</v>
          </cell>
          <cell r="B555">
            <v>100000752</v>
          </cell>
          <cell r="C555" t="str">
            <v>f&amp;f settlement-G Kirthika- 4343</v>
          </cell>
          <cell r="D555" t="str">
            <v>20050721</v>
          </cell>
          <cell r="E555">
            <v>2020</v>
          </cell>
          <cell r="F555">
            <v>38554</v>
          </cell>
          <cell r="G555">
            <v>38554</v>
          </cell>
          <cell r="H555">
            <v>-2412</v>
          </cell>
        </row>
        <row r="556">
          <cell r="A556" t="str">
            <v>SA</v>
          </cell>
          <cell r="B556">
            <v>100000753</v>
          </cell>
          <cell r="C556" t="str">
            <v>F&amp;F Settlementof Siva Prasad-4098</v>
          </cell>
          <cell r="D556" t="str">
            <v>20050721</v>
          </cell>
          <cell r="E556">
            <v>2020</v>
          </cell>
          <cell r="F556">
            <v>38554</v>
          </cell>
          <cell r="G556">
            <v>38554</v>
          </cell>
          <cell r="H556">
            <v>-816</v>
          </cell>
        </row>
        <row r="557">
          <cell r="A557" t="str">
            <v>SA</v>
          </cell>
          <cell r="B557">
            <v>100000754</v>
          </cell>
          <cell r="C557" t="str">
            <v>F&amp;F settlement of Nirmala Nair-4610</v>
          </cell>
          <cell r="D557" t="str">
            <v>20050721</v>
          </cell>
          <cell r="E557">
            <v>2020</v>
          </cell>
          <cell r="F557">
            <v>38554</v>
          </cell>
          <cell r="G557">
            <v>38554</v>
          </cell>
          <cell r="H557">
            <v>-896</v>
          </cell>
        </row>
        <row r="558">
          <cell r="A558" t="str">
            <v>SA</v>
          </cell>
          <cell r="B558">
            <v>100000784</v>
          </cell>
          <cell r="C558" t="str">
            <v>f&amp;f settlement of APR Vijay-4393</v>
          </cell>
          <cell r="D558" t="str">
            <v>20050729</v>
          </cell>
          <cell r="E558">
            <v>2020</v>
          </cell>
          <cell r="F558">
            <v>38562</v>
          </cell>
          <cell r="G558">
            <v>38562</v>
          </cell>
          <cell r="H558">
            <v>-1872</v>
          </cell>
        </row>
        <row r="559">
          <cell r="A559" t="str">
            <v>SA</v>
          </cell>
          <cell r="B559">
            <v>100000785</v>
          </cell>
          <cell r="C559" t="str">
            <v>F&amp;F settlement of  V Deepa-3996</v>
          </cell>
          <cell r="D559" t="str">
            <v>20050729</v>
          </cell>
          <cell r="E559">
            <v>2020</v>
          </cell>
          <cell r="F559">
            <v>38562</v>
          </cell>
          <cell r="G559">
            <v>38562</v>
          </cell>
          <cell r="H559">
            <v>-1772</v>
          </cell>
        </row>
        <row r="560">
          <cell r="A560" t="str">
            <v>SA</v>
          </cell>
          <cell r="B560">
            <v>100000874</v>
          </cell>
          <cell r="C560" t="str">
            <v>f&amp;f settlement of B Ranjhani- 5323</v>
          </cell>
          <cell r="D560" t="str">
            <v>20050805</v>
          </cell>
          <cell r="E560">
            <v>2020</v>
          </cell>
          <cell r="F560">
            <v>38569</v>
          </cell>
          <cell r="G560">
            <v>38569</v>
          </cell>
          <cell r="H560">
            <v>-756</v>
          </cell>
        </row>
        <row r="561">
          <cell r="A561" t="str">
            <v>SA</v>
          </cell>
          <cell r="B561">
            <v>100000875</v>
          </cell>
          <cell r="C561" t="str">
            <v>f&amp;f settlement of Narayan V-1316</v>
          </cell>
          <cell r="D561" t="str">
            <v>20050805</v>
          </cell>
          <cell r="E561">
            <v>2020</v>
          </cell>
          <cell r="F561">
            <v>38569</v>
          </cell>
          <cell r="G561">
            <v>38569</v>
          </cell>
          <cell r="H561">
            <v>-7948</v>
          </cell>
        </row>
        <row r="562">
          <cell r="A562" t="str">
            <v>SA</v>
          </cell>
          <cell r="B562">
            <v>100000876</v>
          </cell>
          <cell r="C562" t="str">
            <v>f&amp;f settlement of Kala Balasundram-3024</v>
          </cell>
          <cell r="D562" t="str">
            <v>20050805</v>
          </cell>
          <cell r="E562">
            <v>2020</v>
          </cell>
          <cell r="F562">
            <v>38569</v>
          </cell>
          <cell r="G562">
            <v>38569</v>
          </cell>
          <cell r="H562">
            <v>-6086</v>
          </cell>
        </row>
        <row r="563">
          <cell r="A563" t="str">
            <v>SA</v>
          </cell>
          <cell r="B563">
            <v>100000877</v>
          </cell>
          <cell r="C563" t="str">
            <v>f&amp;f settlement of B Ponmeenal-2427</v>
          </cell>
          <cell r="D563" t="str">
            <v>20050805</v>
          </cell>
          <cell r="E563">
            <v>2020</v>
          </cell>
          <cell r="F563">
            <v>38569</v>
          </cell>
          <cell r="G563">
            <v>38569</v>
          </cell>
          <cell r="H563">
            <v>-3874</v>
          </cell>
        </row>
        <row r="564">
          <cell r="A564" t="str">
            <v>KZ</v>
          </cell>
          <cell r="B564">
            <v>1500000200</v>
          </cell>
          <cell r="C564" t="str">
            <v>PF FOR THE M/O JULY05</v>
          </cell>
          <cell r="D564" t="str">
            <v>415040-415043</v>
          </cell>
          <cell r="E564">
            <v>2020</v>
          </cell>
          <cell r="F564">
            <v>38573</v>
          </cell>
          <cell r="G564">
            <v>38573</v>
          </cell>
          <cell r="H564">
            <v>1931280</v>
          </cell>
        </row>
        <row r="565">
          <cell r="A565" t="str">
            <v>SA</v>
          </cell>
          <cell r="B565">
            <v>100000949</v>
          </cell>
          <cell r="C565" t="str">
            <v>f&amp;f settlement to Ramesh Y-4085</v>
          </cell>
          <cell r="D565" t="str">
            <v>20050810</v>
          </cell>
          <cell r="E565">
            <v>2020</v>
          </cell>
          <cell r="F565">
            <v>38574</v>
          </cell>
          <cell r="G565">
            <v>38574</v>
          </cell>
          <cell r="H565">
            <v>-2596</v>
          </cell>
        </row>
        <row r="566">
          <cell r="A566" t="str">
            <v>SA</v>
          </cell>
          <cell r="B566">
            <v>100000950</v>
          </cell>
          <cell r="C566" t="str">
            <v>f&amp;f settlement to Rajesh R-4086</v>
          </cell>
          <cell r="D566" t="str">
            <v>20050810</v>
          </cell>
          <cell r="E566">
            <v>2020</v>
          </cell>
          <cell r="F566">
            <v>38574</v>
          </cell>
          <cell r="G566">
            <v>38574</v>
          </cell>
          <cell r="H566">
            <v>-2472</v>
          </cell>
        </row>
        <row r="567">
          <cell r="A567" t="str">
            <v>SA</v>
          </cell>
          <cell r="B567">
            <v>100000951</v>
          </cell>
          <cell r="C567" t="str">
            <v>F&amp;F settlement of Lincy Thomas-3302</v>
          </cell>
          <cell r="D567" t="str">
            <v>20050810</v>
          </cell>
          <cell r="E567">
            <v>2020</v>
          </cell>
          <cell r="F567">
            <v>38574</v>
          </cell>
          <cell r="G567">
            <v>38574</v>
          </cell>
          <cell r="H567">
            <v>-394</v>
          </cell>
        </row>
        <row r="568">
          <cell r="A568" t="str">
            <v>SA</v>
          </cell>
          <cell r="B568">
            <v>100000952</v>
          </cell>
          <cell r="C568" t="str">
            <v>F&amp;F settlement of Suresh Vaithianathan-4112</v>
          </cell>
          <cell r="D568" t="str">
            <v>20050810</v>
          </cell>
          <cell r="E568">
            <v>2020</v>
          </cell>
          <cell r="F568">
            <v>38574</v>
          </cell>
          <cell r="G568">
            <v>38574</v>
          </cell>
          <cell r="H568">
            <v>-1388</v>
          </cell>
        </row>
        <row r="569">
          <cell r="A569" t="str">
            <v>SA</v>
          </cell>
          <cell r="B569">
            <v>100000953</v>
          </cell>
          <cell r="C569" t="str">
            <v>F&amp;F settlement of S. Narayan-4245</v>
          </cell>
          <cell r="D569" t="str">
            <v>20050810</v>
          </cell>
          <cell r="E569">
            <v>2020</v>
          </cell>
          <cell r="F569">
            <v>38574</v>
          </cell>
          <cell r="G569">
            <v>38574</v>
          </cell>
          <cell r="H569">
            <v>-2042</v>
          </cell>
        </row>
        <row r="570">
          <cell r="A570" t="str">
            <v>SA</v>
          </cell>
          <cell r="B570">
            <v>100000954</v>
          </cell>
          <cell r="C570" t="str">
            <v>F&amp;F Settlement of Kashyap Moturi-5356</v>
          </cell>
          <cell r="D570" t="str">
            <v>20050810</v>
          </cell>
          <cell r="E570">
            <v>2020</v>
          </cell>
          <cell r="F570">
            <v>38574</v>
          </cell>
          <cell r="G570">
            <v>38574</v>
          </cell>
          <cell r="H570">
            <v>-1714</v>
          </cell>
        </row>
        <row r="571">
          <cell r="A571" t="str">
            <v>SA</v>
          </cell>
          <cell r="B571">
            <v>100000955</v>
          </cell>
          <cell r="C571" t="str">
            <v>F&amp;F Settlement of S N Lavanya-4027</v>
          </cell>
          <cell r="D571" t="str">
            <v>20050810</v>
          </cell>
          <cell r="E571">
            <v>2020</v>
          </cell>
          <cell r="F571">
            <v>38574</v>
          </cell>
          <cell r="G571">
            <v>38574</v>
          </cell>
          <cell r="H571">
            <v>-2612</v>
          </cell>
        </row>
        <row r="572">
          <cell r="A572" t="str">
            <v>SA</v>
          </cell>
          <cell r="B572">
            <v>100000956</v>
          </cell>
          <cell r="C572" t="str">
            <v>f&amp;f settlement of Sankar V-5364</v>
          </cell>
          <cell r="D572" t="str">
            <v>20050810</v>
          </cell>
          <cell r="E572">
            <v>2020</v>
          </cell>
          <cell r="F572">
            <v>38574</v>
          </cell>
          <cell r="G572">
            <v>38574</v>
          </cell>
          <cell r="H572">
            <v>-13708</v>
          </cell>
        </row>
        <row r="573">
          <cell r="A573" t="str">
            <v>SA</v>
          </cell>
          <cell r="B573">
            <v>100000962</v>
          </cell>
          <cell r="C573" t="str">
            <v>Salary for June 05-18 days for Revathy P</v>
          </cell>
          <cell r="D573" t="str">
            <v>20050812</v>
          </cell>
          <cell r="E573">
            <v>2020</v>
          </cell>
          <cell r="F573">
            <v>38576</v>
          </cell>
          <cell r="G573">
            <v>38576</v>
          </cell>
          <cell r="H573">
            <v>-540</v>
          </cell>
        </row>
        <row r="574">
          <cell r="A574" t="str">
            <v>SA</v>
          </cell>
          <cell r="B574">
            <v>100000979</v>
          </cell>
          <cell r="C574" t="str">
            <v>f&amp;f settlement of Lalit Kumar S-3114</v>
          </cell>
          <cell r="D574" t="str">
            <v>20050817</v>
          </cell>
          <cell r="E574">
            <v>2020</v>
          </cell>
          <cell r="F574">
            <v>38581</v>
          </cell>
          <cell r="G574">
            <v>38581</v>
          </cell>
          <cell r="H574">
            <v>-1810</v>
          </cell>
        </row>
        <row r="575">
          <cell r="A575" t="str">
            <v>SA</v>
          </cell>
          <cell r="B575">
            <v>100000980</v>
          </cell>
          <cell r="C575" t="str">
            <v>f&amp;f settlement of B G V Kiran Kumar-4868</v>
          </cell>
          <cell r="D575" t="str">
            <v>20050817</v>
          </cell>
          <cell r="E575">
            <v>2020</v>
          </cell>
          <cell r="F575">
            <v>38581</v>
          </cell>
          <cell r="G575">
            <v>38581</v>
          </cell>
          <cell r="H575">
            <v>-7608</v>
          </cell>
        </row>
        <row r="576">
          <cell r="A576" t="str">
            <v>SA</v>
          </cell>
          <cell r="B576">
            <v>100000981</v>
          </cell>
          <cell r="C576" t="str">
            <v>f&amp;f settlement of K R Seshadhri-4460</v>
          </cell>
          <cell r="D576" t="str">
            <v>20050817</v>
          </cell>
          <cell r="E576">
            <v>2020</v>
          </cell>
          <cell r="F576">
            <v>38581</v>
          </cell>
          <cell r="G576">
            <v>38581</v>
          </cell>
          <cell r="H576">
            <v>-2636</v>
          </cell>
        </row>
        <row r="577">
          <cell r="A577" t="str">
            <v>SA</v>
          </cell>
          <cell r="B577">
            <v>100000985</v>
          </cell>
          <cell r="C577" t="str">
            <v>f&amp;f settlement of Kallam Hymavathy-3650</v>
          </cell>
          <cell r="D577" t="str">
            <v>20050817</v>
          </cell>
          <cell r="E577">
            <v>2020</v>
          </cell>
          <cell r="F577">
            <v>38581</v>
          </cell>
          <cell r="G577">
            <v>38581</v>
          </cell>
          <cell r="H577">
            <v>-1384</v>
          </cell>
        </row>
        <row r="578">
          <cell r="A578" t="str">
            <v>SA</v>
          </cell>
          <cell r="B578">
            <v>100000989</v>
          </cell>
          <cell r="C578" t="str">
            <v>f&amp;f settlement of V Anusha-3030</v>
          </cell>
          <cell r="D578" t="str">
            <v>20050817</v>
          </cell>
          <cell r="E578">
            <v>2020</v>
          </cell>
          <cell r="F578">
            <v>38581</v>
          </cell>
          <cell r="G578">
            <v>38581</v>
          </cell>
          <cell r="H578">
            <v>-2662</v>
          </cell>
        </row>
        <row r="579">
          <cell r="A579" t="str">
            <v>SA</v>
          </cell>
          <cell r="B579">
            <v>100000993</v>
          </cell>
          <cell r="C579" t="str">
            <v>F&amp;F settlement of N Vishwanath-6008</v>
          </cell>
          <cell r="D579" t="str">
            <v>20050817</v>
          </cell>
          <cell r="E579">
            <v>2020</v>
          </cell>
          <cell r="F579">
            <v>38581</v>
          </cell>
          <cell r="G579">
            <v>38581</v>
          </cell>
          <cell r="H579">
            <v>-532</v>
          </cell>
        </row>
        <row r="580">
          <cell r="A580" t="str">
            <v>SA</v>
          </cell>
          <cell r="B580">
            <v>100000995</v>
          </cell>
          <cell r="C580" t="str">
            <v>F&amp;F settlement of  M Sarulatha-4757</v>
          </cell>
          <cell r="D580" t="str">
            <v>20050817</v>
          </cell>
          <cell r="E580">
            <v>2020</v>
          </cell>
          <cell r="F580">
            <v>38581</v>
          </cell>
          <cell r="G580">
            <v>38581</v>
          </cell>
          <cell r="H580">
            <v>-892</v>
          </cell>
        </row>
        <row r="581">
          <cell r="A581" t="str">
            <v>SA</v>
          </cell>
          <cell r="B581">
            <v>100000998</v>
          </cell>
          <cell r="C581" t="str">
            <v>F&amp;F Settlement of M Karthik-5120</v>
          </cell>
          <cell r="D581" t="str">
            <v>20050817</v>
          </cell>
          <cell r="E581">
            <v>2020</v>
          </cell>
          <cell r="F581">
            <v>38581</v>
          </cell>
          <cell r="G581">
            <v>38581</v>
          </cell>
          <cell r="H581">
            <v>-1014</v>
          </cell>
        </row>
        <row r="582">
          <cell r="A582" t="str">
            <v>SA</v>
          </cell>
          <cell r="B582">
            <v>100000999</v>
          </cell>
          <cell r="C582" t="str">
            <v>f&amp;f settlement of Raveendra Kumar C</v>
          </cell>
          <cell r="D582" t="str">
            <v>20050817</v>
          </cell>
          <cell r="E582">
            <v>2020</v>
          </cell>
          <cell r="F582">
            <v>38581</v>
          </cell>
          <cell r="G582">
            <v>38581</v>
          </cell>
          <cell r="H582">
            <v>-5184</v>
          </cell>
        </row>
        <row r="583">
          <cell r="A583" t="str">
            <v>SA</v>
          </cell>
          <cell r="B583">
            <v>100001000</v>
          </cell>
          <cell r="C583" t="str">
            <v>f&amp;f settlement of Rajagopal-3731</v>
          </cell>
          <cell r="D583" t="str">
            <v>20050817</v>
          </cell>
          <cell r="E583">
            <v>2020</v>
          </cell>
          <cell r="F583">
            <v>38581</v>
          </cell>
          <cell r="G583">
            <v>38581</v>
          </cell>
          <cell r="H583">
            <v>-16600</v>
          </cell>
        </row>
        <row r="584">
          <cell r="A584" t="str">
            <v>SA</v>
          </cell>
          <cell r="B584">
            <v>100001005</v>
          </cell>
          <cell r="C584" t="str">
            <v>f&amp;f settlement of Sunitha C S-5135</v>
          </cell>
          <cell r="D584" t="str">
            <v>20050817</v>
          </cell>
          <cell r="E584">
            <v>2020</v>
          </cell>
          <cell r="F584">
            <v>38581</v>
          </cell>
          <cell r="G584">
            <v>38581</v>
          </cell>
          <cell r="H584">
            <v>-78</v>
          </cell>
        </row>
        <row r="585">
          <cell r="A585" t="str">
            <v>SA</v>
          </cell>
          <cell r="B585">
            <v>100001006</v>
          </cell>
          <cell r="C585" t="str">
            <v>f&amp;f settlement of Vijayalakshmi D-6119</v>
          </cell>
          <cell r="D585" t="str">
            <v>20050817</v>
          </cell>
          <cell r="E585">
            <v>2020</v>
          </cell>
          <cell r="F585">
            <v>38581</v>
          </cell>
          <cell r="G585">
            <v>38581</v>
          </cell>
          <cell r="H585">
            <v>-284</v>
          </cell>
        </row>
        <row r="586">
          <cell r="A586" t="str">
            <v>SA</v>
          </cell>
          <cell r="B586">
            <v>100001007</v>
          </cell>
          <cell r="C586" t="str">
            <v>f&amp;f settlement of K Vaidhyanathan-5119</v>
          </cell>
          <cell r="D586" t="str">
            <v>20050817</v>
          </cell>
          <cell r="E586">
            <v>2020</v>
          </cell>
          <cell r="F586">
            <v>38581</v>
          </cell>
          <cell r="G586">
            <v>38581</v>
          </cell>
          <cell r="H586">
            <v>-540</v>
          </cell>
        </row>
        <row r="587">
          <cell r="A587" t="str">
            <v>SA</v>
          </cell>
          <cell r="B587">
            <v>100001008</v>
          </cell>
          <cell r="C587" t="str">
            <v>F&amp;F Settlement of Kingsly bose-5008</v>
          </cell>
          <cell r="D587" t="str">
            <v>20050817</v>
          </cell>
          <cell r="E587">
            <v>2020</v>
          </cell>
          <cell r="F587">
            <v>38581</v>
          </cell>
          <cell r="G587">
            <v>38581</v>
          </cell>
          <cell r="H587">
            <v>-94</v>
          </cell>
        </row>
        <row r="588">
          <cell r="A588" t="str">
            <v>SA</v>
          </cell>
          <cell r="B588">
            <v>100001017</v>
          </cell>
          <cell r="C588" t="str">
            <v>f&amp;f settlement of G Uma Maheshwari-2231</v>
          </cell>
          <cell r="D588" t="str">
            <v>20050819</v>
          </cell>
          <cell r="E588">
            <v>2020</v>
          </cell>
          <cell r="F588">
            <v>38583</v>
          </cell>
          <cell r="G588">
            <v>38583</v>
          </cell>
          <cell r="H588">
            <v>-5852</v>
          </cell>
        </row>
        <row r="589">
          <cell r="A589" t="str">
            <v>SA</v>
          </cell>
          <cell r="B589">
            <v>100001079</v>
          </cell>
          <cell r="C589" t="str">
            <v>PF July 05 employer contribution</v>
          </cell>
          <cell r="D589" t="str">
            <v>20050827</v>
          </cell>
          <cell r="E589">
            <v>2020</v>
          </cell>
          <cell r="F589">
            <v>38591</v>
          </cell>
          <cell r="G589">
            <v>38591</v>
          </cell>
          <cell r="H589">
            <v>-881811</v>
          </cell>
        </row>
        <row r="590">
          <cell r="A590" t="str">
            <v>SA</v>
          </cell>
          <cell r="B590">
            <v>100001079</v>
          </cell>
          <cell r="C590" t="str">
            <v>PF July 05 employer contribution</v>
          </cell>
          <cell r="D590" t="str">
            <v>20050827</v>
          </cell>
          <cell r="E590">
            <v>2020</v>
          </cell>
          <cell r="F590">
            <v>38591</v>
          </cell>
          <cell r="G590">
            <v>38591</v>
          </cell>
          <cell r="H590">
            <v>-913442.53</v>
          </cell>
        </row>
        <row r="591">
          <cell r="A591" t="str">
            <v>SA</v>
          </cell>
          <cell r="B591">
            <v>100001172</v>
          </cell>
          <cell r="C591" t="str">
            <v>PF Admin Charges for July 05</v>
          </cell>
          <cell r="D591" t="str">
            <v>20050906</v>
          </cell>
          <cell r="E591">
            <v>2020</v>
          </cell>
          <cell r="F591">
            <v>38601</v>
          </cell>
          <cell r="G591">
            <v>38601</v>
          </cell>
          <cell r="H591">
            <v>-105223</v>
          </cell>
        </row>
        <row r="592">
          <cell r="A592" t="str">
            <v>SA</v>
          </cell>
          <cell r="B592">
            <v>100001177</v>
          </cell>
          <cell r="C592" t="str">
            <v>Salary Arrears paid to PR UMA-2237</v>
          </cell>
          <cell r="D592" t="str">
            <v>20050909</v>
          </cell>
          <cell r="E592">
            <v>2020</v>
          </cell>
          <cell r="F592">
            <v>38604</v>
          </cell>
          <cell r="G592">
            <v>38604</v>
          </cell>
          <cell r="H592">
            <v>-1442</v>
          </cell>
        </row>
        <row r="593">
          <cell r="A593" t="str">
            <v>SA</v>
          </cell>
          <cell r="B593">
            <v>100001178</v>
          </cell>
          <cell r="C593" t="str">
            <v>4 days arrears for June 05-Pamulu Kotharu-5977</v>
          </cell>
          <cell r="D593" t="str">
            <v>20050909</v>
          </cell>
          <cell r="E593">
            <v>2020</v>
          </cell>
          <cell r="F593">
            <v>38604</v>
          </cell>
          <cell r="G593">
            <v>38604</v>
          </cell>
          <cell r="H593">
            <v>-780</v>
          </cell>
        </row>
        <row r="594">
          <cell r="A594" t="str">
            <v>SA</v>
          </cell>
          <cell r="B594">
            <v>100001179</v>
          </cell>
          <cell r="C594" t="str">
            <v>f&amp;f settlement for N Sivasankar-3131</v>
          </cell>
          <cell r="D594" t="str">
            <v>20050909</v>
          </cell>
          <cell r="E594">
            <v>2020</v>
          </cell>
          <cell r="F594">
            <v>38604</v>
          </cell>
          <cell r="G594">
            <v>38604</v>
          </cell>
          <cell r="H594">
            <v>-3326</v>
          </cell>
        </row>
        <row r="595">
          <cell r="A595" t="str">
            <v>SA</v>
          </cell>
          <cell r="B595">
            <v>100001180</v>
          </cell>
          <cell r="C595" t="str">
            <v>f&amp;f settlement of R Veeraraghavan-5745</v>
          </cell>
          <cell r="D595" t="str">
            <v>20050909</v>
          </cell>
          <cell r="E595">
            <v>2020</v>
          </cell>
          <cell r="F595">
            <v>38604</v>
          </cell>
          <cell r="G595">
            <v>38604</v>
          </cell>
          <cell r="H595">
            <v>-5630</v>
          </cell>
        </row>
        <row r="596">
          <cell r="A596" t="str">
            <v>SA</v>
          </cell>
          <cell r="B596">
            <v>100001181</v>
          </cell>
          <cell r="C596" t="str">
            <v>f&amp;f settlement of Sathish G-6085</v>
          </cell>
          <cell r="D596" t="str">
            <v>20050909</v>
          </cell>
          <cell r="E596">
            <v>2020</v>
          </cell>
          <cell r="F596">
            <v>38604</v>
          </cell>
          <cell r="G596">
            <v>38604</v>
          </cell>
          <cell r="H596">
            <v>-436</v>
          </cell>
        </row>
        <row r="597">
          <cell r="A597" t="str">
            <v>SA</v>
          </cell>
          <cell r="B597">
            <v>100001182</v>
          </cell>
          <cell r="C597" t="str">
            <v>f&amp;f settlement of Ravi Kumar B-4162</v>
          </cell>
          <cell r="D597" t="str">
            <v>20050909</v>
          </cell>
          <cell r="E597">
            <v>2020</v>
          </cell>
          <cell r="F597">
            <v>38604</v>
          </cell>
          <cell r="G597">
            <v>38604</v>
          </cell>
          <cell r="H597">
            <v>-1056</v>
          </cell>
        </row>
        <row r="598">
          <cell r="A598" t="str">
            <v>SA</v>
          </cell>
          <cell r="B598">
            <v>100001217</v>
          </cell>
          <cell r="C598" t="str">
            <v>f&amp;f settlement of Sundar Busi-5393</v>
          </cell>
          <cell r="D598" t="str">
            <v>20050909</v>
          </cell>
          <cell r="E598">
            <v>2020</v>
          </cell>
          <cell r="F598">
            <v>38604</v>
          </cell>
          <cell r="G598">
            <v>38604</v>
          </cell>
          <cell r="H598">
            <v>-4046</v>
          </cell>
        </row>
        <row r="599">
          <cell r="A599" t="str">
            <v>SA</v>
          </cell>
          <cell r="B599">
            <v>100001218</v>
          </cell>
          <cell r="C599" t="str">
            <v>f&amp;f settlement of Venugopal S-1248</v>
          </cell>
          <cell r="D599" t="str">
            <v>20050909</v>
          </cell>
          <cell r="E599">
            <v>2020</v>
          </cell>
          <cell r="F599">
            <v>38604</v>
          </cell>
          <cell r="G599">
            <v>38604</v>
          </cell>
          <cell r="H599">
            <v>-16180</v>
          </cell>
        </row>
        <row r="600">
          <cell r="A600" t="str">
            <v>SA</v>
          </cell>
          <cell r="B600">
            <v>100001219</v>
          </cell>
          <cell r="C600" t="str">
            <v>f&amp;f settlment of G Srihari-3440</v>
          </cell>
          <cell r="D600" t="str">
            <v>20050909</v>
          </cell>
          <cell r="E600">
            <v>2020</v>
          </cell>
          <cell r="F600">
            <v>38604</v>
          </cell>
          <cell r="G600">
            <v>38604</v>
          </cell>
          <cell r="H600">
            <v>-1856</v>
          </cell>
        </row>
        <row r="601">
          <cell r="A601" t="str">
            <v>SA</v>
          </cell>
          <cell r="B601">
            <v>100001432</v>
          </cell>
          <cell r="C601" t="str">
            <v>f&amp;f Settlement of S Aparna-6078</v>
          </cell>
          <cell r="D601" t="str">
            <v>20050920</v>
          </cell>
          <cell r="E601">
            <v>2020</v>
          </cell>
          <cell r="F601">
            <v>38615</v>
          </cell>
          <cell r="G601">
            <v>38615</v>
          </cell>
          <cell r="H601">
            <v>-28</v>
          </cell>
        </row>
        <row r="602">
          <cell r="A602" t="str">
            <v>SA</v>
          </cell>
          <cell r="B602">
            <v>100001453</v>
          </cell>
          <cell r="C602" t="str">
            <v>f&amp;f settlement of Satyakam Dash-3552</v>
          </cell>
          <cell r="D602" t="str">
            <v>20050922</v>
          </cell>
          <cell r="E602">
            <v>2020</v>
          </cell>
          <cell r="F602">
            <v>38617</v>
          </cell>
          <cell r="G602">
            <v>38617</v>
          </cell>
          <cell r="H602">
            <v>-5672</v>
          </cell>
        </row>
        <row r="603">
          <cell r="A603" t="str">
            <v>SA</v>
          </cell>
          <cell r="B603">
            <v>100001492</v>
          </cell>
          <cell r="C603" t="str">
            <v>F&amp;F SETTLEMENT OF MANOJ THIRUMANI-4348</v>
          </cell>
          <cell r="D603" t="str">
            <v>20050927</v>
          </cell>
          <cell r="E603">
            <v>2020</v>
          </cell>
          <cell r="F603">
            <v>38622</v>
          </cell>
          <cell r="G603">
            <v>38622</v>
          </cell>
          <cell r="H603">
            <v>-1402</v>
          </cell>
        </row>
        <row r="604">
          <cell r="A604" t="str">
            <v>SA</v>
          </cell>
          <cell r="B604">
            <v>100001507</v>
          </cell>
          <cell r="C604" t="str">
            <v>f&amp;f settlement of Sai S-5400</v>
          </cell>
          <cell r="D604" t="str">
            <v>20050927</v>
          </cell>
          <cell r="E604">
            <v>2020</v>
          </cell>
          <cell r="F604">
            <v>38622</v>
          </cell>
          <cell r="G604">
            <v>38622</v>
          </cell>
          <cell r="H604">
            <v>-8714</v>
          </cell>
        </row>
        <row r="605">
          <cell r="A605" t="str">
            <v>SA</v>
          </cell>
          <cell r="B605">
            <v>100001508</v>
          </cell>
          <cell r="C605" t="str">
            <v>f&amp;f Settlement of Yamini Kavitha-2236</v>
          </cell>
          <cell r="D605" t="str">
            <v>20050927</v>
          </cell>
          <cell r="E605">
            <v>2020</v>
          </cell>
          <cell r="F605">
            <v>38622</v>
          </cell>
          <cell r="G605">
            <v>38622</v>
          </cell>
          <cell r="H605">
            <v>-8924</v>
          </cell>
        </row>
        <row r="606">
          <cell r="A606" t="str">
            <v>SA</v>
          </cell>
          <cell r="B606">
            <v>100001510</v>
          </cell>
          <cell r="C606" t="str">
            <v>f&amp;f settlement of Sandhya V S-4217</v>
          </cell>
          <cell r="D606" t="str">
            <v>20050927</v>
          </cell>
          <cell r="E606">
            <v>2020</v>
          </cell>
          <cell r="F606">
            <v>38622</v>
          </cell>
          <cell r="G606">
            <v>38622</v>
          </cell>
          <cell r="H606">
            <v>-526</v>
          </cell>
        </row>
        <row r="607">
          <cell r="A607" t="str">
            <v>SA</v>
          </cell>
          <cell r="B607">
            <v>100001511</v>
          </cell>
          <cell r="C607" t="str">
            <v>f&amp;f settlment of R Mohana-6080</v>
          </cell>
          <cell r="D607" t="str">
            <v>20050927</v>
          </cell>
          <cell r="E607">
            <v>2020</v>
          </cell>
          <cell r="F607">
            <v>38622</v>
          </cell>
          <cell r="G607">
            <v>38622</v>
          </cell>
          <cell r="H607">
            <v>-1008</v>
          </cell>
        </row>
        <row r="608">
          <cell r="A608" t="str">
            <v>SA</v>
          </cell>
          <cell r="B608">
            <v>100001512</v>
          </cell>
          <cell r="C608" t="str">
            <v>f&amp;f settlement of T L S Dutt-6077</v>
          </cell>
          <cell r="D608" t="str">
            <v>20050927</v>
          </cell>
          <cell r="E608">
            <v>2020</v>
          </cell>
          <cell r="F608">
            <v>38622</v>
          </cell>
          <cell r="G608">
            <v>38622</v>
          </cell>
          <cell r="H608">
            <v>-1008</v>
          </cell>
        </row>
        <row r="609">
          <cell r="A609" t="str">
            <v>SA</v>
          </cell>
          <cell r="B609">
            <v>100001513</v>
          </cell>
          <cell r="C609" t="str">
            <v>f&amp;f settlement of  Lakshmi Srinivasan-6254</v>
          </cell>
          <cell r="D609" t="str">
            <v>20050927</v>
          </cell>
          <cell r="E609">
            <v>2020</v>
          </cell>
          <cell r="F609">
            <v>38622</v>
          </cell>
          <cell r="G609">
            <v>38622</v>
          </cell>
          <cell r="H609">
            <v>-898</v>
          </cell>
        </row>
        <row r="610">
          <cell r="A610" t="str">
            <v>SA</v>
          </cell>
          <cell r="B610">
            <v>100001514</v>
          </cell>
          <cell r="C610" t="str">
            <v>f&amp;f settlement of  B Rohit-6117</v>
          </cell>
          <cell r="D610" t="str">
            <v>20050927</v>
          </cell>
          <cell r="E610">
            <v>2020</v>
          </cell>
          <cell r="F610">
            <v>38622</v>
          </cell>
          <cell r="G610">
            <v>38622</v>
          </cell>
          <cell r="H610">
            <v>-1008</v>
          </cell>
        </row>
        <row r="611">
          <cell r="A611" t="str">
            <v>SA</v>
          </cell>
          <cell r="B611">
            <v>100001517</v>
          </cell>
          <cell r="C611" t="str">
            <v>f&amp;f settlement of Ashok K V -5976</v>
          </cell>
          <cell r="D611" t="str">
            <v>20050927</v>
          </cell>
          <cell r="E611">
            <v>2020</v>
          </cell>
          <cell r="F611">
            <v>38622</v>
          </cell>
          <cell r="G611">
            <v>38622</v>
          </cell>
          <cell r="H611">
            <v>-978</v>
          </cell>
        </row>
        <row r="612">
          <cell r="A612" t="str">
            <v>SA</v>
          </cell>
          <cell r="B612">
            <v>100001518</v>
          </cell>
          <cell r="C612" t="str">
            <v>F&amp;F SETTLEMENT-S. RAGAVENDRAN-5365</v>
          </cell>
          <cell r="D612" t="str">
            <v>20050927</v>
          </cell>
          <cell r="E612">
            <v>2020</v>
          </cell>
          <cell r="F612">
            <v>38622</v>
          </cell>
          <cell r="G612">
            <v>38622</v>
          </cell>
          <cell r="H612">
            <v>-5444</v>
          </cell>
        </row>
        <row r="613">
          <cell r="A613" t="str">
            <v>SA</v>
          </cell>
          <cell r="B613">
            <v>100001519</v>
          </cell>
          <cell r="C613" t="str">
            <v>f&amp;f settlement of  Mayuk S J-5489</v>
          </cell>
          <cell r="D613" t="str">
            <v>20050927</v>
          </cell>
          <cell r="E613">
            <v>2020</v>
          </cell>
          <cell r="F613">
            <v>38622</v>
          </cell>
          <cell r="G613">
            <v>38622</v>
          </cell>
          <cell r="H613">
            <v>-516</v>
          </cell>
        </row>
        <row r="614">
          <cell r="A614" t="str">
            <v>SA</v>
          </cell>
          <cell r="B614">
            <v>100001520</v>
          </cell>
          <cell r="C614" t="str">
            <v>f&amp;f settlement of Ernest O Ebenzer-5956</v>
          </cell>
          <cell r="D614" t="str">
            <v>20050927</v>
          </cell>
          <cell r="E614">
            <v>2020</v>
          </cell>
          <cell r="F614">
            <v>38622</v>
          </cell>
          <cell r="G614">
            <v>38622</v>
          </cell>
          <cell r="H614">
            <v>-3774</v>
          </cell>
        </row>
        <row r="615">
          <cell r="A615" t="str">
            <v>SA</v>
          </cell>
          <cell r="B615">
            <v>100001521</v>
          </cell>
          <cell r="C615" t="str">
            <v>f&amp;f settlement of H Ramakrishnan-4941</v>
          </cell>
          <cell r="D615" t="str">
            <v>20050927</v>
          </cell>
          <cell r="E615">
            <v>2020</v>
          </cell>
          <cell r="F615">
            <v>38622</v>
          </cell>
          <cell r="G615">
            <v>38622</v>
          </cell>
          <cell r="H615">
            <v>-9782</v>
          </cell>
        </row>
        <row r="616">
          <cell r="A616" t="str">
            <v>SA</v>
          </cell>
          <cell r="B616">
            <v>100001522</v>
          </cell>
          <cell r="C616" t="str">
            <v>f&amp;f settlement of Ashok Kumar P-5436</v>
          </cell>
          <cell r="D616" t="str">
            <v>20050927</v>
          </cell>
          <cell r="E616">
            <v>2020</v>
          </cell>
          <cell r="F616">
            <v>38622</v>
          </cell>
          <cell r="G616">
            <v>38622</v>
          </cell>
          <cell r="H616">
            <v>-728</v>
          </cell>
        </row>
        <row r="617">
          <cell r="A617" t="str">
            <v>SA</v>
          </cell>
          <cell r="B617">
            <v>100001523</v>
          </cell>
          <cell r="C617" t="str">
            <v>f&amp;f settlement of Sujata Devi-4133</v>
          </cell>
          <cell r="D617" t="str">
            <v>20050927</v>
          </cell>
          <cell r="E617">
            <v>2020</v>
          </cell>
          <cell r="F617">
            <v>38622</v>
          </cell>
          <cell r="G617">
            <v>38622</v>
          </cell>
          <cell r="H617">
            <v>-176</v>
          </cell>
        </row>
        <row r="618">
          <cell r="A618" t="str">
            <v>SA</v>
          </cell>
          <cell r="B618">
            <v>100001525</v>
          </cell>
          <cell r="C618" t="str">
            <v>f&amp;f settlement of A Bobby-6261</v>
          </cell>
          <cell r="D618" t="str">
            <v>20050928</v>
          </cell>
          <cell r="E618">
            <v>2020</v>
          </cell>
          <cell r="F618">
            <v>38623</v>
          </cell>
          <cell r="G618">
            <v>38623</v>
          </cell>
          <cell r="H618">
            <v>-136</v>
          </cell>
        </row>
        <row r="619">
          <cell r="A619" t="str">
            <v>SA</v>
          </cell>
          <cell r="B619">
            <v>100001526</v>
          </cell>
          <cell r="C619" t="str">
            <v>f&amp;f settlement of  V G Ramya-6449</v>
          </cell>
          <cell r="D619" t="str">
            <v>20050928</v>
          </cell>
          <cell r="E619">
            <v>2020</v>
          </cell>
          <cell r="F619">
            <v>38623</v>
          </cell>
          <cell r="G619">
            <v>38623</v>
          </cell>
          <cell r="H619">
            <v>-82</v>
          </cell>
        </row>
        <row r="620">
          <cell r="A620" t="str">
            <v>SA</v>
          </cell>
          <cell r="B620">
            <v>100001533</v>
          </cell>
          <cell r="C620" t="str">
            <v>Employee Contribution of PF Aug 05</v>
          </cell>
          <cell r="D620" t="str">
            <v>20050928</v>
          </cell>
          <cell r="E620">
            <v>2020</v>
          </cell>
          <cell r="F620">
            <v>38623</v>
          </cell>
          <cell r="G620">
            <v>38623</v>
          </cell>
          <cell r="H620">
            <v>-910071.62</v>
          </cell>
        </row>
        <row r="621">
          <cell r="A621" t="str">
            <v>SA</v>
          </cell>
          <cell r="B621">
            <v>100001533</v>
          </cell>
          <cell r="C621" t="str">
            <v>Employer Contribution of PF Aug 05</v>
          </cell>
          <cell r="D621" t="str">
            <v>20050928</v>
          </cell>
          <cell r="E621">
            <v>2020</v>
          </cell>
          <cell r="F621">
            <v>38623</v>
          </cell>
          <cell r="G621">
            <v>38623</v>
          </cell>
          <cell r="H621">
            <v>-876146</v>
          </cell>
        </row>
        <row r="622">
          <cell r="A622" t="str">
            <v>SA</v>
          </cell>
          <cell r="B622">
            <v>100001548</v>
          </cell>
          <cell r="C622" t="str">
            <v>f&amp;f settlement of Sridhar Siva Ramakrishnan-1945</v>
          </cell>
          <cell r="D622" t="str">
            <v>20050928</v>
          </cell>
          <cell r="E622">
            <v>2020</v>
          </cell>
          <cell r="F622">
            <v>38623</v>
          </cell>
          <cell r="G622">
            <v>38623</v>
          </cell>
          <cell r="H622">
            <v>-25654</v>
          </cell>
        </row>
        <row r="623">
          <cell r="A623" t="str">
            <v>SA</v>
          </cell>
          <cell r="B623">
            <v>100001556</v>
          </cell>
          <cell r="C623" t="str">
            <v>f&amp;f settlement of Sarath G S- 3469</v>
          </cell>
          <cell r="D623" t="str">
            <v>20050929</v>
          </cell>
          <cell r="E623">
            <v>2020</v>
          </cell>
          <cell r="F623">
            <v>38624</v>
          </cell>
          <cell r="G623">
            <v>38624</v>
          </cell>
          <cell r="H623">
            <v>-1746</v>
          </cell>
        </row>
        <row r="624">
          <cell r="A624" t="str">
            <v>SA</v>
          </cell>
          <cell r="B624">
            <v>100001563</v>
          </cell>
          <cell r="C624" t="str">
            <v>f&amp;f settlement of DCSV Prasad -2211</v>
          </cell>
          <cell r="D624" t="str">
            <v>20050930</v>
          </cell>
          <cell r="E624">
            <v>2020</v>
          </cell>
          <cell r="F624">
            <v>38625</v>
          </cell>
          <cell r="G624">
            <v>38625</v>
          </cell>
          <cell r="H624">
            <v>-7140</v>
          </cell>
        </row>
        <row r="625">
          <cell r="A625" t="str">
            <v>SA</v>
          </cell>
          <cell r="B625">
            <v>100001570</v>
          </cell>
          <cell r="C625" t="str">
            <v>f&amp;f settlement of Karthik Kannan-2867</v>
          </cell>
          <cell r="D625" t="str">
            <v>20050930</v>
          </cell>
          <cell r="E625">
            <v>2020</v>
          </cell>
          <cell r="F625">
            <v>38625</v>
          </cell>
          <cell r="G625">
            <v>38625</v>
          </cell>
          <cell r="H625">
            <v>-3020</v>
          </cell>
        </row>
        <row r="626">
          <cell r="A626" t="str">
            <v>SA</v>
          </cell>
          <cell r="B626">
            <v>100001571</v>
          </cell>
          <cell r="C626" t="str">
            <v>f&amp;f settlement of Krishna kumar-3550</v>
          </cell>
          <cell r="D626" t="str">
            <v>20050930</v>
          </cell>
          <cell r="E626">
            <v>2020</v>
          </cell>
          <cell r="F626">
            <v>38625</v>
          </cell>
          <cell r="G626">
            <v>38625</v>
          </cell>
          <cell r="H626">
            <v>-1932</v>
          </cell>
        </row>
        <row r="627">
          <cell r="A627" t="str">
            <v>SA</v>
          </cell>
          <cell r="B627">
            <v>100001587</v>
          </cell>
          <cell r="C627" t="str">
            <v>4 Days Arrears for June-Kotharu Pamulu-5977</v>
          </cell>
          <cell r="D627" t="str">
            <v>20050930</v>
          </cell>
          <cell r="E627">
            <v>2020</v>
          </cell>
          <cell r="F627">
            <v>38625</v>
          </cell>
          <cell r="G627">
            <v>38625</v>
          </cell>
          <cell r="H627">
            <v>-226</v>
          </cell>
        </row>
        <row r="628">
          <cell r="A628" t="str">
            <v>SA</v>
          </cell>
          <cell r="B628">
            <v>100001587</v>
          </cell>
          <cell r="C628" t="str">
            <v>4 Days Arrears for June-Kotharu Pamulu-5977</v>
          </cell>
          <cell r="D628" t="str">
            <v>20050930</v>
          </cell>
          <cell r="E628">
            <v>2020</v>
          </cell>
          <cell r="F628">
            <v>38625</v>
          </cell>
          <cell r="G628">
            <v>38625</v>
          </cell>
          <cell r="H628">
            <v>780</v>
          </cell>
        </row>
        <row r="629">
          <cell r="A629" t="str">
            <v>SA</v>
          </cell>
          <cell r="B629">
            <v>100001633</v>
          </cell>
          <cell r="C629" t="str">
            <v>f&amp;f settlement of  Viswanath palaniappan-5320</v>
          </cell>
          <cell r="D629" t="str">
            <v>20051006</v>
          </cell>
          <cell r="E629">
            <v>2020</v>
          </cell>
          <cell r="F629">
            <v>38631</v>
          </cell>
          <cell r="G629">
            <v>38631</v>
          </cell>
          <cell r="H629">
            <v>-342</v>
          </cell>
        </row>
        <row r="630">
          <cell r="A630" t="str">
            <v>SA</v>
          </cell>
          <cell r="B630">
            <v>100001635</v>
          </cell>
          <cell r="C630" t="str">
            <v>f&amp;f settlement of K Balaji-6251</v>
          </cell>
          <cell r="D630" t="str">
            <v>20051006</v>
          </cell>
          <cell r="E630">
            <v>2020</v>
          </cell>
          <cell r="F630">
            <v>38631</v>
          </cell>
          <cell r="G630">
            <v>38631</v>
          </cell>
          <cell r="H630">
            <v>-1008</v>
          </cell>
        </row>
        <row r="631">
          <cell r="A631" t="str">
            <v>SA</v>
          </cell>
          <cell r="B631">
            <v>100001636</v>
          </cell>
          <cell r="C631" t="str">
            <v>f&amp;f settlement of C  Manimaran-4059</v>
          </cell>
          <cell r="D631" t="str">
            <v>20051006</v>
          </cell>
          <cell r="E631">
            <v>2020</v>
          </cell>
          <cell r="F631">
            <v>38631</v>
          </cell>
          <cell r="G631">
            <v>38631</v>
          </cell>
          <cell r="H631">
            <v>-3590</v>
          </cell>
        </row>
        <row r="632">
          <cell r="A632" t="str">
            <v>SA</v>
          </cell>
          <cell r="B632">
            <v>100001638</v>
          </cell>
          <cell r="C632" t="str">
            <v>f&amp;f settlement of K G Suraj-6055</v>
          </cell>
          <cell r="D632" t="str">
            <v>20051006</v>
          </cell>
          <cell r="E632">
            <v>2020</v>
          </cell>
          <cell r="F632">
            <v>38631</v>
          </cell>
          <cell r="G632">
            <v>38631</v>
          </cell>
          <cell r="H632">
            <v>-1036</v>
          </cell>
        </row>
        <row r="633">
          <cell r="A633" t="str">
            <v>SA</v>
          </cell>
          <cell r="B633">
            <v>100001639</v>
          </cell>
          <cell r="C633" t="str">
            <v>f&amp;f settlement of Rajat Roy-4401</v>
          </cell>
          <cell r="D633" t="str">
            <v>20051006</v>
          </cell>
          <cell r="E633">
            <v>2020</v>
          </cell>
          <cell r="F633">
            <v>38631</v>
          </cell>
          <cell r="G633">
            <v>38631</v>
          </cell>
          <cell r="H633">
            <v>-4652</v>
          </cell>
        </row>
        <row r="634">
          <cell r="A634" t="str">
            <v>SA</v>
          </cell>
          <cell r="B634">
            <v>100001642</v>
          </cell>
          <cell r="C634" t="str">
            <v>f&amp;f settlement of A. Ramiza-2224</v>
          </cell>
          <cell r="D634" t="str">
            <v>20051006</v>
          </cell>
          <cell r="E634">
            <v>2020</v>
          </cell>
          <cell r="F634">
            <v>38631</v>
          </cell>
          <cell r="G634">
            <v>38631</v>
          </cell>
          <cell r="H634">
            <v>-7126</v>
          </cell>
        </row>
        <row r="635">
          <cell r="A635" t="str">
            <v>KZ</v>
          </cell>
          <cell r="B635">
            <v>1500000317</v>
          </cell>
          <cell r="C635" t="str">
            <v>PF FOR THE M/O SEPT05</v>
          </cell>
          <cell r="D635" t="str">
            <v>467837-467841</v>
          </cell>
          <cell r="E635">
            <v>2020</v>
          </cell>
          <cell r="F635">
            <v>38635</v>
          </cell>
          <cell r="G635">
            <v>38635</v>
          </cell>
          <cell r="H635">
            <v>2062347</v>
          </cell>
        </row>
        <row r="636">
          <cell r="A636" t="str">
            <v>SA</v>
          </cell>
          <cell r="B636">
            <v>100001715</v>
          </cell>
          <cell r="C636" t="str">
            <v>f&amp;f settlement of Mithun Chackravarthy-3604</v>
          </cell>
          <cell r="D636" t="str">
            <v>20051019</v>
          </cell>
          <cell r="E636">
            <v>2020</v>
          </cell>
          <cell r="F636">
            <v>38644</v>
          </cell>
          <cell r="G636">
            <v>38644</v>
          </cell>
          <cell r="H636">
            <v>-1914</v>
          </cell>
        </row>
        <row r="637">
          <cell r="A637" t="str">
            <v>SA</v>
          </cell>
          <cell r="B637">
            <v>100001716</v>
          </cell>
          <cell r="C637" t="str">
            <v>f&amp;f settlement of R Lakshmi Narasimhan-4237</v>
          </cell>
          <cell r="D637" t="str">
            <v>20051019</v>
          </cell>
          <cell r="E637">
            <v>2020</v>
          </cell>
          <cell r="F637">
            <v>38644</v>
          </cell>
          <cell r="G637">
            <v>38644</v>
          </cell>
          <cell r="H637">
            <v>-364</v>
          </cell>
        </row>
        <row r="638">
          <cell r="A638" t="str">
            <v>SA</v>
          </cell>
          <cell r="B638">
            <v>100001717</v>
          </cell>
          <cell r="C638" t="str">
            <v>Salary for Sept 05-Singaravel Ramakri-2715</v>
          </cell>
          <cell r="D638" t="str">
            <v>20051019</v>
          </cell>
          <cell r="E638">
            <v>2020</v>
          </cell>
          <cell r="F638">
            <v>38644</v>
          </cell>
          <cell r="G638">
            <v>38644</v>
          </cell>
          <cell r="H638">
            <v>-7362</v>
          </cell>
        </row>
        <row r="639">
          <cell r="A639" t="str">
            <v>SA</v>
          </cell>
          <cell r="B639">
            <v>100001718</v>
          </cell>
          <cell r="C639" t="str">
            <v>Salary for Sept 05-Rupam Sur-4441</v>
          </cell>
          <cell r="D639" t="str">
            <v>20051019</v>
          </cell>
          <cell r="E639">
            <v>2020</v>
          </cell>
          <cell r="F639">
            <v>38644</v>
          </cell>
          <cell r="G639">
            <v>38644</v>
          </cell>
          <cell r="H639">
            <v>-4362</v>
          </cell>
        </row>
        <row r="640">
          <cell r="A640" t="str">
            <v>SA</v>
          </cell>
          <cell r="B640">
            <v>100001766</v>
          </cell>
          <cell r="C640" t="str">
            <v>Arrear Salary for July 05-Revathy-P 5625</v>
          </cell>
          <cell r="D640" t="str">
            <v>20051024</v>
          </cell>
          <cell r="E640">
            <v>2020</v>
          </cell>
          <cell r="F640">
            <v>38649</v>
          </cell>
          <cell r="G640">
            <v>38649</v>
          </cell>
          <cell r="H640">
            <v>-180</v>
          </cell>
        </row>
        <row r="641">
          <cell r="A641" t="str">
            <v>AB</v>
          </cell>
          <cell r="B641">
            <v>100001816</v>
          </cell>
          <cell r="C641" t="str">
            <v>EPF FOR THE M/O AUG05:15/1739</v>
          </cell>
          <cell r="D641" t="str">
            <v>458707-11</v>
          </cell>
          <cell r="E641">
            <v>2020</v>
          </cell>
          <cell r="F641">
            <v>38653</v>
          </cell>
          <cell r="G641">
            <v>38653</v>
          </cell>
          <cell r="H641">
            <v>1987844</v>
          </cell>
        </row>
        <row r="642">
          <cell r="A642" t="str">
            <v>SA</v>
          </cell>
          <cell r="B642">
            <v>100001822</v>
          </cell>
          <cell r="C642" t="str">
            <v>Employer contribu PF Sept 05</v>
          </cell>
          <cell r="D642" t="str">
            <v>20051029</v>
          </cell>
          <cell r="E642">
            <v>2020</v>
          </cell>
          <cell r="F642">
            <v>38654</v>
          </cell>
          <cell r="G642">
            <v>38654</v>
          </cell>
          <cell r="H642">
            <v>-928484.85</v>
          </cell>
        </row>
        <row r="643">
          <cell r="A643" t="str">
            <v>SA</v>
          </cell>
          <cell r="B643">
            <v>100001822</v>
          </cell>
          <cell r="C643" t="str">
            <v>Employer contribu PF Sept 05</v>
          </cell>
          <cell r="D643" t="str">
            <v>20051029</v>
          </cell>
          <cell r="E643">
            <v>2020</v>
          </cell>
          <cell r="F643">
            <v>38654</v>
          </cell>
          <cell r="G643">
            <v>38654</v>
          </cell>
          <cell r="H643">
            <v>-897141</v>
          </cell>
        </row>
        <row r="644">
          <cell r="A644" t="str">
            <v>SA</v>
          </cell>
          <cell r="B644">
            <v>100001860</v>
          </cell>
          <cell r="C644" t="str">
            <v>PF Admn Charges. for Aug 05</v>
          </cell>
          <cell r="D644" t="str">
            <v>20051031</v>
          </cell>
          <cell r="E644">
            <v>2020</v>
          </cell>
          <cell r="F644">
            <v>38656</v>
          </cell>
          <cell r="G644">
            <v>38656</v>
          </cell>
          <cell r="H644">
            <v>-108326</v>
          </cell>
        </row>
        <row r="645">
          <cell r="A645" t="str">
            <v>SA</v>
          </cell>
          <cell r="B645">
            <v>100001860</v>
          </cell>
          <cell r="C645" t="str">
            <v>PF Admn. charges for  Sept 05</v>
          </cell>
          <cell r="D645" t="str">
            <v>20051031</v>
          </cell>
          <cell r="E645">
            <v>2020</v>
          </cell>
          <cell r="F645">
            <v>38656</v>
          </cell>
          <cell r="G645">
            <v>38656</v>
          </cell>
          <cell r="H645">
            <v>-112227</v>
          </cell>
        </row>
        <row r="646">
          <cell r="A646" t="str">
            <v>SA</v>
          </cell>
          <cell r="B646">
            <v>100002155</v>
          </cell>
          <cell r="C646" t="str">
            <v>Salary for Oct 05-A. Rajalakshmi-5062</v>
          </cell>
          <cell r="D646" t="str">
            <v>20051110</v>
          </cell>
          <cell r="E646">
            <v>2020</v>
          </cell>
          <cell r="F646">
            <v>38666</v>
          </cell>
          <cell r="G646">
            <v>38666</v>
          </cell>
          <cell r="H646">
            <v>-364</v>
          </cell>
        </row>
        <row r="647">
          <cell r="A647" t="str">
            <v>KZ</v>
          </cell>
          <cell r="B647">
            <v>1500000380</v>
          </cell>
          <cell r="C647" t="str">
            <v>PF FOR THE M/O OCTOBER05</v>
          </cell>
          <cell r="D647" t="str">
            <v>477384-477388</v>
          </cell>
          <cell r="E647">
            <v>2020</v>
          </cell>
          <cell r="F647">
            <v>38666</v>
          </cell>
          <cell r="G647">
            <v>38666</v>
          </cell>
          <cell r="H647">
            <v>1955375</v>
          </cell>
        </row>
        <row r="648">
          <cell r="A648" t="str">
            <v>SA</v>
          </cell>
          <cell r="B648">
            <v>100002161</v>
          </cell>
          <cell r="C648" t="str">
            <v>f&amp;f settlment of G. Krishna Kumar-5419</v>
          </cell>
          <cell r="D648" t="str">
            <v>20051111</v>
          </cell>
          <cell r="E648">
            <v>2020</v>
          </cell>
          <cell r="F648">
            <v>38667</v>
          </cell>
          <cell r="G648">
            <v>38667</v>
          </cell>
          <cell r="H648">
            <v>-1830</v>
          </cell>
        </row>
        <row r="649">
          <cell r="A649" t="str">
            <v>SA</v>
          </cell>
          <cell r="B649">
            <v>100002162</v>
          </cell>
          <cell r="C649" t="str">
            <v>f&amp;f settlement of G. Archana-4197</v>
          </cell>
          <cell r="D649" t="str">
            <v>20051111</v>
          </cell>
          <cell r="E649">
            <v>2020</v>
          </cell>
          <cell r="F649">
            <v>38667</v>
          </cell>
          <cell r="G649">
            <v>38667</v>
          </cell>
          <cell r="H649">
            <v>-1820</v>
          </cell>
        </row>
        <row r="650">
          <cell r="A650" t="str">
            <v>SA</v>
          </cell>
          <cell r="B650">
            <v>100002163</v>
          </cell>
          <cell r="C650" t="str">
            <v>f&amp;f settlement of Ravi Kumar K -4549</v>
          </cell>
          <cell r="D650" t="str">
            <v>20051111</v>
          </cell>
          <cell r="E650">
            <v>2020</v>
          </cell>
          <cell r="F650">
            <v>38667</v>
          </cell>
          <cell r="G650">
            <v>38667</v>
          </cell>
          <cell r="H650">
            <v>-1292</v>
          </cell>
        </row>
        <row r="651">
          <cell r="A651" t="str">
            <v>SA</v>
          </cell>
          <cell r="B651">
            <v>100002164</v>
          </cell>
          <cell r="C651" t="str">
            <v>F&amp;F Settlement of Deepa R-5137</v>
          </cell>
          <cell r="D651" t="str">
            <v>20051111</v>
          </cell>
          <cell r="E651">
            <v>2020</v>
          </cell>
          <cell r="F651">
            <v>38667</v>
          </cell>
          <cell r="G651">
            <v>38667</v>
          </cell>
          <cell r="H651">
            <v>-898</v>
          </cell>
        </row>
        <row r="652">
          <cell r="A652" t="str">
            <v>SA</v>
          </cell>
          <cell r="B652">
            <v>100002165</v>
          </cell>
          <cell r="C652" t="str">
            <v>F&amp;F Settlement of  Anuradha S-4295</v>
          </cell>
          <cell r="D652" t="str">
            <v>20051111</v>
          </cell>
          <cell r="E652">
            <v>2020</v>
          </cell>
          <cell r="F652">
            <v>38667</v>
          </cell>
          <cell r="G652">
            <v>38667</v>
          </cell>
          <cell r="H652">
            <v>-1632</v>
          </cell>
        </row>
        <row r="653">
          <cell r="A653" t="str">
            <v>SA</v>
          </cell>
          <cell r="B653">
            <v>100002178</v>
          </cell>
          <cell r="C653" t="str">
            <v>f&amp;f settlement of S. Krithika-5020</v>
          </cell>
          <cell r="D653" t="str">
            <v>20051111</v>
          </cell>
          <cell r="E653">
            <v>2020</v>
          </cell>
          <cell r="F653">
            <v>38667</v>
          </cell>
          <cell r="G653">
            <v>38667</v>
          </cell>
          <cell r="H653">
            <v>-760</v>
          </cell>
        </row>
        <row r="654">
          <cell r="A654" t="str">
            <v>SA</v>
          </cell>
          <cell r="B654">
            <v>100002180</v>
          </cell>
          <cell r="C654" t="str">
            <v>f&amp;f settlement of K Sumita-4459</v>
          </cell>
          <cell r="D654" t="str">
            <v>20051111</v>
          </cell>
          <cell r="E654">
            <v>2020</v>
          </cell>
          <cell r="F654">
            <v>38667</v>
          </cell>
          <cell r="G654">
            <v>38667</v>
          </cell>
          <cell r="H654">
            <v>-2520</v>
          </cell>
        </row>
        <row r="655">
          <cell r="A655" t="str">
            <v>SA</v>
          </cell>
          <cell r="B655">
            <v>100002187</v>
          </cell>
          <cell r="C655" t="str">
            <v>F&amp;F Settlement of R Ramsiva-5686</v>
          </cell>
          <cell r="D655" t="str">
            <v>20051111</v>
          </cell>
          <cell r="E655">
            <v>2020</v>
          </cell>
          <cell r="F655">
            <v>38667</v>
          </cell>
          <cell r="G655">
            <v>38667</v>
          </cell>
          <cell r="H655">
            <v>-5766</v>
          </cell>
        </row>
        <row r="656">
          <cell r="A656" t="str">
            <v>SA</v>
          </cell>
          <cell r="B656">
            <v>100002190</v>
          </cell>
          <cell r="C656" t="str">
            <v>f&amp;f settlement of S. Giridharan-2901</v>
          </cell>
          <cell r="D656" t="str">
            <v>20051111</v>
          </cell>
          <cell r="E656">
            <v>2020</v>
          </cell>
          <cell r="F656">
            <v>38667</v>
          </cell>
          <cell r="G656">
            <v>38667</v>
          </cell>
          <cell r="H656">
            <v>-4782</v>
          </cell>
        </row>
        <row r="657">
          <cell r="A657" t="str">
            <v>SA</v>
          </cell>
          <cell r="B657">
            <v>100002191</v>
          </cell>
          <cell r="C657" t="str">
            <v>f&amp;f settlement of Mallikarjuna Chetty-4870</v>
          </cell>
          <cell r="D657" t="str">
            <v>20051111</v>
          </cell>
          <cell r="E657">
            <v>2020</v>
          </cell>
          <cell r="F657">
            <v>38667</v>
          </cell>
          <cell r="G657">
            <v>38667</v>
          </cell>
          <cell r="H657">
            <v>-964</v>
          </cell>
        </row>
        <row r="658">
          <cell r="A658" t="str">
            <v>SA</v>
          </cell>
          <cell r="B658">
            <v>100002192</v>
          </cell>
          <cell r="C658" t="str">
            <v>f&amp;f settlement of S. Narasimhan-6006</v>
          </cell>
          <cell r="D658" t="str">
            <v>20051111</v>
          </cell>
          <cell r="E658">
            <v>2020</v>
          </cell>
          <cell r="F658">
            <v>38667</v>
          </cell>
          <cell r="G658">
            <v>38667</v>
          </cell>
          <cell r="H658">
            <v>-4932</v>
          </cell>
        </row>
        <row r="659">
          <cell r="A659" t="str">
            <v>SA</v>
          </cell>
          <cell r="B659">
            <v>100002193</v>
          </cell>
          <cell r="C659" t="str">
            <v>f&amp;f settlement of V. Lakshmana Kumar-1567</v>
          </cell>
          <cell r="D659" t="str">
            <v>20051111</v>
          </cell>
          <cell r="E659">
            <v>2020</v>
          </cell>
          <cell r="F659">
            <v>38667</v>
          </cell>
          <cell r="G659">
            <v>38667</v>
          </cell>
          <cell r="H659">
            <v>-6262</v>
          </cell>
        </row>
        <row r="660">
          <cell r="A660" t="str">
            <v>SA</v>
          </cell>
          <cell r="B660">
            <v>100002196</v>
          </cell>
          <cell r="C660" t="str">
            <v>f&amp;f settlement of Palanivel Rajan-4443</v>
          </cell>
          <cell r="D660" t="str">
            <v>20051111</v>
          </cell>
          <cell r="E660">
            <v>2020</v>
          </cell>
          <cell r="F660">
            <v>38667</v>
          </cell>
          <cell r="G660">
            <v>38667</v>
          </cell>
          <cell r="H660">
            <v>-4518</v>
          </cell>
        </row>
        <row r="661">
          <cell r="A661" t="str">
            <v>SA</v>
          </cell>
          <cell r="B661">
            <v>100002197</v>
          </cell>
          <cell r="C661" t="str">
            <v>f&amp;f settlement of B Ganesh Kumar-3100</v>
          </cell>
          <cell r="D661" t="str">
            <v>20051111</v>
          </cell>
          <cell r="E661">
            <v>2020</v>
          </cell>
          <cell r="F661">
            <v>38667</v>
          </cell>
          <cell r="G661">
            <v>38667</v>
          </cell>
          <cell r="H661">
            <v>-5528</v>
          </cell>
        </row>
        <row r="662">
          <cell r="A662" t="str">
            <v>SA</v>
          </cell>
          <cell r="B662">
            <v>100002198</v>
          </cell>
          <cell r="C662" t="str">
            <v>f&amp;f settlement of P Ganesh Kumar-6682</v>
          </cell>
          <cell r="D662" t="str">
            <v>20051111</v>
          </cell>
          <cell r="E662">
            <v>2020</v>
          </cell>
          <cell r="F662">
            <v>38667</v>
          </cell>
          <cell r="G662">
            <v>38667</v>
          </cell>
          <cell r="H662">
            <v>-696</v>
          </cell>
        </row>
        <row r="663">
          <cell r="A663" t="str">
            <v>SA</v>
          </cell>
          <cell r="B663">
            <v>100002277</v>
          </cell>
          <cell r="C663" t="str">
            <v>Employer Contribution of PF Oct 05</v>
          </cell>
          <cell r="D663" t="str">
            <v>20051122</v>
          </cell>
          <cell r="E663">
            <v>2020</v>
          </cell>
          <cell r="F663">
            <v>38678</v>
          </cell>
          <cell r="G663">
            <v>38678</v>
          </cell>
          <cell r="H663">
            <v>-923906</v>
          </cell>
        </row>
        <row r="664">
          <cell r="A664" t="str">
            <v>SA</v>
          </cell>
          <cell r="B664">
            <v>100002277</v>
          </cell>
          <cell r="C664" t="str">
            <v>Employer Contribution of PF Oct 05</v>
          </cell>
          <cell r="D664" t="str">
            <v>20051122</v>
          </cell>
          <cell r="E664">
            <v>2020</v>
          </cell>
          <cell r="F664">
            <v>38678</v>
          </cell>
          <cell r="G664">
            <v>38678</v>
          </cell>
          <cell r="H664">
            <v>-892562</v>
          </cell>
        </row>
        <row r="665">
          <cell r="A665" t="str">
            <v>SA</v>
          </cell>
          <cell r="B665">
            <v>100002270</v>
          </cell>
          <cell r="C665" t="str">
            <v>f&amp;f settlement of Prabhakar Raj-3259</v>
          </cell>
          <cell r="D665" t="str">
            <v>20051123</v>
          </cell>
          <cell r="E665">
            <v>2020</v>
          </cell>
          <cell r="F665">
            <v>38679</v>
          </cell>
          <cell r="G665">
            <v>38679</v>
          </cell>
          <cell r="H665">
            <v>-5488</v>
          </cell>
        </row>
        <row r="666">
          <cell r="A666" t="str">
            <v>SA</v>
          </cell>
          <cell r="B666">
            <v>100002271</v>
          </cell>
          <cell r="C666" t="str">
            <v>f&amp;f settlement of Thulasi Prasad-2600</v>
          </cell>
          <cell r="D666" t="str">
            <v>20051123</v>
          </cell>
          <cell r="E666">
            <v>2020</v>
          </cell>
          <cell r="F666">
            <v>38679</v>
          </cell>
          <cell r="G666">
            <v>38679</v>
          </cell>
          <cell r="H666">
            <v>-4516</v>
          </cell>
        </row>
        <row r="667">
          <cell r="A667" t="str">
            <v>SA</v>
          </cell>
          <cell r="B667">
            <v>100002273</v>
          </cell>
          <cell r="C667" t="str">
            <v>f&amp;f settlement of P Prema-5252</v>
          </cell>
          <cell r="D667" t="str">
            <v>20051123</v>
          </cell>
          <cell r="E667">
            <v>2020</v>
          </cell>
          <cell r="F667">
            <v>38679</v>
          </cell>
          <cell r="G667">
            <v>38679</v>
          </cell>
          <cell r="H667">
            <v>-60</v>
          </cell>
        </row>
        <row r="668">
          <cell r="A668" t="str">
            <v>SA</v>
          </cell>
          <cell r="B668">
            <v>100002274</v>
          </cell>
          <cell r="C668" t="str">
            <v>f&amp;f settlement of Balaji V-4617</v>
          </cell>
          <cell r="D668" t="str">
            <v>20051123</v>
          </cell>
          <cell r="E668">
            <v>2020</v>
          </cell>
          <cell r="F668">
            <v>38679</v>
          </cell>
          <cell r="G668">
            <v>38679</v>
          </cell>
          <cell r="H668">
            <v>-698</v>
          </cell>
        </row>
        <row r="669">
          <cell r="A669" t="str">
            <v>SA</v>
          </cell>
          <cell r="B669">
            <v>100002275</v>
          </cell>
          <cell r="C669" t="str">
            <v>f&amp;f settlement of T Seshadri-6471</v>
          </cell>
          <cell r="D669" t="str">
            <v>20051123</v>
          </cell>
          <cell r="E669">
            <v>2020</v>
          </cell>
          <cell r="F669">
            <v>38679</v>
          </cell>
          <cell r="G669">
            <v>38679</v>
          </cell>
          <cell r="H669">
            <v>-510</v>
          </cell>
        </row>
        <row r="670">
          <cell r="A670" t="str">
            <v>SA</v>
          </cell>
          <cell r="B670">
            <v>100002276</v>
          </cell>
          <cell r="C670" t="str">
            <v>f&amp;f settlment of Mohan Devarajan-4478</v>
          </cell>
          <cell r="D670" t="str">
            <v>20051123</v>
          </cell>
          <cell r="E670">
            <v>2020</v>
          </cell>
          <cell r="F670">
            <v>38679</v>
          </cell>
          <cell r="G670">
            <v>38679</v>
          </cell>
          <cell r="H670">
            <v>-5406</v>
          </cell>
        </row>
        <row r="671">
          <cell r="A671" t="str">
            <v>SA</v>
          </cell>
          <cell r="B671">
            <v>100002269</v>
          </cell>
          <cell r="C671" t="str">
            <v>f&amp;f settlement Hari Krishna K-1603</v>
          </cell>
          <cell r="D671" t="str">
            <v>20051123</v>
          </cell>
          <cell r="E671">
            <v>2020</v>
          </cell>
          <cell r="F671">
            <v>38679</v>
          </cell>
          <cell r="G671">
            <v>38679</v>
          </cell>
          <cell r="H671">
            <v>-3580</v>
          </cell>
        </row>
        <row r="672">
          <cell r="A672" t="str">
            <v>AB</v>
          </cell>
          <cell r="B672">
            <v>100002339</v>
          </cell>
          <cell r="C672" t="str">
            <v>f&amp;f settlement Hari Krishna K-1603</v>
          </cell>
          <cell r="D672" t="str">
            <v>20051123</v>
          </cell>
          <cell r="E672">
            <v>2020</v>
          </cell>
          <cell r="F672">
            <v>38679</v>
          </cell>
          <cell r="G672">
            <v>38679</v>
          </cell>
          <cell r="H672">
            <v>3580</v>
          </cell>
        </row>
        <row r="673">
          <cell r="A673" t="str">
            <v>SA</v>
          </cell>
          <cell r="B673">
            <v>100002407</v>
          </cell>
          <cell r="C673" t="str">
            <v>f&amp;f settlement of C. Isaac George-3458</v>
          </cell>
          <cell r="D673" t="str">
            <v>20051208</v>
          </cell>
          <cell r="E673">
            <v>2020</v>
          </cell>
          <cell r="F673">
            <v>38694</v>
          </cell>
          <cell r="G673">
            <v>38694</v>
          </cell>
          <cell r="H673">
            <v>-18876</v>
          </cell>
        </row>
        <row r="674">
          <cell r="A674" t="str">
            <v>SA</v>
          </cell>
          <cell r="B674">
            <v>100002412</v>
          </cell>
          <cell r="C674" t="str">
            <v>f&amp;f settlement of  Michael Ponnu-2011</v>
          </cell>
          <cell r="D674" t="str">
            <v>20051208</v>
          </cell>
          <cell r="E674">
            <v>2020</v>
          </cell>
          <cell r="F674">
            <v>38694</v>
          </cell>
          <cell r="G674">
            <v>38694</v>
          </cell>
          <cell r="H674">
            <v>-17056</v>
          </cell>
        </row>
        <row r="675">
          <cell r="A675" t="str">
            <v>SA</v>
          </cell>
          <cell r="B675">
            <v>100002420</v>
          </cell>
          <cell r="C675" t="str">
            <v>PF Admn Charges for Oct/Nov 05-Transferred</v>
          </cell>
          <cell r="D675" t="str">
            <v>20051210</v>
          </cell>
          <cell r="E675">
            <v>2020</v>
          </cell>
          <cell r="F675">
            <v>38696</v>
          </cell>
          <cell r="G675">
            <v>38696</v>
          </cell>
          <cell r="H675">
            <v>-215045</v>
          </cell>
        </row>
        <row r="676">
          <cell r="A676" t="str">
            <v>SA</v>
          </cell>
          <cell r="B676">
            <v>100002421</v>
          </cell>
          <cell r="C676" t="str">
            <v>Salary for nov 05-Vivek R -4911</v>
          </cell>
          <cell r="D676" t="str">
            <v>20051211</v>
          </cell>
          <cell r="E676">
            <v>2020</v>
          </cell>
          <cell r="F676">
            <v>38697</v>
          </cell>
          <cell r="G676">
            <v>38697</v>
          </cell>
          <cell r="H676">
            <v>-1270</v>
          </cell>
        </row>
        <row r="677">
          <cell r="A677" t="str">
            <v>SA</v>
          </cell>
          <cell r="B677">
            <v>100002422</v>
          </cell>
          <cell r="C677" t="str">
            <v>Salary for Nov 05-Seetharaman S-4760</v>
          </cell>
          <cell r="D677" t="str">
            <v>20051211</v>
          </cell>
          <cell r="E677">
            <v>2020</v>
          </cell>
          <cell r="F677">
            <v>38697</v>
          </cell>
          <cell r="G677">
            <v>38697</v>
          </cell>
          <cell r="H677">
            <v>-1600</v>
          </cell>
        </row>
        <row r="678">
          <cell r="A678" t="str">
            <v>SA</v>
          </cell>
          <cell r="B678">
            <v>100002425</v>
          </cell>
          <cell r="C678" t="str">
            <v>f&amp;f settlement of Harini C-5105</v>
          </cell>
          <cell r="D678" t="str">
            <v>20051212</v>
          </cell>
          <cell r="E678">
            <v>2020</v>
          </cell>
          <cell r="F678">
            <v>38698</v>
          </cell>
          <cell r="G678">
            <v>38698</v>
          </cell>
          <cell r="H678">
            <v>-702</v>
          </cell>
        </row>
        <row r="679">
          <cell r="A679" t="str">
            <v>SA</v>
          </cell>
          <cell r="B679">
            <v>100002426</v>
          </cell>
          <cell r="C679" t="str">
            <v>f&amp;f settlement of S. Anuradha-5177</v>
          </cell>
          <cell r="D679" t="str">
            <v>20051212</v>
          </cell>
          <cell r="E679">
            <v>2020</v>
          </cell>
          <cell r="F679">
            <v>38698</v>
          </cell>
          <cell r="G679">
            <v>38698</v>
          </cell>
          <cell r="H679">
            <v>-1034</v>
          </cell>
        </row>
        <row r="680">
          <cell r="A680" t="str">
            <v>SA</v>
          </cell>
          <cell r="B680">
            <v>100002427</v>
          </cell>
          <cell r="C680" t="str">
            <v>f&amp;f settlement of Giridharan K-4301</v>
          </cell>
          <cell r="D680" t="str">
            <v>20051212</v>
          </cell>
          <cell r="E680">
            <v>2020</v>
          </cell>
          <cell r="F680">
            <v>38698</v>
          </cell>
          <cell r="G680">
            <v>38698</v>
          </cell>
          <cell r="H680">
            <v>-4630</v>
          </cell>
        </row>
        <row r="681">
          <cell r="A681" t="str">
            <v>SA</v>
          </cell>
          <cell r="B681">
            <v>100002428</v>
          </cell>
          <cell r="C681" t="str">
            <v>f&amp;f settlement of Kalimuthu T-4551</v>
          </cell>
          <cell r="D681" t="str">
            <v>20051212</v>
          </cell>
          <cell r="E681">
            <v>2020</v>
          </cell>
          <cell r="F681">
            <v>38698</v>
          </cell>
          <cell r="G681">
            <v>38698</v>
          </cell>
          <cell r="H681">
            <v>-1434</v>
          </cell>
        </row>
        <row r="682">
          <cell r="A682" t="str">
            <v>SA</v>
          </cell>
          <cell r="B682">
            <v>100002429</v>
          </cell>
          <cell r="C682" t="str">
            <v>f&amp;f settlement-N Karthikeyan-5109</v>
          </cell>
          <cell r="D682" t="str">
            <v>20051212</v>
          </cell>
          <cell r="E682">
            <v>2020</v>
          </cell>
          <cell r="F682">
            <v>38698</v>
          </cell>
          <cell r="G682">
            <v>38698</v>
          </cell>
          <cell r="H682">
            <v>-844</v>
          </cell>
        </row>
        <row r="683">
          <cell r="A683" t="str">
            <v>SA</v>
          </cell>
          <cell r="B683">
            <v>100002430</v>
          </cell>
          <cell r="C683" t="str">
            <v>f&amp;f settlement of P Nandakumar-4934</v>
          </cell>
          <cell r="D683" t="str">
            <v>20051212</v>
          </cell>
          <cell r="E683">
            <v>2020</v>
          </cell>
          <cell r="F683">
            <v>38698</v>
          </cell>
          <cell r="G683">
            <v>38698</v>
          </cell>
          <cell r="H683">
            <v>-3754</v>
          </cell>
        </row>
        <row r="684">
          <cell r="A684" t="str">
            <v>SA</v>
          </cell>
          <cell r="B684">
            <v>100002431</v>
          </cell>
          <cell r="C684" t="str">
            <v>f&amp;f settlement of M Shankar-4304</v>
          </cell>
          <cell r="D684" t="str">
            <v>20051212</v>
          </cell>
          <cell r="E684">
            <v>2020</v>
          </cell>
          <cell r="F684">
            <v>38698</v>
          </cell>
          <cell r="G684">
            <v>38698</v>
          </cell>
          <cell r="H684">
            <v>-1660</v>
          </cell>
        </row>
        <row r="685">
          <cell r="A685" t="str">
            <v>SA</v>
          </cell>
          <cell r="B685">
            <v>100002432</v>
          </cell>
          <cell r="C685" t="str">
            <v>f&amp;f settlement of  K Madeshwaran-5852</v>
          </cell>
          <cell r="D685" t="str">
            <v>20051212</v>
          </cell>
          <cell r="E685">
            <v>2020</v>
          </cell>
          <cell r="F685">
            <v>38698</v>
          </cell>
          <cell r="G685">
            <v>38698</v>
          </cell>
          <cell r="H685">
            <v>-1548</v>
          </cell>
        </row>
        <row r="686">
          <cell r="A686" t="str">
            <v>SA</v>
          </cell>
          <cell r="B686">
            <v>100002433</v>
          </cell>
          <cell r="C686" t="str">
            <v>f&amp;f settlement of Hari Krishna K-1603</v>
          </cell>
          <cell r="D686" t="str">
            <v>20051213</v>
          </cell>
          <cell r="E686">
            <v>2020</v>
          </cell>
          <cell r="F686">
            <v>38699</v>
          </cell>
          <cell r="G686">
            <v>38699</v>
          </cell>
          <cell r="H686">
            <v>-3580</v>
          </cell>
        </row>
        <row r="687">
          <cell r="A687" t="str">
            <v>SA</v>
          </cell>
          <cell r="B687">
            <v>100002434</v>
          </cell>
          <cell r="C687" t="str">
            <v>f&amp;f Settlement of S. Vidhya-5561</v>
          </cell>
          <cell r="D687" t="str">
            <v>20051213</v>
          </cell>
          <cell r="E687">
            <v>2020</v>
          </cell>
          <cell r="F687">
            <v>38699</v>
          </cell>
          <cell r="G687">
            <v>38699</v>
          </cell>
          <cell r="H687">
            <v>-412</v>
          </cell>
        </row>
        <row r="688">
          <cell r="A688" t="str">
            <v>SA</v>
          </cell>
          <cell r="B688">
            <v>100002436</v>
          </cell>
          <cell r="C688" t="str">
            <v>f&amp;f settlement of Manju Kiruthika-4324</v>
          </cell>
          <cell r="D688" t="str">
            <v>20051213</v>
          </cell>
          <cell r="E688">
            <v>2020</v>
          </cell>
          <cell r="F688">
            <v>38699</v>
          </cell>
          <cell r="G688">
            <v>38699</v>
          </cell>
          <cell r="H688">
            <v>-4158</v>
          </cell>
        </row>
        <row r="689">
          <cell r="A689" t="str">
            <v>SA</v>
          </cell>
          <cell r="B689">
            <v>100002439</v>
          </cell>
          <cell r="C689" t="str">
            <v>f&amp;f settlement of M G Sundarraj 3139</v>
          </cell>
          <cell r="D689" t="str">
            <v>20051213</v>
          </cell>
          <cell r="E689">
            <v>2020</v>
          </cell>
          <cell r="F689">
            <v>38699</v>
          </cell>
          <cell r="G689">
            <v>38699</v>
          </cell>
          <cell r="H689">
            <v>-5738</v>
          </cell>
        </row>
        <row r="690">
          <cell r="A690" t="str">
            <v>SA</v>
          </cell>
          <cell r="B690">
            <v>100002441</v>
          </cell>
          <cell r="C690" t="str">
            <v>f&amp;f settlement of Suresh Kesarla-3096</v>
          </cell>
          <cell r="D690" t="str">
            <v>20051213</v>
          </cell>
          <cell r="E690">
            <v>2020</v>
          </cell>
          <cell r="F690">
            <v>38699</v>
          </cell>
          <cell r="G690">
            <v>38699</v>
          </cell>
          <cell r="H690">
            <v>-3374</v>
          </cell>
        </row>
        <row r="691">
          <cell r="A691" t="str">
            <v>SA</v>
          </cell>
          <cell r="B691">
            <v>100002442</v>
          </cell>
          <cell r="C691" t="str">
            <v>f&amp;f settlement of P V Ganapathy-6306</v>
          </cell>
          <cell r="D691" t="str">
            <v>20051213</v>
          </cell>
          <cell r="E691">
            <v>2020</v>
          </cell>
          <cell r="F691">
            <v>38699</v>
          </cell>
          <cell r="G691">
            <v>38699</v>
          </cell>
          <cell r="H691">
            <v>-3330</v>
          </cell>
        </row>
        <row r="692">
          <cell r="A692" t="str">
            <v>KZ</v>
          </cell>
          <cell r="B692">
            <v>1500000444</v>
          </cell>
          <cell r="C692" t="str">
            <v>PF FOR THE M/O NOV05</v>
          </cell>
          <cell r="D692" t="str">
            <v>508134-508138</v>
          </cell>
          <cell r="E692">
            <v>2020</v>
          </cell>
          <cell r="F692">
            <v>38699</v>
          </cell>
          <cell r="G692">
            <v>38699</v>
          </cell>
          <cell r="H692">
            <v>1975143</v>
          </cell>
        </row>
        <row r="693">
          <cell r="A693" t="str">
            <v>SA</v>
          </cell>
          <cell r="B693">
            <v>100002496</v>
          </cell>
          <cell r="C693" t="str">
            <v>f&amp;f settlement of M Shankar-3238</v>
          </cell>
          <cell r="D693" t="str">
            <v>20051216</v>
          </cell>
          <cell r="E693">
            <v>2020</v>
          </cell>
          <cell r="F693">
            <v>38702</v>
          </cell>
          <cell r="G693">
            <v>38702</v>
          </cell>
          <cell r="H693">
            <v>-5120</v>
          </cell>
        </row>
        <row r="694">
          <cell r="A694" t="str">
            <v>SA</v>
          </cell>
          <cell r="B694">
            <v>100002596</v>
          </cell>
          <cell r="C694" t="str">
            <v>f&amp;f settlement - Ramprasad TO-4583</v>
          </cell>
          <cell r="D694" t="str">
            <v>20051226</v>
          </cell>
          <cell r="E694">
            <v>2020</v>
          </cell>
          <cell r="F694">
            <v>38712</v>
          </cell>
          <cell r="G694">
            <v>38712</v>
          </cell>
          <cell r="H694">
            <v>-1540</v>
          </cell>
        </row>
        <row r="695">
          <cell r="A695" t="str">
            <v>SA</v>
          </cell>
          <cell r="B695">
            <v>100002597</v>
          </cell>
          <cell r="C695" t="str">
            <v>f&amp;f settlement- A Rajalakshmi-5062</v>
          </cell>
          <cell r="D695" t="str">
            <v>20051226</v>
          </cell>
          <cell r="E695">
            <v>2020</v>
          </cell>
          <cell r="F695">
            <v>38712</v>
          </cell>
          <cell r="G695">
            <v>38712</v>
          </cell>
          <cell r="H695">
            <v>-1954</v>
          </cell>
        </row>
        <row r="696">
          <cell r="A696" t="str">
            <v>SA</v>
          </cell>
          <cell r="B696">
            <v>100002598</v>
          </cell>
          <cell r="C696" t="str">
            <v>f&amp;f settlement - K  Sridhar-6594</v>
          </cell>
          <cell r="D696" t="str">
            <v>20051226</v>
          </cell>
          <cell r="E696">
            <v>2020</v>
          </cell>
          <cell r="F696">
            <v>38712</v>
          </cell>
          <cell r="G696">
            <v>38712</v>
          </cell>
          <cell r="H696">
            <v>-9012</v>
          </cell>
        </row>
        <row r="697">
          <cell r="A697" t="str">
            <v>SA</v>
          </cell>
          <cell r="B697">
            <v>100002599</v>
          </cell>
          <cell r="C697" t="str">
            <v>f&amp;f settlement of Murli Mohan-6661</v>
          </cell>
          <cell r="D697" t="str">
            <v>20051226</v>
          </cell>
          <cell r="E697">
            <v>2020</v>
          </cell>
          <cell r="F697">
            <v>38712</v>
          </cell>
          <cell r="G697">
            <v>38712</v>
          </cell>
          <cell r="H697">
            <v>-2322</v>
          </cell>
        </row>
        <row r="698">
          <cell r="A698" t="str">
            <v>SA</v>
          </cell>
          <cell r="B698">
            <v>100002600</v>
          </cell>
          <cell r="C698" t="str">
            <v>f&amp;f settlement of K Sridhar-3298</v>
          </cell>
          <cell r="D698" t="str">
            <v>20051226</v>
          </cell>
          <cell r="E698">
            <v>2020</v>
          </cell>
          <cell r="F698">
            <v>38712</v>
          </cell>
          <cell r="G698">
            <v>38712</v>
          </cell>
          <cell r="H698">
            <v>-8124</v>
          </cell>
        </row>
        <row r="699">
          <cell r="A699" t="str">
            <v>SA</v>
          </cell>
          <cell r="B699">
            <v>100002601</v>
          </cell>
          <cell r="C699" t="str">
            <v>f&amp;f settlement of Shiju George-3115</v>
          </cell>
          <cell r="D699" t="str">
            <v>20051226</v>
          </cell>
          <cell r="E699">
            <v>2020</v>
          </cell>
          <cell r="F699">
            <v>38712</v>
          </cell>
          <cell r="G699">
            <v>38712</v>
          </cell>
          <cell r="H699">
            <v>-4348</v>
          </cell>
        </row>
        <row r="700">
          <cell r="A700" t="str">
            <v>SA</v>
          </cell>
          <cell r="B700">
            <v>100002602</v>
          </cell>
          <cell r="C700" t="str">
            <v>f&amp;f settlement of Anandhi Ethiraj-4791</v>
          </cell>
          <cell r="D700" t="str">
            <v>20051226</v>
          </cell>
          <cell r="E700">
            <v>2020</v>
          </cell>
          <cell r="F700">
            <v>38712</v>
          </cell>
          <cell r="G700">
            <v>38712</v>
          </cell>
          <cell r="H700">
            <v>-544</v>
          </cell>
        </row>
        <row r="701">
          <cell r="A701" t="str">
            <v>SA</v>
          </cell>
          <cell r="B701">
            <v>100002603</v>
          </cell>
          <cell r="C701" t="str">
            <v>f&amp;f settlement of KSB Gupta-3320</v>
          </cell>
          <cell r="D701" t="str">
            <v>20051226</v>
          </cell>
          <cell r="E701">
            <v>2020</v>
          </cell>
          <cell r="F701">
            <v>38712</v>
          </cell>
          <cell r="G701">
            <v>38712</v>
          </cell>
          <cell r="H701">
            <v>-3066</v>
          </cell>
        </row>
        <row r="702">
          <cell r="A702" t="str">
            <v>SA</v>
          </cell>
          <cell r="B702">
            <v>100002604</v>
          </cell>
          <cell r="C702" t="str">
            <v>F&amp;F settlement -Rajesh S-5147</v>
          </cell>
          <cell r="D702" t="str">
            <v>20051226</v>
          </cell>
          <cell r="E702">
            <v>2020</v>
          </cell>
          <cell r="F702">
            <v>38712</v>
          </cell>
          <cell r="G702">
            <v>38712</v>
          </cell>
          <cell r="H702">
            <v>-1290</v>
          </cell>
        </row>
        <row r="703">
          <cell r="A703" t="str">
            <v>SA</v>
          </cell>
          <cell r="B703">
            <v>100002606</v>
          </cell>
          <cell r="C703" t="str">
            <v>f&amp;f settlement - D Naveen Kumar Reddy-6249</v>
          </cell>
          <cell r="D703" t="str">
            <v>20051226</v>
          </cell>
          <cell r="E703">
            <v>2020</v>
          </cell>
          <cell r="F703">
            <v>38712</v>
          </cell>
          <cell r="G703">
            <v>38712</v>
          </cell>
          <cell r="H703">
            <v>-348</v>
          </cell>
        </row>
        <row r="704">
          <cell r="A704" t="str">
            <v>SA</v>
          </cell>
          <cell r="B704">
            <v>100002607</v>
          </cell>
          <cell r="C704" t="str">
            <v>f&amp;f settlement -Bhargavi G-6491</v>
          </cell>
          <cell r="D704" t="str">
            <v>20051226</v>
          </cell>
          <cell r="E704">
            <v>2020</v>
          </cell>
          <cell r="F704">
            <v>38712</v>
          </cell>
          <cell r="G704">
            <v>38712</v>
          </cell>
          <cell r="H704">
            <v>-1224</v>
          </cell>
        </row>
        <row r="705">
          <cell r="A705" t="str">
            <v>SA</v>
          </cell>
          <cell r="B705">
            <v>100002608</v>
          </cell>
          <cell r="C705" t="str">
            <v>f&amp;f settlement - Manish Mathur-6267</v>
          </cell>
          <cell r="D705" t="str">
            <v>20051226</v>
          </cell>
          <cell r="E705">
            <v>2020</v>
          </cell>
          <cell r="F705">
            <v>38712</v>
          </cell>
          <cell r="G705">
            <v>38712</v>
          </cell>
          <cell r="H705">
            <v>-1306</v>
          </cell>
        </row>
        <row r="706">
          <cell r="A706" t="str">
            <v>SA</v>
          </cell>
          <cell r="B706">
            <v>100002609</v>
          </cell>
          <cell r="C706" t="str">
            <v>f&amp;f settlement - Seetharaman MR -5089</v>
          </cell>
          <cell r="D706" t="str">
            <v>20051226</v>
          </cell>
          <cell r="E706">
            <v>2020</v>
          </cell>
          <cell r="F706">
            <v>38712</v>
          </cell>
          <cell r="G706">
            <v>38712</v>
          </cell>
          <cell r="H706">
            <v>-556</v>
          </cell>
        </row>
        <row r="707">
          <cell r="A707" t="str">
            <v>SA</v>
          </cell>
          <cell r="B707">
            <v>100002610</v>
          </cell>
          <cell r="C707" t="str">
            <v>f&amp;f settlement - A Shankar-5221</v>
          </cell>
          <cell r="D707" t="str">
            <v>20051226</v>
          </cell>
          <cell r="E707">
            <v>2020</v>
          </cell>
          <cell r="F707">
            <v>38712</v>
          </cell>
          <cell r="G707">
            <v>38712</v>
          </cell>
          <cell r="H707">
            <v>-1002</v>
          </cell>
        </row>
        <row r="708">
          <cell r="A708" t="str">
            <v>SA</v>
          </cell>
          <cell r="B708">
            <v>100002629</v>
          </cell>
          <cell r="C708" t="str">
            <v>Employer Contribution of PF for Nov 05</v>
          </cell>
          <cell r="D708" t="str">
            <v>20051227</v>
          </cell>
          <cell r="E708">
            <v>2020</v>
          </cell>
          <cell r="F708">
            <v>38713</v>
          </cell>
          <cell r="G708">
            <v>38713</v>
          </cell>
          <cell r="H708">
            <v>-887242</v>
          </cell>
        </row>
        <row r="709">
          <cell r="A709" t="str">
            <v>SA</v>
          </cell>
          <cell r="B709">
            <v>100002629</v>
          </cell>
          <cell r="C709" t="str">
            <v>Employee Contribution of PF for Nov 05</v>
          </cell>
          <cell r="D709" t="str">
            <v>20051227</v>
          </cell>
          <cell r="E709">
            <v>2020</v>
          </cell>
          <cell r="F709">
            <v>38713</v>
          </cell>
          <cell r="G709">
            <v>38713</v>
          </cell>
          <cell r="H709">
            <v>-918586</v>
          </cell>
        </row>
        <row r="710">
          <cell r="A710" t="str">
            <v>SA</v>
          </cell>
          <cell r="B710">
            <v>100002716</v>
          </cell>
          <cell r="C710" t="str">
            <v>F&amp;F settlement of CS Sunitha-5135</v>
          </cell>
          <cell r="D710" t="str">
            <v>20060106</v>
          </cell>
          <cell r="E710">
            <v>2020</v>
          </cell>
          <cell r="F710">
            <v>38723</v>
          </cell>
          <cell r="G710">
            <v>38723</v>
          </cell>
          <cell r="H710">
            <v>-158</v>
          </cell>
        </row>
        <row r="711">
          <cell r="A711" t="str">
            <v>SA</v>
          </cell>
          <cell r="B711">
            <v>100002723</v>
          </cell>
          <cell r="C711" t="str">
            <v>Employer Contribution of PF Dec 05</v>
          </cell>
          <cell r="D711" t="str">
            <v>20060107</v>
          </cell>
          <cell r="E711">
            <v>2020</v>
          </cell>
          <cell r="F711">
            <v>38724</v>
          </cell>
          <cell r="G711">
            <v>38724</v>
          </cell>
          <cell r="H711">
            <v>-921909</v>
          </cell>
        </row>
        <row r="712">
          <cell r="A712" t="str">
            <v>SA</v>
          </cell>
          <cell r="B712">
            <v>100002723</v>
          </cell>
          <cell r="C712" t="str">
            <v>Employee contribution of PF for Dec 05</v>
          </cell>
          <cell r="D712" t="str">
            <v>20060107</v>
          </cell>
          <cell r="E712">
            <v>2020</v>
          </cell>
          <cell r="F712">
            <v>38724</v>
          </cell>
          <cell r="G712">
            <v>38724</v>
          </cell>
          <cell r="H712">
            <v>-951410.01</v>
          </cell>
        </row>
        <row r="713">
          <cell r="A713" t="str">
            <v>SA</v>
          </cell>
          <cell r="B713">
            <v>100002757</v>
          </cell>
          <cell r="C713" t="str">
            <v>6 days Arrear salary for Sept 05-S. Nithya -4670</v>
          </cell>
          <cell r="D713" t="str">
            <v>20060112</v>
          </cell>
          <cell r="E713">
            <v>2020</v>
          </cell>
          <cell r="F713">
            <v>38729</v>
          </cell>
          <cell r="G713">
            <v>38729</v>
          </cell>
          <cell r="H713">
            <v>-224</v>
          </cell>
        </row>
        <row r="714">
          <cell r="A714" t="str">
            <v>SA</v>
          </cell>
          <cell r="B714">
            <v>100002758</v>
          </cell>
          <cell r="C714" t="str">
            <v>9 days Arrear Salary for Dec 05-Amol Bajpai-6182</v>
          </cell>
          <cell r="D714" t="str">
            <v>20060112</v>
          </cell>
          <cell r="E714">
            <v>2020</v>
          </cell>
          <cell r="F714">
            <v>38729</v>
          </cell>
          <cell r="G714">
            <v>38729</v>
          </cell>
          <cell r="H714">
            <v>-244</v>
          </cell>
        </row>
        <row r="715">
          <cell r="A715" t="str">
            <v>SA</v>
          </cell>
          <cell r="B715">
            <v>100002759</v>
          </cell>
          <cell r="C715" t="str">
            <v>10 days salary for Dec 05-Sunil M-6955</v>
          </cell>
          <cell r="D715" t="str">
            <v>20060112</v>
          </cell>
          <cell r="E715">
            <v>2020</v>
          </cell>
          <cell r="F715">
            <v>38729</v>
          </cell>
          <cell r="G715">
            <v>38729</v>
          </cell>
          <cell r="H715">
            <v>-1680</v>
          </cell>
        </row>
        <row r="716">
          <cell r="A716" t="str">
            <v>SA</v>
          </cell>
          <cell r="B716">
            <v>100002760</v>
          </cell>
          <cell r="C716" t="str">
            <v>10 days salary for Dec 05-Sunil M-6955</v>
          </cell>
          <cell r="D716" t="str">
            <v>20060112</v>
          </cell>
          <cell r="E716">
            <v>2020</v>
          </cell>
          <cell r="F716">
            <v>38729</v>
          </cell>
          <cell r="G716">
            <v>38729</v>
          </cell>
          <cell r="H716">
            <v>54</v>
          </cell>
        </row>
        <row r="717">
          <cell r="A717" t="str">
            <v>KZ</v>
          </cell>
          <cell r="B717">
            <v>1500000516</v>
          </cell>
          <cell r="C717" t="str">
            <v>PF FOR THE M/O DEC05</v>
          </cell>
          <cell r="D717" t="str">
            <v>539217-539226</v>
          </cell>
          <cell r="E717">
            <v>2020</v>
          </cell>
          <cell r="F717">
            <v>38729</v>
          </cell>
          <cell r="G717">
            <v>38729</v>
          </cell>
          <cell r="H717">
            <v>2105648</v>
          </cell>
        </row>
        <row r="718">
          <cell r="A718" t="str">
            <v>SA</v>
          </cell>
          <cell r="B718">
            <v>100002786</v>
          </cell>
          <cell r="C718" t="str">
            <v>f&amp;f settlement-Anuradha V-6308</v>
          </cell>
          <cell r="D718" t="str">
            <v>20060116</v>
          </cell>
          <cell r="E718">
            <v>2020</v>
          </cell>
          <cell r="F718">
            <v>38733</v>
          </cell>
          <cell r="G718">
            <v>38733</v>
          </cell>
          <cell r="H718">
            <v>-466</v>
          </cell>
        </row>
        <row r="719">
          <cell r="A719" t="str">
            <v>SA</v>
          </cell>
          <cell r="B719">
            <v>100002787</v>
          </cell>
          <cell r="C719" t="str">
            <v>f&amp;f settlement-Sachin Deshmukh-4349</v>
          </cell>
          <cell r="D719" t="str">
            <v>20060116</v>
          </cell>
          <cell r="E719">
            <v>2020</v>
          </cell>
          <cell r="F719">
            <v>38733</v>
          </cell>
          <cell r="G719">
            <v>38733</v>
          </cell>
          <cell r="H719">
            <v>-1576</v>
          </cell>
        </row>
        <row r="720">
          <cell r="A720" t="str">
            <v>SA</v>
          </cell>
          <cell r="B720">
            <v>100002789</v>
          </cell>
          <cell r="C720" t="str">
            <v>F&amp;F Settlement of Meenakshi Sundaram-5802</v>
          </cell>
          <cell r="D720" t="str">
            <v>20060116</v>
          </cell>
          <cell r="E720">
            <v>2020</v>
          </cell>
          <cell r="F720">
            <v>38733</v>
          </cell>
          <cell r="G720">
            <v>38733</v>
          </cell>
          <cell r="H720">
            <v>-1224</v>
          </cell>
        </row>
        <row r="721">
          <cell r="A721" t="str">
            <v>SA</v>
          </cell>
          <cell r="B721">
            <v>100002790</v>
          </cell>
          <cell r="C721" t="str">
            <v>F&amp;F Settlement of Pramod Chandra-5742</v>
          </cell>
          <cell r="D721" t="str">
            <v>20060116</v>
          </cell>
          <cell r="E721">
            <v>2020</v>
          </cell>
          <cell r="F721">
            <v>38733</v>
          </cell>
          <cell r="G721">
            <v>38733</v>
          </cell>
          <cell r="H721">
            <v>-1082</v>
          </cell>
        </row>
        <row r="722">
          <cell r="A722" t="str">
            <v>SA</v>
          </cell>
          <cell r="B722">
            <v>100002791</v>
          </cell>
          <cell r="C722" t="str">
            <v>f&amp;f settlement of Nikhil Narayan-5043</v>
          </cell>
          <cell r="D722" t="str">
            <v>20060116</v>
          </cell>
          <cell r="E722">
            <v>2020</v>
          </cell>
          <cell r="F722">
            <v>38733</v>
          </cell>
          <cell r="G722">
            <v>38733</v>
          </cell>
          <cell r="H722">
            <v>-4166</v>
          </cell>
        </row>
        <row r="723">
          <cell r="A723" t="str">
            <v>SA</v>
          </cell>
          <cell r="B723">
            <v>100002792</v>
          </cell>
          <cell r="C723" t="str">
            <v>f&amp;f settlement of TS Ramadurai-5024</v>
          </cell>
          <cell r="D723" t="str">
            <v>20060116</v>
          </cell>
          <cell r="E723">
            <v>2020</v>
          </cell>
          <cell r="F723">
            <v>38733</v>
          </cell>
          <cell r="G723">
            <v>38733</v>
          </cell>
          <cell r="H723">
            <v>-11696</v>
          </cell>
        </row>
        <row r="724">
          <cell r="A724" t="str">
            <v>SA</v>
          </cell>
          <cell r="B724">
            <v>100002794</v>
          </cell>
          <cell r="C724" t="str">
            <v>f&amp;f settlement of R Venkatarajamani-4444</v>
          </cell>
          <cell r="D724" t="str">
            <v>20060116</v>
          </cell>
          <cell r="E724">
            <v>2020</v>
          </cell>
          <cell r="F724">
            <v>38733</v>
          </cell>
          <cell r="G724">
            <v>38733</v>
          </cell>
          <cell r="H724">
            <v>-11214</v>
          </cell>
        </row>
        <row r="725">
          <cell r="A725" t="str">
            <v>SA</v>
          </cell>
          <cell r="B725">
            <v>100002795</v>
          </cell>
          <cell r="C725" t="str">
            <v>f&amp;f settlement of Ramesh V-4428</v>
          </cell>
          <cell r="D725" t="str">
            <v>20060116</v>
          </cell>
          <cell r="E725">
            <v>2020</v>
          </cell>
          <cell r="F725">
            <v>38733</v>
          </cell>
          <cell r="G725">
            <v>38733</v>
          </cell>
          <cell r="H725">
            <v>-10836</v>
          </cell>
        </row>
        <row r="726">
          <cell r="A726" t="str">
            <v>SA</v>
          </cell>
          <cell r="B726">
            <v>100002796</v>
          </cell>
          <cell r="C726" t="str">
            <v>f&amp;f settlement of Sundaresan s-3235</v>
          </cell>
          <cell r="D726" t="str">
            <v>20060116</v>
          </cell>
          <cell r="E726">
            <v>2020</v>
          </cell>
          <cell r="F726">
            <v>38733</v>
          </cell>
          <cell r="G726">
            <v>38733</v>
          </cell>
          <cell r="H726">
            <v>-4712</v>
          </cell>
        </row>
        <row r="727">
          <cell r="A727" t="str">
            <v>SA</v>
          </cell>
          <cell r="B727">
            <v>100002797</v>
          </cell>
          <cell r="C727" t="str">
            <v>f&amp;f settlement of R Preethi-5646</v>
          </cell>
          <cell r="D727" t="str">
            <v>20060116</v>
          </cell>
          <cell r="E727">
            <v>2020</v>
          </cell>
          <cell r="F727">
            <v>38733</v>
          </cell>
          <cell r="G727">
            <v>38733</v>
          </cell>
          <cell r="H727">
            <v>-86</v>
          </cell>
        </row>
        <row r="728">
          <cell r="A728" t="str">
            <v>SA</v>
          </cell>
          <cell r="B728">
            <v>100002798</v>
          </cell>
          <cell r="C728" t="str">
            <v>f&amp;f settlement of K Roopa-3186</v>
          </cell>
          <cell r="D728" t="str">
            <v>20060117</v>
          </cell>
          <cell r="E728">
            <v>2020</v>
          </cell>
          <cell r="F728">
            <v>38734</v>
          </cell>
          <cell r="G728">
            <v>38734</v>
          </cell>
          <cell r="H728">
            <v>-1684</v>
          </cell>
        </row>
        <row r="729">
          <cell r="A729" t="str">
            <v>SA</v>
          </cell>
          <cell r="B729">
            <v>100002824</v>
          </cell>
          <cell r="C729" t="str">
            <v>f&amp;f settlement of KS Sridhar Roy-6534</v>
          </cell>
          <cell r="D729" t="str">
            <v>20060119</v>
          </cell>
          <cell r="E729">
            <v>2020</v>
          </cell>
          <cell r="F729">
            <v>38736</v>
          </cell>
          <cell r="G729">
            <v>38736</v>
          </cell>
          <cell r="H729">
            <v>-11840</v>
          </cell>
        </row>
        <row r="730">
          <cell r="A730" t="str">
            <v>SA</v>
          </cell>
          <cell r="B730">
            <v>100002826</v>
          </cell>
          <cell r="C730" t="str">
            <v>f&amp;f settlement of Vidya S-3304</v>
          </cell>
          <cell r="D730" t="str">
            <v>20060119</v>
          </cell>
          <cell r="E730">
            <v>2020</v>
          </cell>
          <cell r="F730">
            <v>38736</v>
          </cell>
          <cell r="G730">
            <v>38736</v>
          </cell>
          <cell r="H730">
            <v>-3806</v>
          </cell>
        </row>
        <row r="731">
          <cell r="A731" t="str">
            <v>SA</v>
          </cell>
          <cell r="B731">
            <v>100002861</v>
          </cell>
          <cell r="C731" t="str">
            <v>f&amp;f settlement of G Sathish Kumar-5812</v>
          </cell>
          <cell r="D731" t="str">
            <v>20060124</v>
          </cell>
          <cell r="E731">
            <v>2020</v>
          </cell>
          <cell r="F731">
            <v>38741</v>
          </cell>
          <cell r="G731">
            <v>38741</v>
          </cell>
          <cell r="H731">
            <v>-838</v>
          </cell>
        </row>
        <row r="732">
          <cell r="A732" t="str">
            <v>SA</v>
          </cell>
          <cell r="B732">
            <v>100002868</v>
          </cell>
          <cell r="C732" t="str">
            <v>f&amp;f settlement of A Shankar-5221</v>
          </cell>
          <cell r="D732" t="str">
            <v>20060124</v>
          </cell>
          <cell r="E732">
            <v>2020</v>
          </cell>
          <cell r="F732">
            <v>38741</v>
          </cell>
          <cell r="G732">
            <v>38741</v>
          </cell>
          <cell r="H732">
            <v>-774</v>
          </cell>
        </row>
        <row r="733">
          <cell r="A733" t="str">
            <v>SA</v>
          </cell>
          <cell r="B733">
            <v>100002891</v>
          </cell>
          <cell r="C733" t="str">
            <v>PF Admn Cost for Dec 05</v>
          </cell>
          <cell r="D733" t="str">
            <v>20060128</v>
          </cell>
          <cell r="E733">
            <v>2020</v>
          </cell>
          <cell r="F733">
            <v>38745</v>
          </cell>
          <cell r="G733">
            <v>38745</v>
          </cell>
          <cell r="H733">
            <v>-115569</v>
          </cell>
        </row>
        <row r="734">
          <cell r="A734" t="str">
            <v>KR</v>
          </cell>
          <cell r="B734">
            <v>1900000805</v>
          </cell>
          <cell r="C734" t="str">
            <v>FULL &amp; FINAL AMITHABH SRIVASTAVA EC.4449</v>
          </cell>
          <cell r="D734" t="str">
            <v>1004449</v>
          </cell>
          <cell r="E734">
            <v>2020</v>
          </cell>
          <cell r="F734">
            <v>38751</v>
          </cell>
          <cell r="G734">
            <v>38749</v>
          </cell>
          <cell r="H734">
            <v>-48372</v>
          </cell>
        </row>
        <row r="735">
          <cell r="A735" t="str">
            <v>SA</v>
          </cell>
          <cell r="B735">
            <v>100002920</v>
          </cell>
          <cell r="C735" t="str">
            <v>Salary for Jan06-Prabha S-7388</v>
          </cell>
          <cell r="D735" t="str">
            <v>20060203</v>
          </cell>
          <cell r="E735">
            <v>2020</v>
          </cell>
          <cell r="F735">
            <v>38751</v>
          </cell>
          <cell r="G735">
            <v>38751</v>
          </cell>
          <cell r="H735">
            <v>-378</v>
          </cell>
        </row>
        <row r="736">
          <cell r="A736" t="str">
            <v>SA</v>
          </cell>
          <cell r="B736">
            <v>100002962</v>
          </cell>
          <cell r="C736" t="str">
            <v>f&amp;f settlement of  Ramapriya KS-4974</v>
          </cell>
          <cell r="D736" t="str">
            <v>20060215</v>
          </cell>
          <cell r="E736">
            <v>2020</v>
          </cell>
          <cell r="F736">
            <v>38763</v>
          </cell>
          <cell r="G736">
            <v>38763</v>
          </cell>
          <cell r="H736">
            <v>-2626</v>
          </cell>
        </row>
        <row r="737">
          <cell r="A737" t="str">
            <v>SA</v>
          </cell>
          <cell r="B737">
            <v>100002963</v>
          </cell>
          <cell r="C737" t="str">
            <v>f&amp;f settlement-Ravi Shekhar-5735</v>
          </cell>
          <cell r="D737" t="str">
            <v>20060215</v>
          </cell>
          <cell r="E737">
            <v>2020</v>
          </cell>
          <cell r="F737">
            <v>38763</v>
          </cell>
          <cell r="G737">
            <v>38763</v>
          </cell>
          <cell r="H737">
            <v>-976</v>
          </cell>
        </row>
        <row r="738">
          <cell r="A738" t="str">
            <v>SA</v>
          </cell>
          <cell r="B738">
            <v>100002964</v>
          </cell>
          <cell r="C738" t="str">
            <v>f&amp;f settlement of-M Anand-5131</v>
          </cell>
          <cell r="D738" t="str">
            <v>20060215</v>
          </cell>
          <cell r="E738">
            <v>2020</v>
          </cell>
          <cell r="F738">
            <v>38763</v>
          </cell>
          <cell r="G738">
            <v>38763</v>
          </cell>
          <cell r="H738">
            <v>-4990</v>
          </cell>
        </row>
        <row r="739">
          <cell r="A739" t="str">
            <v>SA</v>
          </cell>
          <cell r="B739">
            <v>100002965</v>
          </cell>
          <cell r="C739" t="str">
            <v>f&amp;f settlement of Deepak GN-3580</v>
          </cell>
          <cell r="D739" t="str">
            <v>20060215</v>
          </cell>
          <cell r="E739">
            <v>2020</v>
          </cell>
          <cell r="F739">
            <v>38763</v>
          </cell>
          <cell r="G739">
            <v>38763</v>
          </cell>
          <cell r="H739">
            <v>-2090</v>
          </cell>
        </row>
        <row r="740">
          <cell r="A740" t="str">
            <v>SA</v>
          </cell>
          <cell r="B740">
            <v>100002966</v>
          </cell>
          <cell r="C740" t="str">
            <v>f&amp;f settlement of R Athi Narayanan-4754</v>
          </cell>
          <cell r="D740" t="str">
            <v>20060215</v>
          </cell>
          <cell r="E740">
            <v>2020</v>
          </cell>
          <cell r="F740">
            <v>38763</v>
          </cell>
          <cell r="G740">
            <v>38763</v>
          </cell>
          <cell r="H740">
            <v>-1154</v>
          </cell>
        </row>
        <row r="741">
          <cell r="A741" t="str">
            <v>SA</v>
          </cell>
          <cell r="B741">
            <v>100002968</v>
          </cell>
          <cell r="C741" t="str">
            <v>f&amp;f settlement of Candida Maria-4695</v>
          </cell>
          <cell r="D741" t="str">
            <v>20060216</v>
          </cell>
          <cell r="E741">
            <v>2020</v>
          </cell>
          <cell r="F741">
            <v>38764</v>
          </cell>
          <cell r="G741">
            <v>38764</v>
          </cell>
          <cell r="H741">
            <v>-1114</v>
          </cell>
        </row>
        <row r="742">
          <cell r="A742" t="str">
            <v>SA</v>
          </cell>
          <cell r="B742">
            <v>100002969</v>
          </cell>
          <cell r="C742" t="str">
            <v>f&amp;f settlement of N Balasubramanian-5357</v>
          </cell>
          <cell r="D742" t="str">
            <v>20060216</v>
          </cell>
          <cell r="E742">
            <v>2020</v>
          </cell>
          <cell r="F742">
            <v>38764</v>
          </cell>
          <cell r="G742">
            <v>38764</v>
          </cell>
          <cell r="H742">
            <v>-3796</v>
          </cell>
        </row>
        <row r="743">
          <cell r="A743" t="str">
            <v>SA</v>
          </cell>
          <cell r="B743">
            <v>100002970</v>
          </cell>
          <cell r="C743" t="str">
            <v>f&amp;f settlement of Sangeetha S-5081</v>
          </cell>
          <cell r="D743" t="str">
            <v>20060216</v>
          </cell>
          <cell r="E743">
            <v>2020</v>
          </cell>
          <cell r="F743">
            <v>38764</v>
          </cell>
          <cell r="G743">
            <v>38764</v>
          </cell>
          <cell r="H743">
            <v>-1472</v>
          </cell>
        </row>
        <row r="744">
          <cell r="A744" t="str">
            <v>SA</v>
          </cell>
          <cell r="B744">
            <v>100002975</v>
          </cell>
          <cell r="C744" t="str">
            <v>F&amp;F Settlement of Anurag Yadav-6386</v>
          </cell>
          <cell r="D744" t="str">
            <v>20060216</v>
          </cell>
          <cell r="E744">
            <v>2020</v>
          </cell>
          <cell r="F744">
            <v>38764</v>
          </cell>
          <cell r="G744">
            <v>38764</v>
          </cell>
          <cell r="H744">
            <v>-814</v>
          </cell>
        </row>
        <row r="745">
          <cell r="A745" t="str">
            <v>SA</v>
          </cell>
          <cell r="B745">
            <v>100002976</v>
          </cell>
          <cell r="C745" t="str">
            <v>f&amp;f settlement of Mahalakshmi M-6929</v>
          </cell>
          <cell r="D745" t="str">
            <v>20060216</v>
          </cell>
          <cell r="E745">
            <v>2020</v>
          </cell>
          <cell r="F745">
            <v>38764</v>
          </cell>
          <cell r="G745">
            <v>38764</v>
          </cell>
          <cell r="H745">
            <v>-682</v>
          </cell>
        </row>
        <row r="746">
          <cell r="A746" t="str">
            <v>SA</v>
          </cell>
          <cell r="B746">
            <v>100002977</v>
          </cell>
          <cell r="C746" t="str">
            <v>f&amp;f settlement of Shankari LM-4497</v>
          </cell>
          <cell r="D746" t="str">
            <v>20060216</v>
          </cell>
          <cell r="E746">
            <v>2020</v>
          </cell>
          <cell r="F746">
            <v>38764</v>
          </cell>
          <cell r="G746">
            <v>38764</v>
          </cell>
          <cell r="H746">
            <v>-7226</v>
          </cell>
        </row>
        <row r="747">
          <cell r="A747" t="str">
            <v>SA</v>
          </cell>
          <cell r="B747">
            <v>100002978</v>
          </cell>
          <cell r="C747" t="str">
            <v>f&amp;f settlement of  Gopi Krishna Atyam-4845</v>
          </cell>
          <cell r="D747" t="str">
            <v>20060216</v>
          </cell>
          <cell r="E747">
            <v>2020</v>
          </cell>
          <cell r="F747">
            <v>38764</v>
          </cell>
          <cell r="G747">
            <v>38764</v>
          </cell>
          <cell r="H747">
            <v>-4330</v>
          </cell>
        </row>
        <row r="748">
          <cell r="A748" t="str">
            <v>SA</v>
          </cell>
          <cell r="B748">
            <v>100003003</v>
          </cell>
          <cell r="C748" t="str">
            <v>Salary for Jan 06- Manoj Parekh-3248</v>
          </cell>
          <cell r="D748" t="str">
            <v>20060217</v>
          </cell>
          <cell r="E748">
            <v>2020</v>
          </cell>
          <cell r="F748">
            <v>38765</v>
          </cell>
          <cell r="G748">
            <v>38765</v>
          </cell>
          <cell r="H748">
            <v>-9328</v>
          </cell>
        </row>
        <row r="749">
          <cell r="A749" t="str">
            <v>SA</v>
          </cell>
          <cell r="B749">
            <v>100003042</v>
          </cell>
          <cell r="C749" t="str">
            <v>Employee contribution of PF for Jan 06 Salary</v>
          </cell>
          <cell r="D749" t="str">
            <v>20060222</v>
          </cell>
          <cell r="E749">
            <v>2020</v>
          </cell>
          <cell r="F749">
            <v>38770</v>
          </cell>
          <cell r="G749">
            <v>38770</v>
          </cell>
          <cell r="H749">
            <v>-951194.06</v>
          </cell>
        </row>
        <row r="750">
          <cell r="A750" t="str">
            <v>SA</v>
          </cell>
          <cell r="B750">
            <v>100003042</v>
          </cell>
          <cell r="C750" t="str">
            <v>Employer Contribution of PF for Jan 06 Salary</v>
          </cell>
          <cell r="D750" t="str">
            <v>20060222</v>
          </cell>
          <cell r="E750">
            <v>2020</v>
          </cell>
          <cell r="F750">
            <v>38770</v>
          </cell>
          <cell r="G750">
            <v>38770</v>
          </cell>
          <cell r="H750">
            <v>-915583</v>
          </cell>
        </row>
        <row r="751">
          <cell r="A751" t="str">
            <v>KR</v>
          </cell>
          <cell r="B751">
            <v>1900000878</v>
          </cell>
          <cell r="C751" t="str">
            <v>PF JAN 06 TRFD TO PUNE AND CHENNAI</v>
          </cell>
          <cell r="D751" t="str">
            <v>565167</v>
          </cell>
          <cell r="E751">
            <v>2020</v>
          </cell>
          <cell r="F751">
            <v>38776</v>
          </cell>
          <cell r="G751">
            <v>38776</v>
          </cell>
          <cell r="H751">
            <v>2047366</v>
          </cell>
        </row>
        <row r="752">
          <cell r="A752" t="str">
            <v>SA</v>
          </cell>
          <cell r="B752">
            <v>100003213</v>
          </cell>
          <cell r="C752" t="str">
            <v>f&amp;f settlement of Ramachandran T-4588</v>
          </cell>
          <cell r="D752" t="str">
            <v>20060305</v>
          </cell>
          <cell r="E752">
            <v>2020</v>
          </cell>
          <cell r="F752">
            <v>38781</v>
          </cell>
          <cell r="G752">
            <v>38781</v>
          </cell>
          <cell r="H752">
            <v>-3726</v>
          </cell>
        </row>
        <row r="753">
          <cell r="A753" t="str">
            <v>SA</v>
          </cell>
          <cell r="B753">
            <v>100003214</v>
          </cell>
          <cell r="C753" t="str">
            <v>f&amp;f settlement of Karpagam S-2979</v>
          </cell>
          <cell r="D753" t="str">
            <v>20060305</v>
          </cell>
          <cell r="E753">
            <v>2020</v>
          </cell>
          <cell r="F753">
            <v>38781</v>
          </cell>
          <cell r="G753">
            <v>38781</v>
          </cell>
          <cell r="H753">
            <v>-4606</v>
          </cell>
        </row>
        <row r="754">
          <cell r="A754" t="str">
            <v>SA</v>
          </cell>
          <cell r="B754">
            <v>100003215</v>
          </cell>
          <cell r="C754" t="str">
            <v>f&amp;f settlement of P Divya-5801</v>
          </cell>
          <cell r="D754" t="str">
            <v>20060305</v>
          </cell>
          <cell r="E754">
            <v>2020</v>
          </cell>
          <cell r="F754">
            <v>38781</v>
          </cell>
          <cell r="G754">
            <v>38781</v>
          </cell>
          <cell r="H754">
            <v>-30</v>
          </cell>
        </row>
        <row r="755">
          <cell r="A755" t="str">
            <v>SA</v>
          </cell>
          <cell r="B755">
            <v>100003216</v>
          </cell>
          <cell r="C755" t="str">
            <v>f&amp;f settlement of Bharat kumar-5469</v>
          </cell>
          <cell r="D755" t="str">
            <v>20060305</v>
          </cell>
          <cell r="E755">
            <v>2020</v>
          </cell>
          <cell r="F755">
            <v>38781</v>
          </cell>
          <cell r="G755">
            <v>38781</v>
          </cell>
          <cell r="H755">
            <v>-278</v>
          </cell>
        </row>
        <row r="756">
          <cell r="A756" t="str">
            <v>SA</v>
          </cell>
          <cell r="B756">
            <v>100003219</v>
          </cell>
          <cell r="C756" t="str">
            <v>f&amp;f Settlement of Satheesh C-6036</v>
          </cell>
          <cell r="D756" t="str">
            <v>20060305</v>
          </cell>
          <cell r="E756">
            <v>2020</v>
          </cell>
          <cell r="F756">
            <v>38781</v>
          </cell>
          <cell r="G756">
            <v>38781</v>
          </cell>
          <cell r="H756">
            <v>-434</v>
          </cell>
        </row>
        <row r="757">
          <cell r="A757" t="str">
            <v>SA</v>
          </cell>
          <cell r="B757">
            <v>100003221</v>
          </cell>
          <cell r="C757" t="str">
            <v>f&amp;f settlement of P satyanarayan-4297</v>
          </cell>
          <cell r="D757" t="str">
            <v>20060305</v>
          </cell>
          <cell r="E757">
            <v>2020</v>
          </cell>
          <cell r="F757">
            <v>38781</v>
          </cell>
          <cell r="G757">
            <v>38781</v>
          </cell>
          <cell r="H757">
            <v>-4220</v>
          </cell>
        </row>
        <row r="758">
          <cell r="A758" t="str">
            <v>SA</v>
          </cell>
          <cell r="B758">
            <v>100003222</v>
          </cell>
          <cell r="C758" t="str">
            <v>f&amp;f settlement of U Muthukumar-3576</v>
          </cell>
          <cell r="D758" t="str">
            <v>20060305</v>
          </cell>
          <cell r="E758">
            <v>2020</v>
          </cell>
          <cell r="F758">
            <v>38781</v>
          </cell>
          <cell r="G758">
            <v>38781</v>
          </cell>
          <cell r="H758">
            <v>-2396</v>
          </cell>
        </row>
        <row r="759">
          <cell r="A759" t="str">
            <v>SA</v>
          </cell>
          <cell r="B759">
            <v>100003223</v>
          </cell>
          <cell r="C759" t="str">
            <v>f&amp;f Settlement of Sathyanarayan K-5455</v>
          </cell>
          <cell r="D759" t="str">
            <v>20060305</v>
          </cell>
          <cell r="E759">
            <v>2020</v>
          </cell>
          <cell r="F759">
            <v>38781</v>
          </cell>
          <cell r="G759">
            <v>38781</v>
          </cell>
          <cell r="H759">
            <v>-1418</v>
          </cell>
        </row>
        <row r="760">
          <cell r="A760" t="str">
            <v>SA</v>
          </cell>
          <cell r="B760">
            <v>100003224</v>
          </cell>
          <cell r="C760" t="str">
            <v>f&amp;f settlement of R Aravind-5963</v>
          </cell>
          <cell r="D760" t="str">
            <v>20060305</v>
          </cell>
          <cell r="E760">
            <v>2020</v>
          </cell>
          <cell r="F760">
            <v>38781</v>
          </cell>
          <cell r="G760">
            <v>38781</v>
          </cell>
          <cell r="H760">
            <v>-1344</v>
          </cell>
        </row>
        <row r="761">
          <cell r="A761" t="str">
            <v>SA</v>
          </cell>
          <cell r="B761">
            <v>100003225</v>
          </cell>
          <cell r="C761" t="str">
            <v>f&amp;f Settlement of E Raja-5399</v>
          </cell>
          <cell r="D761" t="str">
            <v>20060305</v>
          </cell>
          <cell r="E761">
            <v>2020</v>
          </cell>
          <cell r="F761">
            <v>38781</v>
          </cell>
          <cell r="G761">
            <v>38781</v>
          </cell>
          <cell r="H761">
            <v>-4914</v>
          </cell>
        </row>
        <row r="762">
          <cell r="A762" t="str">
            <v>SA</v>
          </cell>
          <cell r="B762">
            <v>100003226</v>
          </cell>
          <cell r="C762" t="str">
            <v>f&amp;f settlement of Kalai Selvan-5355</v>
          </cell>
          <cell r="D762" t="str">
            <v>20060305</v>
          </cell>
          <cell r="E762">
            <v>2020</v>
          </cell>
          <cell r="F762">
            <v>38781</v>
          </cell>
          <cell r="G762">
            <v>38781</v>
          </cell>
          <cell r="H762">
            <v>-2502</v>
          </cell>
        </row>
        <row r="763">
          <cell r="A763" t="str">
            <v>SA</v>
          </cell>
          <cell r="B763">
            <v>100003227</v>
          </cell>
          <cell r="C763" t="str">
            <v>f&amp;f settlement of K Manigandan-5086</v>
          </cell>
          <cell r="D763" t="str">
            <v>20060305</v>
          </cell>
          <cell r="E763">
            <v>2020</v>
          </cell>
          <cell r="F763">
            <v>38781</v>
          </cell>
          <cell r="G763">
            <v>38781</v>
          </cell>
          <cell r="H763">
            <v>-5352</v>
          </cell>
        </row>
        <row r="764">
          <cell r="A764" t="str">
            <v>SA</v>
          </cell>
          <cell r="B764">
            <v>100003228</v>
          </cell>
          <cell r="C764" t="str">
            <v>f&amp;f settlement of Usha Ramaswamy-5199</v>
          </cell>
          <cell r="D764" t="str">
            <v>20060305</v>
          </cell>
          <cell r="E764">
            <v>2020</v>
          </cell>
          <cell r="F764">
            <v>38781</v>
          </cell>
          <cell r="G764">
            <v>38781</v>
          </cell>
          <cell r="H764">
            <v>-2604</v>
          </cell>
        </row>
        <row r="765">
          <cell r="A765" t="str">
            <v>SA</v>
          </cell>
          <cell r="B765">
            <v>100003229</v>
          </cell>
          <cell r="C765" t="str">
            <v>f&amp;f settlement of Christopher-7290</v>
          </cell>
          <cell r="D765" t="str">
            <v>20060305</v>
          </cell>
          <cell r="E765">
            <v>2020</v>
          </cell>
          <cell r="F765">
            <v>38781</v>
          </cell>
          <cell r="G765">
            <v>38781</v>
          </cell>
          <cell r="H765">
            <v>-1570</v>
          </cell>
        </row>
        <row r="766">
          <cell r="A766" t="str">
            <v>SA</v>
          </cell>
          <cell r="B766">
            <v>100003230</v>
          </cell>
          <cell r="C766" t="str">
            <v>f&amp;f settlement of Sundara Kamatchi-6421</v>
          </cell>
          <cell r="D766" t="str">
            <v>20060305</v>
          </cell>
          <cell r="E766">
            <v>2020</v>
          </cell>
          <cell r="F766">
            <v>38781</v>
          </cell>
          <cell r="G766">
            <v>38781</v>
          </cell>
          <cell r="H766">
            <v>-3232</v>
          </cell>
        </row>
        <row r="767">
          <cell r="A767" t="str">
            <v>SA</v>
          </cell>
          <cell r="B767">
            <v>100003231</v>
          </cell>
          <cell r="C767" t="str">
            <v>f&amp;f settlement of PV Manikandan-6384</v>
          </cell>
          <cell r="D767" t="str">
            <v>20060305</v>
          </cell>
          <cell r="E767">
            <v>2020</v>
          </cell>
          <cell r="F767">
            <v>38781</v>
          </cell>
          <cell r="G767">
            <v>38781</v>
          </cell>
          <cell r="H767">
            <v>-622</v>
          </cell>
        </row>
        <row r="768">
          <cell r="A768" t="str">
            <v>SA</v>
          </cell>
          <cell r="B768">
            <v>100003232</v>
          </cell>
          <cell r="C768" t="str">
            <v>f&amp;f settlement of RN Balasubramanian-4483</v>
          </cell>
          <cell r="D768" t="str">
            <v>20060305</v>
          </cell>
          <cell r="E768">
            <v>2020</v>
          </cell>
          <cell r="F768">
            <v>38781</v>
          </cell>
          <cell r="G768">
            <v>38781</v>
          </cell>
          <cell r="H768">
            <v>-7638</v>
          </cell>
        </row>
        <row r="769">
          <cell r="A769" t="str">
            <v>SA</v>
          </cell>
          <cell r="B769">
            <v>100003233</v>
          </cell>
          <cell r="C769" t="str">
            <v>f&amp;f settlement of Srikkanth Boothalingam-5874</v>
          </cell>
          <cell r="D769" t="str">
            <v>20060305</v>
          </cell>
          <cell r="E769">
            <v>2020</v>
          </cell>
          <cell r="F769">
            <v>38781</v>
          </cell>
          <cell r="G769">
            <v>38781</v>
          </cell>
          <cell r="H769">
            <v>-6456</v>
          </cell>
        </row>
        <row r="770">
          <cell r="A770" t="str">
            <v>SA</v>
          </cell>
          <cell r="B770">
            <v>100003220</v>
          </cell>
          <cell r="C770" t="str">
            <v>f&amp;f settlement of T Srinivasan-6360</v>
          </cell>
          <cell r="D770" t="str">
            <v>20060305</v>
          </cell>
          <cell r="E770">
            <v>2020</v>
          </cell>
          <cell r="F770">
            <v>38781</v>
          </cell>
          <cell r="G770">
            <v>38781</v>
          </cell>
          <cell r="H770">
            <v>-376</v>
          </cell>
        </row>
        <row r="771">
          <cell r="A771" t="str">
            <v>AB</v>
          </cell>
          <cell r="B771">
            <v>100003273</v>
          </cell>
          <cell r="C771" t="str">
            <v>f&amp;f settlement of T Srinivasan-6360</v>
          </cell>
          <cell r="D771" t="str">
            <v>20060305</v>
          </cell>
          <cell r="E771">
            <v>2020</v>
          </cell>
          <cell r="F771">
            <v>38781</v>
          </cell>
          <cell r="G771">
            <v>38781</v>
          </cell>
          <cell r="H771">
            <v>376</v>
          </cell>
        </row>
        <row r="772">
          <cell r="A772" t="str">
            <v>SA</v>
          </cell>
          <cell r="B772">
            <v>100003235</v>
          </cell>
          <cell r="C772" t="str">
            <v>f&amp;f settlement of Hariharan-2430</v>
          </cell>
          <cell r="D772" t="str">
            <v>20060306</v>
          </cell>
          <cell r="E772">
            <v>2020</v>
          </cell>
          <cell r="F772">
            <v>38782</v>
          </cell>
          <cell r="G772">
            <v>38782</v>
          </cell>
          <cell r="H772">
            <v>-7474</v>
          </cell>
        </row>
        <row r="773">
          <cell r="A773" t="str">
            <v>SA</v>
          </cell>
          <cell r="B773">
            <v>100003236</v>
          </cell>
          <cell r="C773" t="str">
            <v>f&amp;f settlement of A Sivakunar-5541</v>
          </cell>
          <cell r="D773" t="str">
            <v>20060306</v>
          </cell>
          <cell r="E773">
            <v>2020</v>
          </cell>
          <cell r="F773">
            <v>38782</v>
          </cell>
          <cell r="G773">
            <v>38782</v>
          </cell>
          <cell r="H773">
            <v>-4948</v>
          </cell>
        </row>
        <row r="774">
          <cell r="A774" t="str">
            <v>SA</v>
          </cell>
          <cell r="B774">
            <v>100003237</v>
          </cell>
          <cell r="C774" t="str">
            <v>f&amp;f settlement of Senthamil Selvan-5264</v>
          </cell>
          <cell r="D774" t="str">
            <v>20060306</v>
          </cell>
          <cell r="E774">
            <v>2020</v>
          </cell>
          <cell r="F774">
            <v>38782</v>
          </cell>
          <cell r="G774">
            <v>38782</v>
          </cell>
          <cell r="H774">
            <v>-3944</v>
          </cell>
        </row>
        <row r="775">
          <cell r="A775" t="str">
            <v>SA</v>
          </cell>
          <cell r="B775">
            <v>100003238</v>
          </cell>
          <cell r="C775" t="str">
            <v>f&amp;f settlement of Ranganath Yaragudipati-4582</v>
          </cell>
          <cell r="D775" t="str">
            <v>20060306</v>
          </cell>
          <cell r="E775">
            <v>2020</v>
          </cell>
          <cell r="F775">
            <v>38782</v>
          </cell>
          <cell r="G775">
            <v>38782</v>
          </cell>
          <cell r="H775">
            <v>-652</v>
          </cell>
        </row>
        <row r="776">
          <cell r="A776" t="str">
            <v>SA</v>
          </cell>
          <cell r="B776">
            <v>100003240</v>
          </cell>
          <cell r="C776" t="str">
            <v>Salary for Feb 06-Vijaya Raghavan-6081</v>
          </cell>
          <cell r="D776" t="str">
            <v>20060306</v>
          </cell>
          <cell r="E776">
            <v>2020</v>
          </cell>
          <cell r="F776">
            <v>38782</v>
          </cell>
          <cell r="G776">
            <v>38782</v>
          </cell>
          <cell r="H776">
            <v>-1500</v>
          </cell>
        </row>
        <row r="777">
          <cell r="A777" t="str">
            <v>SA</v>
          </cell>
          <cell r="B777">
            <v>100003272</v>
          </cell>
          <cell r="C777" t="str">
            <v>PF Management cost for Feb 06</v>
          </cell>
          <cell r="D777" t="str">
            <v>20060306</v>
          </cell>
          <cell r="E777">
            <v>2020</v>
          </cell>
          <cell r="F777">
            <v>38782</v>
          </cell>
          <cell r="G777">
            <v>38782</v>
          </cell>
          <cell r="H777">
            <v>-109757</v>
          </cell>
        </row>
        <row r="778">
          <cell r="A778" t="str">
            <v>SA</v>
          </cell>
          <cell r="B778">
            <v>100003272</v>
          </cell>
          <cell r="C778" t="str">
            <v>PF Management cost for Jan 06</v>
          </cell>
          <cell r="D778" t="str">
            <v>20060306</v>
          </cell>
          <cell r="E778">
            <v>2020</v>
          </cell>
          <cell r="F778">
            <v>38782</v>
          </cell>
          <cell r="G778">
            <v>38782</v>
          </cell>
          <cell r="H778">
            <v>-112335</v>
          </cell>
        </row>
        <row r="779">
          <cell r="A779" t="str">
            <v>SA</v>
          </cell>
          <cell r="B779">
            <v>100003285</v>
          </cell>
          <cell r="C779" t="str">
            <v>f&amp;f settlement T Srinivasan-6360</v>
          </cell>
          <cell r="D779" t="str">
            <v>20060308</v>
          </cell>
          <cell r="E779">
            <v>2020</v>
          </cell>
          <cell r="F779">
            <v>38784</v>
          </cell>
          <cell r="G779">
            <v>38784</v>
          </cell>
          <cell r="H779">
            <v>-376</v>
          </cell>
        </row>
        <row r="780">
          <cell r="A780" t="str">
            <v>KZ</v>
          </cell>
          <cell r="B780">
            <v>1500000657</v>
          </cell>
          <cell r="C780" t="str">
            <v>PF FOR THE M/O FEB-06</v>
          </cell>
          <cell r="D780" t="str">
            <v>591411-15</v>
          </cell>
          <cell r="E780">
            <v>2020</v>
          </cell>
          <cell r="F780">
            <v>38789</v>
          </cell>
          <cell r="G780">
            <v>38789</v>
          </cell>
          <cell r="H780">
            <v>2000108</v>
          </cell>
        </row>
        <row r="781">
          <cell r="A781" t="str">
            <v>SA</v>
          </cell>
          <cell r="B781">
            <v>100003314</v>
          </cell>
          <cell r="C781" t="str">
            <v>Employee Contribution of PF for Feb 06</v>
          </cell>
          <cell r="D781" t="str">
            <v>20060317</v>
          </cell>
          <cell r="E781">
            <v>2020</v>
          </cell>
          <cell r="F781">
            <v>38793</v>
          </cell>
          <cell r="G781">
            <v>38793</v>
          </cell>
          <cell r="H781">
            <v>-919777.06</v>
          </cell>
        </row>
        <row r="782">
          <cell r="A782" t="str">
            <v>SA</v>
          </cell>
          <cell r="B782">
            <v>100003314</v>
          </cell>
          <cell r="C782" t="str">
            <v>Employer contribution of PF for Feb 06</v>
          </cell>
          <cell r="D782" t="str">
            <v>20060317</v>
          </cell>
          <cell r="E782">
            <v>2020</v>
          </cell>
          <cell r="F782">
            <v>38793</v>
          </cell>
          <cell r="G782">
            <v>38793</v>
          </cell>
          <cell r="H782">
            <v>-881226</v>
          </cell>
        </row>
        <row r="783">
          <cell r="A783" t="str">
            <v>SA</v>
          </cell>
          <cell r="B783">
            <v>100003348</v>
          </cell>
          <cell r="C783" t="str">
            <v>F&amp;F Settlement-Srikanth Boothalingam-5874</v>
          </cell>
          <cell r="D783" t="str">
            <v>20060320</v>
          </cell>
          <cell r="E783">
            <v>2020</v>
          </cell>
          <cell r="F783">
            <v>38796</v>
          </cell>
          <cell r="G783">
            <v>38796</v>
          </cell>
          <cell r="H783">
            <v>2548</v>
          </cell>
        </row>
        <row r="784">
          <cell r="A784" t="str">
            <v>SA</v>
          </cell>
          <cell r="B784">
            <v>100003419</v>
          </cell>
          <cell r="C784" t="str">
            <v>f&amp;f Settlement of Debasis Mohapatra-2593</v>
          </cell>
          <cell r="D784" t="str">
            <v>20060324</v>
          </cell>
          <cell r="E784">
            <v>2020</v>
          </cell>
          <cell r="F784">
            <v>38800</v>
          </cell>
          <cell r="G784">
            <v>38800</v>
          </cell>
          <cell r="H784">
            <v>-4054</v>
          </cell>
        </row>
        <row r="785">
          <cell r="A785" t="str">
            <v>SA</v>
          </cell>
          <cell r="B785">
            <v>100003430</v>
          </cell>
          <cell r="C785" t="str">
            <v>f&amp;f settlement of Karpagam - s(2979) Balance amoun</v>
          </cell>
          <cell r="D785" t="str">
            <v>20060325</v>
          </cell>
          <cell r="E785">
            <v>2020</v>
          </cell>
          <cell r="F785">
            <v>38801</v>
          </cell>
          <cell r="G785">
            <v>38801</v>
          </cell>
          <cell r="H785">
            <v>-2196</v>
          </cell>
        </row>
        <row r="786">
          <cell r="A786" t="str">
            <v>SA</v>
          </cell>
          <cell r="B786">
            <v>100003455</v>
          </cell>
          <cell r="C786" t="str">
            <v>f&amp;f settlement of Ramya R- 4185</v>
          </cell>
          <cell r="D786" t="str">
            <v>20060326</v>
          </cell>
          <cell r="E786">
            <v>2020</v>
          </cell>
          <cell r="F786">
            <v>38802</v>
          </cell>
          <cell r="G786">
            <v>38802</v>
          </cell>
          <cell r="H786">
            <v>-2146</v>
          </cell>
        </row>
        <row r="787">
          <cell r="A787" t="str">
            <v>SA</v>
          </cell>
          <cell r="B787">
            <v>100003456</v>
          </cell>
          <cell r="C787" t="str">
            <v>f&amp;f settement of Kishor lal-6584</v>
          </cell>
          <cell r="D787" t="str">
            <v>20060326</v>
          </cell>
          <cell r="E787">
            <v>2020</v>
          </cell>
          <cell r="F787">
            <v>38802</v>
          </cell>
          <cell r="G787">
            <v>38802</v>
          </cell>
          <cell r="H787">
            <v>-2928</v>
          </cell>
        </row>
        <row r="788">
          <cell r="A788" t="str">
            <v>SA</v>
          </cell>
          <cell r="B788">
            <v>100003457</v>
          </cell>
          <cell r="C788" t="str">
            <v>f&amp;f settlement of Shalini MR-6199</v>
          </cell>
          <cell r="D788" t="str">
            <v>20060326</v>
          </cell>
          <cell r="E788">
            <v>2020</v>
          </cell>
          <cell r="F788">
            <v>38802</v>
          </cell>
          <cell r="G788">
            <v>38802</v>
          </cell>
          <cell r="H788">
            <v>-544</v>
          </cell>
        </row>
        <row r="789">
          <cell r="A789" t="str">
            <v>SA</v>
          </cell>
          <cell r="B789">
            <v>100003458</v>
          </cell>
          <cell r="C789" t="str">
            <v>f&amp;f settlement of R Koushik-6379</v>
          </cell>
          <cell r="D789" t="str">
            <v>20060326</v>
          </cell>
          <cell r="E789">
            <v>2020</v>
          </cell>
          <cell r="F789">
            <v>38802</v>
          </cell>
          <cell r="G789">
            <v>38802</v>
          </cell>
          <cell r="H789">
            <v>-932</v>
          </cell>
        </row>
        <row r="790">
          <cell r="A790" t="str">
            <v>SA</v>
          </cell>
          <cell r="B790">
            <v>100003460</v>
          </cell>
          <cell r="C790" t="str">
            <v>f&amp;f settlement of G. Subramanian-3551</v>
          </cell>
          <cell r="D790" t="str">
            <v>20060326</v>
          </cell>
          <cell r="E790">
            <v>2020</v>
          </cell>
          <cell r="F790">
            <v>38802</v>
          </cell>
          <cell r="G790">
            <v>38802</v>
          </cell>
          <cell r="H790">
            <v>-14322</v>
          </cell>
        </row>
        <row r="791">
          <cell r="A791" t="str">
            <v>SA</v>
          </cell>
          <cell r="B791">
            <v>100003461</v>
          </cell>
          <cell r="C791" t="str">
            <v>f&amp;f settlement of P Sanjay-4502</v>
          </cell>
          <cell r="D791" t="str">
            <v>20060326</v>
          </cell>
          <cell r="E791">
            <v>2020</v>
          </cell>
          <cell r="F791">
            <v>38802</v>
          </cell>
          <cell r="G791">
            <v>38802</v>
          </cell>
          <cell r="H791">
            <v>-5546</v>
          </cell>
        </row>
        <row r="792">
          <cell r="A792" t="str">
            <v>SA</v>
          </cell>
          <cell r="B792">
            <v>100003462</v>
          </cell>
          <cell r="C792" t="str">
            <v>f&amp;f settlement of Nagaraju Malleal-4787</v>
          </cell>
          <cell r="D792" t="str">
            <v>20060326</v>
          </cell>
          <cell r="E792">
            <v>2020</v>
          </cell>
          <cell r="F792">
            <v>38802</v>
          </cell>
          <cell r="G792">
            <v>38802</v>
          </cell>
          <cell r="H792">
            <v>-2632</v>
          </cell>
        </row>
        <row r="793">
          <cell r="A793" t="str">
            <v>SA</v>
          </cell>
          <cell r="B793">
            <v>100003463</v>
          </cell>
          <cell r="C793" t="str">
            <v>f&amp;f settlement of S Saradha-4696</v>
          </cell>
          <cell r="D793" t="str">
            <v>20060326</v>
          </cell>
          <cell r="E793">
            <v>2020</v>
          </cell>
          <cell r="F793">
            <v>38802</v>
          </cell>
          <cell r="G793">
            <v>38802</v>
          </cell>
          <cell r="H793">
            <v>-72</v>
          </cell>
        </row>
        <row r="794">
          <cell r="A794" t="str">
            <v>SA</v>
          </cell>
          <cell r="B794">
            <v>100003464</v>
          </cell>
          <cell r="C794" t="str">
            <v>f&amp;f settlement of Srinivasa Kamma-7421</v>
          </cell>
          <cell r="D794" t="str">
            <v>20060326</v>
          </cell>
          <cell r="E794">
            <v>2020</v>
          </cell>
          <cell r="F794">
            <v>38802</v>
          </cell>
          <cell r="G794">
            <v>38802</v>
          </cell>
          <cell r="H794">
            <v>-1518</v>
          </cell>
        </row>
        <row r="795">
          <cell r="A795" t="str">
            <v>SA</v>
          </cell>
          <cell r="B795">
            <v>100003465</v>
          </cell>
          <cell r="C795" t="str">
            <v>f&amp;f settlement of V Siva Rama Krishna-5727</v>
          </cell>
          <cell r="D795" t="str">
            <v>20060326</v>
          </cell>
          <cell r="E795">
            <v>2020</v>
          </cell>
          <cell r="F795">
            <v>38802</v>
          </cell>
          <cell r="G795">
            <v>38802</v>
          </cell>
          <cell r="H795">
            <v>-866</v>
          </cell>
        </row>
        <row r="796">
          <cell r="A796" t="str">
            <v>SA</v>
          </cell>
          <cell r="B796">
            <v>100003466</v>
          </cell>
          <cell r="C796" t="str">
            <v>f&amp;f settlement of Amit Dixit-6052</v>
          </cell>
          <cell r="D796" t="str">
            <v>20060326</v>
          </cell>
          <cell r="E796">
            <v>2020</v>
          </cell>
          <cell r="F796">
            <v>38802</v>
          </cell>
          <cell r="G796">
            <v>38802</v>
          </cell>
          <cell r="H796">
            <v>-1020</v>
          </cell>
        </row>
        <row r="797">
          <cell r="A797" t="str">
            <v>SA</v>
          </cell>
          <cell r="B797">
            <v>100003467</v>
          </cell>
          <cell r="C797" t="str">
            <v>f&amp;f settlement of Prasanna Gopalan-3360</v>
          </cell>
          <cell r="D797" t="str">
            <v>20060326</v>
          </cell>
          <cell r="E797">
            <v>2020</v>
          </cell>
          <cell r="F797">
            <v>38802</v>
          </cell>
          <cell r="G797">
            <v>38802</v>
          </cell>
          <cell r="H797">
            <v>-340</v>
          </cell>
        </row>
        <row r="798">
          <cell r="A798" t="str">
            <v>SA</v>
          </cell>
          <cell r="B798">
            <v>100003468</v>
          </cell>
          <cell r="C798" t="str">
            <v>f&amp;f settlement of K Sudha-7054</v>
          </cell>
          <cell r="D798" t="str">
            <v>20060326</v>
          </cell>
          <cell r="E798">
            <v>2020</v>
          </cell>
          <cell r="F798">
            <v>38802</v>
          </cell>
          <cell r="G798">
            <v>38802</v>
          </cell>
          <cell r="H798">
            <v>-36</v>
          </cell>
        </row>
        <row r="799">
          <cell r="A799" t="str">
            <v>SA</v>
          </cell>
          <cell r="B799">
            <v>100003469</v>
          </cell>
          <cell r="C799" t="str">
            <v>f&amp;f settlement of B Jayalakshmi-3610</v>
          </cell>
          <cell r="D799" t="str">
            <v>20060326</v>
          </cell>
          <cell r="E799">
            <v>2020</v>
          </cell>
          <cell r="F799">
            <v>38802</v>
          </cell>
          <cell r="G799">
            <v>38802</v>
          </cell>
          <cell r="H799">
            <v>-2378</v>
          </cell>
        </row>
        <row r="800">
          <cell r="A800" t="str">
            <v>SA</v>
          </cell>
          <cell r="B800">
            <v>100003470</v>
          </cell>
          <cell r="C800" t="str">
            <v>f&amp;f settlement of K shankaran-4170</v>
          </cell>
          <cell r="D800" t="str">
            <v>20060326</v>
          </cell>
          <cell r="E800">
            <v>2020</v>
          </cell>
          <cell r="F800">
            <v>38802</v>
          </cell>
          <cell r="G800">
            <v>38802</v>
          </cell>
          <cell r="H800">
            <v>-612</v>
          </cell>
        </row>
        <row r="801">
          <cell r="A801" t="str">
            <v>SA</v>
          </cell>
          <cell r="B801">
            <v>100003471</v>
          </cell>
          <cell r="C801" t="str">
            <v>f&amp;f settlement of Shiva V-4167</v>
          </cell>
          <cell r="D801" t="str">
            <v>20060326</v>
          </cell>
          <cell r="E801">
            <v>2020</v>
          </cell>
          <cell r="F801">
            <v>38802</v>
          </cell>
          <cell r="G801">
            <v>38802</v>
          </cell>
          <cell r="H801">
            <v>-612</v>
          </cell>
        </row>
        <row r="802">
          <cell r="A802" t="str">
            <v>SA</v>
          </cell>
          <cell r="B802">
            <v>100003472</v>
          </cell>
          <cell r="C802" t="str">
            <v>f&amp;f settlement of Vivek Nair-4192</v>
          </cell>
          <cell r="D802" t="str">
            <v>20060326</v>
          </cell>
          <cell r="E802">
            <v>2020</v>
          </cell>
          <cell r="F802">
            <v>38802</v>
          </cell>
          <cell r="G802">
            <v>38802</v>
          </cell>
          <cell r="H802">
            <v>-612</v>
          </cell>
        </row>
        <row r="803">
          <cell r="A803" t="str">
            <v>SA</v>
          </cell>
          <cell r="B803">
            <v>100003473</v>
          </cell>
          <cell r="C803" t="str">
            <v>f&amp;f Settlement of Sulekha K -6302</v>
          </cell>
          <cell r="D803" t="str">
            <v>20060326</v>
          </cell>
          <cell r="E803">
            <v>2020</v>
          </cell>
          <cell r="F803">
            <v>38802</v>
          </cell>
          <cell r="G803">
            <v>38802</v>
          </cell>
          <cell r="H803">
            <v>-1276</v>
          </cell>
        </row>
        <row r="804">
          <cell r="A804" t="str">
            <v>SA</v>
          </cell>
          <cell r="B804">
            <v>100003474</v>
          </cell>
          <cell r="C804" t="str">
            <v>f&amp;f settlement of Sudharshan J-6307</v>
          </cell>
          <cell r="D804" t="str">
            <v>20060326</v>
          </cell>
          <cell r="E804">
            <v>2020</v>
          </cell>
          <cell r="F804">
            <v>38802</v>
          </cell>
          <cell r="G804">
            <v>38802</v>
          </cell>
          <cell r="H804">
            <v>-512</v>
          </cell>
        </row>
        <row r="805">
          <cell r="A805" t="str">
            <v>SA</v>
          </cell>
          <cell r="B805">
            <v>100003475</v>
          </cell>
          <cell r="C805" t="str">
            <v>f&amp;f settlement of Anil Kumar-6056</v>
          </cell>
          <cell r="D805" t="str">
            <v>20060326</v>
          </cell>
          <cell r="E805">
            <v>2020</v>
          </cell>
          <cell r="F805">
            <v>38802</v>
          </cell>
          <cell r="G805">
            <v>38802</v>
          </cell>
          <cell r="H805">
            <v>-5226</v>
          </cell>
        </row>
        <row r="806">
          <cell r="A806" t="str">
            <v>SA</v>
          </cell>
          <cell r="B806">
            <v>100003476</v>
          </cell>
          <cell r="C806" t="str">
            <v>f&amp;f settlement of Nancy Rupa Priya-5123</v>
          </cell>
          <cell r="D806" t="str">
            <v>20060326</v>
          </cell>
          <cell r="E806">
            <v>2020</v>
          </cell>
          <cell r="F806">
            <v>38802</v>
          </cell>
          <cell r="G806">
            <v>38802</v>
          </cell>
          <cell r="H806">
            <v>-1794</v>
          </cell>
        </row>
        <row r="807">
          <cell r="A807" t="str">
            <v>SA</v>
          </cell>
          <cell r="B807">
            <v>100003477</v>
          </cell>
          <cell r="C807" t="str">
            <v>f&amp;f settlement of V Mathangi-6447</v>
          </cell>
          <cell r="D807" t="str">
            <v>20060326</v>
          </cell>
          <cell r="E807">
            <v>2020</v>
          </cell>
          <cell r="F807">
            <v>38802</v>
          </cell>
          <cell r="G807">
            <v>38802</v>
          </cell>
          <cell r="H807">
            <v>-114</v>
          </cell>
        </row>
        <row r="808">
          <cell r="A808" t="str">
            <v>SA</v>
          </cell>
          <cell r="B808">
            <v>100003479</v>
          </cell>
          <cell r="C808" t="str">
            <v>f&amp;f settlement of Pugazhenthi R-2545</v>
          </cell>
          <cell r="D808" t="str">
            <v>20060327</v>
          </cell>
          <cell r="E808">
            <v>2020</v>
          </cell>
          <cell r="F808">
            <v>38803</v>
          </cell>
          <cell r="G808">
            <v>38803</v>
          </cell>
          <cell r="H808">
            <v>-3484</v>
          </cell>
        </row>
        <row r="809">
          <cell r="A809" t="str">
            <v>SA</v>
          </cell>
          <cell r="B809">
            <v>100003489</v>
          </cell>
          <cell r="C809" t="str">
            <v>f&amp;f settlement of A Rajalakshmi-5062</v>
          </cell>
          <cell r="D809" t="str">
            <v>20060327</v>
          </cell>
          <cell r="E809">
            <v>2020</v>
          </cell>
          <cell r="F809">
            <v>38803</v>
          </cell>
          <cell r="G809">
            <v>38803</v>
          </cell>
          <cell r="H809">
            <v>-324</v>
          </cell>
        </row>
        <row r="810">
          <cell r="A810" t="str">
            <v>SA</v>
          </cell>
          <cell r="B810">
            <v>100003555</v>
          </cell>
          <cell r="C810" t="str">
            <v>Mar 06 Salary Emplo Contri of PF</v>
          </cell>
          <cell r="D810" t="str">
            <v>20060331</v>
          </cell>
          <cell r="E810">
            <v>2020</v>
          </cell>
          <cell r="F810">
            <v>38807</v>
          </cell>
          <cell r="G810">
            <v>38807</v>
          </cell>
          <cell r="H810">
            <v>-906611</v>
          </cell>
        </row>
        <row r="811">
          <cell r="A811" t="str">
            <v>SA</v>
          </cell>
          <cell r="B811">
            <v>100003555</v>
          </cell>
          <cell r="C811" t="str">
            <v>Mar 06 Salary Emplo Contri of PF</v>
          </cell>
          <cell r="D811" t="str">
            <v>20060331</v>
          </cell>
          <cell r="E811">
            <v>2020</v>
          </cell>
          <cell r="F811">
            <v>38807</v>
          </cell>
          <cell r="G811">
            <v>38807</v>
          </cell>
          <cell r="H811">
            <v>-944710.06</v>
          </cell>
        </row>
        <row r="812">
          <cell r="A812" t="str">
            <v>SA</v>
          </cell>
          <cell r="B812">
            <v>100003589</v>
          </cell>
          <cell r="C812" t="str">
            <v>f&amp;f settlement - R Pugazhenthi-2545</v>
          </cell>
          <cell r="D812" t="str">
            <v>20060331</v>
          </cell>
          <cell r="E812">
            <v>2020</v>
          </cell>
          <cell r="F812">
            <v>38807</v>
          </cell>
          <cell r="G812">
            <v>38807</v>
          </cell>
          <cell r="H812">
            <v>-1498</v>
          </cell>
        </row>
        <row r="813">
          <cell r="A813" t="str">
            <v>SA</v>
          </cell>
          <cell r="B813">
            <v>100003617</v>
          </cell>
          <cell r="C813" t="str">
            <v>Salary for Mar 06-Reversal- S Krishnaswamy-7052</v>
          </cell>
          <cell r="D813" t="str">
            <v>20060331</v>
          </cell>
          <cell r="E813">
            <v>2020</v>
          </cell>
          <cell r="F813">
            <v>38807</v>
          </cell>
          <cell r="G813">
            <v>38807</v>
          </cell>
          <cell r="H813">
            <v>1684</v>
          </cell>
        </row>
        <row r="814">
          <cell r="A814" t="str">
            <v>SA</v>
          </cell>
          <cell r="B814">
            <v>100003624</v>
          </cell>
          <cell r="C814" t="str">
            <v>Salary for Mar 06-S. Krishnaswamy-7052</v>
          </cell>
          <cell r="D814" t="str">
            <v>20060331</v>
          </cell>
          <cell r="E814">
            <v>2020</v>
          </cell>
          <cell r="F814">
            <v>38807</v>
          </cell>
          <cell r="G814">
            <v>38807</v>
          </cell>
          <cell r="H814">
            <v>-842</v>
          </cell>
        </row>
        <row r="815">
          <cell r="A815" t="str">
            <v>SA</v>
          </cell>
          <cell r="B815">
            <v>100003625</v>
          </cell>
          <cell r="C815" t="str">
            <v>PF Admin Charges for Mar 06</v>
          </cell>
          <cell r="D815" t="str">
            <v>20060331</v>
          </cell>
          <cell r="E815">
            <v>2020</v>
          </cell>
          <cell r="F815">
            <v>38807</v>
          </cell>
          <cell r="G815">
            <v>38807</v>
          </cell>
          <cell r="H815">
            <v>-115318</v>
          </cell>
        </row>
        <row r="816">
          <cell r="A816" t="str">
            <v>SA</v>
          </cell>
          <cell r="B816">
            <v>100003645</v>
          </cell>
          <cell r="C816" t="str">
            <v>Salary for Mar 06-D Suresh -5367</v>
          </cell>
          <cell r="D816" t="str">
            <v>20060331</v>
          </cell>
          <cell r="E816">
            <v>2020</v>
          </cell>
          <cell r="F816">
            <v>38807</v>
          </cell>
          <cell r="G816">
            <v>38807</v>
          </cell>
          <cell r="H816">
            <v>-864</v>
          </cell>
        </row>
        <row r="817">
          <cell r="A817" t="str">
            <v>SA</v>
          </cell>
          <cell r="B817">
            <v>100003646</v>
          </cell>
          <cell r="C817" t="str">
            <v>Balance Admn Cost for Mar 06</v>
          </cell>
          <cell r="D817" t="str">
            <v>20060331</v>
          </cell>
          <cell r="E817">
            <v>2020</v>
          </cell>
          <cell r="F817">
            <v>38807</v>
          </cell>
          <cell r="G817">
            <v>38807</v>
          </cell>
          <cell r="H817">
            <v>-58</v>
          </cell>
        </row>
        <row r="818">
          <cell r="A818" t="str">
            <v>SA</v>
          </cell>
          <cell r="B818">
            <v>100004023</v>
          </cell>
          <cell r="C818" t="str">
            <v>F&amp;F Settlement of VNV Ramesh-1267</v>
          </cell>
          <cell r="D818" t="str">
            <v>20060331</v>
          </cell>
          <cell r="E818">
            <v>2020</v>
          </cell>
          <cell r="F818">
            <v>38807</v>
          </cell>
          <cell r="G818">
            <v>38807</v>
          </cell>
          <cell r="H818">
            <v>-7304</v>
          </cell>
        </row>
        <row r="819">
          <cell r="A819" t="str">
            <v>SA</v>
          </cell>
          <cell r="B819">
            <v>100004023</v>
          </cell>
          <cell r="C819" t="str">
            <v>F&amp;F Settlement of Kirubhakaran-2985</v>
          </cell>
          <cell r="D819" t="str">
            <v>20060331</v>
          </cell>
          <cell r="E819">
            <v>2020</v>
          </cell>
          <cell r="F819">
            <v>38807</v>
          </cell>
          <cell r="G819">
            <v>38807</v>
          </cell>
          <cell r="H819">
            <v>-5334</v>
          </cell>
        </row>
        <row r="820">
          <cell r="A820" t="str">
            <v>SA</v>
          </cell>
          <cell r="B820">
            <v>100004023</v>
          </cell>
          <cell r="C820" t="str">
            <v>F&amp;F Settlement of N Premkumar-2746</v>
          </cell>
          <cell r="D820" t="str">
            <v>20060331</v>
          </cell>
          <cell r="E820">
            <v>2020</v>
          </cell>
          <cell r="F820">
            <v>38807</v>
          </cell>
          <cell r="G820">
            <v>38807</v>
          </cell>
          <cell r="H820">
            <v>-11078</v>
          </cell>
        </row>
        <row r="821">
          <cell r="A821" t="str">
            <v>SA</v>
          </cell>
          <cell r="B821">
            <v>100004023</v>
          </cell>
          <cell r="C821" t="str">
            <v>F&amp;F Settlement of G Latha-5796</v>
          </cell>
          <cell r="D821" t="str">
            <v>20060331</v>
          </cell>
          <cell r="E821">
            <v>2020</v>
          </cell>
          <cell r="F821">
            <v>38807</v>
          </cell>
          <cell r="G821">
            <v>38807</v>
          </cell>
          <cell r="H821">
            <v>-1048</v>
          </cell>
        </row>
        <row r="822">
          <cell r="A822" t="str">
            <v>SA</v>
          </cell>
          <cell r="B822">
            <v>100004023</v>
          </cell>
          <cell r="C822" t="str">
            <v>F&amp;F Settlement of DIvya RG-5052</v>
          </cell>
          <cell r="D822" t="str">
            <v>20060331</v>
          </cell>
          <cell r="E822">
            <v>2020</v>
          </cell>
          <cell r="F822">
            <v>38807</v>
          </cell>
          <cell r="G822">
            <v>38807</v>
          </cell>
          <cell r="H822">
            <v>-1006</v>
          </cell>
        </row>
        <row r="823">
          <cell r="A823" t="str">
            <v>SA</v>
          </cell>
          <cell r="B823">
            <v>100004023</v>
          </cell>
          <cell r="C823" t="str">
            <v>F&amp;F Settlement of Rekha J-4190</v>
          </cell>
          <cell r="D823" t="str">
            <v>20060331</v>
          </cell>
          <cell r="E823">
            <v>2020</v>
          </cell>
          <cell r="F823">
            <v>38807</v>
          </cell>
          <cell r="G823">
            <v>38807</v>
          </cell>
          <cell r="H823">
            <v>-1050</v>
          </cell>
        </row>
        <row r="824">
          <cell r="A824" t="str">
            <v>SA</v>
          </cell>
          <cell r="B824">
            <v>100004023</v>
          </cell>
          <cell r="C824" t="str">
            <v>F&amp;F Settlement of Prasad Babu-4058</v>
          </cell>
          <cell r="D824" t="str">
            <v>20060331</v>
          </cell>
          <cell r="E824">
            <v>2020</v>
          </cell>
          <cell r="F824">
            <v>38807</v>
          </cell>
          <cell r="G824">
            <v>38807</v>
          </cell>
          <cell r="H824">
            <v>-3184</v>
          </cell>
        </row>
        <row r="825">
          <cell r="A825" t="str">
            <v>SA</v>
          </cell>
          <cell r="B825">
            <v>100004023</v>
          </cell>
          <cell r="C825" t="str">
            <v>F&amp;F Settlement of PV Rajesh-3493</v>
          </cell>
          <cell r="D825" t="str">
            <v>20060331</v>
          </cell>
          <cell r="E825">
            <v>2020</v>
          </cell>
          <cell r="F825">
            <v>38807</v>
          </cell>
          <cell r="G825">
            <v>38807</v>
          </cell>
          <cell r="H825">
            <v>-4808</v>
          </cell>
        </row>
        <row r="826">
          <cell r="A826" t="str">
            <v>SA</v>
          </cell>
          <cell r="B826">
            <v>100004023</v>
          </cell>
          <cell r="C826" t="str">
            <v>F&amp;F Settlement of Abdus Salam-3097</v>
          </cell>
          <cell r="D826" t="str">
            <v>20060331</v>
          </cell>
          <cell r="E826">
            <v>2020</v>
          </cell>
          <cell r="F826">
            <v>38807</v>
          </cell>
          <cell r="G826">
            <v>38807</v>
          </cell>
          <cell r="H826">
            <v>-3686</v>
          </cell>
        </row>
        <row r="827">
          <cell r="A827" t="str">
            <v>SA</v>
          </cell>
          <cell r="B827">
            <v>100004023</v>
          </cell>
          <cell r="C827" t="str">
            <v>F&amp;F Settlement of MT Ganapathy-1717</v>
          </cell>
          <cell r="D827" t="str">
            <v>20060331</v>
          </cell>
          <cell r="E827">
            <v>2020</v>
          </cell>
          <cell r="F827">
            <v>38807</v>
          </cell>
          <cell r="G827">
            <v>38807</v>
          </cell>
          <cell r="H827">
            <v>-4766</v>
          </cell>
        </row>
        <row r="828">
          <cell r="A828" t="str">
            <v>SA</v>
          </cell>
          <cell r="B828">
            <v>100004023</v>
          </cell>
          <cell r="C828" t="str">
            <v>F&amp;F Settlement of N Sugandha-6252</v>
          </cell>
          <cell r="D828" t="str">
            <v>20060331</v>
          </cell>
          <cell r="E828">
            <v>2020</v>
          </cell>
          <cell r="F828">
            <v>38807</v>
          </cell>
          <cell r="G828">
            <v>38807</v>
          </cell>
          <cell r="H828">
            <v>-842</v>
          </cell>
        </row>
        <row r="829">
          <cell r="A829" t="str">
            <v>SA</v>
          </cell>
          <cell r="B829">
            <v>100004023</v>
          </cell>
          <cell r="C829" t="str">
            <v>F&amp;F Settlement of Deepa Srinivasan-6200</v>
          </cell>
          <cell r="D829" t="str">
            <v>20060331</v>
          </cell>
          <cell r="E829">
            <v>2020</v>
          </cell>
          <cell r="F829">
            <v>38807</v>
          </cell>
          <cell r="G829">
            <v>38807</v>
          </cell>
          <cell r="H829">
            <v>-842</v>
          </cell>
        </row>
        <row r="830">
          <cell r="A830" t="str">
            <v>SA</v>
          </cell>
          <cell r="B830">
            <v>100004023</v>
          </cell>
          <cell r="C830" t="str">
            <v>F&amp;F Settlement of Amol Bajpai-6182</v>
          </cell>
          <cell r="D830" t="str">
            <v>20060331</v>
          </cell>
          <cell r="E830">
            <v>2020</v>
          </cell>
          <cell r="F830">
            <v>38807</v>
          </cell>
          <cell r="G830">
            <v>38807</v>
          </cell>
          <cell r="H830">
            <v>-390</v>
          </cell>
        </row>
        <row r="831">
          <cell r="A831" t="str">
            <v>SA</v>
          </cell>
          <cell r="B831">
            <v>100004023</v>
          </cell>
          <cell r="C831" t="str">
            <v>F&amp;F Settlement of  V Raghupathi-4216</v>
          </cell>
          <cell r="D831" t="str">
            <v>20060331</v>
          </cell>
          <cell r="E831">
            <v>2020</v>
          </cell>
          <cell r="F831">
            <v>38807</v>
          </cell>
          <cell r="G831">
            <v>38807</v>
          </cell>
          <cell r="H831">
            <v>-2146</v>
          </cell>
        </row>
        <row r="832">
          <cell r="A832" t="str">
            <v>SA</v>
          </cell>
          <cell r="B832">
            <v>100004023</v>
          </cell>
          <cell r="C832" t="str">
            <v>F&amp;F Settlement of  Gomathy-4198</v>
          </cell>
          <cell r="D832" t="str">
            <v>20060331</v>
          </cell>
          <cell r="E832">
            <v>2020</v>
          </cell>
          <cell r="F832">
            <v>38807</v>
          </cell>
          <cell r="G832">
            <v>38807</v>
          </cell>
          <cell r="H832">
            <v>-2516</v>
          </cell>
        </row>
        <row r="833">
          <cell r="A833" t="str">
            <v>SA</v>
          </cell>
          <cell r="B833">
            <v>100004023</v>
          </cell>
          <cell r="C833" t="str">
            <v>F&amp;F Settlement of  Sathyanathan-1394</v>
          </cell>
          <cell r="D833" t="str">
            <v>20060331</v>
          </cell>
          <cell r="E833">
            <v>2020</v>
          </cell>
          <cell r="F833">
            <v>38807</v>
          </cell>
          <cell r="G833">
            <v>38807</v>
          </cell>
          <cell r="H833">
            <v>-8380</v>
          </cell>
        </row>
        <row r="834">
          <cell r="A834" t="str">
            <v>SA</v>
          </cell>
          <cell r="B834">
            <v>100004023</v>
          </cell>
          <cell r="C834" t="str">
            <v>F&amp;F Settlement of  Vedula Narayana Murthy-4183</v>
          </cell>
          <cell r="D834" t="str">
            <v>20060331</v>
          </cell>
          <cell r="E834">
            <v>2020</v>
          </cell>
          <cell r="F834">
            <v>38807</v>
          </cell>
          <cell r="G834">
            <v>38807</v>
          </cell>
          <cell r="H834">
            <v>-1844</v>
          </cell>
        </row>
        <row r="835">
          <cell r="A835" t="str">
            <v>SA</v>
          </cell>
          <cell r="B835">
            <v>100004023</v>
          </cell>
          <cell r="C835" t="str">
            <v>F&amp;F Settlement of  Suresh Kumar-4087</v>
          </cell>
          <cell r="D835" t="str">
            <v>20060331</v>
          </cell>
          <cell r="E835">
            <v>2020</v>
          </cell>
          <cell r="F835">
            <v>38807</v>
          </cell>
          <cell r="G835">
            <v>38807</v>
          </cell>
          <cell r="H835">
            <v>-1722</v>
          </cell>
        </row>
        <row r="836">
          <cell r="A836" t="str">
            <v>SA</v>
          </cell>
          <cell r="B836">
            <v>100004023</v>
          </cell>
          <cell r="C836" t="str">
            <v>F&amp;F Settlement of  Sathyabhama S-3835</v>
          </cell>
          <cell r="D836" t="str">
            <v>20060331</v>
          </cell>
          <cell r="E836">
            <v>2020</v>
          </cell>
          <cell r="F836">
            <v>38807</v>
          </cell>
          <cell r="G836">
            <v>38807</v>
          </cell>
          <cell r="H836">
            <v>-1992</v>
          </cell>
        </row>
        <row r="837">
          <cell r="A837" t="str">
            <v>SA</v>
          </cell>
          <cell r="B837">
            <v>100004023</v>
          </cell>
          <cell r="C837" t="str">
            <v>F&amp;F Settlement of  Kameshwaran--3590</v>
          </cell>
          <cell r="D837" t="str">
            <v>20060331</v>
          </cell>
          <cell r="E837">
            <v>2020</v>
          </cell>
          <cell r="F837">
            <v>38807</v>
          </cell>
          <cell r="G837">
            <v>38807</v>
          </cell>
          <cell r="H837">
            <v>-1194</v>
          </cell>
        </row>
        <row r="838">
          <cell r="A838" t="str">
            <v>SA</v>
          </cell>
          <cell r="B838">
            <v>100004023</v>
          </cell>
          <cell r="C838" t="str">
            <v>Salary for Mar 06- Reji Nair-3595</v>
          </cell>
          <cell r="D838" t="str">
            <v>20060331</v>
          </cell>
          <cell r="E838">
            <v>2020</v>
          </cell>
          <cell r="F838">
            <v>38807</v>
          </cell>
          <cell r="G838">
            <v>38807</v>
          </cell>
          <cell r="H838">
            <v>-1230</v>
          </cell>
        </row>
        <row r="839">
          <cell r="A839" t="str">
            <v>SA</v>
          </cell>
          <cell r="B839">
            <v>100004023</v>
          </cell>
          <cell r="C839" t="str">
            <v>Salary for Mar 06- Damian Leo-4097</v>
          </cell>
          <cell r="D839" t="str">
            <v>20060331</v>
          </cell>
          <cell r="E839">
            <v>2020</v>
          </cell>
          <cell r="F839">
            <v>38807</v>
          </cell>
          <cell r="G839">
            <v>38807</v>
          </cell>
          <cell r="H839">
            <v>-3824</v>
          </cell>
        </row>
        <row r="840">
          <cell r="A840" t="str">
            <v>SA</v>
          </cell>
          <cell r="B840">
            <v>100004023</v>
          </cell>
          <cell r="C840" t="str">
            <v>Salary for Mar 06- Bhargavi P-4613</v>
          </cell>
          <cell r="D840" t="str">
            <v>20060331</v>
          </cell>
          <cell r="E840">
            <v>2020</v>
          </cell>
          <cell r="F840">
            <v>38807</v>
          </cell>
          <cell r="G840">
            <v>38807</v>
          </cell>
          <cell r="H840">
            <v>-2108</v>
          </cell>
        </row>
        <row r="841">
          <cell r="A841" t="str">
            <v>SA</v>
          </cell>
          <cell r="B841">
            <v>100004023</v>
          </cell>
          <cell r="C841" t="str">
            <v>Salary for Mar 06- Vijay Baskar-6081</v>
          </cell>
          <cell r="D841" t="str">
            <v>20060331</v>
          </cell>
          <cell r="E841">
            <v>2020</v>
          </cell>
          <cell r="F841">
            <v>38807</v>
          </cell>
          <cell r="G841">
            <v>38807</v>
          </cell>
          <cell r="H841">
            <v>-1500</v>
          </cell>
        </row>
        <row r="842">
          <cell r="A842" t="str">
            <v>SA</v>
          </cell>
          <cell r="B842">
            <v>100004023</v>
          </cell>
          <cell r="C842" t="str">
            <v>Salary for Mar 06- Ganeshan M-7051</v>
          </cell>
          <cell r="D842" t="str">
            <v>20060331</v>
          </cell>
          <cell r="E842">
            <v>2020</v>
          </cell>
          <cell r="F842">
            <v>38807</v>
          </cell>
          <cell r="G842">
            <v>38807</v>
          </cell>
          <cell r="H842">
            <v>-842</v>
          </cell>
        </row>
        <row r="843">
          <cell r="A843" t="str">
            <v>SA</v>
          </cell>
          <cell r="B843">
            <v>100004023</v>
          </cell>
          <cell r="C843" t="str">
            <v>F&amp;F Settlement of  Sunil Kumar M-6955</v>
          </cell>
          <cell r="D843" t="str">
            <v>20060331</v>
          </cell>
          <cell r="E843">
            <v>2020</v>
          </cell>
          <cell r="F843">
            <v>38807</v>
          </cell>
          <cell r="G843">
            <v>38807</v>
          </cell>
          <cell r="H843">
            <v>-2114</v>
          </cell>
        </row>
        <row r="844">
          <cell r="A844" t="str">
            <v>SA</v>
          </cell>
          <cell r="B844">
            <v>100004044</v>
          </cell>
          <cell r="C844" t="str">
            <v>Provision for f&amp;f cases for April 05-trf</v>
          </cell>
          <cell r="D844" t="str">
            <v>20060331</v>
          </cell>
          <cell r="E844">
            <v>2020</v>
          </cell>
          <cell r="F844">
            <v>38807</v>
          </cell>
          <cell r="G844">
            <v>38807</v>
          </cell>
          <cell r="H844">
            <v>-691</v>
          </cell>
        </row>
        <row r="845">
          <cell r="A845" t="str">
            <v>SA</v>
          </cell>
          <cell r="B845">
            <v>100004052</v>
          </cell>
          <cell r="C845" t="str">
            <v>PF Admin Charges- for f&amp;f cases- April 05</v>
          </cell>
          <cell r="D845" t="str">
            <v>20060331</v>
          </cell>
          <cell r="E845">
            <v>2020</v>
          </cell>
          <cell r="F845">
            <v>38807</v>
          </cell>
          <cell r="G845">
            <v>38807</v>
          </cell>
          <cell r="H845">
            <v>-379</v>
          </cell>
        </row>
        <row r="846">
          <cell r="A846" t="str">
            <v>SA</v>
          </cell>
          <cell r="B846">
            <v>100004087</v>
          </cell>
          <cell r="C846" t="str">
            <v>JV Rectification - 10/4044 &amp; 10/4052</v>
          </cell>
          <cell r="D846" t="str">
            <v>20060331</v>
          </cell>
          <cell r="E846">
            <v>2020</v>
          </cell>
          <cell r="F846">
            <v>38807</v>
          </cell>
          <cell r="G846">
            <v>38807</v>
          </cell>
          <cell r="H846">
            <v>1070</v>
          </cell>
        </row>
        <row r="850">
          <cell r="F850" t="str">
            <v>Deduction</v>
          </cell>
        </row>
        <row r="851">
          <cell r="F851" t="str">
            <v>Deposited</v>
          </cell>
        </row>
        <row r="852">
          <cell r="C852" t="str">
            <v>Pune</v>
          </cell>
        </row>
        <row r="854">
          <cell r="A854" t="str">
            <v>KZ</v>
          </cell>
          <cell r="B854">
            <v>1500001005</v>
          </cell>
          <cell r="C854" t="str">
            <v>PF FOR THE M/O MAR'05</v>
          </cell>
          <cell r="D854" t="str">
            <v>334206-334209</v>
          </cell>
          <cell r="E854">
            <v>2030</v>
          </cell>
          <cell r="F854">
            <v>38456</v>
          </cell>
          <cell r="G854">
            <v>38456</v>
          </cell>
          <cell r="H854">
            <v>651087</v>
          </cell>
        </row>
        <row r="855">
          <cell r="A855" t="str">
            <v>SA</v>
          </cell>
          <cell r="B855">
            <v>100000734</v>
          </cell>
          <cell r="C855" t="str">
            <v>F&amp;F of Thota Harikrihna -2465 Booked</v>
          </cell>
          <cell r="D855" t="str">
            <v>1002465</v>
          </cell>
          <cell r="E855">
            <v>2030</v>
          </cell>
          <cell r="F855">
            <v>38472</v>
          </cell>
          <cell r="G855">
            <v>38472</v>
          </cell>
          <cell r="H855">
            <v>-4838</v>
          </cell>
        </row>
        <row r="856">
          <cell r="A856" t="str">
            <v>SA</v>
          </cell>
          <cell r="B856">
            <v>100000733</v>
          </cell>
          <cell r="C856" t="str">
            <v>Apr-05 Sal Payable Parul Goyal-3448</v>
          </cell>
          <cell r="D856" t="str">
            <v>1003448</v>
          </cell>
          <cell r="E856">
            <v>2030</v>
          </cell>
          <cell r="F856">
            <v>38472</v>
          </cell>
          <cell r="G856">
            <v>38472</v>
          </cell>
          <cell r="H856">
            <v>-1040</v>
          </cell>
        </row>
        <row r="857">
          <cell r="A857" t="str">
            <v>SA</v>
          </cell>
          <cell r="B857">
            <v>100000755</v>
          </cell>
          <cell r="C857" t="str">
            <v>Apr-05 Salary Payable for R Sai Kishore booked</v>
          </cell>
          <cell r="D857" t="str">
            <v>1004092</v>
          </cell>
          <cell r="E857">
            <v>2030</v>
          </cell>
          <cell r="F857">
            <v>38472</v>
          </cell>
          <cell r="G857">
            <v>38472</v>
          </cell>
          <cell r="H857">
            <v>-1310</v>
          </cell>
        </row>
        <row r="858">
          <cell r="A858" t="str">
            <v>SA</v>
          </cell>
          <cell r="B858">
            <v>100000744</v>
          </cell>
          <cell r="C858" t="str">
            <v>Sal EPF Apr05 Employer Contribution Payable</v>
          </cell>
          <cell r="D858" t="str">
            <v>20050430</v>
          </cell>
          <cell r="E858">
            <v>2030</v>
          </cell>
          <cell r="F858">
            <v>38472</v>
          </cell>
          <cell r="G858">
            <v>38472</v>
          </cell>
          <cell r="H858">
            <v>-230557</v>
          </cell>
        </row>
        <row r="859">
          <cell r="A859" t="str">
            <v>SA</v>
          </cell>
          <cell r="B859">
            <v>100000744</v>
          </cell>
          <cell r="C859" t="str">
            <v>Sal EPF Apr05 Employee Contribution Payable</v>
          </cell>
          <cell r="D859" t="str">
            <v>20050430</v>
          </cell>
          <cell r="E859">
            <v>2030</v>
          </cell>
          <cell r="F859">
            <v>38472</v>
          </cell>
          <cell r="G859">
            <v>38472</v>
          </cell>
          <cell r="H859">
            <v>-230557</v>
          </cell>
        </row>
        <row r="860">
          <cell r="A860" t="str">
            <v>SA</v>
          </cell>
          <cell r="B860">
            <v>100000756</v>
          </cell>
          <cell r="C860" t="str">
            <v>Provision for PF Admin charges of Apr-05 booked</v>
          </cell>
          <cell r="D860" t="str">
            <v>PF Admin Apr-05</v>
          </cell>
          <cell r="E860">
            <v>2030</v>
          </cell>
          <cell r="F860">
            <v>38472</v>
          </cell>
          <cell r="G860">
            <v>38472</v>
          </cell>
          <cell r="H860">
            <v>-26810</v>
          </cell>
        </row>
        <row r="861">
          <cell r="A861" t="str">
            <v>SA</v>
          </cell>
          <cell r="B861">
            <v>100000753</v>
          </cell>
          <cell r="C861" t="str">
            <v>Apr-05 Salary Payable for R Sai Kishore booked</v>
          </cell>
          <cell r="D861" t="str">
            <v>1004092</v>
          </cell>
          <cell r="E861">
            <v>2030</v>
          </cell>
          <cell r="F861">
            <v>38472</v>
          </cell>
          <cell r="G861">
            <v>38472</v>
          </cell>
          <cell r="H861">
            <v>-1310</v>
          </cell>
        </row>
        <row r="862">
          <cell r="A862" t="str">
            <v>AB</v>
          </cell>
          <cell r="B862">
            <v>100000754</v>
          </cell>
          <cell r="C862" t="str">
            <v>Apr-05 Salary Payable for R Sai Kishore booked</v>
          </cell>
          <cell r="D862" t="str">
            <v>1004092</v>
          </cell>
          <cell r="E862">
            <v>2030</v>
          </cell>
          <cell r="F862">
            <v>38472</v>
          </cell>
          <cell r="G862">
            <v>38472</v>
          </cell>
          <cell r="H862">
            <v>1310</v>
          </cell>
        </row>
        <row r="863">
          <cell r="A863" t="str">
            <v>KZ</v>
          </cell>
          <cell r="B863">
            <v>1500000042</v>
          </cell>
          <cell r="C863" t="str">
            <v>PF FOR THE M/O APRIL05</v>
          </cell>
          <cell r="D863" t="str">
            <v>358349</v>
          </cell>
          <cell r="E863">
            <v>2030</v>
          </cell>
          <cell r="F863">
            <v>38484</v>
          </cell>
          <cell r="G863">
            <v>38484</v>
          </cell>
          <cell r="H863">
            <v>495112</v>
          </cell>
        </row>
        <row r="864">
          <cell r="A864" t="str">
            <v>KZ</v>
          </cell>
          <cell r="B864">
            <v>1500000051</v>
          </cell>
          <cell r="C864" t="str">
            <v>PF FOR THE M/O APRIL05</v>
          </cell>
          <cell r="D864" t="str">
            <v>361851-361857</v>
          </cell>
          <cell r="E864">
            <v>2030</v>
          </cell>
          <cell r="F864">
            <v>38485</v>
          </cell>
          <cell r="G864">
            <v>38485</v>
          </cell>
          <cell r="H864">
            <v>495112</v>
          </cell>
        </row>
        <row r="865">
          <cell r="A865" t="str">
            <v>KA</v>
          </cell>
          <cell r="B865">
            <v>1700000002</v>
          </cell>
          <cell r="C865" t="str">
            <v>PF FOR THE M/O APRIL05</v>
          </cell>
          <cell r="D865" t="str">
            <v>358349</v>
          </cell>
          <cell r="E865">
            <v>2030</v>
          </cell>
          <cell r="F865">
            <v>38485</v>
          </cell>
          <cell r="G865">
            <v>38484</v>
          </cell>
          <cell r="H865">
            <v>-495112</v>
          </cell>
        </row>
        <row r="866">
          <cell r="A866" t="str">
            <v>SA</v>
          </cell>
          <cell r="B866">
            <v>100000073</v>
          </cell>
          <cell r="C866" t="str">
            <v>F&amp;F of Anand Nikhar - 1293 booked</v>
          </cell>
          <cell r="D866" t="str">
            <v>1001293</v>
          </cell>
          <cell r="E866">
            <v>2030</v>
          </cell>
          <cell r="F866">
            <v>38491</v>
          </cell>
          <cell r="G866">
            <v>38491</v>
          </cell>
          <cell r="H866">
            <v>-9088</v>
          </cell>
        </row>
        <row r="867">
          <cell r="A867" t="str">
            <v>SA</v>
          </cell>
          <cell r="B867">
            <v>100000074</v>
          </cell>
          <cell r="C867" t="str">
            <v>F&amp;F of Srinivasa Kamaraju - 3250 booked</v>
          </cell>
          <cell r="D867" t="str">
            <v>1003250</v>
          </cell>
          <cell r="E867">
            <v>2030</v>
          </cell>
          <cell r="F867">
            <v>38491</v>
          </cell>
          <cell r="G867">
            <v>38491</v>
          </cell>
          <cell r="H867">
            <v>-3506</v>
          </cell>
        </row>
        <row r="868">
          <cell r="A868" t="str">
            <v>SA</v>
          </cell>
          <cell r="B868">
            <v>100000075</v>
          </cell>
          <cell r="C868" t="str">
            <v>F&amp;F of Suryanarayana Ranjanna - 2446 booked</v>
          </cell>
          <cell r="D868" t="str">
            <v>1002446</v>
          </cell>
          <cell r="E868">
            <v>2030</v>
          </cell>
          <cell r="F868">
            <v>38492</v>
          </cell>
          <cell r="G868">
            <v>38492</v>
          </cell>
          <cell r="H868">
            <v>-6452</v>
          </cell>
        </row>
        <row r="869">
          <cell r="A869" t="str">
            <v>SA</v>
          </cell>
          <cell r="B869">
            <v>100000077</v>
          </cell>
          <cell r="C869" t="str">
            <v>F&amp;F of Chakradhar Rao-2566 booked</v>
          </cell>
          <cell r="D869" t="str">
            <v>1002566</v>
          </cell>
          <cell r="E869">
            <v>2030</v>
          </cell>
          <cell r="F869">
            <v>38492</v>
          </cell>
          <cell r="G869">
            <v>38492</v>
          </cell>
          <cell r="H869">
            <v>-2054</v>
          </cell>
        </row>
        <row r="870">
          <cell r="A870" t="str">
            <v>SA</v>
          </cell>
          <cell r="B870">
            <v>100000076</v>
          </cell>
          <cell r="C870" t="str">
            <v>F&amp;F of V Krishnaprasad-2567 booked</v>
          </cell>
          <cell r="D870" t="str">
            <v>1002567</v>
          </cell>
          <cell r="E870">
            <v>2030</v>
          </cell>
          <cell r="F870">
            <v>38492</v>
          </cell>
          <cell r="G870">
            <v>38492</v>
          </cell>
          <cell r="H870">
            <v>-8980</v>
          </cell>
        </row>
        <row r="871">
          <cell r="A871" t="str">
            <v>SA</v>
          </cell>
          <cell r="B871">
            <v>100000093</v>
          </cell>
          <cell r="C871" t="str">
            <v>F&amp;F of Amit Diwadkar-1528 booked</v>
          </cell>
          <cell r="D871" t="str">
            <v>1001528</v>
          </cell>
          <cell r="E871">
            <v>2030</v>
          </cell>
          <cell r="F871">
            <v>38502</v>
          </cell>
          <cell r="G871">
            <v>38502</v>
          </cell>
          <cell r="H871">
            <v>-3118</v>
          </cell>
        </row>
        <row r="872">
          <cell r="A872" t="str">
            <v>SA</v>
          </cell>
          <cell r="B872">
            <v>100000092</v>
          </cell>
          <cell r="C872" t="str">
            <v>F&amp;F of Jayapal Yedla-3052 booked</v>
          </cell>
          <cell r="D872" t="str">
            <v>1003052</v>
          </cell>
          <cell r="E872">
            <v>2030</v>
          </cell>
          <cell r="F872">
            <v>38502</v>
          </cell>
          <cell r="G872">
            <v>38502</v>
          </cell>
          <cell r="H872">
            <v>-2616</v>
          </cell>
        </row>
        <row r="873">
          <cell r="A873" t="str">
            <v>AB</v>
          </cell>
          <cell r="B873">
            <v>100000111</v>
          </cell>
          <cell r="C873" t="str">
            <v>F&amp;F of Jayapal Yedla-3052 booked</v>
          </cell>
          <cell r="D873" t="str">
            <v>1003052</v>
          </cell>
          <cell r="E873">
            <v>2030</v>
          </cell>
          <cell r="F873">
            <v>38502</v>
          </cell>
          <cell r="G873">
            <v>38502</v>
          </cell>
          <cell r="H873">
            <v>2616</v>
          </cell>
        </row>
        <row r="874">
          <cell r="A874" t="str">
            <v>SA</v>
          </cell>
          <cell r="B874">
            <v>100000117</v>
          </cell>
          <cell r="C874" t="str">
            <v>F&amp;F of Anupama Subramanium-2602 booked</v>
          </cell>
          <cell r="D874" t="str">
            <v>1002602</v>
          </cell>
          <cell r="E874">
            <v>2030</v>
          </cell>
          <cell r="F874">
            <v>38516</v>
          </cell>
          <cell r="G874">
            <v>38516</v>
          </cell>
          <cell r="H874">
            <v>-2092</v>
          </cell>
        </row>
        <row r="875">
          <cell r="A875" t="str">
            <v>SA</v>
          </cell>
          <cell r="B875">
            <v>100000118</v>
          </cell>
          <cell r="C875" t="str">
            <v>F&amp;F of Suhrud Patankar - 3447 booked</v>
          </cell>
          <cell r="D875" t="str">
            <v>1003447</v>
          </cell>
          <cell r="E875">
            <v>2030</v>
          </cell>
          <cell r="F875">
            <v>38516</v>
          </cell>
          <cell r="G875">
            <v>38516</v>
          </cell>
          <cell r="H875">
            <v>-2726</v>
          </cell>
        </row>
        <row r="876">
          <cell r="A876" t="str">
            <v>KZ</v>
          </cell>
          <cell r="B876">
            <v>1500000167</v>
          </cell>
          <cell r="C876" t="str">
            <v>PF FOR THE M/O MAY05</v>
          </cell>
          <cell r="D876" t="str">
            <v>376967-376970</v>
          </cell>
          <cell r="E876">
            <v>2030</v>
          </cell>
          <cell r="F876">
            <v>38517</v>
          </cell>
          <cell r="G876">
            <v>38517</v>
          </cell>
          <cell r="H876">
            <v>621320</v>
          </cell>
        </row>
        <row r="877">
          <cell r="A877" t="str">
            <v>SA</v>
          </cell>
          <cell r="B877">
            <v>100000124</v>
          </cell>
          <cell r="C877" t="str">
            <v>F&amp;F of Himanshu Purandhare-2883 booked</v>
          </cell>
          <cell r="D877" t="str">
            <v>1002883</v>
          </cell>
          <cell r="E877">
            <v>2030</v>
          </cell>
          <cell r="F877">
            <v>38518</v>
          </cell>
          <cell r="G877">
            <v>38518</v>
          </cell>
          <cell r="H877">
            <v>-5416</v>
          </cell>
        </row>
        <row r="878">
          <cell r="A878" t="str">
            <v>SA</v>
          </cell>
          <cell r="B878">
            <v>100000145</v>
          </cell>
          <cell r="C878" t="str">
            <v>F&amp;F of Mahesh Mhatre-2306 booked</v>
          </cell>
          <cell r="D878" t="str">
            <v>1002306</v>
          </cell>
          <cell r="E878">
            <v>2030</v>
          </cell>
          <cell r="F878">
            <v>38527</v>
          </cell>
          <cell r="G878">
            <v>38527</v>
          </cell>
          <cell r="H878">
            <v>-4110</v>
          </cell>
        </row>
        <row r="879">
          <cell r="A879" t="str">
            <v>SA</v>
          </cell>
          <cell r="B879">
            <v>100000146</v>
          </cell>
          <cell r="C879" t="str">
            <v>F&amp;F of Vivekanandan S-2506 booked</v>
          </cell>
          <cell r="D879" t="str">
            <v>1002506</v>
          </cell>
          <cell r="E879">
            <v>2030</v>
          </cell>
          <cell r="F879">
            <v>38527</v>
          </cell>
          <cell r="G879">
            <v>38527</v>
          </cell>
          <cell r="H879">
            <v>-734</v>
          </cell>
        </row>
        <row r="880">
          <cell r="A880" t="str">
            <v>SA</v>
          </cell>
          <cell r="B880">
            <v>100000143</v>
          </cell>
          <cell r="C880" t="str">
            <v>F&amp;F of R Sai Kishore-4092 booked</v>
          </cell>
          <cell r="D880" t="str">
            <v>1004092</v>
          </cell>
          <cell r="E880">
            <v>2030</v>
          </cell>
          <cell r="F880">
            <v>38527</v>
          </cell>
          <cell r="G880">
            <v>38527</v>
          </cell>
          <cell r="H880">
            <v>-2372</v>
          </cell>
        </row>
        <row r="881">
          <cell r="A881" t="str">
            <v>SA</v>
          </cell>
          <cell r="B881">
            <v>100000144</v>
          </cell>
          <cell r="C881" t="str">
            <v>F&amp;F of Bhaskar Sanga-4362 booked</v>
          </cell>
          <cell r="D881" t="str">
            <v>1004362</v>
          </cell>
          <cell r="E881">
            <v>2030</v>
          </cell>
          <cell r="F881">
            <v>38527</v>
          </cell>
          <cell r="G881">
            <v>38527</v>
          </cell>
          <cell r="H881">
            <v>-1290</v>
          </cell>
        </row>
        <row r="882">
          <cell r="A882" t="str">
            <v>SA</v>
          </cell>
          <cell r="B882">
            <v>100000174</v>
          </cell>
          <cell r="C882" t="str">
            <v>May05 Sal PF Employee Contribution</v>
          </cell>
          <cell r="D882" t="str">
            <v>20050704</v>
          </cell>
          <cell r="E882">
            <v>2030</v>
          </cell>
          <cell r="F882">
            <v>38537</v>
          </cell>
          <cell r="G882">
            <v>38537</v>
          </cell>
          <cell r="H882">
            <v>-277622</v>
          </cell>
        </row>
        <row r="883">
          <cell r="A883" t="str">
            <v>SA</v>
          </cell>
          <cell r="B883">
            <v>100000174</v>
          </cell>
          <cell r="C883" t="str">
            <v>May05 Sal PF Employer Contribution</v>
          </cell>
          <cell r="D883" t="str">
            <v>20050704</v>
          </cell>
          <cell r="E883">
            <v>2030</v>
          </cell>
          <cell r="F883">
            <v>38537</v>
          </cell>
          <cell r="G883">
            <v>38537</v>
          </cell>
          <cell r="H883">
            <v>-277622</v>
          </cell>
        </row>
        <row r="884">
          <cell r="A884" t="str">
            <v>SA</v>
          </cell>
          <cell r="B884">
            <v>100000191</v>
          </cell>
          <cell r="C884" t="str">
            <v>May-05 PF Admin charges booked</v>
          </cell>
          <cell r="D884" t="str">
            <v>PF Admin May-05</v>
          </cell>
          <cell r="E884">
            <v>2030</v>
          </cell>
          <cell r="F884">
            <v>38544</v>
          </cell>
          <cell r="G884">
            <v>38544</v>
          </cell>
          <cell r="H884">
            <v>-32878</v>
          </cell>
        </row>
        <row r="885">
          <cell r="A885" t="str">
            <v>KZ</v>
          </cell>
          <cell r="B885">
            <v>1500000285</v>
          </cell>
          <cell r="C885" t="str">
            <v>PF FOR THE M/O JUNE05</v>
          </cell>
          <cell r="D885" t="str">
            <v>398555-398562</v>
          </cell>
          <cell r="E885">
            <v>2030</v>
          </cell>
          <cell r="F885">
            <v>38545</v>
          </cell>
          <cell r="G885">
            <v>38545</v>
          </cell>
          <cell r="H885">
            <v>619756</v>
          </cell>
        </row>
        <row r="886">
          <cell r="A886" t="str">
            <v>SA</v>
          </cell>
          <cell r="B886">
            <v>100000279</v>
          </cell>
          <cell r="C886" t="str">
            <v>F&amp;F of 2549 Amit Parab booked</v>
          </cell>
          <cell r="D886" t="str">
            <v>1002549</v>
          </cell>
          <cell r="E886">
            <v>2030</v>
          </cell>
          <cell r="F886">
            <v>38551</v>
          </cell>
          <cell r="G886">
            <v>38551</v>
          </cell>
          <cell r="H886">
            <v>-3168</v>
          </cell>
        </row>
        <row r="887">
          <cell r="A887" t="str">
            <v>SA</v>
          </cell>
          <cell r="B887">
            <v>100000296</v>
          </cell>
          <cell r="C887" t="str">
            <v>PF Payable Employee Contribution Jun05</v>
          </cell>
          <cell r="D887" t="str">
            <v>20050729</v>
          </cell>
          <cell r="E887">
            <v>2030</v>
          </cell>
          <cell r="F887">
            <v>38562</v>
          </cell>
          <cell r="G887">
            <v>38562</v>
          </cell>
          <cell r="H887">
            <v>-283983</v>
          </cell>
        </row>
        <row r="888">
          <cell r="A888" t="str">
            <v>SA</v>
          </cell>
          <cell r="B888">
            <v>100000296</v>
          </cell>
          <cell r="C888" t="str">
            <v>PF Payable Employer Contribution Jun05</v>
          </cell>
          <cell r="D888" t="str">
            <v>20050729</v>
          </cell>
          <cell r="E888">
            <v>2030</v>
          </cell>
          <cell r="F888">
            <v>38562</v>
          </cell>
          <cell r="G888">
            <v>38562</v>
          </cell>
          <cell r="H888">
            <v>-283983</v>
          </cell>
        </row>
        <row r="889">
          <cell r="A889" t="str">
            <v>SA</v>
          </cell>
          <cell r="B889">
            <v>100000369</v>
          </cell>
          <cell r="C889" t="str">
            <v>PF Admin Charges for Jun-05 booked</v>
          </cell>
          <cell r="D889" t="str">
            <v>PF Admin Jun-05</v>
          </cell>
          <cell r="E889">
            <v>2030</v>
          </cell>
          <cell r="F889">
            <v>38572</v>
          </cell>
          <cell r="G889">
            <v>38572</v>
          </cell>
          <cell r="H889">
            <v>-33050</v>
          </cell>
        </row>
        <row r="890">
          <cell r="A890" t="str">
            <v>KZ</v>
          </cell>
          <cell r="B890">
            <v>1500000413</v>
          </cell>
          <cell r="C890" t="str">
            <v>PF FOR THE M/O JULY05</v>
          </cell>
          <cell r="D890" t="str">
            <v>415040-415043</v>
          </cell>
          <cell r="E890">
            <v>2030</v>
          </cell>
          <cell r="F890">
            <v>38573</v>
          </cell>
          <cell r="G890">
            <v>38573</v>
          </cell>
          <cell r="H890">
            <v>639389</v>
          </cell>
        </row>
        <row r="891">
          <cell r="A891" t="str">
            <v>SA</v>
          </cell>
          <cell r="B891">
            <v>100000373</v>
          </cell>
          <cell r="C891" t="str">
            <v>VPF Contribution of Ajoy Sil6204</v>
          </cell>
          <cell r="D891" t="str">
            <v>1006204</v>
          </cell>
          <cell r="E891">
            <v>2030</v>
          </cell>
          <cell r="F891">
            <v>38584</v>
          </cell>
          <cell r="G891">
            <v>38584</v>
          </cell>
          <cell r="H891">
            <v>-3750</v>
          </cell>
        </row>
        <row r="892">
          <cell r="A892" t="str">
            <v>SA</v>
          </cell>
          <cell r="B892">
            <v>100000373</v>
          </cell>
          <cell r="C892" t="str">
            <v>VPF deduction frm 6204 Ajoy sil</v>
          </cell>
          <cell r="D892" t="str">
            <v>1006204</v>
          </cell>
          <cell r="E892">
            <v>2030</v>
          </cell>
          <cell r="F892">
            <v>38584</v>
          </cell>
          <cell r="G892">
            <v>38584</v>
          </cell>
          <cell r="H892">
            <v>-499.99</v>
          </cell>
        </row>
        <row r="893">
          <cell r="A893" t="str">
            <v>SA</v>
          </cell>
          <cell r="B893">
            <v>100000373</v>
          </cell>
          <cell r="C893" t="str">
            <v>Employee contribution for Jul05</v>
          </cell>
          <cell r="D893" t="str">
            <v>20050820</v>
          </cell>
          <cell r="E893">
            <v>2030</v>
          </cell>
          <cell r="F893">
            <v>38584</v>
          </cell>
          <cell r="G893">
            <v>38584</v>
          </cell>
          <cell r="H893">
            <v>-299126</v>
          </cell>
        </row>
        <row r="894">
          <cell r="A894" t="str">
            <v>SA</v>
          </cell>
          <cell r="B894">
            <v>100000373</v>
          </cell>
          <cell r="C894" t="str">
            <v>Employer contribution for Jul05</v>
          </cell>
          <cell r="D894" t="str">
            <v>20050820</v>
          </cell>
          <cell r="E894">
            <v>2030</v>
          </cell>
          <cell r="F894">
            <v>38584</v>
          </cell>
          <cell r="G894">
            <v>38584</v>
          </cell>
          <cell r="H894">
            <v>-299126</v>
          </cell>
        </row>
        <row r="895">
          <cell r="A895" t="str">
            <v>SA</v>
          </cell>
          <cell r="B895">
            <v>100000389</v>
          </cell>
          <cell r="C895" t="str">
            <v>PF Admn Charges for July 05 booked</v>
          </cell>
          <cell r="D895" t="str">
            <v>20050902</v>
          </cell>
          <cell r="E895">
            <v>2030</v>
          </cell>
          <cell r="F895">
            <v>38597</v>
          </cell>
          <cell r="G895">
            <v>38597</v>
          </cell>
          <cell r="H895">
            <v>-33718</v>
          </cell>
        </row>
        <row r="896">
          <cell r="A896" t="str">
            <v>SA</v>
          </cell>
          <cell r="B896">
            <v>100000392</v>
          </cell>
          <cell r="C896" t="str">
            <v>3050-Vineet Kalra F&amp;F settl</v>
          </cell>
          <cell r="D896" t="str">
            <v>1003050</v>
          </cell>
          <cell r="E896">
            <v>2030</v>
          </cell>
          <cell r="F896">
            <v>38600</v>
          </cell>
          <cell r="G896">
            <v>38600</v>
          </cell>
          <cell r="H896">
            <v>-2846</v>
          </cell>
        </row>
        <row r="897">
          <cell r="A897" t="str">
            <v>SA</v>
          </cell>
          <cell r="B897">
            <v>100000393</v>
          </cell>
          <cell r="C897" t="str">
            <v>3227-Rakesh Bhat F&amp;F settl</v>
          </cell>
          <cell r="D897" t="str">
            <v>1003227</v>
          </cell>
          <cell r="E897">
            <v>2030</v>
          </cell>
          <cell r="F897">
            <v>38600</v>
          </cell>
          <cell r="G897">
            <v>38600</v>
          </cell>
          <cell r="H897">
            <v>-1078</v>
          </cell>
        </row>
        <row r="898">
          <cell r="A898" t="str">
            <v>SA</v>
          </cell>
          <cell r="B898">
            <v>100000394</v>
          </cell>
          <cell r="C898" t="str">
            <v>4220_sumita bose F&amp;F settl</v>
          </cell>
          <cell r="D898" t="str">
            <v>1004220</v>
          </cell>
          <cell r="E898">
            <v>2030</v>
          </cell>
          <cell r="F898">
            <v>38600</v>
          </cell>
          <cell r="G898">
            <v>38600</v>
          </cell>
          <cell r="H898">
            <v>-174</v>
          </cell>
        </row>
        <row r="899">
          <cell r="A899" t="str">
            <v>SA</v>
          </cell>
          <cell r="B899">
            <v>100000391</v>
          </cell>
          <cell r="C899" t="str">
            <v>4657-Rajesh Iyer F&amp;F settlement</v>
          </cell>
          <cell r="D899" t="str">
            <v>1004657</v>
          </cell>
          <cell r="E899">
            <v>2030</v>
          </cell>
          <cell r="F899">
            <v>38600</v>
          </cell>
          <cell r="G899">
            <v>38600</v>
          </cell>
          <cell r="H899">
            <v>-2890</v>
          </cell>
        </row>
        <row r="900">
          <cell r="A900" t="str">
            <v>SA</v>
          </cell>
          <cell r="B900">
            <v>100000406</v>
          </cell>
          <cell r="C900" t="str">
            <v>F&amp;F of 3352-Krishna Ankala booked</v>
          </cell>
          <cell r="D900" t="str">
            <v>1003352</v>
          </cell>
          <cell r="E900">
            <v>2030</v>
          </cell>
          <cell r="F900">
            <v>38609</v>
          </cell>
          <cell r="G900">
            <v>38609</v>
          </cell>
          <cell r="H900">
            <v>-40</v>
          </cell>
        </row>
        <row r="901">
          <cell r="A901" t="str">
            <v>SA</v>
          </cell>
          <cell r="B901">
            <v>100000405</v>
          </cell>
          <cell r="C901" t="str">
            <v>F&amp;F of 3359-J Vijaykumar booked</v>
          </cell>
          <cell r="D901" t="str">
            <v>1003359</v>
          </cell>
          <cell r="E901">
            <v>2030</v>
          </cell>
          <cell r="F901">
            <v>38609</v>
          </cell>
          <cell r="G901">
            <v>38609</v>
          </cell>
          <cell r="H901">
            <v>-44</v>
          </cell>
        </row>
        <row r="902">
          <cell r="A902" t="str">
            <v>SA</v>
          </cell>
          <cell r="B902">
            <v>100000404</v>
          </cell>
          <cell r="C902" t="str">
            <v>F&amp;F of 5459-Manish Singal booked</v>
          </cell>
          <cell r="D902" t="str">
            <v>1005459</v>
          </cell>
          <cell r="E902">
            <v>2030</v>
          </cell>
          <cell r="F902">
            <v>38609</v>
          </cell>
          <cell r="G902">
            <v>38609</v>
          </cell>
          <cell r="H902">
            <v>-1068</v>
          </cell>
        </row>
        <row r="903">
          <cell r="A903" t="str">
            <v>SA</v>
          </cell>
          <cell r="B903">
            <v>100000503</v>
          </cell>
          <cell r="C903" t="str">
            <v>VPF Contribution of Jayant J 5789</v>
          </cell>
          <cell r="D903" t="str">
            <v>1005789</v>
          </cell>
          <cell r="E903">
            <v>2030</v>
          </cell>
          <cell r="F903">
            <v>38621</v>
          </cell>
          <cell r="G903">
            <v>38621</v>
          </cell>
          <cell r="H903">
            <v>-3060</v>
          </cell>
        </row>
        <row r="904">
          <cell r="A904" t="str">
            <v>SA</v>
          </cell>
          <cell r="B904">
            <v>100000503</v>
          </cell>
          <cell r="C904" t="str">
            <v>VPF Contribution of Ajoy Sil 6204</v>
          </cell>
          <cell r="D904" t="str">
            <v>1006204</v>
          </cell>
          <cell r="E904">
            <v>2030</v>
          </cell>
          <cell r="F904">
            <v>38621</v>
          </cell>
          <cell r="G904">
            <v>38621</v>
          </cell>
          <cell r="H904">
            <v>-3750</v>
          </cell>
        </row>
        <row r="905">
          <cell r="A905" t="str">
            <v>SA</v>
          </cell>
          <cell r="B905">
            <v>100000503</v>
          </cell>
          <cell r="C905" t="str">
            <v>Employee Contribution Aug05</v>
          </cell>
          <cell r="D905" t="str">
            <v>20050926</v>
          </cell>
          <cell r="E905">
            <v>2030</v>
          </cell>
          <cell r="F905">
            <v>38621</v>
          </cell>
          <cell r="G905">
            <v>38621</v>
          </cell>
          <cell r="H905">
            <v>-316236</v>
          </cell>
        </row>
        <row r="906">
          <cell r="A906" t="str">
            <v>SA</v>
          </cell>
          <cell r="B906">
            <v>100000503</v>
          </cell>
          <cell r="C906" t="str">
            <v>Employer Contribution Aug05</v>
          </cell>
          <cell r="D906" t="str">
            <v>20050926</v>
          </cell>
          <cell r="E906">
            <v>2030</v>
          </cell>
          <cell r="F906">
            <v>38621</v>
          </cell>
          <cell r="G906">
            <v>38621</v>
          </cell>
          <cell r="H906">
            <v>-316236</v>
          </cell>
        </row>
        <row r="907">
          <cell r="A907" t="str">
            <v>SA</v>
          </cell>
          <cell r="B907">
            <v>100000514</v>
          </cell>
          <cell r="C907" t="str">
            <v>PF Admin Charges for Aug-05 booked</v>
          </cell>
          <cell r="D907" t="str">
            <v>PF Admin Aug-05</v>
          </cell>
          <cell r="E907">
            <v>2030</v>
          </cell>
          <cell r="F907">
            <v>38628</v>
          </cell>
          <cell r="G907">
            <v>38628</v>
          </cell>
          <cell r="H907">
            <v>-35536</v>
          </cell>
        </row>
        <row r="908">
          <cell r="A908" t="str">
            <v>SA</v>
          </cell>
          <cell r="B908">
            <v>100000522</v>
          </cell>
          <cell r="C908" t="str">
            <v>6549- Salary Sept 05</v>
          </cell>
          <cell r="D908" t="str">
            <v>20051004</v>
          </cell>
          <cell r="E908">
            <v>2030</v>
          </cell>
          <cell r="F908">
            <v>38629</v>
          </cell>
          <cell r="G908">
            <v>38629</v>
          </cell>
          <cell r="H908">
            <v>-5472</v>
          </cell>
        </row>
        <row r="909">
          <cell r="A909" t="str">
            <v>KZ</v>
          </cell>
          <cell r="B909">
            <v>1500000728</v>
          </cell>
          <cell r="C909" t="str">
            <v>PF FOR THE M/O SEPT05</v>
          </cell>
          <cell r="D909" t="str">
            <v>467837-467841</v>
          </cell>
          <cell r="E909">
            <v>2030</v>
          </cell>
          <cell r="F909">
            <v>38635</v>
          </cell>
          <cell r="G909">
            <v>38635</v>
          </cell>
          <cell r="H909">
            <v>705129</v>
          </cell>
        </row>
        <row r="910">
          <cell r="A910" t="str">
            <v>SA</v>
          </cell>
          <cell r="B910">
            <v>100000547</v>
          </cell>
          <cell r="C910" t="str">
            <v>F&amp;F of Rajesh Bansode-2722 booked</v>
          </cell>
          <cell r="D910" t="str">
            <v>1002722</v>
          </cell>
          <cell r="E910">
            <v>2030</v>
          </cell>
          <cell r="F910">
            <v>38645</v>
          </cell>
          <cell r="G910">
            <v>38645</v>
          </cell>
          <cell r="H910">
            <v>-4188</v>
          </cell>
        </row>
        <row r="911">
          <cell r="A911" t="str">
            <v>SA</v>
          </cell>
          <cell r="B911">
            <v>100000548</v>
          </cell>
          <cell r="C911" t="str">
            <v>F&amp;F of Ashwini T-4036 booked</v>
          </cell>
          <cell r="D911" t="str">
            <v>1002722</v>
          </cell>
          <cell r="E911">
            <v>2030</v>
          </cell>
          <cell r="F911">
            <v>38645</v>
          </cell>
          <cell r="G911">
            <v>38645</v>
          </cell>
          <cell r="H911">
            <v>-1272</v>
          </cell>
        </row>
        <row r="912">
          <cell r="A912" t="str">
            <v>SA</v>
          </cell>
          <cell r="B912">
            <v>100000549</v>
          </cell>
          <cell r="C912" t="str">
            <v>F&amp;F of Kapil Mehta-6297 booked</v>
          </cell>
          <cell r="D912" t="str">
            <v>1006297</v>
          </cell>
          <cell r="E912">
            <v>2030</v>
          </cell>
          <cell r="F912">
            <v>38645</v>
          </cell>
          <cell r="G912">
            <v>38645</v>
          </cell>
          <cell r="H912">
            <v>-1392</v>
          </cell>
        </row>
        <row r="913">
          <cell r="A913" t="str">
            <v>SA</v>
          </cell>
          <cell r="B913">
            <v>100000553</v>
          </cell>
          <cell r="C913" t="str">
            <v>VPF Contribution of Jayant J 5789</v>
          </cell>
          <cell r="D913" t="str">
            <v>1005789</v>
          </cell>
          <cell r="E913">
            <v>2030</v>
          </cell>
          <cell r="F913">
            <v>38651</v>
          </cell>
          <cell r="G913">
            <v>38651</v>
          </cell>
          <cell r="H913">
            <v>-3060</v>
          </cell>
        </row>
        <row r="914">
          <cell r="A914" t="str">
            <v>SA</v>
          </cell>
          <cell r="B914">
            <v>100000553</v>
          </cell>
          <cell r="C914" t="str">
            <v>VPF Contribution of Ajoy Sil 6204</v>
          </cell>
          <cell r="D914" t="str">
            <v>1006204</v>
          </cell>
          <cell r="E914">
            <v>2030</v>
          </cell>
          <cell r="F914">
            <v>38651</v>
          </cell>
          <cell r="G914">
            <v>38651</v>
          </cell>
          <cell r="H914">
            <v>-3750</v>
          </cell>
        </row>
        <row r="915">
          <cell r="A915" t="str">
            <v>SA</v>
          </cell>
          <cell r="B915">
            <v>100000553</v>
          </cell>
          <cell r="C915" t="str">
            <v>Employee Contribution Sept05</v>
          </cell>
          <cell r="D915" t="str">
            <v>20051026</v>
          </cell>
          <cell r="E915">
            <v>2030</v>
          </cell>
          <cell r="F915">
            <v>38651</v>
          </cell>
          <cell r="G915">
            <v>38651</v>
          </cell>
          <cell r="H915">
            <v>-323638</v>
          </cell>
        </row>
        <row r="916">
          <cell r="A916" t="str">
            <v>SA</v>
          </cell>
          <cell r="B916">
            <v>100000553</v>
          </cell>
          <cell r="C916" t="str">
            <v>Employer Contribution Sept05</v>
          </cell>
          <cell r="D916" t="str">
            <v>20051026</v>
          </cell>
          <cell r="E916">
            <v>2030</v>
          </cell>
          <cell r="F916">
            <v>38651</v>
          </cell>
          <cell r="G916">
            <v>38651</v>
          </cell>
          <cell r="H916">
            <v>-323638</v>
          </cell>
        </row>
        <row r="917">
          <cell r="A917" t="str">
            <v>AB</v>
          </cell>
          <cell r="B917">
            <v>100000556</v>
          </cell>
          <cell r="C917" t="str">
            <v>EPF FOR THE M/O AUG05:15/1739</v>
          </cell>
          <cell r="D917" t="str">
            <v>458707-11</v>
          </cell>
          <cell r="E917">
            <v>2030</v>
          </cell>
          <cell r="F917">
            <v>38653</v>
          </cell>
          <cell r="G917">
            <v>38653</v>
          </cell>
          <cell r="H917">
            <v>674818</v>
          </cell>
        </row>
        <row r="918">
          <cell r="A918" t="str">
            <v>SA</v>
          </cell>
          <cell r="B918">
            <v>100000561</v>
          </cell>
          <cell r="C918" t="str">
            <v>PF Admn chgs for Sept05 wrongly booked to cntrl A/</v>
          </cell>
          <cell r="D918" t="str">
            <v>20051031</v>
          </cell>
          <cell r="E918">
            <v>2030</v>
          </cell>
          <cell r="F918">
            <v>38656</v>
          </cell>
          <cell r="G918">
            <v>38627</v>
          </cell>
          <cell r="H918">
            <v>-37431</v>
          </cell>
        </row>
        <row r="919">
          <cell r="A919" t="str">
            <v>SA</v>
          </cell>
          <cell r="B919">
            <v>100000562</v>
          </cell>
          <cell r="C919" t="str">
            <v>PF Payable Employee contribution Oct05</v>
          </cell>
          <cell r="D919" t="str">
            <v>20051031</v>
          </cell>
          <cell r="E919">
            <v>2030</v>
          </cell>
          <cell r="F919">
            <v>38656</v>
          </cell>
          <cell r="G919">
            <v>38656</v>
          </cell>
          <cell r="H919">
            <v>-348187</v>
          </cell>
        </row>
        <row r="920">
          <cell r="A920" t="str">
            <v>SA</v>
          </cell>
          <cell r="B920">
            <v>100000562</v>
          </cell>
          <cell r="C920" t="str">
            <v>PF Payable Employer contribution Oct05</v>
          </cell>
          <cell r="D920" t="str">
            <v>20051031</v>
          </cell>
          <cell r="E920">
            <v>2030</v>
          </cell>
          <cell r="F920">
            <v>38656</v>
          </cell>
          <cell r="G920">
            <v>38656</v>
          </cell>
          <cell r="H920">
            <v>-348187</v>
          </cell>
        </row>
        <row r="921">
          <cell r="A921" t="str">
            <v>SA</v>
          </cell>
          <cell r="B921">
            <v>100000562</v>
          </cell>
          <cell r="C921" t="str">
            <v>VPF Payable Sal Oct05</v>
          </cell>
          <cell r="D921" t="str">
            <v>20051031</v>
          </cell>
          <cell r="E921">
            <v>2030</v>
          </cell>
          <cell r="F921">
            <v>38656</v>
          </cell>
          <cell r="G921">
            <v>38656</v>
          </cell>
          <cell r="H921">
            <v>-8850</v>
          </cell>
        </row>
        <row r="922">
          <cell r="A922" t="str">
            <v>SA</v>
          </cell>
          <cell r="B922">
            <v>100000559</v>
          </cell>
          <cell r="C922" t="str">
            <v>PF Admn Chgs for Aug 05 wrongly booked to Cntrl A/</v>
          </cell>
          <cell r="D922" t="str">
            <v>20051031</v>
          </cell>
          <cell r="E922">
            <v>2030</v>
          </cell>
          <cell r="F922">
            <v>38656</v>
          </cell>
          <cell r="G922">
            <v>38658</v>
          </cell>
          <cell r="H922">
            <v>-35536</v>
          </cell>
        </row>
        <row r="923">
          <cell r="A923" t="str">
            <v>AB</v>
          </cell>
          <cell r="B923">
            <v>100000560</v>
          </cell>
          <cell r="C923" t="str">
            <v>PF Admn Chgs for Aug 05 wrongly booked to Cntrl A/</v>
          </cell>
          <cell r="D923" t="str">
            <v>20051031</v>
          </cell>
          <cell r="E923">
            <v>2030</v>
          </cell>
          <cell r="F923">
            <v>38656</v>
          </cell>
          <cell r="G923">
            <v>38658</v>
          </cell>
          <cell r="H923">
            <v>35536</v>
          </cell>
        </row>
        <row r="924">
          <cell r="A924" t="str">
            <v>KZ</v>
          </cell>
          <cell r="B924">
            <v>1500000874</v>
          </cell>
          <cell r="C924" t="str">
            <v>PF FOR THE M/O OCTOBER05</v>
          </cell>
          <cell r="D924" t="str">
            <v>477384-477388</v>
          </cell>
          <cell r="E924">
            <v>2030</v>
          </cell>
          <cell r="F924">
            <v>38666</v>
          </cell>
          <cell r="G924">
            <v>38666</v>
          </cell>
          <cell r="H924">
            <v>753860</v>
          </cell>
        </row>
        <row r="925">
          <cell r="A925" t="str">
            <v>SA</v>
          </cell>
          <cell r="B925">
            <v>100000718</v>
          </cell>
          <cell r="C925" t="str">
            <v>1877- Full and Final Settlement Booked-</v>
          </cell>
          <cell r="D925" t="str">
            <v>1001877</v>
          </cell>
          <cell r="E925">
            <v>2030</v>
          </cell>
          <cell r="F925">
            <v>38670</v>
          </cell>
          <cell r="G925">
            <v>38670</v>
          </cell>
          <cell r="H925">
            <v>-11126</v>
          </cell>
        </row>
        <row r="926">
          <cell r="A926" t="str">
            <v>SA</v>
          </cell>
          <cell r="B926">
            <v>100000722</v>
          </cell>
          <cell r="C926" t="str">
            <v>4140-G Sujatha F&amp;F entry Booked</v>
          </cell>
          <cell r="D926" t="str">
            <v>20051117</v>
          </cell>
          <cell r="E926">
            <v>2030</v>
          </cell>
          <cell r="F926">
            <v>38673</v>
          </cell>
          <cell r="G926">
            <v>38673</v>
          </cell>
          <cell r="H926">
            <v>-282</v>
          </cell>
        </row>
        <row r="927">
          <cell r="A927" t="str">
            <v>SA</v>
          </cell>
          <cell r="B927">
            <v>100000723</v>
          </cell>
          <cell r="C927" t="str">
            <v/>
          </cell>
          <cell r="D927" t="str">
            <v>20051117</v>
          </cell>
          <cell r="E927">
            <v>2030</v>
          </cell>
          <cell r="F927">
            <v>38673</v>
          </cell>
          <cell r="G927">
            <v>38673</v>
          </cell>
          <cell r="H927">
            <v>-252</v>
          </cell>
        </row>
        <row r="928">
          <cell r="A928" t="str">
            <v>KZ</v>
          </cell>
          <cell r="B928">
            <v>1500000915</v>
          </cell>
          <cell r="C928" t="str">
            <v>2910-Vikram Kansara F&amp;f Booked</v>
          </cell>
          <cell r="D928" t="str">
            <v>F&amp;F-2910-Booked</v>
          </cell>
          <cell r="E928">
            <v>2030</v>
          </cell>
          <cell r="F928">
            <v>38673</v>
          </cell>
          <cell r="G928">
            <v>38673</v>
          </cell>
          <cell r="H928">
            <v>-8424</v>
          </cell>
        </row>
        <row r="929">
          <cell r="A929" t="str">
            <v>SA</v>
          </cell>
          <cell r="B929">
            <v>100000729</v>
          </cell>
          <cell r="C929" t="str">
            <v>F&amp;F of Vipin R-1003755 booked</v>
          </cell>
          <cell r="D929" t="str">
            <v>1003755</v>
          </cell>
          <cell r="E929">
            <v>2030</v>
          </cell>
          <cell r="F929">
            <v>38680</v>
          </cell>
          <cell r="G929">
            <v>38680</v>
          </cell>
          <cell r="H929">
            <v>-1122</v>
          </cell>
        </row>
        <row r="930">
          <cell r="A930" t="str">
            <v>SA</v>
          </cell>
          <cell r="B930">
            <v>100000733</v>
          </cell>
          <cell r="C930" t="str">
            <v>F&amp;F of Anupam Deshmukh-4154-booked</v>
          </cell>
          <cell r="D930" t="str">
            <v>1004154</v>
          </cell>
          <cell r="E930">
            <v>2030</v>
          </cell>
          <cell r="F930">
            <v>38680</v>
          </cell>
          <cell r="G930">
            <v>38680</v>
          </cell>
          <cell r="H930">
            <v>-1750</v>
          </cell>
        </row>
        <row r="931">
          <cell r="A931" t="str">
            <v>SA</v>
          </cell>
          <cell r="B931">
            <v>100000728</v>
          </cell>
          <cell r="C931" t="str">
            <v>4333-Sukhmini Kaur Salary Booked</v>
          </cell>
          <cell r="D931" t="str">
            <v>1004333</v>
          </cell>
          <cell r="E931">
            <v>2030</v>
          </cell>
          <cell r="F931">
            <v>38680</v>
          </cell>
          <cell r="G931">
            <v>38680</v>
          </cell>
          <cell r="H931">
            <v>-1896</v>
          </cell>
        </row>
        <row r="932">
          <cell r="A932" t="str">
            <v>SA</v>
          </cell>
          <cell r="B932">
            <v>100000731</v>
          </cell>
          <cell r="C932" t="str">
            <v>F&amp;F of Vipin R-1003755 booked</v>
          </cell>
          <cell r="D932" t="str">
            <v>1003755</v>
          </cell>
          <cell r="E932">
            <v>2030</v>
          </cell>
          <cell r="F932">
            <v>38680</v>
          </cell>
          <cell r="G932">
            <v>38680</v>
          </cell>
          <cell r="H932">
            <v>-1750</v>
          </cell>
        </row>
        <row r="933">
          <cell r="A933" t="str">
            <v>AB</v>
          </cell>
          <cell r="B933">
            <v>100000732</v>
          </cell>
          <cell r="C933" t="str">
            <v>F&amp;F of Vipin R-1003755 booked</v>
          </cell>
          <cell r="D933" t="str">
            <v>1003755</v>
          </cell>
          <cell r="E933">
            <v>2030</v>
          </cell>
          <cell r="F933">
            <v>38680</v>
          </cell>
          <cell r="G933">
            <v>38680</v>
          </cell>
          <cell r="H933">
            <v>1750</v>
          </cell>
        </row>
        <row r="934">
          <cell r="A934" t="str">
            <v>SA</v>
          </cell>
          <cell r="B934">
            <v>100000735</v>
          </cell>
          <cell r="C934" t="str">
            <v>F&amp;F of Hemantha Gujjar-1274 booked</v>
          </cell>
          <cell r="D934" t="str">
            <v>1001274</v>
          </cell>
          <cell r="E934">
            <v>2030</v>
          </cell>
          <cell r="F934">
            <v>38681</v>
          </cell>
          <cell r="G934">
            <v>38681</v>
          </cell>
          <cell r="H934">
            <v>-2970</v>
          </cell>
        </row>
        <row r="935">
          <cell r="A935" t="str">
            <v>SA</v>
          </cell>
          <cell r="B935">
            <v>100000748</v>
          </cell>
          <cell r="C935" t="str">
            <v>F&amp;F of Murali Rao-1385 booked</v>
          </cell>
          <cell r="D935" t="str">
            <v>1001385</v>
          </cell>
          <cell r="E935">
            <v>2030</v>
          </cell>
          <cell r="F935">
            <v>38686</v>
          </cell>
          <cell r="G935">
            <v>38686</v>
          </cell>
          <cell r="H935">
            <v>-21064</v>
          </cell>
        </row>
        <row r="936">
          <cell r="A936" t="str">
            <v>SA</v>
          </cell>
          <cell r="B936">
            <v>100000750</v>
          </cell>
          <cell r="C936" t="str">
            <v>F&amp;F of Sreeja Purohit-2911 booked</v>
          </cell>
          <cell r="D936" t="str">
            <v>1002911</v>
          </cell>
          <cell r="E936">
            <v>2030</v>
          </cell>
          <cell r="F936">
            <v>38686</v>
          </cell>
          <cell r="G936">
            <v>38686</v>
          </cell>
          <cell r="H936">
            <v>-3686</v>
          </cell>
        </row>
        <row r="937">
          <cell r="A937" t="str">
            <v>SA</v>
          </cell>
          <cell r="B937">
            <v>100000751</v>
          </cell>
          <cell r="C937" t="str">
            <v>F&amp;F of Pragnesh Purohit-2921 booked</v>
          </cell>
          <cell r="D937" t="str">
            <v>1002921</v>
          </cell>
          <cell r="E937">
            <v>2030</v>
          </cell>
          <cell r="F937">
            <v>38686</v>
          </cell>
          <cell r="G937">
            <v>38686</v>
          </cell>
          <cell r="H937">
            <v>-12934</v>
          </cell>
        </row>
        <row r="938">
          <cell r="A938" t="str">
            <v>SA</v>
          </cell>
          <cell r="B938">
            <v>100000749</v>
          </cell>
          <cell r="C938" t="str">
            <v>F&amp;F of D Ashok-4035 booked</v>
          </cell>
          <cell r="D938" t="str">
            <v>1004035</v>
          </cell>
          <cell r="E938">
            <v>2030</v>
          </cell>
          <cell r="F938">
            <v>38686</v>
          </cell>
          <cell r="G938">
            <v>38686</v>
          </cell>
          <cell r="H938">
            <v>-1444</v>
          </cell>
        </row>
        <row r="939">
          <cell r="A939" t="str">
            <v>SA</v>
          </cell>
          <cell r="B939">
            <v>100000753</v>
          </cell>
          <cell r="C939" t="str">
            <v>PF ADMN CHARGES FOR OCT05 BEING TRSFF TO #440</v>
          </cell>
          <cell r="D939" t="str">
            <v>20051130</v>
          </cell>
          <cell r="E939">
            <v>2030</v>
          </cell>
          <cell r="F939">
            <v>38686</v>
          </cell>
          <cell r="G939">
            <v>38686</v>
          </cell>
          <cell r="H939">
            <v>-39888</v>
          </cell>
        </row>
        <row r="940">
          <cell r="A940" t="str">
            <v>SA</v>
          </cell>
          <cell r="B940">
            <v>100000764</v>
          </cell>
          <cell r="C940" t="str">
            <v>F&amp;F of Phaneendra Kumar 3756 booked</v>
          </cell>
          <cell r="D940" t="str">
            <v>1003756</v>
          </cell>
          <cell r="E940">
            <v>2030</v>
          </cell>
          <cell r="F940">
            <v>38693</v>
          </cell>
          <cell r="G940">
            <v>38693</v>
          </cell>
          <cell r="H940">
            <v>-2278</v>
          </cell>
        </row>
        <row r="941">
          <cell r="A941" t="str">
            <v>SA</v>
          </cell>
          <cell r="B941">
            <v>100000768</v>
          </cell>
          <cell r="C941" t="str">
            <v>F&amp;F of Vanitha L 4141 booked</v>
          </cell>
          <cell r="D941" t="str">
            <v>1004141</v>
          </cell>
          <cell r="E941">
            <v>2030</v>
          </cell>
          <cell r="F941">
            <v>38693</v>
          </cell>
          <cell r="G941">
            <v>38693</v>
          </cell>
          <cell r="H941">
            <v>-2298</v>
          </cell>
        </row>
        <row r="942">
          <cell r="A942" t="str">
            <v>SA</v>
          </cell>
          <cell r="B942">
            <v>100000766</v>
          </cell>
          <cell r="C942" t="str">
            <v>F&amp;F of Puneet Kumar Sharma 4226 booked</v>
          </cell>
          <cell r="D942" t="str">
            <v>1004226</v>
          </cell>
          <cell r="E942">
            <v>2030</v>
          </cell>
          <cell r="F942">
            <v>38693</v>
          </cell>
          <cell r="G942">
            <v>38693</v>
          </cell>
          <cell r="H942">
            <v>-1944</v>
          </cell>
        </row>
        <row r="943">
          <cell r="A943" t="str">
            <v>SA</v>
          </cell>
          <cell r="B943">
            <v>100000765</v>
          </cell>
          <cell r="C943" t="str">
            <v>F&amp;F of Jayasree G 4447 booked</v>
          </cell>
          <cell r="D943" t="str">
            <v>1004447</v>
          </cell>
          <cell r="E943">
            <v>2030</v>
          </cell>
          <cell r="F943">
            <v>38693</v>
          </cell>
          <cell r="G943">
            <v>38693</v>
          </cell>
          <cell r="H943">
            <v>-1484</v>
          </cell>
        </row>
        <row r="944">
          <cell r="A944" t="str">
            <v>SA</v>
          </cell>
          <cell r="B944">
            <v>100000770</v>
          </cell>
          <cell r="C944" t="str">
            <v>F&amp;F of Natraj Srinivasan-1869 booked</v>
          </cell>
          <cell r="D944" t="str">
            <v>1001869</v>
          </cell>
          <cell r="E944">
            <v>2030</v>
          </cell>
          <cell r="F944">
            <v>38694</v>
          </cell>
          <cell r="G944">
            <v>38694</v>
          </cell>
          <cell r="H944">
            <v>-9060</v>
          </cell>
        </row>
        <row r="945">
          <cell r="A945" t="str">
            <v>SA</v>
          </cell>
          <cell r="B945">
            <v>100000782</v>
          </cell>
          <cell r="C945" t="str">
            <v>PF Payable Employee contribution Nov05</v>
          </cell>
          <cell r="D945" t="str">
            <v>NOV05 SAL</v>
          </cell>
          <cell r="E945">
            <v>2030</v>
          </cell>
          <cell r="F945">
            <v>38695</v>
          </cell>
          <cell r="G945">
            <v>38686</v>
          </cell>
          <cell r="H945">
            <v>-347649</v>
          </cell>
        </row>
        <row r="946">
          <cell r="A946" t="str">
            <v>SA</v>
          </cell>
          <cell r="B946">
            <v>100000782</v>
          </cell>
          <cell r="C946" t="str">
            <v>PF Payable Employer contribution Nov05</v>
          </cell>
          <cell r="D946" t="str">
            <v>NOV05 SAL</v>
          </cell>
          <cell r="E946">
            <v>2030</v>
          </cell>
          <cell r="F946">
            <v>38695</v>
          </cell>
          <cell r="G946">
            <v>38686</v>
          </cell>
          <cell r="H946">
            <v>-347649</v>
          </cell>
        </row>
        <row r="947">
          <cell r="A947" t="str">
            <v>SA</v>
          </cell>
          <cell r="B947">
            <v>100000782</v>
          </cell>
          <cell r="C947" t="str">
            <v>VPF Payable Sal Nov05</v>
          </cell>
          <cell r="D947" t="str">
            <v>NOV05 SAL</v>
          </cell>
          <cell r="E947">
            <v>2030</v>
          </cell>
          <cell r="F947">
            <v>38695</v>
          </cell>
          <cell r="G947">
            <v>38686</v>
          </cell>
          <cell r="H947">
            <v>-8850</v>
          </cell>
        </row>
        <row r="948">
          <cell r="A948" t="str">
            <v>KZ</v>
          </cell>
          <cell r="B948">
            <v>1500001107</v>
          </cell>
          <cell r="C948" t="str">
            <v>PF FOR THE M/O NOV05</v>
          </cell>
          <cell r="D948" t="str">
            <v>508134-508138</v>
          </cell>
          <cell r="E948">
            <v>2030</v>
          </cell>
          <cell r="F948">
            <v>38699</v>
          </cell>
          <cell r="G948">
            <v>38699</v>
          </cell>
          <cell r="H948">
            <v>812120</v>
          </cell>
        </row>
        <row r="949">
          <cell r="A949" t="str">
            <v>SA</v>
          </cell>
          <cell r="B949">
            <v>100000808</v>
          </cell>
          <cell r="C949" t="str">
            <v>F&amp;F of Cherian Thomas-1220 booked</v>
          </cell>
          <cell r="D949" t="str">
            <v>1001220</v>
          </cell>
          <cell r="E949">
            <v>2030</v>
          </cell>
          <cell r="F949">
            <v>38715</v>
          </cell>
          <cell r="G949">
            <v>38715</v>
          </cell>
          <cell r="H949">
            <v>-27852</v>
          </cell>
        </row>
        <row r="950">
          <cell r="A950" t="str">
            <v>KR</v>
          </cell>
          <cell r="B950">
            <v>1900000266</v>
          </cell>
          <cell r="C950" t="str">
            <v>F&amp;F of Shyam SRV-3394 booked</v>
          </cell>
          <cell r="D950" t="str">
            <v>1003394</v>
          </cell>
          <cell r="E950">
            <v>2030</v>
          </cell>
          <cell r="F950">
            <v>38715</v>
          </cell>
          <cell r="G950">
            <v>38715</v>
          </cell>
          <cell r="H950">
            <v>-2920</v>
          </cell>
        </row>
        <row r="951">
          <cell r="A951" t="str">
            <v>SA</v>
          </cell>
          <cell r="B951">
            <v>100000807</v>
          </cell>
          <cell r="C951" t="str">
            <v>F&amp;F of Dattappagouda Malipatil-3452 booked</v>
          </cell>
          <cell r="D951" t="str">
            <v>1003452</v>
          </cell>
          <cell r="E951">
            <v>2030</v>
          </cell>
          <cell r="F951">
            <v>38715</v>
          </cell>
          <cell r="G951">
            <v>38715</v>
          </cell>
          <cell r="H951">
            <v>-2870</v>
          </cell>
        </row>
        <row r="952">
          <cell r="A952" t="str">
            <v>SA</v>
          </cell>
          <cell r="B952">
            <v>100000809</v>
          </cell>
          <cell r="C952" t="str">
            <v>F&amp;F of Nilesh Deshpande-5521 booked</v>
          </cell>
          <cell r="D952" t="str">
            <v>1005521</v>
          </cell>
          <cell r="E952">
            <v>2030</v>
          </cell>
          <cell r="F952">
            <v>38715</v>
          </cell>
          <cell r="G952">
            <v>38715</v>
          </cell>
          <cell r="H952">
            <v>-2582</v>
          </cell>
        </row>
        <row r="953">
          <cell r="A953" t="str">
            <v>SA</v>
          </cell>
          <cell r="B953">
            <v>100000824</v>
          </cell>
          <cell r="C953" t="str">
            <v>PF ADMN CHARGES FOR NOV05 TRSFF TO #440</v>
          </cell>
          <cell r="D953" t="str">
            <v>NOV05</v>
          </cell>
          <cell r="E953">
            <v>2030</v>
          </cell>
          <cell r="F953">
            <v>38716</v>
          </cell>
          <cell r="G953">
            <v>38686</v>
          </cell>
          <cell r="H953">
            <v>-42918</v>
          </cell>
        </row>
        <row r="954">
          <cell r="A954" t="str">
            <v>SA</v>
          </cell>
          <cell r="B954">
            <v>100000816</v>
          </cell>
          <cell r="C954" t="str">
            <v>PF ADMN CHARGES FOR NOV05 TRSFF TO #440</v>
          </cell>
          <cell r="D954" t="str">
            <v>NOV05</v>
          </cell>
          <cell r="E954">
            <v>2030</v>
          </cell>
          <cell r="F954">
            <v>38716</v>
          </cell>
          <cell r="G954">
            <v>38686</v>
          </cell>
          <cell r="H954">
            <v>-43311</v>
          </cell>
        </row>
        <row r="955">
          <cell r="A955" t="str">
            <v>AB</v>
          </cell>
          <cell r="B955">
            <v>100000823</v>
          </cell>
          <cell r="C955" t="str">
            <v>PF ADMN CHARGES FOR NOV05 TRSFF TO #440</v>
          </cell>
          <cell r="D955" t="str">
            <v>NOV05</v>
          </cell>
          <cell r="E955">
            <v>2030</v>
          </cell>
          <cell r="F955">
            <v>38716</v>
          </cell>
          <cell r="G955">
            <v>38686</v>
          </cell>
          <cell r="H955">
            <v>43311</v>
          </cell>
        </row>
        <row r="956">
          <cell r="A956" t="str">
            <v>SA</v>
          </cell>
          <cell r="B956">
            <v>100000836</v>
          </cell>
          <cell r="C956" t="str">
            <v>F&amp;F of Riju Easow-2537 booked</v>
          </cell>
          <cell r="D956" t="str">
            <v>1002537</v>
          </cell>
          <cell r="E956">
            <v>2030</v>
          </cell>
          <cell r="F956">
            <v>38722</v>
          </cell>
          <cell r="G956">
            <v>38722</v>
          </cell>
          <cell r="H956">
            <v>-4430</v>
          </cell>
        </row>
        <row r="957">
          <cell r="A957" t="str">
            <v>SA</v>
          </cell>
          <cell r="B957">
            <v>100000835</v>
          </cell>
          <cell r="C957" t="str">
            <v>F&amp;F of Priti Shinde-4134 booked</v>
          </cell>
          <cell r="D957" t="str">
            <v>1004134</v>
          </cell>
          <cell r="E957">
            <v>2030</v>
          </cell>
          <cell r="F957">
            <v>38722</v>
          </cell>
          <cell r="G957">
            <v>38722</v>
          </cell>
          <cell r="H957">
            <v>-1222</v>
          </cell>
        </row>
        <row r="958">
          <cell r="A958" t="str">
            <v>KZ</v>
          </cell>
          <cell r="B958">
            <v>1500001247</v>
          </cell>
          <cell r="C958" t="str">
            <v>PF FOR THE M/O DEC05</v>
          </cell>
          <cell r="D958" t="str">
            <v>539217-539226</v>
          </cell>
          <cell r="E958">
            <v>2030</v>
          </cell>
          <cell r="F958">
            <v>38729</v>
          </cell>
          <cell r="G958">
            <v>38729</v>
          </cell>
          <cell r="H958">
            <v>954193</v>
          </cell>
        </row>
        <row r="959">
          <cell r="A959" t="str">
            <v>SA</v>
          </cell>
          <cell r="B959">
            <v>100000857</v>
          </cell>
          <cell r="C959" t="str">
            <v>F&amp;F-3251-Priyya Anand booked</v>
          </cell>
          <cell r="D959" t="str">
            <v>1003251</v>
          </cell>
          <cell r="E959">
            <v>2030</v>
          </cell>
          <cell r="F959">
            <v>38735</v>
          </cell>
          <cell r="G959">
            <v>38735</v>
          </cell>
          <cell r="H959">
            <v>-3110</v>
          </cell>
        </row>
        <row r="960">
          <cell r="A960" t="str">
            <v>SA</v>
          </cell>
          <cell r="B960">
            <v>100000859</v>
          </cell>
          <cell r="C960" t="str">
            <v>F&amp;F-1583-Amol Hajarnis booked</v>
          </cell>
          <cell r="D960" t="str">
            <v>1001583</v>
          </cell>
          <cell r="E960">
            <v>2030</v>
          </cell>
          <cell r="F960">
            <v>38736</v>
          </cell>
          <cell r="G960">
            <v>38736</v>
          </cell>
          <cell r="H960">
            <v>-8044</v>
          </cell>
        </row>
        <row r="961">
          <cell r="A961" t="str">
            <v>SA</v>
          </cell>
          <cell r="B961">
            <v>100000861</v>
          </cell>
          <cell r="C961" t="str">
            <v>Sal EPF Dec05 Emplyee Contribution</v>
          </cell>
          <cell r="D961" t="str">
            <v>20060120</v>
          </cell>
          <cell r="E961">
            <v>2030</v>
          </cell>
          <cell r="F961">
            <v>38737</v>
          </cell>
          <cell r="G961">
            <v>38737</v>
          </cell>
          <cell r="H961">
            <v>-387515</v>
          </cell>
        </row>
        <row r="962">
          <cell r="A962" t="str">
            <v>SA</v>
          </cell>
          <cell r="B962">
            <v>100000861</v>
          </cell>
          <cell r="C962" t="str">
            <v>Sal EPF Dec05 Emplyer Contribution</v>
          </cell>
          <cell r="D962" t="str">
            <v>20060120</v>
          </cell>
          <cell r="E962">
            <v>2030</v>
          </cell>
          <cell r="F962">
            <v>38737</v>
          </cell>
          <cell r="G962">
            <v>38737</v>
          </cell>
          <cell r="H962">
            <v>-387515</v>
          </cell>
        </row>
        <row r="963">
          <cell r="A963" t="str">
            <v>SA</v>
          </cell>
          <cell r="B963">
            <v>100000861</v>
          </cell>
          <cell r="C963" t="str">
            <v>Sal VPF Dec05 Emplyee Contribution</v>
          </cell>
          <cell r="D963" t="str">
            <v>20060120</v>
          </cell>
          <cell r="E963">
            <v>2030</v>
          </cell>
          <cell r="F963">
            <v>38737</v>
          </cell>
          <cell r="G963">
            <v>38737</v>
          </cell>
          <cell r="H963">
            <v>-78749.67</v>
          </cell>
        </row>
        <row r="964">
          <cell r="A964" t="str">
            <v>SA</v>
          </cell>
          <cell r="B964">
            <v>100000879</v>
          </cell>
          <cell r="C964" t="str">
            <v>Dec-05 SalaryRL Amara Kiran Kumar-3080</v>
          </cell>
          <cell r="D964" t="str">
            <v>1003080</v>
          </cell>
          <cell r="E964">
            <v>2030</v>
          </cell>
          <cell r="F964">
            <v>38756</v>
          </cell>
          <cell r="G964">
            <v>38756</v>
          </cell>
          <cell r="H964">
            <v>-1974</v>
          </cell>
        </row>
        <row r="965">
          <cell r="A965" t="str">
            <v>SA</v>
          </cell>
          <cell r="B965">
            <v>100000881</v>
          </cell>
          <cell r="C965" t="str">
            <v>F&amp;F of Rupali Patil-3254 booked</v>
          </cell>
          <cell r="D965" t="str">
            <v>1003254</v>
          </cell>
          <cell r="E965">
            <v>2030</v>
          </cell>
          <cell r="F965">
            <v>38758</v>
          </cell>
          <cell r="G965">
            <v>38758</v>
          </cell>
          <cell r="H965">
            <v>-1208</v>
          </cell>
        </row>
        <row r="966">
          <cell r="A966" t="str">
            <v>SA</v>
          </cell>
          <cell r="B966">
            <v>100000889</v>
          </cell>
          <cell r="C966" t="str">
            <v>Sal EPF payab Jan06 Employer Cont</v>
          </cell>
          <cell r="D966" t="str">
            <v>20060227</v>
          </cell>
          <cell r="E966">
            <v>2030</v>
          </cell>
          <cell r="F966">
            <v>38775</v>
          </cell>
          <cell r="G966">
            <v>38775</v>
          </cell>
          <cell r="H966">
            <v>-388062</v>
          </cell>
        </row>
        <row r="967">
          <cell r="A967" t="str">
            <v>SA</v>
          </cell>
          <cell r="B967">
            <v>100000889</v>
          </cell>
          <cell r="C967" t="str">
            <v>Sal EPF payab Jan06 Employee Cont</v>
          </cell>
          <cell r="D967" t="str">
            <v>20060227</v>
          </cell>
          <cell r="E967">
            <v>2030</v>
          </cell>
          <cell r="F967">
            <v>38775</v>
          </cell>
          <cell r="G967">
            <v>38775</v>
          </cell>
          <cell r="H967">
            <v>-388062</v>
          </cell>
        </row>
        <row r="968">
          <cell r="A968" t="str">
            <v>SA</v>
          </cell>
          <cell r="B968">
            <v>100000889</v>
          </cell>
          <cell r="C968" t="str">
            <v>Sal VPF payab Jan06 Employee Cont</v>
          </cell>
          <cell r="D968" t="str">
            <v>20060227</v>
          </cell>
          <cell r="E968">
            <v>2030</v>
          </cell>
          <cell r="F968">
            <v>38775</v>
          </cell>
          <cell r="G968">
            <v>38775</v>
          </cell>
          <cell r="H968">
            <v>-78749.67</v>
          </cell>
        </row>
        <row r="969">
          <cell r="A969" t="str">
            <v>SA</v>
          </cell>
          <cell r="B969">
            <v>100000890</v>
          </cell>
          <cell r="C969" t="str">
            <v>Dec-05 PF Admin Charges booked</v>
          </cell>
          <cell r="D969" t="str">
            <v>Dec-05 PF Admin</v>
          </cell>
          <cell r="E969">
            <v>2030</v>
          </cell>
          <cell r="F969">
            <v>38775</v>
          </cell>
          <cell r="G969">
            <v>38775</v>
          </cell>
          <cell r="H969">
            <v>-47125</v>
          </cell>
        </row>
        <row r="970">
          <cell r="A970" t="str">
            <v>KR</v>
          </cell>
          <cell r="B970">
            <v>1900000351</v>
          </cell>
          <cell r="C970" t="str">
            <v>Jan-06 PF Admin Charges booked</v>
          </cell>
          <cell r="D970" t="str">
            <v>Jan-06 PF Admin</v>
          </cell>
          <cell r="E970">
            <v>2030</v>
          </cell>
          <cell r="F970">
            <v>38775</v>
          </cell>
          <cell r="G970">
            <v>38775</v>
          </cell>
          <cell r="H970">
            <v>-45669</v>
          </cell>
        </row>
        <row r="971">
          <cell r="A971" t="str">
            <v>KR</v>
          </cell>
          <cell r="B971">
            <v>1900000354</v>
          </cell>
          <cell r="C971" t="str">
            <v>PF JAN 06 TRFD TO PUNE AND CHENNAI</v>
          </cell>
          <cell r="D971" t="str">
            <v>565167</v>
          </cell>
          <cell r="E971">
            <v>2030</v>
          </cell>
          <cell r="F971">
            <v>38776</v>
          </cell>
          <cell r="G971">
            <v>38776</v>
          </cell>
          <cell r="H971">
            <v>917349</v>
          </cell>
        </row>
        <row r="972">
          <cell r="A972" t="str">
            <v>SA</v>
          </cell>
          <cell r="B972">
            <v>100000957</v>
          </cell>
          <cell r="C972" t="str">
            <v>F&amp;F-Amara Kiran Kumar-3080 booked</v>
          </cell>
          <cell r="D972" t="str">
            <v>1003080</v>
          </cell>
          <cell r="E972">
            <v>2030</v>
          </cell>
          <cell r="F972">
            <v>38782</v>
          </cell>
          <cell r="G972">
            <v>38782</v>
          </cell>
          <cell r="H972">
            <v>-2818</v>
          </cell>
        </row>
        <row r="973">
          <cell r="A973" t="str">
            <v>SA</v>
          </cell>
          <cell r="B973">
            <v>100000956</v>
          </cell>
          <cell r="C973" t="str">
            <v>F&amp;F-Rajnish Rastogi-3109 booked</v>
          </cell>
          <cell r="D973" t="str">
            <v>1003109</v>
          </cell>
          <cell r="E973">
            <v>2030</v>
          </cell>
          <cell r="F973">
            <v>38782</v>
          </cell>
          <cell r="G973">
            <v>38782</v>
          </cell>
          <cell r="H973">
            <v>-7422</v>
          </cell>
        </row>
        <row r="974">
          <cell r="A974" t="str">
            <v>SA</v>
          </cell>
          <cell r="B974">
            <v>100000958</v>
          </cell>
          <cell r="C974" t="str">
            <v>F&amp;F-Shaikh Naeem-3419 booked</v>
          </cell>
          <cell r="D974" t="str">
            <v>1003419</v>
          </cell>
          <cell r="E974">
            <v>2030</v>
          </cell>
          <cell r="F974">
            <v>38782</v>
          </cell>
          <cell r="G974">
            <v>38782</v>
          </cell>
          <cell r="H974">
            <v>-3010</v>
          </cell>
        </row>
        <row r="975">
          <cell r="A975" t="str">
            <v>SA</v>
          </cell>
          <cell r="B975">
            <v>100000967</v>
          </cell>
          <cell r="C975" t="str">
            <v>Sal EPF Feb06 Employer Contribution payable</v>
          </cell>
          <cell r="D975" t="str">
            <v>20060311</v>
          </cell>
          <cell r="E975">
            <v>2030</v>
          </cell>
          <cell r="F975">
            <v>38787</v>
          </cell>
          <cell r="G975">
            <v>38787</v>
          </cell>
          <cell r="H975">
            <v>-389218</v>
          </cell>
        </row>
        <row r="976">
          <cell r="A976" t="str">
            <v>SA</v>
          </cell>
          <cell r="B976">
            <v>100000967</v>
          </cell>
          <cell r="C976" t="str">
            <v>Sal EPF Feb06 Employer Contribution payable</v>
          </cell>
          <cell r="D976" t="str">
            <v>20060311</v>
          </cell>
          <cell r="E976">
            <v>2030</v>
          </cell>
          <cell r="F976">
            <v>38787</v>
          </cell>
          <cell r="G976">
            <v>38787</v>
          </cell>
          <cell r="H976">
            <v>-389218</v>
          </cell>
        </row>
        <row r="977">
          <cell r="A977" t="str">
            <v>SA</v>
          </cell>
          <cell r="B977">
            <v>100000967</v>
          </cell>
          <cell r="C977" t="str">
            <v>Sal VPF Feb06 Employee Contribution</v>
          </cell>
          <cell r="D977" t="str">
            <v>20060311</v>
          </cell>
          <cell r="E977">
            <v>2030</v>
          </cell>
          <cell r="F977">
            <v>38787</v>
          </cell>
          <cell r="G977">
            <v>38787</v>
          </cell>
          <cell r="H977">
            <v>-74999.67</v>
          </cell>
        </row>
        <row r="978">
          <cell r="A978" t="str">
            <v>KZ</v>
          </cell>
          <cell r="B978">
            <v>1500001625</v>
          </cell>
          <cell r="C978" t="str">
            <v>PF FOR THE M/O FEB-06</v>
          </cell>
          <cell r="D978" t="str">
            <v>591411-15</v>
          </cell>
          <cell r="E978">
            <v>2030</v>
          </cell>
          <cell r="F978">
            <v>38789</v>
          </cell>
          <cell r="G978">
            <v>38789</v>
          </cell>
          <cell r="H978">
            <v>901750</v>
          </cell>
        </row>
        <row r="979">
          <cell r="A979" t="str">
            <v>SA</v>
          </cell>
          <cell r="B979">
            <v>100000984</v>
          </cell>
          <cell r="C979" t="str">
            <v>F&amp;F of Vinod Nair-979 booked</v>
          </cell>
          <cell r="D979" t="str">
            <v>1000979</v>
          </cell>
          <cell r="E979">
            <v>2030</v>
          </cell>
          <cell r="F979">
            <v>38798</v>
          </cell>
          <cell r="G979">
            <v>38798</v>
          </cell>
          <cell r="H979">
            <v>-8362</v>
          </cell>
        </row>
        <row r="980">
          <cell r="A980" t="str">
            <v>SA</v>
          </cell>
          <cell r="B980">
            <v>100000980</v>
          </cell>
          <cell r="C980" t="str">
            <v>F&amp;F of Vinjam Murali-1616 booked</v>
          </cell>
          <cell r="D980" t="str">
            <v>1001616</v>
          </cell>
          <cell r="E980">
            <v>2030</v>
          </cell>
          <cell r="F980">
            <v>38798</v>
          </cell>
          <cell r="G980">
            <v>38798</v>
          </cell>
          <cell r="H980">
            <v>-8858</v>
          </cell>
        </row>
        <row r="981">
          <cell r="A981" t="str">
            <v>KR</v>
          </cell>
          <cell r="B981">
            <v>1900000393</v>
          </cell>
          <cell r="C981" t="str">
            <v>F&amp;F of Rajadatta Bhosale-1696 booked</v>
          </cell>
          <cell r="D981" t="str">
            <v>1001696</v>
          </cell>
          <cell r="E981">
            <v>2030</v>
          </cell>
          <cell r="F981">
            <v>38798</v>
          </cell>
          <cell r="G981">
            <v>38798</v>
          </cell>
          <cell r="H981">
            <v>-5390</v>
          </cell>
        </row>
        <row r="982">
          <cell r="A982" t="str">
            <v>SA</v>
          </cell>
          <cell r="B982">
            <v>100000983</v>
          </cell>
          <cell r="C982" t="str">
            <v>F&amp;F of Nayan Mistry-2801 booked</v>
          </cell>
          <cell r="D982" t="str">
            <v>1002801</v>
          </cell>
          <cell r="E982">
            <v>2030</v>
          </cell>
          <cell r="F982">
            <v>38798</v>
          </cell>
          <cell r="G982">
            <v>38798</v>
          </cell>
          <cell r="H982">
            <v>-5938</v>
          </cell>
        </row>
        <row r="983">
          <cell r="A983" t="str">
            <v>SA</v>
          </cell>
          <cell r="B983">
            <v>100000982</v>
          </cell>
          <cell r="C983" t="str">
            <v>F&amp;F of PJ Shijo-3269 booked</v>
          </cell>
          <cell r="D983" t="str">
            <v>1003269</v>
          </cell>
          <cell r="E983">
            <v>2030</v>
          </cell>
          <cell r="F983">
            <v>38798</v>
          </cell>
          <cell r="G983">
            <v>38798</v>
          </cell>
          <cell r="H983">
            <v>-3328</v>
          </cell>
        </row>
        <row r="984">
          <cell r="A984" t="str">
            <v>SA</v>
          </cell>
          <cell r="B984">
            <v>100000981</v>
          </cell>
          <cell r="C984" t="str">
            <v>F&amp;F of Dinesh Lalwani-3313 booked</v>
          </cell>
          <cell r="D984" t="str">
            <v>1003313</v>
          </cell>
          <cell r="E984">
            <v>2030</v>
          </cell>
          <cell r="F984">
            <v>38798</v>
          </cell>
          <cell r="G984">
            <v>38798</v>
          </cell>
          <cell r="H984">
            <v>-3452</v>
          </cell>
        </row>
        <row r="985">
          <cell r="A985" t="str">
            <v>SA</v>
          </cell>
          <cell r="B985">
            <v>100000977</v>
          </cell>
          <cell r="C985" t="str">
            <v>F&amp;F of 3393-Anshu Agrawal booked</v>
          </cell>
          <cell r="D985" t="str">
            <v>1003393</v>
          </cell>
          <cell r="E985">
            <v>2030</v>
          </cell>
          <cell r="F985">
            <v>38798</v>
          </cell>
          <cell r="G985">
            <v>38798</v>
          </cell>
          <cell r="H985">
            <v>-2046</v>
          </cell>
        </row>
        <row r="986">
          <cell r="A986" t="str">
            <v>SA</v>
          </cell>
          <cell r="B986">
            <v>100000979</v>
          </cell>
          <cell r="C986" t="str">
            <v>F&amp;F of 4230-Santosh Nelapatla booked</v>
          </cell>
          <cell r="D986" t="str">
            <v>1004230</v>
          </cell>
          <cell r="E986">
            <v>2030</v>
          </cell>
          <cell r="F986">
            <v>38798</v>
          </cell>
          <cell r="G986">
            <v>38798</v>
          </cell>
          <cell r="H986">
            <v>-3386</v>
          </cell>
        </row>
        <row r="987">
          <cell r="A987" t="str">
            <v>SA</v>
          </cell>
          <cell r="B987">
            <v>100000978</v>
          </cell>
          <cell r="C987" t="str">
            <v>F&amp;F of 6940-Anchal Bhatia booked</v>
          </cell>
          <cell r="D987" t="str">
            <v>1006940</v>
          </cell>
          <cell r="E987">
            <v>2030</v>
          </cell>
          <cell r="F987">
            <v>38798</v>
          </cell>
          <cell r="G987">
            <v>38798</v>
          </cell>
          <cell r="H987">
            <v>-482</v>
          </cell>
        </row>
        <row r="988">
          <cell r="A988" t="str">
            <v>SA</v>
          </cell>
          <cell r="B988">
            <v>100001033</v>
          </cell>
          <cell r="C988" t="str">
            <v>1 Day 14/04/05 F&amp;F 2446-Suryanarayana R booked</v>
          </cell>
          <cell r="D988" t="str">
            <v>1002446</v>
          </cell>
          <cell r="E988">
            <v>2030</v>
          </cell>
          <cell r="F988">
            <v>38805</v>
          </cell>
          <cell r="G988">
            <v>38805</v>
          </cell>
          <cell r="H988">
            <v>-92</v>
          </cell>
        </row>
        <row r="989">
          <cell r="A989" t="str">
            <v>SA</v>
          </cell>
          <cell r="B989">
            <v>100001040</v>
          </cell>
          <cell r="C989" t="str">
            <v>F&amp;F of 3211-Deepa Mukharjee booked</v>
          </cell>
          <cell r="D989" t="str">
            <v>1003211</v>
          </cell>
          <cell r="E989">
            <v>2030</v>
          </cell>
          <cell r="F989">
            <v>38806</v>
          </cell>
          <cell r="G989">
            <v>38806</v>
          </cell>
          <cell r="H989">
            <v>-2336</v>
          </cell>
        </row>
        <row r="990">
          <cell r="A990" t="str">
            <v>SA</v>
          </cell>
          <cell r="B990">
            <v>100001039</v>
          </cell>
          <cell r="C990" t="str">
            <v>F&amp;F of 4095-Abhijit Ambekar booked</v>
          </cell>
          <cell r="D990" t="str">
            <v>1004095</v>
          </cell>
          <cell r="E990">
            <v>2030</v>
          </cell>
          <cell r="F990">
            <v>38806</v>
          </cell>
          <cell r="G990">
            <v>38806</v>
          </cell>
          <cell r="H990">
            <v>-3400</v>
          </cell>
        </row>
        <row r="991">
          <cell r="A991" t="str">
            <v>SA</v>
          </cell>
          <cell r="B991">
            <v>100001041</v>
          </cell>
          <cell r="C991" t="str">
            <v>F&amp;F of 5567-Sreekumar Pillai booked</v>
          </cell>
          <cell r="D991" t="str">
            <v>1005567</v>
          </cell>
          <cell r="E991">
            <v>2030</v>
          </cell>
          <cell r="F991">
            <v>38806</v>
          </cell>
          <cell r="G991">
            <v>38806</v>
          </cell>
          <cell r="H991">
            <v>-3198</v>
          </cell>
        </row>
        <row r="992">
          <cell r="A992" t="str">
            <v>SA</v>
          </cell>
          <cell r="B992">
            <v>100001063</v>
          </cell>
          <cell r="C992" t="str">
            <v>F&amp;F of 978-KS Ganesh booked</v>
          </cell>
          <cell r="D992" t="str">
            <v>1000978</v>
          </cell>
          <cell r="E992">
            <v>2030</v>
          </cell>
          <cell r="F992">
            <v>38807</v>
          </cell>
          <cell r="G992">
            <v>38807</v>
          </cell>
          <cell r="H992">
            <v>-8662</v>
          </cell>
        </row>
        <row r="993">
          <cell r="A993" t="str">
            <v>SA</v>
          </cell>
          <cell r="B993">
            <v>100001061</v>
          </cell>
          <cell r="C993" t="str">
            <v>F&amp;F of 1546-Nilesh Desai booked</v>
          </cell>
          <cell r="D993" t="str">
            <v>1001546</v>
          </cell>
          <cell r="E993">
            <v>2030</v>
          </cell>
          <cell r="F993">
            <v>38807</v>
          </cell>
          <cell r="G993">
            <v>38807</v>
          </cell>
          <cell r="H993">
            <v>-2564</v>
          </cell>
        </row>
        <row r="994">
          <cell r="A994" t="str">
            <v>SA</v>
          </cell>
          <cell r="B994">
            <v>100001069</v>
          </cell>
          <cell r="C994" t="str">
            <v>F&amp;F of 1546-Nilesh Desai Jan04 Sal Recov Reversed</v>
          </cell>
          <cell r="D994" t="str">
            <v>1001546</v>
          </cell>
          <cell r="E994">
            <v>2030</v>
          </cell>
          <cell r="F994">
            <v>38807</v>
          </cell>
          <cell r="G994">
            <v>38807</v>
          </cell>
          <cell r="H994">
            <v>-2636</v>
          </cell>
        </row>
        <row r="995">
          <cell r="A995" t="str">
            <v>SA</v>
          </cell>
          <cell r="B995">
            <v>100001112</v>
          </cell>
          <cell r="C995" t="str">
            <v>Mar-06 Sal Prov 2543-Gunjan Deshpande</v>
          </cell>
          <cell r="D995" t="str">
            <v>1002543</v>
          </cell>
          <cell r="E995">
            <v>2030</v>
          </cell>
          <cell r="F995">
            <v>38807</v>
          </cell>
          <cell r="G995">
            <v>38807</v>
          </cell>
          <cell r="H995">
            <v>-3450</v>
          </cell>
        </row>
        <row r="996">
          <cell r="A996" t="str">
            <v>SA</v>
          </cell>
          <cell r="B996">
            <v>100001112</v>
          </cell>
          <cell r="C996" t="str">
            <v>Mar-06 Sal Prov 2721-Clint D'Silva</v>
          </cell>
          <cell r="D996" t="str">
            <v>1002721</v>
          </cell>
          <cell r="E996">
            <v>2030</v>
          </cell>
          <cell r="F996">
            <v>38807</v>
          </cell>
          <cell r="G996">
            <v>38807</v>
          </cell>
          <cell r="H996">
            <v>-3756</v>
          </cell>
        </row>
        <row r="997">
          <cell r="A997" t="str">
            <v>SA</v>
          </cell>
          <cell r="B997">
            <v>100001050</v>
          </cell>
          <cell r="C997" t="str">
            <v>F&amp;F of 2952-Ravi Kaushik booked</v>
          </cell>
          <cell r="D997" t="str">
            <v>1002952</v>
          </cell>
          <cell r="E997">
            <v>2030</v>
          </cell>
          <cell r="F997">
            <v>38807</v>
          </cell>
          <cell r="G997">
            <v>38807</v>
          </cell>
          <cell r="H997">
            <v>-7450</v>
          </cell>
        </row>
        <row r="998">
          <cell r="A998" t="str">
            <v>SA</v>
          </cell>
          <cell r="B998">
            <v>100001112</v>
          </cell>
          <cell r="C998" t="str">
            <v>Mar-06 Sal Prov 3113-Suraj Patil</v>
          </cell>
          <cell r="D998" t="str">
            <v>1003113</v>
          </cell>
          <cell r="E998">
            <v>2030</v>
          </cell>
          <cell r="F998">
            <v>38807</v>
          </cell>
          <cell r="G998">
            <v>38807</v>
          </cell>
          <cell r="H998">
            <v>-2292</v>
          </cell>
        </row>
        <row r="999">
          <cell r="A999" t="str">
            <v>SA</v>
          </cell>
          <cell r="B999">
            <v>100001112</v>
          </cell>
          <cell r="C999" t="str">
            <v>Mar-06 Sal Prov 3432-Mukund Koduganti</v>
          </cell>
          <cell r="D999" t="str">
            <v>1003432</v>
          </cell>
          <cell r="E999">
            <v>2030</v>
          </cell>
          <cell r="F999">
            <v>38807</v>
          </cell>
          <cell r="G999">
            <v>38807</v>
          </cell>
          <cell r="H999">
            <v>-2098</v>
          </cell>
        </row>
        <row r="1000">
          <cell r="A1000" t="str">
            <v>SA</v>
          </cell>
          <cell r="B1000">
            <v>100001121</v>
          </cell>
          <cell r="C1000" t="str">
            <v>F&amp;F of 5837-Sudhakar Reddy Booked</v>
          </cell>
          <cell r="D1000" t="str">
            <v>1005837</v>
          </cell>
          <cell r="E1000">
            <v>2030</v>
          </cell>
          <cell r="F1000">
            <v>38807</v>
          </cell>
          <cell r="G1000">
            <v>38807</v>
          </cell>
          <cell r="H1000">
            <v>-3236</v>
          </cell>
        </row>
        <row r="1001">
          <cell r="A1001" t="str">
            <v>SA</v>
          </cell>
          <cell r="B1001">
            <v>100001111</v>
          </cell>
          <cell r="C1001" t="str">
            <v>F&amp;F of 6204-Ajoy Sil booked</v>
          </cell>
          <cell r="D1001" t="str">
            <v>1006204</v>
          </cell>
          <cell r="E1001">
            <v>2030</v>
          </cell>
          <cell r="F1001">
            <v>38807</v>
          </cell>
          <cell r="G1001">
            <v>38807</v>
          </cell>
          <cell r="H1001">
            <v>-14516</v>
          </cell>
        </row>
        <row r="1002">
          <cell r="A1002" t="str">
            <v>SA</v>
          </cell>
          <cell r="B1002">
            <v>100001060</v>
          </cell>
          <cell r="C1002" t="str">
            <v>F&amp;F of 6680-Sandeep Khare booked</v>
          </cell>
          <cell r="D1002" t="str">
            <v>1006680</v>
          </cell>
          <cell r="E1002">
            <v>2030</v>
          </cell>
          <cell r="F1002">
            <v>38807</v>
          </cell>
          <cell r="G1002">
            <v>38807</v>
          </cell>
          <cell r="H1002">
            <v>-5946</v>
          </cell>
        </row>
        <row r="1003">
          <cell r="A1003" t="str">
            <v>SA</v>
          </cell>
          <cell r="B1003">
            <v>100001110</v>
          </cell>
          <cell r="C1003" t="str">
            <v>F&amp;F of 6850-Santosh Digambar Ghatpande booked</v>
          </cell>
          <cell r="D1003" t="str">
            <v>1006850</v>
          </cell>
          <cell r="E1003">
            <v>2030</v>
          </cell>
          <cell r="F1003">
            <v>38807</v>
          </cell>
          <cell r="G1003">
            <v>38807</v>
          </cell>
          <cell r="H1003">
            <v>-3718</v>
          </cell>
        </row>
        <row r="1004">
          <cell r="A1004" t="str">
            <v>SA</v>
          </cell>
          <cell r="B1004">
            <v>100001062</v>
          </cell>
          <cell r="C1004" t="str">
            <v>F&amp;F of 7288-Sunimol John booked</v>
          </cell>
          <cell r="D1004" t="str">
            <v>1007288</v>
          </cell>
          <cell r="E1004">
            <v>2030</v>
          </cell>
          <cell r="F1004">
            <v>38807</v>
          </cell>
          <cell r="G1004">
            <v>38807</v>
          </cell>
          <cell r="H1004">
            <v>-310</v>
          </cell>
        </row>
        <row r="1005">
          <cell r="A1005" t="str">
            <v>SA</v>
          </cell>
          <cell r="B1005">
            <v>100001149</v>
          </cell>
          <cell r="C1005" t="str">
            <v>F&amp;F of 7580-Sumanth Anikapati booked</v>
          </cell>
          <cell r="D1005" t="str">
            <v>1007580</v>
          </cell>
          <cell r="E1005">
            <v>2030</v>
          </cell>
          <cell r="F1005">
            <v>38807</v>
          </cell>
          <cell r="G1005">
            <v>38807</v>
          </cell>
          <cell r="H1005">
            <v>-3112</v>
          </cell>
        </row>
        <row r="1006">
          <cell r="A1006" t="str">
            <v>SA</v>
          </cell>
          <cell r="B1006">
            <v>100001065</v>
          </cell>
          <cell r="C1006" t="str">
            <v>Employee Cont Mar06 PF Payable</v>
          </cell>
          <cell r="D1006" t="str">
            <v>20060331</v>
          </cell>
          <cell r="E1006">
            <v>2030</v>
          </cell>
          <cell r="F1006">
            <v>38807</v>
          </cell>
          <cell r="G1006">
            <v>38807</v>
          </cell>
          <cell r="H1006">
            <v>-455555</v>
          </cell>
        </row>
        <row r="1007">
          <cell r="A1007" t="str">
            <v>SA</v>
          </cell>
          <cell r="B1007">
            <v>100001065</v>
          </cell>
          <cell r="C1007" t="str">
            <v>Employer Cont Mar06 PF Payable</v>
          </cell>
          <cell r="D1007" t="str">
            <v>20060331</v>
          </cell>
          <cell r="E1007">
            <v>2030</v>
          </cell>
          <cell r="F1007">
            <v>38807</v>
          </cell>
          <cell r="G1007">
            <v>38807</v>
          </cell>
          <cell r="H1007">
            <v>-455555</v>
          </cell>
        </row>
        <row r="1008">
          <cell r="A1008" t="str">
            <v>SA</v>
          </cell>
          <cell r="B1008">
            <v>100001065</v>
          </cell>
          <cell r="C1008" t="str">
            <v>Employee Cont Mar06 VPF Payable</v>
          </cell>
          <cell r="D1008" t="str">
            <v>20060331</v>
          </cell>
          <cell r="E1008">
            <v>2030</v>
          </cell>
          <cell r="F1008">
            <v>38807</v>
          </cell>
          <cell r="G1008">
            <v>38807</v>
          </cell>
          <cell r="H1008">
            <v>-81089.67</v>
          </cell>
        </row>
        <row r="1009">
          <cell r="A1009" t="str">
            <v>SA</v>
          </cell>
          <cell r="B1009">
            <v>100001125</v>
          </cell>
          <cell r="C1009" t="str">
            <v>PF Admin Charges for Mar-06 booked</v>
          </cell>
          <cell r="D1009" t="str">
            <v>Mar-06 PF Admin</v>
          </cell>
          <cell r="E1009">
            <v>2030</v>
          </cell>
          <cell r="F1009">
            <v>38807</v>
          </cell>
          <cell r="G1009">
            <v>38807</v>
          </cell>
          <cell r="H1009">
            <v>-59638</v>
          </cell>
        </row>
        <row r="1010">
          <cell r="A1010" t="str">
            <v>SA</v>
          </cell>
          <cell r="B1010">
            <v>100001125</v>
          </cell>
          <cell r="C1010" t="str">
            <v>PF Rounding Off Diffenrece for Mar-06 booked</v>
          </cell>
          <cell r="D1010" t="str">
            <v>Mar-06 PF Rounding</v>
          </cell>
          <cell r="E1010">
            <v>2030</v>
          </cell>
          <cell r="F1010">
            <v>38807</v>
          </cell>
          <cell r="G1010">
            <v>38807</v>
          </cell>
          <cell r="H1010">
            <v>-1.3</v>
          </cell>
        </row>
        <row r="1011">
          <cell r="A1011" t="str">
            <v>SA</v>
          </cell>
          <cell r="B1011">
            <v>100001126</v>
          </cell>
          <cell r="C1011" t="str">
            <v>PF Rounding Off Diffenrece for Mar-06 booked</v>
          </cell>
          <cell r="D1011" t="str">
            <v>Mar-06 PF Rounding</v>
          </cell>
          <cell r="E1011">
            <v>2030</v>
          </cell>
          <cell r="F1011">
            <v>38807</v>
          </cell>
          <cell r="G1011">
            <v>38807</v>
          </cell>
          <cell r="H1011">
            <v>0.45</v>
          </cell>
        </row>
        <row r="1012">
          <cell r="A1012" t="str">
            <v>SA</v>
          </cell>
          <cell r="B1012">
            <v>100001184</v>
          </cell>
          <cell r="C1012" t="str">
            <v>PF payable roundingoff booked</v>
          </cell>
          <cell r="D1012" t="str">
            <v>Misc rounding off</v>
          </cell>
          <cell r="E1012">
            <v>2030</v>
          </cell>
          <cell r="F1012">
            <v>38807</v>
          </cell>
          <cell r="G1012">
            <v>38807</v>
          </cell>
          <cell r="H1012">
            <v>0.22</v>
          </cell>
        </row>
        <row r="1013">
          <cell r="A1013" t="str">
            <v>SA</v>
          </cell>
          <cell r="B1013">
            <v>100001070</v>
          </cell>
          <cell r="C1013" t="str">
            <v>PF Admin Charges for Feb-06 booked</v>
          </cell>
          <cell r="D1013" t="str">
            <v>PF Admin Feb-06</v>
          </cell>
          <cell r="E1013">
            <v>2030</v>
          </cell>
          <cell r="F1013">
            <v>38807</v>
          </cell>
          <cell r="G1013">
            <v>38807</v>
          </cell>
          <cell r="H1013">
            <v>-45132</v>
          </cell>
        </row>
        <row r="1014">
          <cell r="A1014" t="str">
            <v>SA</v>
          </cell>
          <cell r="B1014">
            <v>100001059</v>
          </cell>
          <cell r="C1014" t="str">
            <v>F&amp;F of 7580-Sumanth Anikapati booked</v>
          </cell>
          <cell r="D1014" t="str">
            <v>1007580</v>
          </cell>
          <cell r="E1014">
            <v>2030</v>
          </cell>
          <cell r="F1014">
            <v>38807</v>
          </cell>
          <cell r="G1014">
            <v>38807</v>
          </cell>
          <cell r="H1014">
            <v>-3112</v>
          </cell>
        </row>
        <row r="1015">
          <cell r="A1015" t="str">
            <v>AB</v>
          </cell>
          <cell r="B1015">
            <v>100001148</v>
          </cell>
          <cell r="C1015" t="str">
            <v>F&amp;F of 7580-Sumanth Anikapati booked</v>
          </cell>
          <cell r="D1015" t="str">
            <v>1007580</v>
          </cell>
          <cell r="E1015">
            <v>2030</v>
          </cell>
          <cell r="F1015">
            <v>38807</v>
          </cell>
          <cell r="G1015">
            <v>38807</v>
          </cell>
          <cell r="H1015">
            <v>3112</v>
          </cell>
        </row>
        <row r="1021">
          <cell r="B1021" t="str">
            <v>NOIDA-4</v>
          </cell>
        </row>
        <row r="1022">
          <cell r="C1022" t="str">
            <v>Noida- 4</v>
          </cell>
        </row>
        <row r="1023">
          <cell r="A1023" t="str">
            <v>ZX</v>
          </cell>
          <cell r="B1023">
            <v>100000000</v>
          </cell>
          <cell r="C1023" t="str">
            <v>Salary for the m/o Mar-06</v>
          </cell>
          <cell r="D1023" t="str">
            <v>20060331</v>
          </cell>
          <cell r="E1023">
            <v>2040</v>
          </cell>
          <cell r="F1023">
            <v>38807</v>
          </cell>
          <cell r="G1023">
            <v>38807</v>
          </cell>
          <cell r="H1023">
            <v>-4678</v>
          </cell>
        </row>
        <row r="1024">
          <cell r="A1024" t="str">
            <v>SA</v>
          </cell>
          <cell r="B1024">
            <v>100000024</v>
          </cell>
          <cell r="C1024" t="str">
            <v>PF Deposited for the m/o Mar06</v>
          </cell>
          <cell r="D1024" t="str">
            <v>20060331</v>
          </cell>
          <cell r="E1024">
            <v>2040</v>
          </cell>
          <cell r="F1024">
            <v>38807</v>
          </cell>
          <cell r="G1024">
            <v>38807</v>
          </cell>
          <cell r="H1024">
            <v>2339</v>
          </cell>
        </row>
        <row r="1025">
          <cell r="A1025" t="str">
            <v>AB</v>
          </cell>
          <cell r="B1025">
            <v>100000025</v>
          </cell>
          <cell r="C1025" t="str">
            <v>PF Deposited for the m/o Mar06</v>
          </cell>
          <cell r="D1025" t="str">
            <v>20060331</v>
          </cell>
          <cell r="E1025">
            <v>2040</v>
          </cell>
          <cell r="F1025">
            <v>38807</v>
          </cell>
          <cell r="G1025">
            <v>38807</v>
          </cell>
          <cell r="H1025">
            <v>-2339</v>
          </cell>
        </row>
      </sheetData>
      <sheetData sheetId="1">
        <row r="3">
          <cell r="A3" t="str">
            <v>KR</v>
          </cell>
        </row>
      </sheetData>
      <sheetData sheetId="2"/>
      <sheetData sheetId="3"/>
      <sheetData sheetId="4"/>
      <sheetData sheetId="5"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Income"/>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heetName val="mat summ"/>
      <sheetName val="VCH_SLC"/>
      <sheetName val="Item- Compact"/>
      <sheetName val="LC I"/>
      <sheetName val="LC II"/>
      <sheetName val="SITE OVERHEADS"/>
      <sheetName val="Labour"/>
      <sheetName val="Cash Flow Input Data_ISC"/>
      <sheetName val="Interface_SC"/>
      <sheetName val="Calc_ISC"/>
      <sheetName val="Calc_SC"/>
      <sheetName val="Interface_ISC"/>
      <sheetName val="GD"/>
      <sheetName val="TBAL9697 -group wise  sdpl"/>
      <sheetName val="선수금"/>
      <sheetName val="Gateway Tower- Data for CTC 1"/>
      <sheetName val="Pile cap"/>
      <sheetName val="Lying_Stock_1_4_99"/>
      <sheetName val="Issues-RTS_0499_to_0999"/>
      <sheetName val="Phy_Stock_30_9_99"/>
      <sheetName val="Lying_Stock_30_9_99"/>
      <sheetName val="Final_Sheet"/>
      <sheetName val="MAT_Summary"/>
      <sheetName val="MAT_Consolidated"/>
      <sheetName val="Debit_MAT_499_to_999"/>
      <sheetName val="Contractor_wise_work_done_(2)"/>
      <sheetName val="Contractor_wise_work_done"/>
      <sheetName val="Item_Master"/>
      <sheetName val="gateway_tower_0999_ctc"/>
      <sheetName val="CONTR+MATERIAL_CTC"/>
      <sheetName val="Gateway_Contractor_1099_-_FINAL"/>
      <sheetName val="Balance_Order_0110"/>
      <sheetName val="mat_summ"/>
      <sheetName val="Item-_Compact"/>
      <sheetName val="Gateway_Tower-_Data_for_CTC_1"/>
      <sheetName val="SITE_OVERHEADS"/>
      <sheetName val="TBAL9697_-group_wise__sdpl"/>
      <sheetName val="Data"/>
      <sheetName val="PointNo.5"/>
      <sheetName val="환율"/>
      <sheetName val="dummy"/>
      <sheetName val="PC Master List"/>
      <sheetName val="CAPI_01-02"/>
      <sheetName val="Legal Risk Analysis"/>
      <sheetName val="Cost on GE stator"/>
      <sheetName val="DOOR-WIND"/>
      <sheetName val="Load Details(B2)"/>
      <sheetName val="Rates Basic"/>
      <sheetName val="Civil Works"/>
      <sheetName val="RCC,Ret.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2">
          <cell r="A2" t="str">
            <v>A001</v>
          </cell>
          <cell r="B2" t="str">
            <v>ASSOCIATED SCIE. &amp; ENGG. WORKS</v>
          </cell>
        </row>
        <row r="3">
          <cell r="A3" t="str">
            <v>A002</v>
          </cell>
          <cell r="B3" t="str">
            <v>ASHWIN ENTERPRISES</v>
          </cell>
        </row>
        <row r="4">
          <cell r="A4" t="str">
            <v>A003</v>
          </cell>
          <cell r="B4" t="str">
            <v>A.K.S TILES PVT LTD.</v>
          </cell>
        </row>
        <row r="5">
          <cell r="A5" t="str">
            <v>A004</v>
          </cell>
          <cell r="B5" t="str">
            <v>AMARJEET SINGH &amp; CO.</v>
          </cell>
        </row>
        <row r="6">
          <cell r="A6" t="str">
            <v>A005</v>
          </cell>
          <cell r="B6" t="str">
            <v>AKG INDUSTRIES</v>
          </cell>
        </row>
        <row r="7">
          <cell r="A7" t="str">
            <v>A006</v>
          </cell>
          <cell r="B7" t="str">
            <v>ASHOK KUMAR GARG &amp; BROS.</v>
          </cell>
        </row>
        <row r="8">
          <cell r="A8" t="str">
            <v>A007</v>
          </cell>
          <cell r="B8" t="str">
            <v>AMAN MARBLES TRADERS</v>
          </cell>
        </row>
        <row r="9">
          <cell r="A9" t="str">
            <v>A008</v>
          </cell>
          <cell r="B9" t="str">
            <v>AGARWAL IRON INDUSTRIES</v>
          </cell>
        </row>
        <row r="10">
          <cell r="A10" t="str">
            <v>A009</v>
          </cell>
          <cell r="B10" t="str">
            <v>ANAND SALES CORP.</v>
          </cell>
        </row>
        <row r="11">
          <cell r="A11" t="str">
            <v>A010</v>
          </cell>
          <cell r="B11" t="str">
            <v>AJAY MITTAL &amp; CO.</v>
          </cell>
        </row>
        <row r="12">
          <cell r="A12" t="str">
            <v>A011</v>
          </cell>
          <cell r="B12" t="str">
            <v>AMAR LAMINATES (P) LTD.</v>
          </cell>
        </row>
        <row r="13">
          <cell r="A13" t="str">
            <v>A012</v>
          </cell>
          <cell r="B13" t="str">
            <v>ARGENT INDUSTRIES</v>
          </cell>
        </row>
        <row r="14">
          <cell r="A14" t="str">
            <v>A013</v>
          </cell>
          <cell r="B14" t="str">
            <v>A.K TRADERS</v>
          </cell>
        </row>
        <row r="15">
          <cell r="A15" t="str">
            <v>A014</v>
          </cell>
          <cell r="B15" t="str">
            <v>AL-KRAFT</v>
          </cell>
        </row>
        <row r="16">
          <cell r="A16" t="str">
            <v>A015</v>
          </cell>
          <cell r="B16" t="str">
            <v>ADVANCE INDUSTRIES</v>
          </cell>
        </row>
        <row r="17">
          <cell r="A17" t="str">
            <v>A016</v>
          </cell>
          <cell r="B17" t="str">
            <v>ASIA ELECTRIC COMPANY</v>
          </cell>
        </row>
        <row r="18">
          <cell r="A18" t="str">
            <v>A017</v>
          </cell>
          <cell r="B18" t="str">
            <v>ARZOO CONCRETE PRODUCT</v>
          </cell>
        </row>
        <row r="19">
          <cell r="A19" t="str">
            <v>A018</v>
          </cell>
          <cell r="B19" t="str">
            <v>ATUL GLASS INDUSTRIES LTD</v>
          </cell>
        </row>
        <row r="20">
          <cell r="A20" t="str">
            <v>A019</v>
          </cell>
          <cell r="B20" t="str">
            <v>AGGARWAL IRON &amp; STEEL COMPANY</v>
          </cell>
        </row>
        <row r="21">
          <cell r="A21" t="str">
            <v>A020</v>
          </cell>
          <cell r="B21" t="str">
            <v>ASHOKA PLYWOOD CO.</v>
          </cell>
        </row>
        <row r="22">
          <cell r="A22" t="str">
            <v>A021</v>
          </cell>
          <cell r="B22" t="str">
            <v>A.K CORPORATION</v>
          </cell>
        </row>
        <row r="23">
          <cell r="A23" t="str">
            <v>A022</v>
          </cell>
          <cell r="B23" t="str">
            <v>AKHSHYA LAXMI ENTERPPRISE</v>
          </cell>
        </row>
        <row r="24">
          <cell r="A24" t="str">
            <v>A023</v>
          </cell>
          <cell r="B24" t="str">
            <v>ASIAN LABORATORIES</v>
          </cell>
        </row>
        <row r="25">
          <cell r="A25" t="str">
            <v>A024</v>
          </cell>
          <cell r="B25" t="str">
            <v>ASSOCIATED STRIPS PRIVATE LTD.</v>
          </cell>
        </row>
        <row r="26">
          <cell r="A26" t="str">
            <v>A025</v>
          </cell>
          <cell r="B26" t="str">
            <v>AQUATECH ENGINEERS</v>
          </cell>
        </row>
        <row r="27">
          <cell r="A27" t="str">
            <v>A026</v>
          </cell>
          <cell r="B27" t="str">
            <v>A.K CARRIER</v>
          </cell>
        </row>
        <row r="28">
          <cell r="A28" t="str">
            <v>A027</v>
          </cell>
          <cell r="B28" t="str">
            <v>AMAR PAUL ENGG WORKS</v>
          </cell>
        </row>
        <row r="29">
          <cell r="A29" t="str">
            <v>A028</v>
          </cell>
          <cell r="B29" t="str">
            <v>ACROW INDIA LIMITED</v>
          </cell>
        </row>
        <row r="30">
          <cell r="A30" t="str">
            <v>A029</v>
          </cell>
          <cell r="B30" t="str">
            <v>ALPHA INDUSTRIES</v>
          </cell>
        </row>
        <row r="31">
          <cell r="A31" t="str">
            <v>A030</v>
          </cell>
          <cell r="B31" t="str">
            <v>AMARNATH SHARMA</v>
          </cell>
        </row>
        <row r="32">
          <cell r="A32" t="str">
            <v>A031</v>
          </cell>
          <cell r="B32" t="str">
            <v>ANSARI ELECTRICAL</v>
          </cell>
        </row>
        <row r="33">
          <cell r="A33" t="str">
            <v>A032</v>
          </cell>
          <cell r="B33" t="str">
            <v>AFSER KHAN</v>
          </cell>
        </row>
        <row r="34">
          <cell r="A34" t="str">
            <v>A033</v>
          </cell>
          <cell r="B34" t="str">
            <v>ASHOK KUMAR</v>
          </cell>
        </row>
        <row r="35">
          <cell r="A35" t="str">
            <v>A034</v>
          </cell>
          <cell r="B35" t="str">
            <v>AGGARWAL MARBLE TRADERS</v>
          </cell>
        </row>
        <row r="36">
          <cell r="A36" t="str">
            <v>A035</v>
          </cell>
          <cell r="B36" t="str">
            <v>ASEA BROWN BOVERI LTD.</v>
          </cell>
        </row>
        <row r="37">
          <cell r="A37" t="str">
            <v>A036</v>
          </cell>
          <cell r="B37" t="str">
            <v>ASHOKA ENTERPRISES</v>
          </cell>
        </row>
        <row r="38">
          <cell r="A38" t="str">
            <v>A037</v>
          </cell>
          <cell r="B38" t="str">
            <v>ATIL SANITARY WORKS</v>
          </cell>
        </row>
        <row r="39">
          <cell r="A39" t="str">
            <v>A038</v>
          </cell>
          <cell r="B39" t="str">
            <v>AJAY CHADHA</v>
          </cell>
        </row>
        <row r="40">
          <cell r="A40" t="str">
            <v>A039</v>
          </cell>
          <cell r="B40" t="str">
            <v>AKHILESH SHARMA</v>
          </cell>
        </row>
        <row r="41">
          <cell r="A41" t="str">
            <v>A040</v>
          </cell>
          <cell r="B41" t="str">
            <v>A.K.STEEL WORKS</v>
          </cell>
        </row>
        <row r="42">
          <cell r="A42" t="str">
            <v>A041</v>
          </cell>
          <cell r="B42" t="str">
            <v>ASHOK SINGH</v>
          </cell>
        </row>
        <row r="43">
          <cell r="A43" t="str">
            <v>A042</v>
          </cell>
          <cell r="B43" t="str">
            <v>A K STEEL FABRICATORS</v>
          </cell>
        </row>
        <row r="44">
          <cell r="A44" t="str">
            <v>A043</v>
          </cell>
          <cell r="B44" t="str">
            <v>AL KARMA</v>
          </cell>
        </row>
        <row r="45">
          <cell r="A45" t="str">
            <v>A044</v>
          </cell>
          <cell r="B45" t="str">
            <v>AUDIO RESEARCH</v>
          </cell>
        </row>
        <row r="46">
          <cell r="A46" t="str">
            <v>A045</v>
          </cell>
          <cell r="B46" t="str">
            <v>ADHUNIK CONSTRUCTION</v>
          </cell>
        </row>
        <row r="47">
          <cell r="A47" t="str">
            <v>A046</v>
          </cell>
          <cell r="B47" t="str">
            <v>ASHEY RAM</v>
          </cell>
        </row>
        <row r="48">
          <cell r="A48" t="str">
            <v>A047</v>
          </cell>
          <cell r="B48" t="str">
            <v>ACCOUNTS OFFICER GMT FARIDABAD - CASH</v>
          </cell>
        </row>
        <row r="49">
          <cell r="A49" t="str">
            <v>A048</v>
          </cell>
          <cell r="B49" t="str">
            <v>AMRIT CONTRACTS</v>
          </cell>
        </row>
        <row r="50">
          <cell r="A50" t="str">
            <v>A049</v>
          </cell>
          <cell r="B50" t="str">
            <v>AD VIEW ADVERTISING AGENCY</v>
          </cell>
        </row>
        <row r="51">
          <cell r="A51" t="str">
            <v>A050</v>
          </cell>
          <cell r="B51" t="str">
            <v>ANIL SHEKH</v>
          </cell>
        </row>
        <row r="52">
          <cell r="A52" t="str">
            <v>A051</v>
          </cell>
          <cell r="B52" t="str">
            <v>AMBANI ENTERPRISES</v>
          </cell>
        </row>
        <row r="53">
          <cell r="A53" t="str">
            <v>A052</v>
          </cell>
          <cell r="B53" t="str">
            <v>ASHOK TRADERS &amp; ENGINEERS</v>
          </cell>
        </row>
        <row r="54">
          <cell r="A54" t="str">
            <v>A053</v>
          </cell>
          <cell r="B54" t="str">
            <v>AMAN TRACTORS</v>
          </cell>
        </row>
        <row r="55">
          <cell r="A55" t="str">
            <v>A054</v>
          </cell>
          <cell r="B55" t="str">
            <v>ADEPT TELECOMM PVT. LTD.</v>
          </cell>
        </row>
        <row r="56">
          <cell r="A56" t="str">
            <v>A055</v>
          </cell>
          <cell r="B56" t="str">
            <v>ARTEK ENTERPRISES PVT. LTD.</v>
          </cell>
        </row>
        <row r="57">
          <cell r="A57" t="str">
            <v>A056</v>
          </cell>
          <cell r="B57" t="str">
            <v>ASHOKA BUILDERS PVT. LTD.</v>
          </cell>
        </row>
        <row r="58">
          <cell r="A58" t="str">
            <v>A057</v>
          </cell>
          <cell r="B58" t="str">
            <v>ABHIMANYU CONSTRUCTIONS</v>
          </cell>
        </row>
        <row r="59">
          <cell r="A59" t="str">
            <v>A058</v>
          </cell>
          <cell r="B59" t="str">
            <v>AMLESH ENGG. ASSOCIATES</v>
          </cell>
        </row>
        <row r="60">
          <cell r="A60" t="str">
            <v>A059</v>
          </cell>
          <cell r="B60" t="str">
            <v>AHMED BUILDERS</v>
          </cell>
        </row>
        <row r="61">
          <cell r="A61" t="str">
            <v>A060</v>
          </cell>
          <cell r="B61" t="str">
            <v>ANIL KUMAR GUPTA</v>
          </cell>
        </row>
        <row r="62">
          <cell r="A62" t="str">
            <v>A061</v>
          </cell>
          <cell r="B62" t="str">
            <v>ARUNACHAL FOREST PRODUCT LTD.</v>
          </cell>
        </row>
        <row r="63">
          <cell r="A63" t="str">
            <v>A062</v>
          </cell>
          <cell r="B63" t="str">
            <v>ASHOK COMPNAY</v>
          </cell>
        </row>
        <row r="64">
          <cell r="A64" t="str">
            <v>A063</v>
          </cell>
          <cell r="B64" t="str">
            <v>ANAND SANITARY SALES</v>
          </cell>
        </row>
        <row r="65">
          <cell r="A65" t="str">
            <v>A064</v>
          </cell>
          <cell r="B65" t="str">
            <v>A K BHOWMICK</v>
          </cell>
        </row>
        <row r="66">
          <cell r="A66" t="str">
            <v>A065</v>
          </cell>
          <cell r="B66" t="str">
            <v>ANAND PRAKASH</v>
          </cell>
        </row>
        <row r="67">
          <cell r="A67" t="str">
            <v>A066</v>
          </cell>
          <cell r="B67" t="str">
            <v>AJAY KUMAR</v>
          </cell>
        </row>
        <row r="68">
          <cell r="A68" t="str">
            <v>A067</v>
          </cell>
          <cell r="B68" t="str">
            <v>ASSOCIATED ENGINEERS &amp; CONTRACTORS</v>
          </cell>
        </row>
        <row r="69">
          <cell r="A69" t="str">
            <v>A068</v>
          </cell>
          <cell r="B69" t="str">
            <v>AIDAN &amp; CO.</v>
          </cell>
        </row>
        <row r="70">
          <cell r="A70" t="str">
            <v>A069</v>
          </cell>
          <cell r="B70" t="str">
            <v>AKBAR SHAH</v>
          </cell>
        </row>
        <row r="71">
          <cell r="A71" t="str">
            <v>A070</v>
          </cell>
          <cell r="B71" t="str">
            <v>ANNES(INOP.)</v>
          </cell>
        </row>
        <row r="72">
          <cell r="A72" t="str">
            <v>A071</v>
          </cell>
          <cell r="B72" t="str">
            <v>A K SAHOO</v>
          </cell>
        </row>
        <row r="73">
          <cell r="A73" t="str">
            <v>A072</v>
          </cell>
          <cell r="B73" t="str">
            <v>ALWINS INDIA</v>
          </cell>
        </row>
        <row r="74">
          <cell r="A74" t="str">
            <v>A073</v>
          </cell>
          <cell r="B74" t="str">
            <v>ARVIND KUMAR</v>
          </cell>
        </row>
        <row r="75">
          <cell r="A75" t="str">
            <v>A074</v>
          </cell>
          <cell r="B75" t="str">
            <v>ABDUL HUSSAIN</v>
          </cell>
        </row>
        <row r="76">
          <cell r="A76" t="str">
            <v>A075</v>
          </cell>
          <cell r="B76" t="str">
            <v>AMAR NATH BHATT</v>
          </cell>
        </row>
        <row r="77">
          <cell r="A77" t="str">
            <v>A076</v>
          </cell>
          <cell r="B77" t="str">
            <v>ANANT RAJ CLAY PRODUCTS LTD.</v>
          </cell>
        </row>
        <row r="78">
          <cell r="A78" t="str">
            <v>A077</v>
          </cell>
          <cell r="B78" t="str">
            <v>AL-TECH ENGINEERS PVT. LTD.</v>
          </cell>
        </row>
        <row r="79">
          <cell r="A79" t="str">
            <v>A078</v>
          </cell>
          <cell r="B79" t="str">
            <v>ASHOKA TRANSPORT CO.</v>
          </cell>
        </row>
        <row r="80">
          <cell r="A80" t="str">
            <v>A079</v>
          </cell>
          <cell r="B80" t="str">
            <v>A.K.G. INDUSTRIES (GURGAON)</v>
          </cell>
        </row>
        <row r="81">
          <cell r="A81" t="str">
            <v>A080</v>
          </cell>
          <cell r="B81" t="str">
            <v>ANIL KUMAR THAKUR</v>
          </cell>
        </row>
        <row r="82">
          <cell r="A82" t="str">
            <v>A081</v>
          </cell>
          <cell r="B82" t="str">
            <v>ANKUR BUILDERS</v>
          </cell>
        </row>
        <row r="83">
          <cell r="A83" t="str">
            <v>A082</v>
          </cell>
          <cell r="B83" t="str">
            <v>ALFA MANUFACTURING</v>
          </cell>
        </row>
        <row r="84">
          <cell r="A84" t="str">
            <v>A083</v>
          </cell>
          <cell r="B84" t="str">
            <v>ARJUN BHATTA CO.</v>
          </cell>
        </row>
        <row r="85">
          <cell r="A85" t="str">
            <v>A084</v>
          </cell>
          <cell r="B85" t="str">
            <v>ARORA BUILDING MATERIAL SUPPLIER</v>
          </cell>
        </row>
        <row r="86">
          <cell r="A86" t="str">
            <v>A085</v>
          </cell>
          <cell r="B86" t="str">
            <v>ARCHITECT &amp; ENGINEERS</v>
          </cell>
        </row>
        <row r="87">
          <cell r="A87" t="str">
            <v>A086</v>
          </cell>
          <cell r="B87" t="str">
            <v>ASHISH GOSH</v>
          </cell>
        </row>
        <row r="88">
          <cell r="A88" t="str">
            <v>A087</v>
          </cell>
          <cell r="B88" t="str">
            <v>ASHOK KUMAR RAJESH KUMAR</v>
          </cell>
        </row>
        <row r="89">
          <cell r="A89" t="str">
            <v>A088</v>
          </cell>
          <cell r="B89" t="str">
            <v>AMRENDRA KUMAR</v>
          </cell>
        </row>
        <row r="90">
          <cell r="A90" t="str">
            <v>A089</v>
          </cell>
          <cell r="B90" t="str">
            <v>ARUNITA ASSOCIATES</v>
          </cell>
        </row>
        <row r="91">
          <cell r="A91" t="str">
            <v>A090</v>
          </cell>
          <cell r="B91" t="str">
            <v>ATLANTA DEVELOPERS (P) LTD.</v>
          </cell>
        </row>
        <row r="92">
          <cell r="A92" t="str">
            <v>A091</v>
          </cell>
          <cell r="B92" t="str">
            <v>ARJAN DASS</v>
          </cell>
        </row>
        <row r="93">
          <cell r="A93" t="str">
            <v>A092</v>
          </cell>
          <cell r="B93" t="str">
            <v>ARUN BHOLA</v>
          </cell>
        </row>
        <row r="94">
          <cell r="A94" t="str">
            <v>A093</v>
          </cell>
          <cell r="B94" t="str">
            <v>AMBIKA EARTH MOVERS</v>
          </cell>
        </row>
        <row r="95">
          <cell r="A95" t="str">
            <v>A094</v>
          </cell>
          <cell r="B95" t="str">
            <v>AJIT SINGH YADAV</v>
          </cell>
        </row>
        <row r="96">
          <cell r="A96" t="str">
            <v>A095</v>
          </cell>
          <cell r="B96" t="str">
            <v>AKASH GLASS</v>
          </cell>
        </row>
        <row r="97">
          <cell r="A97" t="str">
            <v>A096</v>
          </cell>
          <cell r="B97" t="str">
            <v>ASHOK KUMAR CHADHA &amp; CO.</v>
          </cell>
        </row>
        <row r="98">
          <cell r="A98" t="str">
            <v>A097</v>
          </cell>
          <cell r="B98" t="str">
            <v>AGGARWAL CORPORATION</v>
          </cell>
        </row>
        <row r="99">
          <cell r="A99" t="str">
            <v>A098</v>
          </cell>
          <cell r="B99" t="str">
            <v>ALAUDDIN PAINTING &amp; CIVIL CONTRACTOR</v>
          </cell>
        </row>
        <row r="100">
          <cell r="A100" t="str">
            <v>A099</v>
          </cell>
          <cell r="B100" t="str">
            <v>ASHWANI KUMAR</v>
          </cell>
        </row>
        <row r="101">
          <cell r="A101" t="str">
            <v>A100</v>
          </cell>
          <cell r="B101" t="str">
            <v>A</v>
          </cell>
        </row>
        <row r="102">
          <cell r="A102" t="str">
            <v>A101</v>
          </cell>
          <cell r="B102" t="str">
            <v>ALOK BANNERJEE(INOP.)</v>
          </cell>
        </row>
        <row r="103">
          <cell r="A103" t="str">
            <v>A102</v>
          </cell>
          <cell r="B103" t="str">
            <v>ARJUN LAL(INOP.)</v>
          </cell>
        </row>
        <row r="104">
          <cell r="A104" t="str">
            <v>A103</v>
          </cell>
          <cell r="B104" t="str">
            <v>AGYA STONE INDUSTRIES(INOP.)</v>
          </cell>
        </row>
        <row r="105">
          <cell r="A105" t="str">
            <v>A104</v>
          </cell>
          <cell r="B105" t="str">
            <v>ABDUL KHAYYAM</v>
          </cell>
        </row>
        <row r="106">
          <cell r="A106" t="str">
            <v>A105</v>
          </cell>
          <cell r="B106" t="str">
            <v>ALOK BANDHOPADHYA(INOP.)</v>
          </cell>
        </row>
        <row r="107">
          <cell r="A107" t="str">
            <v>A106</v>
          </cell>
          <cell r="B107" t="str">
            <v>AMAR CARRIERS</v>
          </cell>
        </row>
        <row r="108">
          <cell r="A108" t="str">
            <v>A107</v>
          </cell>
          <cell r="B108" t="str">
            <v>ARIES MARBLES(INOP.)</v>
          </cell>
        </row>
        <row r="109">
          <cell r="A109" t="str">
            <v>A108</v>
          </cell>
          <cell r="B109" t="str">
            <v>A.KUMAR</v>
          </cell>
        </row>
        <row r="110">
          <cell r="A110" t="str">
            <v>A109</v>
          </cell>
          <cell r="B110" t="str">
            <v>AKSHAY NARAIN</v>
          </cell>
        </row>
        <row r="111">
          <cell r="A111" t="str">
            <v>A110</v>
          </cell>
          <cell r="B111" t="str">
            <v>ASHISH BUILDERS</v>
          </cell>
        </row>
        <row r="112">
          <cell r="A112" t="str">
            <v>A111</v>
          </cell>
          <cell r="B112" t="str">
            <v>AJAY BAHL &amp; CO.(INOP.)</v>
          </cell>
        </row>
        <row r="113">
          <cell r="A113" t="str">
            <v>A112</v>
          </cell>
          <cell r="B113" t="str">
            <v>AMBA LAL</v>
          </cell>
        </row>
        <row r="114">
          <cell r="A114" t="str">
            <v>A113</v>
          </cell>
          <cell r="B114" t="str">
            <v>AZAD TRUNK FACTORY</v>
          </cell>
        </row>
        <row r="115">
          <cell r="A115" t="str">
            <v>A114</v>
          </cell>
          <cell r="B115" t="str">
            <v>ASHOK LEYLAND LTD.</v>
          </cell>
        </row>
        <row r="116">
          <cell r="A116" t="str">
            <v>A115</v>
          </cell>
          <cell r="B116" t="str">
            <v>ANEJA CRANE SERVICE</v>
          </cell>
        </row>
        <row r="117">
          <cell r="A117" t="str">
            <v>A116</v>
          </cell>
          <cell r="B117" t="str">
            <v>ALFA AIRCONDITIONING PVT. LTD.</v>
          </cell>
        </row>
        <row r="118">
          <cell r="A118" t="str">
            <v>A117</v>
          </cell>
          <cell r="B118" t="str">
            <v>ASHA NAND ROSHAN LAL(P) LTD.</v>
          </cell>
        </row>
        <row r="119">
          <cell r="A119" t="str">
            <v>A118</v>
          </cell>
          <cell r="B119" t="str">
            <v>ARUN KUMAR GUPTA</v>
          </cell>
        </row>
        <row r="120">
          <cell r="A120" t="str">
            <v>A119</v>
          </cell>
          <cell r="B120" t="str">
            <v>A K STEEL WORKS</v>
          </cell>
        </row>
        <row r="121">
          <cell r="A121" t="str">
            <v>A120</v>
          </cell>
          <cell r="B121" t="str">
            <v>ASHOK SINGH</v>
          </cell>
        </row>
        <row r="122">
          <cell r="A122" t="str">
            <v>A121</v>
          </cell>
          <cell r="B122" t="str">
            <v>ACME LOCKS LIMITED</v>
          </cell>
        </row>
        <row r="123">
          <cell r="A123" t="str">
            <v>A122</v>
          </cell>
          <cell r="B123" t="str">
            <v>AGGARWAL MARBLE HOUSE</v>
          </cell>
        </row>
        <row r="124">
          <cell r="A124" t="str">
            <v>A123</v>
          </cell>
          <cell r="B124" t="str">
            <v>A &amp; R ASSOCIATE</v>
          </cell>
        </row>
        <row r="125">
          <cell r="A125" t="str">
            <v>A124</v>
          </cell>
          <cell r="B125" t="str">
            <v>ABM ENGINEERING &amp; SURVEYORS</v>
          </cell>
        </row>
        <row r="126">
          <cell r="A126" t="str">
            <v>A125</v>
          </cell>
          <cell r="B126" t="str">
            <v>ASHOKA INDUSTRIES</v>
          </cell>
        </row>
        <row r="127">
          <cell r="A127" t="str">
            <v>A126</v>
          </cell>
          <cell r="B127" t="str">
            <v>AVINASH GOKHLE &amp; ASSOCIATES</v>
          </cell>
        </row>
        <row r="128">
          <cell r="A128" t="str">
            <v>A127</v>
          </cell>
          <cell r="B128" t="str">
            <v>ANJAN LALL RENDERING</v>
          </cell>
        </row>
        <row r="129">
          <cell r="A129" t="str">
            <v>A128</v>
          </cell>
          <cell r="B129" t="str">
            <v>ACCESS FORMWORK &amp; SCAFFOLDING (P) LTD.</v>
          </cell>
        </row>
        <row r="130">
          <cell r="A130" t="str">
            <v>A129</v>
          </cell>
          <cell r="B130" t="str">
            <v>ASSOCIATED INDUSTRIES</v>
          </cell>
        </row>
        <row r="131">
          <cell r="A131" t="str">
            <v>A130</v>
          </cell>
          <cell r="B131" t="str">
            <v>ALAKNANDA ADVERTISING PRIVATE LIMITED</v>
          </cell>
        </row>
        <row r="132">
          <cell r="A132" t="str">
            <v>A131</v>
          </cell>
          <cell r="B132" t="str">
            <v>ANIL SETH</v>
          </cell>
        </row>
        <row r="133">
          <cell r="A133" t="str">
            <v>A132</v>
          </cell>
          <cell r="B133" t="str">
            <v>ACTUAL STRUCTURE</v>
          </cell>
        </row>
        <row r="134">
          <cell r="A134" t="str">
            <v>A133</v>
          </cell>
          <cell r="B134" t="str">
            <v>ATIAR NURSERY</v>
          </cell>
        </row>
        <row r="135">
          <cell r="A135" t="str">
            <v>A134</v>
          </cell>
          <cell r="B135" t="str">
            <v>A G SUPPLY CO.</v>
          </cell>
        </row>
        <row r="136">
          <cell r="A136" t="str">
            <v>A135</v>
          </cell>
          <cell r="B136" t="str">
            <v>ACCEL AUTOMATION LTD.</v>
          </cell>
        </row>
        <row r="137">
          <cell r="A137" t="str">
            <v>A136</v>
          </cell>
          <cell r="B137" t="str">
            <v>M/S ACROLUX INTERIORS</v>
          </cell>
        </row>
        <row r="138">
          <cell r="A138" t="str">
            <v>A137</v>
          </cell>
          <cell r="B138" t="str">
            <v>ANGELS SOLUTIONS (P) LTD.</v>
          </cell>
        </row>
        <row r="139">
          <cell r="A139" t="str">
            <v>A138</v>
          </cell>
          <cell r="B139" t="str">
            <v>ADI ENTERPRISES</v>
          </cell>
        </row>
        <row r="140">
          <cell r="A140" t="str">
            <v>A139</v>
          </cell>
          <cell r="B140" t="str">
            <v>A K ENTERPRISES</v>
          </cell>
        </row>
        <row r="141">
          <cell r="A141" t="str">
            <v>A140</v>
          </cell>
          <cell r="B141" t="str">
            <v>ALTERNATIVE SYSTEMS</v>
          </cell>
        </row>
        <row r="142">
          <cell r="A142" t="str">
            <v>A162</v>
          </cell>
          <cell r="B142" t="str">
            <v>AQUAGRUP</v>
          </cell>
        </row>
        <row r="143">
          <cell r="A143" t="str">
            <v>A163</v>
          </cell>
          <cell r="B143" t="str">
            <v>ANVA CORPORATION</v>
          </cell>
        </row>
        <row r="144">
          <cell r="A144" t="str">
            <v>A164</v>
          </cell>
          <cell r="B144" t="str">
            <v>AVIATION &amp; AVIONIC CONSULTANTS</v>
          </cell>
        </row>
        <row r="145">
          <cell r="A145" t="str">
            <v>A165</v>
          </cell>
          <cell r="B145" t="str">
            <v>ANURAG STEEL CORPORATION</v>
          </cell>
        </row>
        <row r="146">
          <cell r="A146" t="str">
            <v>A166</v>
          </cell>
          <cell r="B146" t="str">
            <v>ANCHOR ELECTRONICS &amp; ELECTRICALS LTD.</v>
          </cell>
        </row>
        <row r="147">
          <cell r="A147" t="str">
            <v>A167</v>
          </cell>
          <cell r="B147" t="str">
            <v>ASSOCIATED TRADING CO.</v>
          </cell>
        </row>
        <row r="148">
          <cell r="A148" t="str">
            <v>A168</v>
          </cell>
          <cell r="B148" t="str">
            <v>AN-TECH TRAVEL HOUSE</v>
          </cell>
        </row>
        <row r="149">
          <cell r="A149" t="str">
            <v>A169</v>
          </cell>
          <cell r="B149" t="str">
            <v>ASIA ENGINEERING COMPANY</v>
          </cell>
        </row>
        <row r="150">
          <cell r="A150" t="str">
            <v>A170</v>
          </cell>
          <cell r="B150" t="str">
            <v>AHUJA ELECTRICAL AND SALES AGENCIES</v>
          </cell>
        </row>
        <row r="151">
          <cell r="A151" t="str">
            <v>A171</v>
          </cell>
          <cell r="B151" t="str">
            <v>ANAND MACHINERY STORE</v>
          </cell>
        </row>
        <row r="152">
          <cell r="A152" t="str">
            <v>A172</v>
          </cell>
          <cell r="B152" t="str">
            <v>ASIA LMI PVT LTD.</v>
          </cell>
        </row>
        <row r="153">
          <cell r="A153" t="str">
            <v>A173</v>
          </cell>
          <cell r="B153" t="str">
            <v>AMAN SCALES (P) LTD.</v>
          </cell>
        </row>
        <row r="154">
          <cell r="A154" t="str">
            <v>A174</v>
          </cell>
          <cell r="B154" t="str">
            <v>ARAVALI GRIT UDYOG</v>
          </cell>
        </row>
        <row r="155">
          <cell r="A155" t="str">
            <v>A175</v>
          </cell>
          <cell r="B155" t="str">
            <v>AWADESH RAI</v>
          </cell>
        </row>
        <row r="156">
          <cell r="A156" t="str">
            <v>A176</v>
          </cell>
          <cell r="B156" t="str">
            <v>AMAR SINGH (TRANSPORT CONTRACTOR)</v>
          </cell>
        </row>
        <row r="157">
          <cell r="A157" t="str">
            <v>A177</v>
          </cell>
          <cell r="B157" t="str">
            <v>ASHATA ELECTRICAL &amp; ENGINEERS</v>
          </cell>
        </row>
        <row r="158">
          <cell r="A158" t="str">
            <v>A178</v>
          </cell>
          <cell r="B158" t="str">
            <v>ATO (I) LTD</v>
          </cell>
        </row>
        <row r="159">
          <cell r="A159" t="str">
            <v>A179</v>
          </cell>
          <cell r="B159" t="str">
            <v>ARCHINTEX</v>
          </cell>
        </row>
        <row r="160">
          <cell r="A160" t="str">
            <v>A180</v>
          </cell>
          <cell r="B160" t="str">
            <v>ALPHABETICS PVT. LTD.</v>
          </cell>
        </row>
        <row r="161">
          <cell r="A161" t="str">
            <v>A181</v>
          </cell>
          <cell r="B161" t="str">
            <v>ATCO PRODUCTS LTD.</v>
          </cell>
        </row>
        <row r="162">
          <cell r="A162" t="str">
            <v>A182</v>
          </cell>
          <cell r="B162" t="str">
            <v>ANKUR</v>
          </cell>
        </row>
        <row r="163">
          <cell r="A163" t="str">
            <v>A183</v>
          </cell>
          <cell r="B163" t="str">
            <v>A.K. TRANSPORT</v>
          </cell>
        </row>
        <row r="164">
          <cell r="A164" t="str">
            <v>A184</v>
          </cell>
          <cell r="B164" t="str">
            <v>AHUJA AIRCONDITIONERS</v>
          </cell>
        </row>
        <row r="165">
          <cell r="A165" t="str">
            <v>A185</v>
          </cell>
          <cell r="B165" t="str">
            <v>AVERY INDIA LIMITED</v>
          </cell>
        </row>
        <row r="166">
          <cell r="A166" t="str">
            <v>A186</v>
          </cell>
          <cell r="B166" t="str">
            <v>ADEQUATE STEEL FABRICATORS</v>
          </cell>
        </row>
        <row r="167">
          <cell r="A167" t="str">
            <v>A187</v>
          </cell>
          <cell r="B167" t="str">
            <v>ABACUS ENGINEERING COMPANY</v>
          </cell>
        </row>
        <row r="168">
          <cell r="A168" t="str">
            <v>A188</v>
          </cell>
          <cell r="B168" t="str">
            <v>AKINCO</v>
          </cell>
        </row>
        <row r="169">
          <cell r="A169" t="str">
            <v>A189</v>
          </cell>
          <cell r="B169" t="str">
            <v>DR ANJNA SHARMA</v>
          </cell>
        </row>
        <row r="170">
          <cell r="A170" t="str">
            <v>A190</v>
          </cell>
          <cell r="B170" t="str">
            <v>DR. ANJANA SHARMA</v>
          </cell>
        </row>
        <row r="171">
          <cell r="A171" t="str">
            <v>A191</v>
          </cell>
          <cell r="B171" t="str">
            <v>ASHOK KASHYPAL</v>
          </cell>
        </row>
        <row r="172">
          <cell r="A172" t="str">
            <v>A192</v>
          </cell>
          <cell r="B172" t="str">
            <v>ATCO INDUSTRIES LTD.</v>
          </cell>
        </row>
        <row r="173">
          <cell r="A173" t="str">
            <v>A193</v>
          </cell>
          <cell r="B173" t="str">
            <v>AGARWAL MARBLES &amp; INDUSTRIES LTD</v>
          </cell>
        </row>
        <row r="174">
          <cell r="A174" t="str">
            <v>A194</v>
          </cell>
          <cell r="B174" t="str">
            <v>ARAVALI GRIT SUPPLIER</v>
          </cell>
        </row>
        <row r="175">
          <cell r="A175" t="str">
            <v>A195</v>
          </cell>
          <cell r="B175" t="str">
            <v>ANIL KUMAR</v>
          </cell>
        </row>
        <row r="176">
          <cell r="A176" t="str">
            <v>A196</v>
          </cell>
          <cell r="B176" t="str">
            <v>AJANTA  RUBBER COMPANY</v>
          </cell>
        </row>
        <row r="177">
          <cell r="A177" t="str">
            <v>A197</v>
          </cell>
          <cell r="B177" t="str">
            <v>ARISTO BUILDING MATERIALS (P) LTD.</v>
          </cell>
        </row>
        <row r="178">
          <cell r="A178" t="str">
            <v>A198</v>
          </cell>
          <cell r="B178" t="str">
            <v>AUTOMATION TECHNOLOGIES</v>
          </cell>
        </row>
        <row r="179">
          <cell r="A179" t="str">
            <v>A199</v>
          </cell>
          <cell r="B179" t="str">
            <v>ANDREW YULE &amp; CO LTD</v>
          </cell>
        </row>
        <row r="180">
          <cell r="A180" t="str">
            <v>A200</v>
          </cell>
          <cell r="B180" t="str">
            <v>ARCAP ASSOCIATES PVT. LTD.</v>
          </cell>
        </row>
        <row r="181">
          <cell r="A181" t="str">
            <v>A201</v>
          </cell>
          <cell r="B181" t="str">
            <v>ARCOP ASSOCIATES PVT. LTD.</v>
          </cell>
        </row>
        <row r="182">
          <cell r="A182" t="str">
            <v>A202</v>
          </cell>
          <cell r="B182" t="str">
            <v>AKT COMMUNICATION</v>
          </cell>
        </row>
        <row r="183">
          <cell r="A183" t="str">
            <v>A203</v>
          </cell>
          <cell r="B183" t="str">
            <v>ANKUR ELECTRICAL</v>
          </cell>
        </row>
        <row r="184">
          <cell r="A184" t="str">
            <v>A204</v>
          </cell>
          <cell r="B184" t="str">
            <v>ASSOCIATED STEELS</v>
          </cell>
        </row>
        <row r="185">
          <cell r="A185" t="str">
            <v>A205</v>
          </cell>
          <cell r="B185" t="str">
            <v>ADITYA CHEMICALS</v>
          </cell>
        </row>
        <row r="186">
          <cell r="A186" t="str">
            <v>A206</v>
          </cell>
          <cell r="B186" t="str">
            <v>ASHA STONE CRUSHING CO.</v>
          </cell>
        </row>
        <row r="187">
          <cell r="A187" t="str">
            <v>A207</v>
          </cell>
          <cell r="B187" t="str">
            <v>ARJUN SINGH</v>
          </cell>
        </row>
        <row r="188">
          <cell r="A188" t="str">
            <v>A208</v>
          </cell>
          <cell r="B188" t="str">
            <v>ANIS AHMED</v>
          </cell>
        </row>
        <row r="189">
          <cell r="A189" t="str">
            <v>A209</v>
          </cell>
          <cell r="B189" t="str">
            <v>ARVIND SINGH(SCRAP WALA)</v>
          </cell>
        </row>
        <row r="190">
          <cell r="A190" t="str">
            <v>A210</v>
          </cell>
          <cell r="B190" t="str">
            <v>AEC ENTERPRICES LTD.</v>
          </cell>
        </row>
        <row r="191">
          <cell r="A191" t="str">
            <v>A211</v>
          </cell>
          <cell r="B191" t="str">
            <v>AQUA FAUCETS PVT. LTD.</v>
          </cell>
        </row>
        <row r="192">
          <cell r="A192" t="str">
            <v>A212</v>
          </cell>
          <cell r="B192" t="str">
            <v>AMIT TRADING CO.</v>
          </cell>
        </row>
        <row r="193">
          <cell r="A193" t="str">
            <v>A213</v>
          </cell>
          <cell r="B193" t="str">
            <v>ALPHA TECH INDIA</v>
          </cell>
        </row>
        <row r="194">
          <cell r="A194" t="str">
            <v>A214</v>
          </cell>
          <cell r="B194" t="str">
            <v>A B CONSULTANTS</v>
          </cell>
        </row>
        <row r="195">
          <cell r="A195" t="str">
            <v>A215</v>
          </cell>
          <cell r="B195" t="str">
            <v>ASHOK KUMAR CHHABRA &amp; CO.</v>
          </cell>
        </row>
        <row r="196">
          <cell r="A196" t="str">
            <v>A216</v>
          </cell>
          <cell r="B196" t="str">
            <v>ANKAN DESIGNING AND PRINING</v>
          </cell>
        </row>
        <row r="197">
          <cell r="A197" t="str">
            <v>A217</v>
          </cell>
          <cell r="B197" t="str">
            <v>ADHUNIC CONSTRUCTIONS</v>
          </cell>
        </row>
        <row r="198">
          <cell r="A198" t="str">
            <v>A218</v>
          </cell>
          <cell r="B198" t="str">
            <v>AHIRWAL TYRES</v>
          </cell>
        </row>
        <row r="199">
          <cell r="A199" t="str">
            <v>A219</v>
          </cell>
          <cell r="B199" t="str">
            <v>ANAND HOSPITAL</v>
          </cell>
        </row>
        <row r="200">
          <cell r="A200" t="str">
            <v>A220</v>
          </cell>
          <cell r="B200" t="str">
            <v>ANIL KUMAR</v>
          </cell>
        </row>
        <row r="201">
          <cell r="A201" t="str">
            <v>A221</v>
          </cell>
          <cell r="B201" t="str">
            <v>AARGEE ENGINEERING &amp; CO.</v>
          </cell>
        </row>
        <row r="202">
          <cell r="A202" t="str">
            <v>A222</v>
          </cell>
          <cell r="B202" t="str">
            <v>AUTO NEEDS INDIA PVT. LTD.</v>
          </cell>
        </row>
        <row r="203">
          <cell r="A203" t="str">
            <v>A223</v>
          </cell>
          <cell r="B203" t="str">
            <v>AIMIL LTD.</v>
          </cell>
        </row>
        <row r="204">
          <cell r="A204" t="str">
            <v>A224</v>
          </cell>
          <cell r="B204" t="str">
            <v>ASHA CHANDRA</v>
          </cell>
        </row>
        <row r="205">
          <cell r="A205" t="str">
            <v>A225</v>
          </cell>
          <cell r="B205" t="str">
            <v>AGRWAL SALES CORPORATION</v>
          </cell>
        </row>
        <row r="206">
          <cell r="A206" t="str">
            <v>A226</v>
          </cell>
          <cell r="B206" t="str">
            <v>ASHOK MANUFACTURING CO. PVT. LTD.(WORKS)</v>
          </cell>
        </row>
        <row r="207">
          <cell r="A207" t="str">
            <v>A227</v>
          </cell>
          <cell r="B207" t="str">
            <v>A B PAL ELECTRICALS (P) LTD.</v>
          </cell>
        </row>
        <row r="208">
          <cell r="A208" t="str">
            <v>A228</v>
          </cell>
          <cell r="B208" t="str">
            <v>A A CONSTRUCTION</v>
          </cell>
        </row>
        <row r="209">
          <cell r="A209" t="str">
            <v>A229</v>
          </cell>
          <cell r="B209" t="str">
            <v>AMANDEEP ENGINEERING WORKS</v>
          </cell>
        </row>
        <row r="210">
          <cell r="A210" t="str">
            <v>A230</v>
          </cell>
          <cell r="B210" t="str">
            <v>ASTRA CONSTRUCTION (P) LTD.</v>
          </cell>
        </row>
        <row r="211">
          <cell r="A211" t="str">
            <v>A231</v>
          </cell>
          <cell r="B211" t="str">
            <v>ALLTEK COATING PRODUCTS LTD.</v>
          </cell>
        </row>
        <row r="212">
          <cell r="A212" t="str">
            <v>A232</v>
          </cell>
          <cell r="B212" t="str">
            <v>A.K.BOSE</v>
          </cell>
        </row>
        <row r="213">
          <cell r="A213" t="str">
            <v>A233</v>
          </cell>
          <cell r="B213" t="str">
            <v>ANIL ASSOCIATES</v>
          </cell>
        </row>
        <row r="214">
          <cell r="A214" t="str">
            <v>A234</v>
          </cell>
          <cell r="B214" t="str">
            <v>ANOOP CARRIER</v>
          </cell>
        </row>
        <row r="215">
          <cell r="A215" t="str">
            <v>A235</v>
          </cell>
          <cell r="B215" t="str">
            <v>AHLUWALIA CONTRACTS (I) LTD.</v>
          </cell>
        </row>
        <row r="216">
          <cell r="A216" t="str">
            <v>A236</v>
          </cell>
          <cell r="B216" t="str">
            <v>AADHUNIC TECHNOLOGY  PVT. LTD.</v>
          </cell>
        </row>
        <row r="217">
          <cell r="A217" t="str">
            <v>A237</v>
          </cell>
          <cell r="B217" t="str">
            <v>ANSHUL KAPOOR</v>
          </cell>
        </row>
        <row r="218">
          <cell r="A218" t="str">
            <v>A238</v>
          </cell>
          <cell r="B218" t="str">
            <v>ASHOKA BUILDING MATERIAL CARRIER(INOP.)</v>
          </cell>
        </row>
        <row r="219">
          <cell r="A219" t="str">
            <v>A239</v>
          </cell>
          <cell r="B219" t="str">
            <v>AQUA BATHS PVT. LTD.</v>
          </cell>
        </row>
        <row r="220">
          <cell r="A220" t="str">
            <v>A240</v>
          </cell>
          <cell r="B220" t="str">
            <v>AQUA PROCESS CONSULTANTS &amp; ENGINEERS</v>
          </cell>
        </row>
        <row r="221">
          <cell r="A221" t="str">
            <v>A241</v>
          </cell>
          <cell r="B221" t="str">
            <v>A K BUILDER</v>
          </cell>
        </row>
        <row r="222">
          <cell r="A222" t="str">
            <v>A242</v>
          </cell>
          <cell r="B222" t="str">
            <v>ARTHI ENGINEERING WORKS</v>
          </cell>
        </row>
        <row r="223">
          <cell r="A223" t="str">
            <v>A243</v>
          </cell>
          <cell r="B223" t="str">
            <v>ANIL KUMAR</v>
          </cell>
        </row>
        <row r="224">
          <cell r="A224" t="str">
            <v>A244</v>
          </cell>
          <cell r="B224" t="str">
            <v>ANITA SHARMA</v>
          </cell>
        </row>
        <row r="225">
          <cell r="A225" t="str">
            <v>A245</v>
          </cell>
          <cell r="B225" t="str">
            <v>ANWAR KAMIL</v>
          </cell>
        </row>
        <row r="226">
          <cell r="A226" t="str">
            <v>A246</v>
          </cell>
          <cell r="B226" t="str">
            <v>A.G.KALE</v>
          </cell>
        </row>
        <row r="227">
          <cell r="A227" t="str">
            <v>A247</v>
          </cell>
          <cell r="B227" t="str">
            <v>ADITI MARKETING INCORPORATED</v>
          </cell>
        </row>
        <row r="228">
          <cell r="A228" t="str">
            <v>A248</v>
          </cell>
          <cell r="B228" t="str">
            <v>AARTI ASSOCIATES</v>
          </cell>
        </row>
        <row r="229">
          <cell r="A229" t="str">
            <v>A249</v>
          </cell>
          <cell r="B229" t="str">
            <v>AMAR NATH CHARNJI LAL &amp; CO.</v>
          </cell>
        </row>
        <row r="230">
          <cell r="A230" t="str">
            <v>A250</v>
          </cell>
          <cell r="B230" t="str">
            <v>LT. COL A SHARMA</v>
          </cell>
        </row>
        <row r="231">
          <cell r="A231" t="str">
            <v>A251</v>
          </cell>
          <cell r="B231" t="str">
            <v>ANIL K KHER</v>
          </cell>
        </row>
        <row r="232">
          <cell r="A232" t="str">
            <v>A252</v>
          </cell>
          <cell r="B232" t="str">
            <v>APS ELECTRONICS (INDIA) PVT. LTD.</v>
          </cell>
        </row>
        <row r="233">
          <cell r="A233" t="str">
            <v>A253</v>
          </cell>
          <cell r="B233" t="str">
            <v>A N TRADING CO.</v>
          </cell>
        </row>
        <row r="234">
          <cell r="A234" t="str">
            <v>A254</v>
          </cell>
          <cell r="B234" t="str">
            <v>ASHOKA INDUSTRIES GEARS</v>
          </cell>
        </row>
        <row r="235">
          <cell r="A235" t="str">
            <v>A255</v>
          </cell>
          <cell r="B235" t="str">
            <v>ALBA CONTROL SYSTEM LIMITED</v>
          </cell>
        </row>
        <row r="236">
          <cell r="A236" t="str">
            <v>A256</v>
          </cell>
          <cell r="B236" t="str">
            <v>ALLIED AGENCIES</v>
          </cell>
        </row>
        <row r="237">
          <cell r="A237" t="str">
            <v>A257</v>
          </cell>
          <cell r="B237" t="str">
            <v>ASSOCIATED ENGINEERS</v>
          </cell>
        </row>
        <row r="238">
          <cell r="A238" t="str">
            <v>A258</v>
          </cell>
          <cell r="B238" t="str">
            <v>ASTRAL MARKETING</v>
          </cell>
        </row>
        <row r="239">
          <cell r="A239" t="str">
            <v>A259</v>
          </cell>
          <cell r="B239" t="str">
            <v>APOORVA VALVES</v>
          </cell>
        </row>
        <row r="240">
          <cell r="A240" t="str">
            <v>A260</v>
          </cell>
          <cell r="B240" t="str">
            <v>ANTI FIRE SYSTEMS</v>
          </cell>
        </row>
        <row r="241">
          <cell r="A241" t="str">
            <v>A261</v>
          </cell>
          <cell r="B241" t="str">
            <v>AMTECH ENG. &amp; CONSULTANTS</v>
          </cell>
        </row>
        <row r="242">
          <cell r="A242" t="str">
            <v>A262</v>
          </cell>
          <cell r="B242" t="str">
            <v>ANKSAMA INTERNATIONAL</v>
          </cell>
        </row>
        <row r="243">
          <cell r="A243" t="str">
            <v>A263</v>
          </cell>
          <cell r="B243" t="str">
            <v>AQUA TREAT PVT.LTD.</v>
          </cell>
        </row>
        <row r="244">
          <cell r="A244" t="str">
            <v>A264</v>
          </cell>
          <cell r="B244" t="str">
            <v>ARTCRAFTS SALES (RETAIL)</v>
          </cell>
        </row>
        <row r="245">
          <cell r="A245" t="str">
            <v>A265</v>
          </cell>
          <cell r="B245" t="str">
            <v>AEROLUX INTERIORS</v>
          </cell>
        </row>
        <row r="246">
          <cell r="A246" t="str">
            <v>A266</v>
          </cell>
          <cell r="B246" t="str">
            <v>AMIT MARBLES PVT.LTD.</v>
          </cell>
        </row>
        <row r="247">
          <cell r="A247" t="str">
            <v>A267</v>
          </cell>
          <cell r="B247" t="str">
            <v>AOS SYSTEMS</v>
          </cell>
        </row>
        <row r="248">
          <cell r="A248" t="str">
            <v>A268</v>
          </cell>
          <cell r="B248" t="str">
            <v>AJAY GUPTA &amp; ASSOCIATE</v>
          </cell>
        </row>
        <row r="249">
          <cell r="A249" t="str">
            <v>A269</v>
          </cell>
          <cell r="B249" t="str">
            <v>ALPHA TECHNICAL SERVICES (P) LTD.</v>
          </cell>
        </row>
        <row r="250">
          <cell r="A250" t="str">
            <v>A270</v>
          </cell>
          <cell r="B250" t="str">
            <v>AARTI SILVERWARE PVT LTD.</v>
          </cell>
        </row>
        <row r="251">
          <cell r="A251" t="str">
            <v>A271</v>
          </cell>
          <cell r="B251" t="str">
            <v>ATTITUDE FOUNTAIN</v>
          </cell>
        </row>
        <row r="252">
          <cell r="A252" t="str">
            <v>A272</v>
          </cell>
          <cell r="B252" t="str">
            <v>ALUMINIUM FABRICATORS</v>
          </cell>
        </row>
        <row r="253">
          <cell r="A253" t="str">
            <v>A273</v>
          </cell>
          <cell r="B253" t="str">
            <v>LT COL (RETD) ASHOK MEHRA</v>
          </cell>
        </row>
        <row r="254">
          <cell r="A254" t="str">
            <v>A274</v>
          </cell>
          <cell r="B254" t="str">
            <v>APPLIANCES EMPORIUM</v>
          </cell>
        </row>
        <row r="255">
          <cell r="A255" t="str">
            <v>A275</v>
          </cell>
          <cell r="B255" t="str">
            <v>AQUAPLUS SANITAR</v>
          </cell>
        </row>
        <row r="256">
          <cell r="A256" t="str">
            <v>A276</v>
          </cell>
          <cell r="B256" t="str">
            <v>ASHOKA &amp; BROS.</v>
          </cell>
        </row>
        <row r="257">
          <cell r="A257" t="str">
            <v>A277</v>
          </cell>
          <cell r="B257" t="str">
            <v>AZTEK PVT. LTD</v>
          </cell>
        </row>
        <row r="258">
          <cell r="A258" t="str">
            <v>A278</v>
          </cell>
          <cell r="B258" t="str">
            <v>ARTEFOLIO</v>
          </cell>
        </row>
        <row r="259">
          <cell r="A259" t="str">
            <v>A279</v>
          </cell>
          <cell r="B259" t="str">
            <v>ASSOCIATED SWITCHGEARS &amp; PROJECTS LTD.,</v>
          </cell>
        </row>
        <row r="260">
          <cell r="A260" t="str">
            <v>A280</v>
          </cell>
          <cell r="B260" t="str">
            <v>ABDUL AHAD</v>
          </cell>
        </row>
        <row r="261">
          <cell r="A261" t="str">
            <v>A281</v>
          </cell>
          <cell r="B261" t="str">
            <v>AUTOMOBILE STERLING</v>
          </cell>
        </row>
        <row r="262">
          <cell r="A262" t="str">
            <v>A282</v>
          </cell>
          <cell r="B262" t="str">
            <v>ACCRO-TECH SCIENTIFIC INDUSTRIES</v>
          </cell>
        </row>
        <row r="263">
          <cell r="A263" t="str">
            <v>A283</v>
          </cell>
          <cell r="B263" t="str">
            <v>AEROLUX INDIA PVT LTD</v>
          </cell>
        </row>
        <row r="264">
          <cell r="A264" t="str">
            <v>A284</v>
          </cell>
          <cell r="B264" t="str">
            <v>A E C MARKETING PVT LTD</v>
          </cell>
        </row>
        <row r="265">
          <cell r="A265" t="str">
            <v>A285</v>
          </cell>
          <cell r="B265" t="str">
            <v>AONE SLOTEX (INDIA)</v>
          </cell>
        </row>
        <row r="266">
          <cell r="A266" t="str">
            <v>A286</v>
          </cell>
          <cell r="B266" t="str">
            <v>APS CONSULTANTS</v>
          </cell>
        </row>
        <row r="267">
          <cell r="A267" t="str">
            <v>A287</v>
          </cell>
          <cell r="B267" t="str">
            <v>ASHOK DALAL</v>
          </cell>
        </row>
        <row r="268">
          <cell r="A268" t="str">
            <v>A288</v>
          </cell>
          <cell r="B268" t="str">
            <v>ASTRAL INDIA</v>
          </cell>
        </row>
        <row r="269">
          <cell r="A269" t="str">
            <v>A289</v>
          </cell>
          <cell r="B269" t="str">
            <v>ATCO HEALTHCARE LIMITED</v>
          </cell>
        </row>
        <row r="270">
          <cell r="A270" t="str">
            <v>A290</v>
          </cell>
          <cell r="B270" t="str">
            <v>ARIHANT ENTERPRISES</v>
          </cell>
        </row>
        <row r="271">
          <cell r="A271" t="str">
            <v>A291</v>
          </cell>
          <cell r="B271" t="str">
            <v>AMAR EMPORIUM</v>
          </cell>
        </row>
        <row r="272">
          <cell r="A272" t="str">
            <v>A292</v>
          </cell>
          <cell r="B272" t="str">
            <v>ASHOK K GOYAL</v>
          </cell>
        </row>
        <row r="273">
          <cell r="A273" t="str">
            <v>A293</v>
          </cell>
          <cell r="B273" t="str">
            <v>AGGARWAL TRADERS</v>
          </cell>
        </row>
        <row r="274">
          <cell r="A274" t="str">
            <v>A294</v>
          </cell>
          <cell r="B274" t="str">
            <v>ASHOK ARYA</v>
          </cell>
        </row>
        <row r="275">
          <cell r="A275" t="str">
            <v>A295</v>
          </cell>
          <cell r="B275" t="str">
            <v>ANSHU FIRE PROTECTION</v>
          </cell>
        </row>
        <row r="276">
          <cell r="A276" t="str">
            <v>A801</v>
          </cell>
          <cell r="B276" t="str">
            <v>A C KALRA</v>
          </cell>
        </row>
        <row r="277">
          <cell r="A277" t="str">
            <v>A802</v>
          </cell>
          <cell r="B277" t="str">
            <v>ASLAM BANO</v>
          </cell>
        </row>
        <row r="278">
          <cell r="A278" t="str">
            <v>A803</v>
          </cell>
          <cell r="B278" t="str">
            <v>ALKA VASHISTHA</v>
          </cell>
        </row>
        <row r="279">
          <cell r="A279" t="str">
            <v>A805</v>
          </cell>
          <cell r="B279" t="str">
            <v>MRS AKHTAR PARVEEN</v>
          </cell>
        </row>
        <row r="280">
          <cell r="A280" t="str">
            <v>A815</v>
          </cell>
          <cell r="B280" t="str">
            <v>A. K. PANDEY (RENT)</v>
          </cell>
        </row>
        <row r="281">
          <cell r="A281" t="str">
            <v>A816</v>
          </cell>
          <cell r="B281" t="str">
            <v>ANITA BANSAL</v>
          </cell>
        </row>
        <row r="282">
          <cell r="A282" t="str">
            <v>A817</v>
          </cell>
          <cell r="B282" t="str">
            <v>ARCHITECT HAFEEZ CONTRACTOR</v>
          </cell>
        </row>
        <row r="283">
          <cell r="A283" t="str">
            <v>A818</v>
          </cell>
          <cell r="B283" t="str">
            <v>AMIT YADAV S/O JAI BHAGWAN</v>
          </cell>
        </row>
        <row r="284">
          <cell r="A284" t="str">
            <v>A819</v>
          </cell>
          <cell r="B284" t="str">
            <v>DR. AMIT BISWAS</v>
          </cell>
        </row>
        <row r="285">
          <cell r="A285" t="str">
            <v>A820</v>
          </cell>
          <cell r="B285" t="str">
            <v>ANJULI SURI</v>
          </cell>
        </row>
        <row r="286">
          <cell r="A286" t="str">
            <v>A821</v>
          </cell>
          <cell r="B286" t="str">
            <v>AJAY GROVER</v>
          </cell>
        </row>
        <row r="287">
          <cell r="A287" t="str">
            <v>A822</v>
          </cell>
          <cell r="B287" t="str">
            <v>DR. ASHWANI TRAHANS</v>
          </cell>
        </row>
        <row r="288">
          <cell r="A288" t="str">
            <v>A823</v>
          </cell>
          <cell r="B288" t="str">
            <v>ASHOK BAMBONI</v>
          </cell>
        </row>
        <row r="289">
          <cell r="A289" t="str">
            <v>A824</v>
          </cell>
          <cell r="B289" t="str">
            <v>ARUN RAMA KRISHAN</v>
          </cell>
        </row>
        <row r="290">
          <cell r="A290" t="str">
            <v>A901</v>
          </cell>
          <cell r="B290" t="str">
            <v>ANIL GOEL(INOP.)</v>
          </cell>
        </row>
        <row r="291">
          <cell r="A291" t="str">
            <v>A902</v>
          </cell>
          <cell r="B291" t="str">
            <v>AHMED BROTHERS(INOP.)</v>
          </cell>
        </row>
        <row r="292">
          <cell r="A292" t="str">
            <v>A991</v>
          </cell>
          <cell r="B292" t="str">
            <v>A.N. KHANNA</v>
          </cell>
        </row>
        <row r="293">
          <cell r="A293" t="str">
            <v>B001</v>
          </cell>
          <cell r="B293" t="str">
            <v>BUILDAIDS TIMBER (P) LTD.</v>
          </cell>
        </row>
        <row r="294">
          <cell r="A294" t="str">
            <v>B002</v>
          </cell>
          <cell r="B294" t="str">
            <v>BERGER PAINTS (INDIA) LTD.</v>
          </cell>
        </row>
        <row r="295">
          <cell r="A295" t="str">
            <v>B003</v>
          </cell>
          <cell r="B295" t="str">
            <v>B.L.M &amp; ASSOCIATES</v>
          </cell>
        </row>
        <row r="296">
          <cell r="A296" t="str">
            <v>B004</v>
          </cell>
          <cell r="B296" t="str">
            <v>BANSAL TRADING CO.</v>
          </cell>
        </row>
        <row r="297">
          <cell r="A297" t="str">
            <v>B005</v>
          </cell>
          <cell r="B297" t="str">
            <v>B.E.C INDUSTRIES</v>
          </cell>
        </row>
        <row r="298">
          <cell r="A298" t="str">
            <v>B006</v>
          </cell>
          <cell r="B298" t="str">
            <v>BANSO-PLAST</v>
          </cell>
        </row>
        <row r="299">
          <cell r="A299" t="str">
            <v>B007</v>
          </cell>
          <cell r="B299" t="str">
            <v>BUSINESS LINKERS</v>
          </cell>
        </row>
        <row r="300">
          <cell r="A300" t="str">
            <v>B008</v>
          </cell>
          <cell r="B300" t="str">
            <v>BHARAT STEEL SALES CORPORATION</v>
          </cell>
        </row>
        <row r="301">
          <cell r="A301" t="str">
            <v>B009</v>
          </cell>
          <cell r="B301" t="str">
            <v>BHAGWAN DASS &amp; SONS(I) PVT.LTD</v>
          </cell>
        </row>
        <row r="302">
          <cell r="A302" t="str">
            <v>B010</v>
          </cell>
          <cell r="B302" t="str">
            <v>BHAJAN AUTO ELECTRIC WORKS</v>
          </cell>
        </row>
        <row r="303">
          <cell r="A303" t="str">
            <v>B011</v>
          </cell>
          <cell r="B303" t="str">
            <v>BAJAJ ELECTRICALS LTD.</v>
          </cell>
        </row>
        <row r="304">
          <cell r="A304" t="str">
            <v>B012</v>
          </cell>
          <cell r="B304" t="str">
            <v>BHASKAR POWER PROJECTS (P) LTD.</v>
          </cell>
        </row>
        <row r="305">
          <cell r="A305" t="str">
            <v>B013</v>
          </cell>
          <cell r="B305" t="str">
            <v>BALLARPUR INDUSTRIES LTD.</v>
          </cell>
        </row>
        <row r="306">
          <cell r="A306" t="str">
            <v>B014</v>
          </cell>
          <cell r="B306" t="str">
            <v>BABAJI STONE CRUSHING COMPANY</v>
          </cell>
        </row>
        <row r="307">
          <cell r="A307" t="str">
            <v>B015</v>
          </cell>
          <cell r="B307" t="str">
            <v>BELL CERAMIC LTD.</v>
          </cell>
        </row>
        <row r="308">
          <cell r="A308" t="str">
            <v>B016</v>
          </cell>
          <cell r="B308" t="str">
            <v>BHARAT TRANSPORT</v>
          </cell>
        </row>
        <row r="309">
          <cell r="A309" t="str">
            <v>B017</v>
          </cell>
          <cell r="B309" t="str">
            <v>BHARAT BIJLEE LIMITED</v>
          </cell>
        </row>
        <row r="310">
          <cell r="A310" t="str">
            <v>B018</v>
          </cell>
          <cell r="B310" t="str">
            <v>BALBIR SINGH &amp; SONS,</v>
          </cell>
        </row>
        <row r="311">
          <cell r="A311" t="str">
            <v>B019</v>
          </cell>
          <cell r="B311" t="str">
            <v>BLUE CHIP TECHNLOGIES (P) LTD.</v>
          </cell>
        </row>
        <row r="312">
          <cell r="A312" t="str">
            <v>B020</v>
          </cell>
          <cell r="B312" t="str">
            <v>BHAI SUNDAR DASS &amp; SONS CO. PVT. LTD.</v>
          </cell>
        </row>
        <row r="313">
          <cell r="A313" t="str">
            <v>B021</v>
          </cell>
          <cell r="B313" t="str">
            <v>BACHAN SINGH &amp; SONS</v>
          </cell>
        </row>
        <row r="314">
          <cell r="A314" t="str">
            <v>B022</v>
          </cell>
          <cell r="B314" t="str">
            <v>BRITISH SCAFFOLDING (INDIA) LTD.</v>
          </cell>
        </row>
        <row r="315">
          <cell r="A315" t="str">
            <v>B023</v>
          </cell>
          <cell r="B315" t="str">
            <v>BHATNAGAR BROS.</v>
          </cell>
        </row>
        <row r="316">
          <cell r="A316" t="str">
            <v>B024</v>
          </cell>
          <cell r="B316" t="str">
            <v>BAJAJ MACHINERY CORPORATION</v>
          </cell>
        </row>
        <row r="317">
          <cell r="A317" t="str">
            <v>B025</v>
          </cell>
          <cell r="B317" t="str">
            <v>BHOLA RAM</v>
          </cell>
        </row>
        <row r="318">
          <cell r="A318" t="str">
            <v>B026</v>
          </cell>
          <cell r="B318" t="str">
            <v>BIJENDER SINGH</v>
          </cell>
        </row>
        <row r="319">
          <cell r="A319" t="str">
            <v>B027</v>
          </cell>
          <cell r="B319" t="str">
            <v>BIR PRAKASH</v>
          </cell>
        </row>
        <row r="320">
          <cell r="A320" t="str">
            <v>B028</v>
          </cell>
          <cell r="B320" t="str">
            <v>BOMBAY ASSOCIATES</v>
          </cell>
        </row>
        <row r="321">
          <cell r="A321" t="str">
            <v>B029</v>
          </cell>
          <cell r="B321" t="str">
            <v>BALESHWAR YADEV</v>
          </cell>
        </row>
        <row r="322">
          <cell r="A322" t="str">
            <v>B030</v>
          </cell>
          <cell r="B322" t="str">
            <v>BHARAT SHARMA</v>
          </cell>
        </row>
        <row r="323">
          <cell r="A323" t="str">
            <v>B031</v>
          </cell>
          <cell r="B323" t="str">
            <v>BELLEVIE SECURITY SERVICES</v>
          </cell>
        </row>
        <row r="324">
          <cell r="A324" t="str">
            <v>B032</v>
          </cell>
          <cell r="B324" t="str">
            <v>BANSI LAL &amp; SONS</v>
          </cell>
        </row>
        <row r="325">
          <cell r="A325" t="str">
            <v>B033</v>
          </cell>
          <cell r="B325" t="str">
            <v>B.K.DALAI</v>
          </cell>
        </row>
        <row r="326">
          <cell r="A326" t="str">
            <v>B034</v>
          </cell>
          <cell r="B326" t="str">
            <v>BADRI NARAYAN</v>
          </cell>
        </row>
        <row r="327">
          <cell r="A327" t="str">
            <v>B035</v>
          </cell>
          <cell r="B327" t="str">
            <v>BANSAL ELECTRICAL</v>
          </cell>
        </row>
        <row r="328">
          <cell r="A328" t="str">
            <v>B036</v>
          </cell>
          <cell r="B328" t="str">
            <v>B D YADAV</v>
          </cell>
        </row>
        <row r="329">
          <cell r="A329" t="str">
            <v>B037</v>
          </cell>
          <cell r="B329" t="str">
            <v>BIPIN MANDAL</v>
          </cell>
        </row>
        <row r="330">
          <cell r="A330" t="str">
            <v>B038</v>
          </cell>
          <cell r="B330" t="str">
            <v>B G FEBS</v>
          </cell>
        </row>
        <row r="331">
          <cell r="A331" t="str">
            <v>B039</v>
          </cell>
          <cell r="B331" t="str">
            <v>BHASIN &amp; BHASIN</v>
          </cell>
        </row>
        <row r="332">
          <cell r="A332" t="str">
            <v>B040</v>
          </cell>
          <cell r="B332" t="str">
            <v>BISHAMBIR SINGH</v>
          </cell>
        </row>
        <row r="333">
          <cell r="A333" t="str">
            <v>B041</v>
          </cell>
          <cell r="B333" t="str">
            <v>B &amp; T ELECTRICAL</v>
          </cell>
        </row>
        <row r="334">
          <cell r="A334" t="str">
            <v>B042</v>
          </cell>
          <cell r="B334" t="str">
            <v>BJS ENGINEERS</v>
          </cell>
        </row>
        <row r="335">
          <cell r="A335" t="str">
            <v>B043</v>
          </cell>
          <cell r="B335" t="str">
            <v>BEE YEE CONTRACTORS</v>
          </cell>
        </row>
        <row r="336">
          <cell r="A336" t="str">
            <v>B044</v>
          </cell>
          <cell r="B336" t="str">
            <v>BRAJESH KUMAR</v>
          </cell>
        </row>
        <row r="337">
          <cell r="A337" t="str">
            <v>B045</v>
          </cell>
          <cell r="B337" t="str">
            <v>BHUSHAN INDUSTRIES LTD.</v>
          </cell>
        </row>
        <row r="338">
          <cell r="A338" t="str">
            <v>B046</v>
          </cell>
          <cell r="B338" t="str">
            <v>BHARAT GRIT UDYOG</v>
          </cell>
        </row>
        <row r="339">
          <cell r="A339" t="str">
            <v>B047</v>
          </cell>
          <cell r="B339" t="str">
            <v>BHAGWAN SINGH</v>
          </cell>
        </row>
        <row r="340">
          <cell r="A340" t="str">
            <v>B048</v>
          </cell>
          <cell r="B340" t="str">
            <v>BADARPUR THERMAL POWER STATION</v>
          </cell>
        </row>
        <row r="341">
          <cell r="A341" t="str">
            <v>B049</v>
          </cell>
          <cell r="B341" t="str">
            <v>BEHNIWAL BUILDING MATERIAL SUPPLIER</v>
          </cell>
        </row>
        <row r="342">
          <cell r="A342" t="str">
            <v>B050</v>
          </cell>
          <cell r="B342" t="str">
            <v>BUILD TECH PRODUCTS</v>
          </cell>
        </row>
        <row r="343">
          <cell r="A343" t="str">
            <v>B051</v>
          </cell>
          <cell r="B343" t="str">
            <v>BHASKAR PROJECTS</v>
          </cell>
        </row>
        <row r="344">
          <cell r="A344" t="str">
            <v>B052</v>
          </cell>
          <cell r="B344" t="str">
            <v>BYFORD (WORKSHOPS) LTD.</v>
          </cell>
        </row>
        <row r="345">
          <cell r="A345" t="str">
            <v>B053</v>
          </cell>
          <cell r="B345" t="str">
            <v>BHANSALI UDYOG</v>
          </cell>
        </row>
        <row r="346">
          <cell r="A346" t="str">
            <v>B054</v>
          </cell>
          <cell r="B346" t="str">
            <v>BHARAT EARTH MOVERS</v>
          </cell>
        </row>
        <row r="347">
          <cell r="A347" t="str">
            <v>B055</v>
          </cell>
          <cell r="B347" t="str">
            <v>BACHU RAI</v>
          </cell>
        </row>
        <row r="348">
          <cell r="A348" t="str">
            <v>B056</v>
          </cell>
          <cell r="B348" t="str">
            <v>BABLA</v>
          </cell>
        </row>
        <row r="349">
          <cell r="A349" t="str">
            <v>B057</v>
          </cell>
          <cell r="B349" t="str">
            <v>BINDESHWARI YADAV</v>
          </cell>
        </row>
        <row r="350">
          <cell r="A350" t="str">
            <v>B058</v>
          </cell>
          <cell r="B350" t="str">
            <v>B &amp; D CONSTRUCTION</v>
          </cell>
        </row>
        <row r="351">
          <cell r="A351" t="str">
            <v>B059</v>
          </cell>
          <cell r="B351" t="str">
            <v>BANSIDHAR CHIRANJI LAL (ELECTRICALS)</v>
          </cell>
        </row>
        <row r="352">
          <cell r="A352" t="str">
            <v>B060</v>
          </cell>
          <cell r="B352" t="str">
            <v>BABA CABLE HOUSE</v>
          </cell>
        </row>
        <row r="353">
          <cell r="A353" t="str">
            <v>B061</v>
          </cell>
          <cell r="B353" t="str">
            <v>B. N. SEHGAL (RETAINERS)</v>
          </cell>
        </row>
        <row r="354">
          <cell r="A354" t="str">
            <v>B062</v>
          </cell>
          <cell r="B354" t="str">
            <v>B N SINGH</v>
          </cell>
        </row>
        <row r="355">
          <cell r="A355" t="str">
            <v>B063</v>
          </cell>
          <cell r="B355" t="str">
            <v>BIRHAM DUTT</v>
          </cell>
        </row>
        <row r="356">
          <cell r="A356" t="str">
            <v>B064</v>
          </cell>
          <cell r="B356" t="str">
            <v>BHAROSI</v>
          </cell>
        </row>
        <row r="357">
          <cell r="A357" t="str">
            <v>B065</v>
          </cell>
          <cell r="B357" t="str">
            <v>B B N AUTO AIDS</v>
          </cell>
        </row>
        <row r="358">
          <cell r="A358" t="str">
            <v>B066</v>
          </cell>
          <cell r="B358" t="str">
            <v>B K SRIKANTH</v>
          </cell>
        </row>
        <row r="359">
          <cell r="A359" t="str">
            <v>B067</v>
          </cell>
          <cell r="B359" t="str">
            <v>BHAWANI INDUSTRIAL CORPORATION</v>
          </cell>
        </row>
        <row r="360">
          <cell r="A360" t="str">
            <v>B068</v>
          </cell>
          <cell r="B360" t="str">
            <v>B N GUPTA &amp; ASSOCIATES</v>
          </cell>
        </row>
        <row r="361">
          <cell r="A361" t="str">
            <v>B069</v>
          </cell>
          <cell r="B361" t="str">
            <v>BHAGWATI CONSTRUCTION</v>
          </cell>
        </row>
        <row r="362">
          <cell r="A362" t="str">
            <v>B070</v>
          </cell>
          <cell r="B362" t="str">
            <v>B D IMPEX CORPORATION</v>
          </cell>
        </row>
        <row r="363">
          <cell r="A363" t="str">
            <v>B071</v>
          </cell>
          <cell r="B363" t="str">
            <v>BHARAT PETROLEUM CO.</v>
          </cell>
        </row>
        <row r="364">
          <cell r="A364" t="str">
            <v>B072</v>
          </cell>
          <cell r="B364" t="str">
            <v>B S CARRIER</v>
          </cell>
        </row>
        <row r="365">
          <cell r="A365" t="str">
            <v>B073</v>
          </cell>
          <cell r="B365" t="str">
            <v>B R PATIL</v>
          </cell>
        </row>
        <row r="366">
          <cell r="A366" t="str">
            <v>B074</v>
          </cell>
          <cell r="B366" t="str">
            <v>BEE KAY ASSOCIATES</v>
          </cell>
        </row>
        <row r="367">
          <cell r="A367" t="str">
            <v>B075</v>
          </cell>
          <cell r="B367" t="str">
            <v>BALAJI VIKAS SANITATION</v>
          </cell>
        </row>
        <row r="368">
          <cell r="A368" t="str">
            <v>B076</v>
          </cell>
          <cell r="B368" t="str">
            <v>BABU LAL</v>
          </cell>
        </row>
        <row r="369">
          <cell r="A369" t="str">
            <v>B077</v>
          </cell>
          <cell r="B369" t="str">
            <v>BIRENDER BROTHERS</v>
          </cell>
        </row>
        <row r="370">
          <cell r="A370" t="str">
            <v>B078</v>
          </cell>
          <cell r="B370" t="str">
            <v>BHUNDU KHAN</v>
          </cell>
        </row>
        <row r="371">
          <cell r="A371" t="str">
            <v>B079</v>
          </cell>
          <cell r="B371" t="str">
            <v>B B CARRIERS</v>
          </cell>
        </row>
        <row r="372">
          <cell r="A372" t="str">
            <v>B080</v>
          </cell>
          <cell r="B372" t="str">
            <v>BISUMALO</v>
          </cell>
        </row>
        <row r="373">
          <cell r="A373" t="str">
            <v>B081</v>
          </cell>
          <cell r="B373" t="str">
            <v>BADRI PRASAD</v>
          </cell>
        </row>
        <row r="374">
          <cell r="A374" t="str">
            <v>B082</v>
          </cell>
          <cell r="B374" t="str">
            <v>BACHCHU SINGH</v>
          </cell>
        </row>
        <row r="375">
          <cell r="A375" t="str">
            <v>B083</v>
          </cell>
          <cell r="B375" t="str">
            <v>BAL KISHAN</v>
          </cell>
        </row>
        <row r="376">
          <cell r="A376" t="str">
            <v>B084</v>
          </cell>
          <cell r="B376" t="str">
            <v>BUSSI ENTERPRISES</v>
          </cell>
        </row>
        <row r="377">
          <cell r="A377" t="str">
            <v>B085</v>
          </cell>
          <cell r="B377" t="str">
            <v>BAJRANG GLASS HOUSE</v>
          </cell>
        </row>
        <row r="378">
          <cell r="A378" t="str">
            <v>B086</v>
          </cell>
          <cell r="B378" t="str">
            <v>BALU RAM KUNDRA</v>
          </cell>
        </row>
        <row r="379">
          <cell r="A379" t="str">
            <v>B087</v>
          </cell>
          <cell r="B379" t="str">
            <v>BRIGHTON</v>
          </cell>
        </row>
        <row r="380">
          <cell r="A380" t="str">
            <v>B088</v>
          </cell>
          <cell r="B380" t="str">
            <v>BALWANT RAI</v>
          </cell>
        </row>
        <row r="381">
          <cell r="A381" t="str">
            <v>B089</v>
          </cell>
          <cell r="B381" t="str">
            <v>BHATNAGAR BROTHERS</v>
          </cell>
        </row>
        <row r="382">
          <cell r="A382" t="str">
            <v>B090</v>
          </cell>
          <cell r="B382" t="str">
            <v>BHARAT HEAVY ELECTRICALS LTD(INOP.)</v>
          </cell>
        </row>
        <row r="383">
          <cell r="A383" t="str">
            <v>B091</v>
          </cell>
          <cell r="B383" t="str">
            <v>BHUBNESHWAR</v>
          </cell>
        </row>
        <row r="384">
          <cell r="A384" t="str">
            <v>B092</v>
          </cell>
          <cell r="B384" t="str">
            <v>BHAKTI MITRA</v>
          </cell>
        </row>
        <row r="385">
          <cell r="A385" t="str">
            <v>B093</v>
          </cell>
          <cell r="B385" t="str">
            <v>BAJRANG KUMAR</v>
          </cell>
        </row>
        <row r="386">
          <cell r="A386" t="str">
            <v>B094</v>
          </cell>
          <cell r="B386" t="str">
            <v>BHUPINDER(INOP.)</v>
          </cell>
        </row>
        <row r="387">
          <cell r="A387" t="str">
            <v>B095</v>
          </cell>
          <cell r="B387" t="str">
            <v>B.P.SHARMA(INOP.)</v>
          </cell>
        </row>
        <row r="388">
          <cell r="A388" t="str">
            <v>B096</v>
          </cell>
          <cell r="B388" t="str">
            <v>BALINDER PRASAD(INOP.)</v>
          </cell>
        </row>
        <row r="389">
          <cell r="A389" t="str">
            <v>B097</v>
          </cell>
          <cell r="B389" t="str">
            <v>BINNY LIMITED(INOP.)</v>
          </cell>
        </row>
        <row r="390">
          <cell r="A390" t="str">
            <v>B098</v>
          </cell>
          <cell r="B390" t="str">
            <v>BALAJI STEEL SCRAP</v>
          </cell>
        </row>
        <row r="391">
          <cell r="A391" t="str">
            <v>B099</v>
          </cell>
          <cell r="B391" t="str">
            <v>BLUE STAR LTD.</v>
          </cell>
        </row>
        <row r="392">
          <cell r="A392" t="str">
            <v>B101</v>
          </cell>
          <cell r="B392" t="str">
            <v>BHARAT MOTORS CO.</v>
          </cell>
        </row>
        <row r="393">
          <cell r="A393" t="str">
            <v>B102</v>
          </cell>
          <cell r="B393" t="str">
            <v>BUDHI RAM</v>
          </cell>
        </row>
        <row r="394">
          <cell r="A394" t="str">
            <v>B103</v>
          </cell>
          <cell r="B394" t="str">
            <v>BISHEMBER SINGH YADAV</v>
          </cell>
        </row>
        <row r="395">
          <cell r="A395" t="str">
            <v>B104</v>
          </cell>
          <cell r="B395" t="str">
            <v>BALKISHAN DASS ASHOK KUMAR</v>
          </cell>
        </row>
        <row r="396">
          <cell r="A396" t="str">
            <v>B105</v>
          </cell>
          <cell r="B396" t="str">
            <v>B L BUILDING MATERIAL CARRIER</v>
          </cell>
        </row>
        <row r="397">
          <cell r="A397" t="str">
            <v>B106</v>
          </cell>
          <cell r="B397" t="str">
            <v>BHUPENDRA BUILDERS</v>
          </cell>
        </row>
        <row r="398">
          <cell r="A398" t="str">
            <v>B107</v>
          </cell>
          <cell r="B398" t="str">
            <v>BALBIR SINGH</v>
          </cell>
        </row>
        <row r="399">
          <cell r="A399" t="str">
            <v>B108</v>
          </cell>
          <cell r="B399" t="str">
            <v>BHARAT PARIVAHAN</v>
          </cell>
        </row>
        <row r="400">
          <cell r="A400" t="str">
            <v>B109</v>
          </cell>
          <cell r="B400" t="str">
            <v>BRIGHT STAR BUILDERS</v>
          </cell>
        </row>
        <row r="401">
          <cell r="A401" t="str">
            <v>B110</v>
          </cell>
          <cell r="B401" t="str">
            <v>BHARAT STEELS</v>
          </cell>
        </row>
        <row r="402">
          <cell r="A402" t="str">
            <v>B111</v>
          </cell>
          <cell r="B402" t="str">
            <v>B &amp; T ELECTRICALS</v>
          </cell>
        </row>
        <row r="403">
          <cell r="A403" t="str">
            <v>B112</v>
          </cell>
          <cell r="B403" t="str">
            <v>B N GUPTA</v>
          </cell>
        </row>
        <row r="404">
          <cell r="A404" t="str">
            <v>B113</v>
          </cell>
          <cell r="B404" t="str">
            <v>BRIJENDER SINGH &amp; CO.</v>
          </cell>
        </row>
        <row r="405">
          <cell r="A405" t="str">
            <v>B114</v>
          </cell>
          <cell r="B405" t="str">
            <v>BAJAJ MILLSTORE CONSULTANT &amp; ENGINEERS</v>
          </cell>
        </row>
        <row r="406">
          <cell r="A406" t="str">
            <v>B115</v>
          </cell>
          <cell r="B406" t="str">
            <v>BONSAI MODELLER</v>
          </cell>
        </row>
        <row r="407">
          <cell r="A407" t="str">
            <v>B116</v>
          </cell>
          <cell r="B407" t="str">
            <v>BELA SETHI</v>
          </cell>
        </row>
        <row r="408">
          <cell r="A408" t="str">
            <v>B117</v>
          </cell>
          <cell r="B408" t="str">
            <v>BELCOM SERVICES (P) LTD.</v>
          </cell>
        </row>
        <row r="409">
          <cell r="A409" t="str">
            <v>B118</v>
          </cell>
          <cell r="B409" t="str">
            <v>BHARTIYA - TECHNOCRAFTS</v>
          </cell>
        </row>
        <row r="410">
          <cell r="A410" t="str">
            <v>B119</v>
          </cell>
          <cell r="B410" t="str">
            <v>BABUL CONSTRUCTION &amp; CO.</v>
          </cell>
        </row>
        <row r="411">
          <cell r="A411" t="str">
            <v>B120</v>
          </cell>
          <cell r="B411" t="str">
            <v>BOMBAY GROUP</v>
          </cell>
        </row>
        <row r="412">
          <cell r="A412" t="str">
            <v>B121</v>
          </cell>
          <cell r="B412" t="str">
            <v>BHARAT ADHESIVE</v>
          </cell>
        </row>
        <row r="413">
          <cell r="A413" t="str">
            <v>B122</v>
          </cell>
          <cell r="B413" t="str">
            <v>BATRA HENLAY CABLES</v>
          </cell>
        </row>
        <row r="414">
          <cell r="A414" t="str">
            <v>B123</v>
          </cell>
          <cell r="B414" t="str">
            <v>BUSINESS MACHINES LTD.</v>
          </cell>
        </row>
        <row r="415">
          <cell r="A415" t="str">
            <v>B124</v>
          </cell>
          <cell r="B415" t="str">
            <v>BHUSHAN ALLOYS &amp; STEELS</v>
          </cell>
        </row>
        <row r="416">
          <cell r="A416" t="str">
            <v>B125</v>
          </cell>
          <cell r="B416" t="str">
            <v>ASSAM TIMBER PRODUCTS LTD.</v>
          </cell>
        </row>
        <row r="417">
          <cell r="A417" t="str">
            <v>B126</v>
          </cell>
          <cell r="B417" t="str">
            <v>BALENDER PRASAD</v>
          </cell>
        </row>
        <row r="418">
          <cell r="A418" t="str">
            <v>B127</v>
          </cell>
          <cell r="B418" t="str">
            <v>BHAWNA BUILDERS</v>
          </cell>
        </row>
        <row r="419">
          <cell r="A419" t="str">
            <v>B128</v>
          </cell>
          <cell r="B419" t="str">
            <v>B.K. INDUSTRIES</v>
          </cell>
        </row>
        <row r="420">
          <cell r="A420" t="str">
            <v>B129</v>
          </cell>
          <cell r="B420" t="str">
            <v>B.M HARDWARE INDUSTRIES</v>
          </cell>
        </row>
        <row r="421">
          <cell r="A421" t="str">
            <v>B130</v>
          </cell>
          <cell r="B421" t="str">
            <v>BASANT BUILDING MATERIAL CARRIER</v>
          </cell>
        </row>
        <row r="422">
          <cell r="A422" t="str">
            <v>B131</v>
          </cell>
          <cell r="B422" t="str">
            <v>BHARAT STEEL&amp;WOODEN FURNITURE INDUSTRIAL</v>
          </cell>
        </row>
        <row r="423">
          <cell r="A423" t="str">
            <v>B132</v>
          </cell>
          <cell r="B423" t="str">
            <v>BAISHALI CONST &amp; ENGG.</v>
          </cell>
        </row>
        <row r="424">
          <cell r="A424" t="str">
            <v>B133</v>
          </cell>
          <cell r="B424" t="str">
            <v>BHAGWATI ENTERPRISES</v>
          </cell>
        </row>
        <row r="425">
          <cell r="A425" t="str">
            <v>B134</v>
          </cell>
          <cell r="B425" t="str">
            <v>BISHAMBER DAS</v>
          </cell>
        </row>
        <row r="426">
          <cell r="A426" t="str">
            <v>B135</v>
          </cell>
          <cell r="B426" t="str">
            <v>BHUSHAN INDUSTRIES LTD. (BRANCH OFFICE)</v>
          </cell>
        </row>
        <row r="427">
          <cell r="A427" t="str">
            <v>B136</v>
          </cell>
          <cell r="B427" t="str">
            <v>BHOVNESH KUMAR</v>
          </cell>
        </row>
        <row r="428">
          <cell r="A428" t="str">
            <v>B137</v>
          </cell>
          <cell r="B428" t="str">
            <v>PT. BRIJ BHUSHAN KISHORI LAL</v>
          </cell>
        </row>
        <row r="429">
          <cell r="A429" t="str">
            <v>B138</v>
          </cell>
          <cell r="B429" t="str">
            <v>BALRAM YADAV</v>
          </cell>
        </row>
        <row r="430">
          <cell r="A430" t="str">
            <v>B139</v>
          </cell>
          <cell r="B430" t="str">
            <v>B.M.DEWAN</v>
          </cell>
        </row>
        <row r="431">
          <cell r="A431" t="str">
            <v>B140</v>
          </cell>
          <cell r="B431" t="str">
            <v>BALAJI MARBLE</v>
          </cell>
        </row>
        <row r="432">
          <cell r="A432" t="str">
            <v>B141</v>
          </cell>
          <cell r="B432" t="str">
            <v>BHARAT SPARE PARTS COMPANY</v>
          </cell>
        </row>
        <row r="433">
          <cell r="A433" t="str">
            <v>B142</v>
          </cell>
          <cell r="B433" t="str">
            <v>BALAJEE SALES CORPORATION</v>
          </cell>
        </row>
        <row r="434">
          <cell r="A434" t="str">
            <v>B143</v>
          </cell>
          <cell r="B434" t="str">
            <v>BRITISH MOTOR CAR COMPANY LTD.</v>
          </cell>
        </row>
        <row r="435">
          <cell r="A435" t="str">
            <v>B144</v>
          </cell>
          <cell r="B435" t="str">
            <v>BABU LAL</v>
          </cell>
        </row>
        <row r="436">
          <cell r="A436" t="str">
            <v>B145</v>
          </cell>
          <cell r="B436" t="str">
            <v>BRITISH COUNCIL DIVISION</v>
          </cell>
        </row>
        <row r="437">
          <cell r="A437" t="str">
            <v>B146</v>
          </cell>
          <cell r="B437" t="str">
            <v>BIR SINGH &amp; CO.</v>
          </cell>
        </row>
        <row r="438">
          <cell r="A438" t="str">
            <v>B147</v>
          </cell>
          <cell r="B438" t="str">
            <v>BUILD AIDS</v>
          </cell>
        </row>
        <row r="439">
          <cell r="A439" t="str">
            <v>B148</v>
          </cell>
          <cell r="B439" t="str">
            <v>BANARSI BABU</v>
          </cell>
        </row>
        <row r="440">
          <cell r="A440" t="str">
            <v>B149</v>
          </cell>
          <cell r="B440" t="str">
            <v>BHARAT PETROLEUM CORPORATION LTD.</v>
          </cell>
        </row>
        <row r="441">
          <cell r="A441" t="str">
            <v>B150</v>
          </cell>
          <cell r="B441" t="str">
            <v>BAKSHI TRANSPORT SERVICE</v>
          </cell>
        </row>
        <row r="442">
          <cell r="A442" t="str">
            <v>B151</v>
          </cell>
          <cell r="B442" t="str">
            <v>BABU RAM</v>
          </cell>
        </row>
        <row r="443">
          <cell r="A443" t="str">
            <v>B152</v>
          </cell>
          <cell r="B443" t="str">
            <v>B L CONTRACTORS</v>
          </cell>
        </row>
        <row r="444">
          <cell r="A444" t="str">
            <v>B153</v>
          </cell>
          <cell r="B444" t="str">
            <v>BISHAN BUILDING CONTRACTOR</v>
          </cell>
        </row>
        <row r="445">
          <cell r="A445" t="str">
            <v>B154</v>
          </cell>
          <cell r="B445" t="str">
            <v>BITTO BATTERY &amp; REPAIR</v>
          </cell>
        </row>
        <row r="446">
          <cell r="A446" t="str">
            <v>B155</v>
          </cell>
          <cell r="B446" t="str">
            <v>BAKSHI PAINT &amp; SHOPEE</v>
          </cell>
        </row>
        <row r="447">
          <cell r="A447" t="str">
            <v>B156</v>
          </cell>
          <cell r="B447" t="str">
            <v>BAL KRISHNA &amp; COMPANY</v>
          </cell>
        </row>
        <row r="448">
          <cell r="A448" t="str">
            <v>B157</v>
          </cell>
          <cell r="B448" t="str">
            <v>B S &amp; CO.</v>
          </cell>
        </row>
        <row r="449">
          <cell r="A449" t="str">
            <v>B158</v>
          </cell>
          <cell r="B449" t="str">
            <v>BALAJEE INTERIOR &amp; CONTRACTORS</v>
          </cell>
        </row>
        <row r="450">
          <cell r="A450" t="str">
            <v>B159</v>
          </cell>
          <cell r="B450" t="str">
            <v>BONEZO ENGG. &amp; CHEMICALS P. LTD.</v>
          </cell>
        </row>
        <row r="451">
          <cell r="A451" t="str">
            <v>B160</v>
          </cell>
          <cell r="B451" t="str">
            <v>BRITE ROADWAYS PVT. LTD.</v>
          </cell>
        </row>
        <row r="452">
          <cell r="A452" t="str">
            <v>B161</v>
          </cell>
          <cell r="B452" t="str">
            <v>BONANZO ENGG. &amp; CHEMICALS PVT. LTD.</v>
          </cell>
        </row>
        <row r="453">
          <cell r="A453" t="str">
            <v>B162</v>
          </cell>
          <cell r="B453" t="str">
            <v>B K BUILDERS</v>
          </cell>
        </row>
        <row r="454">
          <cell r="A454" t="str">
            <v>B163</v>
          </cell>
          <cell r="B454" t="str">
            <v>BUSHAN BUILDERS</v>
          </cell>
        </row>
        <row r="455">
          <cell r="A455" t="str">
            <v>B164</v>
          </cell>
          <cell r="B455" t="str">
            <v>BRIGHT STAR HOTELS PVT LTD</v>
          </cell>
        </row>
        <row r="456">
          <cell r="A456" t="str">
            <v>B165</v>
          </cell>
          <cell r="B456" t="str">
            <v>BANARSI DASS</v>
          </cell>
        </row>
        <row r="457">
          <cell r="A457" t="str">
            <v>B166</v>
          </cell>
          <cell r="B457" t="str">
            <v>BALAJI NUSERY &amp; GARDEN</v>
          </cell>
        </row>
        <row r="458">
          <cell r="A458" t="str">
            <v>B167</v>
          </cell>
          <cell r="B458" t="str">
            <v>B.M.CONSTRUCTION</v>
          </cell>
        </row>
        <row r="459">
          <cell r="A459" t="str">
            <v>B168</v>
          </cell>
          <cell r="B459" t="str">
            <v>BASANT BETONS</v>
          </cell>
        </row>
        <row r="460">
          <cell r="A460" t="str">
            <v>B169</v>
          </cell>
          <cell r="B460" t="str">
            <v>BANSAL ELECTROSTAT</v>
          </cell>
        </row>
        <row r="461">
          <cell r="A461" t="str">
            <v>B170</v>
          </cell>
          <cell r="B461" t="str">
            <v>BACHHIL &amp; SONS</v>
          </cell>
        </row>
        <row r="462">
          <cell r="A462" t="str">
            <v>B171</v>
          </cell>
          <cell r="B462" t="str">
            <v>BHASIN &amp; BHASIN ASSOCIATES</v>
          </cell>
        </row>
        <row r="463">
          <cell r="A463" t="str">
            <v>B172</v>
          </cell>
          <cell r="B463" t="str">
            <v>BIRHAM SINGH</v>
          </cell>
        </row>
        <row r="464">
          <cell r="A464" t="str">
            <v>B173</v>
          </cell>
          <cell r="B464" t="str">
            <v>BAKSHI PAINTS &amp; ELCTRICAL TRADERS</v>
          </cell>
        </row>
        <row r="465">
          <cell r="A465" t="str">
            <v>B174</v>
          </cell>
          <cell r="B465" t="str">
            <v>BHARTI UDYOG</v>
          </cell>
        </row>
        <row r="466">
          <cell r="A466" t="str">
            <v>B175</v>
          </cell>
          <cell r="B466" t="str">
            <v>BAJAJ EQUIPMENTS LTD.</v>
          </cell>
        </row>
        <row r="467">
          <cell r="A467" t="str">
            <v>B176</v>
          </cell>
          <cell r="B467" t="str">
            <v>BESLA BHATTA CO.</v>
          </cell>
        </row>
        <row r="468">
          <cell r="A468" t="str">
            <v>B177</v>
          </cell>
          <cell r="B468" t="str">
            <v>BEC POLYPLAST INDUSTRIES</v>
          </cell>
        </row>
        <row r="469">
          <cell r="A469" t="str">
            <v>B178</v>
          </cell>
          <cell r="B469" t="str">
            <v>BYGGING INDIA LTD.</v>
          </cell>
        </row>
        <row r="470">
          <cell r="A470" t="str">
            <v>B179</v>
          </cell>
          <cell r="B470" t="str">
            <v>B L GUPTA CONSTUCTION LTD</v>
          </cell>
        </row>
        <row r="471">
          <cell r="A471" t="str">
            <v>B801</v>
          </cell>
          <cell r="B471" t="str">
            <v>BALVIR KAUR</v>
          </cell>
        </row>
        <row r="472">
          <cell r="A472" t="str">
            <v>B802</v>
          </cell>
          <cell r="B472" t="str">
            <v>BAL MOHAN SAWHNEY</v>
          </cell>
        </row>
        <row r="473">
          <cell r="A473" t="str">
            <v>B803</v>
          </cell>
          <cell r="B473" t="str">
            <v>BHAWANA M BHOJWANI</v>
          </cell>
        </row>
        <row r="474">
          <cell r="A474" t="str">
            <v>B804</v>
          </cell>
          <cell r="B474" t="str">
            <v>BANSI LAL</v>
          </cell>
        </row>
        <row r="475">
          <cell r="A475" t="str">
            <v>B805</v>
          </cell>
          <cell r="B475" t="str">
            <v>BABU SINGH YADAV</v>
          </cell>
        </row>
        <row r="476">
          <cell r="A476" t="str">
            <v>B806</v>
          </cell>
          <cell r="B476" t="str">
            <v>BHAJAN SINGH RIAR (RETAINER)</v>
          </cell>
        </row>
        <row r="477">
          <cell r="A477" t="str">
            <v>B807</v>
          </cell>
          <cell r="B477" t="str">
            <v>BHIM KAUR</v>
          </cell>
        </row>
        <row r="478">
          <cell r="A478" t="str">
            <v>B991</v>
          </cell>
          <cell r="B478" t="str">
            <v>B CHOWDHURY</v>
          </cell>
        </row>
        <row r="479">
          <cell r="A479" t="str">
            <v>C001</v>
          </cell>
          <cell r="B479" t="str">
            <v>CONSTRUCTION &amp; ALLIED EQUIPMNT</v>
          </cell>
        </row>
        <row r="480">
          <cell r="A480" t="str">
            <v>C002</v>
          </cell>
          <cell r="B480" t="str">
            <v>CONTINENTAL MACHINERY CO.</v>
          </cell>
        </row>
        <row r="481">
          <cell r="A481" t="str">
            <v>C003</v>
          </cell>
          <cell r="B481" t="str">
            <v>CAPRICORN MARBLES</v>
          </cell>
        </row>
        <row r="482">
          <cell r="A482" t="str">
            <v>C004</v>
          </cell>
          <cell r="B482" t="str">
            <v>COMT TILES</v>
          </cell>
        </row>
        <row r="483">
          <cell r="A483" t="str">
            <v>C005</v>
          </cell>
          <cell r="B483" t="str">
            <v>CLASSIC BRICKS</v>
          </cell>
        </row>
        <row r="484">
          <cell r="A484" t="str">
            <v>C006</v>
          </cell>
          <cell r="B484" t="str">
            <v>CHICAGO PNEUMATIC INDIA LTD.</v>
          </cell>
        </row>
        <row r="485">
          <cell r="A485" t="str">
            <v>C007</v>
          </cell>
          <cell r="B485" t="str">
            <v>CARRIER AIRCON LTD.</v>
          </cell>
        </row>
        <row r="486">
          <cell r="A486" t="str">
            <v>C008</v>
          </cell>
          <cell r="B486" t="str">
            <v>CONELEC ENGG.PVT.LTD.</v>
          </cell>
        </row>
        <row r="487">
          <cell r="A487" t="str">
            <v>C009</v>
          </cell>
          <cell r="B487" t="str">
            <v>CH. RAM KISHAN TANWAR</v>
          </cell>
        </row>
        <row r="488">
          <cell r="A488" t="str">
            <v>C010</v>
          </cell>
          <cell r="B488" t="str">
            <v>CHHATAR SINGH</v>
          </cell>
        </row>
        <row r="489">
          <cell r="A489" t="str">
            <v>C011</v>
          </cell>
          <cell r="B489" t="str">
            <v>COMT CONSTRUCTIONS</v>
          </cell>
        </row>
        <row r="490">
          <cell r="A490" t="str">
            <v>C012</v>
          </cell>
          <cell r="B490" t="str">
            <v>CHADHA CONSTRUCTION</v>
          </cell>
        </row>
        <row r="491">
          <cell r="A491" t="str">
            <v>C013</v>
          </cell>
          <cell r="B491" t="str">
            <v>CHAUDHARY AZAD</v>
          </cell>
        </row>
        <row r="492">
          <cell r="A492" t="str">
            <v>C014</v>
          </cell>
          <cell r="B492" t="str">
            <v>COOL PALACE</v>
          </cell>
        </row>
        <row r="493">
          <cell r="A493" t="str">
            <v>C015</v>
          </cell>
          <cell r="B493" t="str">
            <v>COLOR LANDS</v>
          </cell>
        </row>
        <row r="494">
          <cell r="A494" t="str">
            <v>C016</v>
          </cell>
          <cell r="B494" t="str">
            <v>CHIB GRAPHICS</v>
          </cell>
        </row>
        <row r="495">
          <cell r="A495" t="str">
            <v>C017</v>
          </cell>
          <cell r="B495" t="str">
            <v>CHAUDHARY BUILDERS &amp; DEVELOPERS</v>
          </cell>
        </row>
        <row r="496">
          <cell r="A496" t="str">
            <v>C018</v>
          </cell>
          <cell r="B496" t="str">
            <v>CAPITAL DECORATORS</v>
          </cell>
        </row>
        <row r="497">
          <cell r="A497" t="str">
            <v>C019</v>
          </cell>
          <cell r="B497" t="str">
            <v>CHAJJU RAM</v>
          </cell>
        </row>
        <row r="498">
          <cell r="A498" t="str">
            <v>C020</v>
          </cell>
          <cell r="B498" t="str">
            <v>CHHOTE LAL</v>
          </cell>
        </row>
        <row r="499">
          <cell r="A499" t="str">
            <v>C021</v>
          </cell>
          <cell r="B499" t="str">
            <v>CHHABRA STEEL INDUSTRIES</v>
          </cell>
        </row>
        <row r="500">
          <cell r="A500" t="str">
            <v>C022</v>
          </cell>
          <cell r="B500" t="str">
            <v>CHIRANJI LAL SHARMA</v>
          </cell>
        </row>
        <row r="501">
          <cell r="A501" t="str">
            <v>C023</v>
          </cell>
          <cell r="B501" t="str">
            <v>CEMCO WATER SEAL CONTRACTORS</v>
          </cell>
        </row>
        <row r="502">
          <cell r="A502" t="str">
            <v>C024</v>
          </cell>
          <cell r="B502" t="str">
            <v>CHANDRA TRANSPORT</v>
          </cell>
        </row>
        <row r="503">
          <cell r="A503" t="str">
            <v>C025</v>
          </cell>
          <cell r="B503" t="str">
            <v>CONSTECHS</v>
          </cell>
        </row>
        <row r="504">
          <cell r="A504" t="str">
            <v>C026</v>
          </cell>
          <cell r="B504" t="str">
            <v>COM SYS. INC/</v>
          </cell>
        </row>
        <row r="505">
          <cell r="A505" t="str">
            <v>C027</v>
          </cell>
          <cell r="B505" t="str">
            <v>CHARU STEEL TRADERS</v>
          </cell>
        </row>
        <row r="506">
          <cell r="A506" t="str">
            <v>C028</v>
          </cell>
          <cell r="B506" t="str">
            <v>CHAND BUILDING MATERIAL CARRIER</v>
          </cell>
        </row>
        <row r="507">
          <cell r="A507" t="str">
            <v>C029</v>
          </cell>
          <cell r="B507" t="str">
            <v>COSMIC GRANITES</v>
          </cell>
        </row>
        <row r="508">
          <cell r="A508" t="str">
            <v>C030</v>
          </cell>
          <cell r="B508" t="str">
            <v>C R MAITHAN</v>
          </cell>
        </row>
        <row r="509">
          <cell r="A509" t="str">
            <v>C031</v>
          </cell>
          <cell r="B509" t="str">
            <v>CHAUDHARY STEEL WORKS</v>
          </cell>
        </row>
        <row r="510">
          <cell r="A510" t="str">
            <v>C032</v>
          </cell>
          <cell r="B510" t="str">
            <v>C L BHATTA &amp; CO.</v>
          </cell>
        </row>
        <row r="511">
          <cell r="A511" t="str">
            <v>C033</v>
          </cell>
          <cell r="B511" t="str">
            <v>COSMIC BUILDERS</v>
          </cell>
        </row>
        <row r="512">
          <cell r="A512" t="str">
            <v>C034</v>
          </cell>
          <cell r="B512" t="str">
            <v>COMPRO SERVICES INDIA (P) LTD.</v>
          </cell>
        </row>
        <row r="513">
          <cell r="A513" t="str">
            <v>C035</v>
          </cell>
          <cell r="B513" t="str">
            <v>COROTECT</v>
          </cell>
        </row>
        <row r="514">
          <cell r="A514" t="str">
            <v>C036</v>
          </cell>
          <cell r="B514" t="str">
            <v>C B MISHRA</v>
          </cell>
        </row>
        <row r="515">
          <cell r="A515" t="str">
            <v>C037</v>
          </cell>
          <cell r="B515" t="str">
            <v>CHAMAN LAL</v>
          </cell>
        </row>
        <row r="516">
          <cell r="A516" t="str">
            <v>C038</v>
          </cell>
          <cell r="B516" t="str">
            <v>CHECK WATER PROOFING PVT. LTD.</v>
          </cell>
        </row>
        <row r="517">
          <cell r="A517" t="str">
            <v>C039</v>
          </cell>
          <cell r="B517" t="str">
            <v>CITY CONSTRUCTIONS</v>
          </cell>
        </row>
        <row r="518">
          <cell r="A518" t="str">
            <v>C040</v>
          </cell>
          <cell r="B518" t="str">
            <v>CHANDA CONSTRUCTION CO.</v>
          </cell>
        </row>
        <row r="519">
          <cell r="A519" t="str">
            <v>C041</v>
          </cell>
          <cell r="B519" t="str">
            <v>CHADHARY BUILDING MATERIAL CARRIER</v>
          </cell>
        </row>
        <row r="520">
          <cell r="A520" t="str">
            <v>C042</v>
          </cell>
          <cell r="B520" t="str">
            <v>CLASSIC FINANCIAL SERV. &amp; ENT. LTD.</v>
          </cell>
        </row>
        <row r="521">
          <cell r="A521" t="str">
            <v>C043</v>
          </cell>
          <cell r="B521" t="str">
            <v>COMMSYS INC (COMM.&amp; MDERNISATION SYSTEM)</v>
          </cell>
        </row>
        <row r="522">
          <cell r="A522" t="str">
            <v>C044</v>
          </cell>
          <cell r="B522" t="str">
            <v>CHEMI TECH ENGG. LTD.</v>
          </cell>
        </row>
        <row r="523">
          <cell r="A523" t="str">
            <v>C045</v>
          </cell>
          <cell r="B523" t="str">
            <v>CHAND SINGH</v>
          </cell>
        </row>
        <row r="524">
          <cell r="A524" t="str">
            <v>C046</v>
          </cell>
          <cell r="B524" t="str">
            <v>C K MARKETING (P) LTD.</v>
          </cell>
        </row>
        <row r="525">
          <cell r="A525" t="str">
            <v>C047</v>
          </cell>
          <cell r="B525" t="str">
            <v>CHANDER PAL(INOP.)</v>
          </cell>
        </row>
        <row r="526">
          <cell r="A526" t="str">
            <v>C048</v>
          </cell>
          <cell r="B526" t="str">
            <v>CONSOLIDATED ENGG.CO.</v>
          </cell>
        </row>
        <row r="527">
          <cell r="A527" t="str">
            <v>C049</v>
          </cell>
          <cell r="B527" t="str">
            <v>CHANDRIKA PRASAD(INOP.)</v>
          </cell>
        </row>
        <row r="528">
          <cell r="A528" t="str">
            <v>C050</v>
          </cell>
          <cell r="B528" t="str">
            <v>CHAUDHARY STEEL FABRICATION(INOP.)</v>
          </cell>
        </row>
        <row r="529">
          <cell r="A529" t="str">
            <v>C051</v>
          </cell>
          <cell r="B529" t="str">
            <v>COMPRREHENSIVE TECH SERVICES</v>
          </cell>
        </row>
        <row r="530">
          <cell r="A530" t="str">
            <v>C052</v>
          </cell>
          <cell r="B530" t="str">
            <v>CHANDER KUMAR(INOP.)</v>
          </cell>
        </row>
        <row r="531">
          <cell r="A531" t="str">
            <v>C053</v>
          </cell>
          <cell r="B531" t="str">
            <v>COOPERS &amp; LYBRAND PVT LTD</v>
          </cell>
        </row>
        <row r="532">
          <cell r="A532" t="str">
            <v>C054</v>
          </cell>
          <cell r="B532" t="str">
            <v>CINELINKS</v>
          </cell>
        </row>
        <row r="533">
          <cell r="A533" t="str">
            <v>C055</v>
          </cell>
          <cell r="B533" t="str">
            <v>CIVCON BUILDERS</v>
          </cell>
        </row>
        <row r="534">
          <cell r="A534" t="str">
            <v>C056</v>
          </cell>
          <cell r="B534" t="str">
            <v>CHANDER PRAKASH BDG. MATERIAL CARRIER</v>
          </cell>
        </row>
        <row r="535">
          <cell r="A535" t="str">
            <v>C057</v>
          </cell>
          <cell r="B535" t="str">
            <v>CAPITAL CONSTRUCTION &amp; DECORATORS</v>
          </cell>
        </row>
        <row r="536">
          <cell r="A536" t="str">
            <v>C058</v>
          </cell>
          <cell r="B536" t="str">
            <v>CONTRADE INTERNATIONAL PVT. LTD.</v>
          </cell>
        </row>
        <row r="537">
          <cell r="A537" t="str">
            <v>C059</v>
          </cell>
          <cell r="B537" t="str">
            <v>CONTINENTAL ENGG. CO.</v>
          </cell>
        </row>
        <row r="538">
          <cell r="A538" t="str">
            <v>C060</v>
          </cell>
          <cell r="B538" t="str">
            <v>M/S COMPUTER STATIONERS</v>
          </cell>
        </row>
        <row r="539">
          <cell r="A539" t="str">
            <v>C061</v>
          </cell>
          <cell r="B539" t="str">
            <v>CAD STUDIO</v>
          </cell>
        </row>
        <row r="540">
          <cell r="A540" t="str">
            <v>C062</v>
          </cell>
          <cell r="B540" t="str">
            <v>CITI BANK DINERS CLUB</v>
          </cell>
        </row>
        <row r="541">
          <cell r="A541" t="str">
            <v>C063</v>
          </cell>
          <cell r="B541" t="str">
            <v>CHADHA PROJECT SERVICES</v>
          </cell>
        </row>
        <row r="542">
          <cell r="A542" t="str">
            <v>C064</v>
          </cell>
          <cell r="B542" t="str">
            <v>M/S CASTROL INDIA LTD.</v>
          </cell>
        </row>
        <row r="543">
          <cell r="A543" t="str">
            <v>C065</v>
          </cell>
          <cell r="B543" t="str">
            <v>CHEMOLIT AGENCIES</v>
          </cell>
        </row>
        <row r="544">
          <cell r="A544" t="str">
            <v>C066</v>
          </cell>
          <cell r="B544" t="str">
            <v>COMMERCIAL EQUIPMENTS</v>
          </cell>
        </row>
        <row r="545">
          <cell r="A545" t="str">
            <v>C067</v>
          </cell>
          <cell r="B545" t="str">
            <v>CAPITAL BUILDING &amp; FURNISHING CO.</v>
          </cell>
        </row>
        <row r="546">
          <cell r="A546" t="str">
            <v>C068</v>
          </cell>
          <cell r="B546" t="str">
            <v>CLASSIC INTERIORS</v>
          </cell>
        </row>
        <row r="547">
          <cell r="A547" t="str">
            <v>C069</v>
          </cell>
          <cell r="B547" t="str">
            <v>CHAUDHARY &amp; SEHGAL ASSOCIATES</v>
          </cell>
        </row>
        <row r="548">
          <cell r="A548" t="str">
            <v>C070</v>
          </cell>
          <cell r="B548" t="str">
            <v>CHEMPRO CONSTRUCTION SPECIALITIES</v>
          </cell>
        </row>
        <row r="549">
          <cell r="A549" t="str">
            <v>C071</v>
          </cell>
          <cell r="B549" t="str">
            <v>CSP TECHNO CONSTRUCTION</v>
          </cell>
        </row>
        <row r="550">
          <cell r="A550" t="str">
            <v>C072</v>
          </cell>
          <cell r="B550" t="str">
            <v>CHINTAMANI METAL UDYOG (P) LTD.</v>
          </cell>
        </row>
        <row r="551">
          <cell r="A551" t="str">
            <v>C073</v>
          </cell>
          <cell r="B551" t="str">
            <v>CENTURY PLYBOARDS (I) LTD.</v>
          </cell>
        </row>
        <row r="552">
          <cell r="A552" t="str">
            <v>C074</v>
          </cell>
          <cell r="B552" t="str">
            <v>CHAMPA LAL JAIN &amp; CO.</v>
          </cell>
        </row>
        <row r="553">
          <cell r="A553" t="str">
            <v>C075</v>
          </cell>
          <cell r="B553" t="str">
            <v>C M PARKASH</v>
          </cell>
        </row>
        <row r="554">
          <cell r="A554" t="str">
            <v>C076</v>
          </cell>
          <cell r="B554" t="str">
            <v>COMT CONSTRUCTION (P) LTD.</v>
          </cell>
        </row>
        <row r="555">
          <cell r="A555" t="str">
            <v>C077</v>
          </cell>
          <cell r="B555" t="str">
            <v>CHHIGAN SINGH CHOUDHARI &amp; CO.</v>
          </cell>
        </row>
        <row r="556">
          <cell r="A556" t="str">
            <v>C078</v>
          </cell>
          <cell r="B556" t="str">
            <v>CHOUDHARY AZAD</v>
          </cell>
        </row>
        <row r="557">
          <cell r="A557" t="str">
            <v>C079</v>
          </cell>
          <cell r="B557" t="str">
            <v>COMBINE ENGINEERING ENTERPRISES</v>
          </cell>
        </row>
        <row r="558">
          <cell r="A558" t="str">
            <v>C080</v>
          </cell>
          <cell r="B558" t="str">
            <v>CHAWLA TECHNO CONSTRUCT LIMITED</v>
          </cell>
        </row>
        <row r="559">
          <cell r="A559" t="str">
            <v>C081</v>
          </cell>
          <cell r="B559" t="str">
            <v>CHHIRAKLOT BUILDING MATERIAL STORE</v>
          </cell>
        </row>
        <row r="560">
          <cell r="A560" t="str">
            <v>C082</v>
          </cell>
          <cell r="B560" t="str">
            <v>CHIRANGI LAL</v>
          </cell>
        </row>
        <row r="561">
          <cell r="A561" t="str">
            <v>C083</v>
          </cell>
          <cell r="B561" t="str">
            <v>CHAND KISHORE</v>
          </cell>
        </row>
        <row r="562">
          <cell r="A562" t="str">
            <v>C085</v>
          </cell>
          <cell r="B562" t="str">
            <v>CLASSIC CONTRACTOR</v>
          </cell>
        </row>
        <row r="563">
          <cell r="A563" t="str">
            <v>C086</v>
          </cell>
          <cell r="B563" t="str">
            <v>CARDINAL ENTERPRENEURS</v>
          </cell>
        </row>
        <row r="564">
          <cell r="A564" t="str">
            <v>C087</v>
          </cell>
          <cell r="B564" t="str">
            <v>CHIRAG ASSOCIATES</v>
          </cell>
        </row>
        <row r="565">
          <cell r="A565" t="str">
            <v>C088</v>
          </cell>
          <cell r="B565" t="str">
            <v>CYBER WORLD</v>
          </cell>
        </row>
        <row r="566">
          <cell r="A566" t="str">
            <v>C089</v>
          </cell>
          <cell r="B566" t="str">
            <v>CHAWLA TRUCK &amp; TRAILOR TRANSPORT</v>
          </cell>
        </row>
        <row r="567">
          <cell r="A567" t="str">
            <v>C090</v>
          </cell>
          <cell r="B567" t="str">
            <v>CONCEPT ILLUMINATION</v>
          </cell>
        </row>
        <row r="568">
          <cell r="A568" t="str">
            <v>C091</v>
          </cell>
          <cell r="B568" t="str">
            <v>C P RASTOGI</v>
          </cell>
        </row>
        <row r="569">
          <cell r="A569" t="str">
            <v>C092</v>
          </cell>
          <cell r="B569" t="str">
            <v>CIVIL ENGG. &amp; CONSTRUCTION REVIEW</v>
          </cell>
        </row>
        <row r="570">
          <cell r="A570" t="str">
            <v>C093</v>
          </cell>
          <cell r="B570" t="str">
            <v>CHOUDHARY &amp; SEGHAL ASSOCIATES</v>
          </cell>
        </row>
        <row r="571">
          <cell r="A571" t="str">
            <v>C094</v>
          </cell>
          <cell r="B571" t="str">
            <v>CROSS ROAD SUPER MARKET</v>
          </cell>
        </row>
        <row r="572">
          <cell r="A572" t="str">
            <v>C095</v>
          </cell>
          <cell r="B572" t="str">
            <v>CONTAINER CORP. OF INDIA</v>
          </cell>
        </row>
        <row r="573">
          <cell r="A573" t="str">
            <v>C096</v>
          </cell>
          <cell r="B573" t="str">
            <v>CHINTAMANI</v>
          </cell>
        </row>
        <row r="574">
          <cell r="A574" t="str">
            <v>C097</v>
          </cell>
          <cell r="B574" t="str">
            <v>CONSTRUCTION MACHINERY</v>
          </cell>
        </row>
        <row r="575">
          <cell r="A575" t="str">
            <v>C098</v>
          </cell>
          <cell r="B575" t="str">
            <v>CORPORATION BANK</v>
          </cell>
        </row>
        <row r="576">
          <cell r="A576" t="str">
            <v>C099</v>
          </cell>
          <cell r="B576" t="str">
            <v>CENTRAL WARE HOUSING CORP.</v>
          </cell>
        </row>
        <row r="577">
          <cell r="A577" t="str">
            <v>C100</v>
          </cell>
          <cell r="B577" t="str">
            <v>CHOUDHARY WATER SUPPLIER</v>
          </cell>
        </row>
        <row r="578">
          <cell r="A578" t="str">
            <v>C101</v>
          </cell>
          <cell r="B578" t="str">
            <v>CONSTRUCTION EQUIPMENT</v>
          </cell>
        </row>
        <row r="579">
          <cell r="A579" t="str">
            <v>C102</v>
          </cell>
          <cell r="B579" t="str">
            <v>COMBINED AGENCIES</v>
          </cell>
        </row>
        <row r="580">
          <cell r="A580" t="str">
            <v>C103</v>
          </cell>
          <cell r="B580" t="str">
            <v>CYBEX POWER SYSTEM</v>
          </cell>
        </row>
        <row r="581">
          <cell r="A581" t="str">
            <v>C104</v>
          </cell>
          <cell r="B581" t="str">
            <v>CHHIGAN SINGH CHOUDHARY &amp; CO.</v>
          </cell>
        </row>
        <row r="582">
          <cell r="A582" t="str">
            <v>C105</v>
          </cell>
          <cell r="B582" t="str">
            <v>CHAUDHARY GLASS</v>
          </cell>
        </row>
        <row r="583">
          <cell r="A583" t="str">
            <v>C106</v>
          </cell>
          <cell r="B583" t="str">
            <v>CRYSTAL CORPORATION</v>
          </cell>
        </row>
        <row r="584">
          <cell r="A584" t="str">
            <v>C107</v>
          </cell>
          <cell r="B584" t="str">
            <v>CELCRETE INDIA</v>
          </cell>
        </row>
        <row r="585">
          <cell r="A585" t="str">
            <v>C108</v>
          </cell>
          <cell r="B585" t="str">
            <v>CHINTAMANI PRADHAN &amp; MANJIT ENGG. CORPOR</v>
          </cell>
        </row>
        <row r="586">
          <cell r="A586" t="str">
            <v>C109</v>
          </cell>
          <cell r="B586" t="str">
            <v>COSMOS CONSTRUCTION CO.</v>
          </cell>
        </row>
        <row r="587">
          <cell r="A587" t="str">
            <v>C110</v>
          </cell>
          <cell r="B587" t="str">
            <v>COMPETENT ENGINEERS</v>
          </cell>
        </row>
        <row r="588">
          <cell r="A588" t="str">
            <v>C111</v>
          </cell>
          <cell r="B588" t="str">
            <v>CALCUTTA BATTERY SUPPLU CO. PVT. LTD.</v>
          </cell>
        </row>
        <row r="589">
          <cell r="A589" t="str">
            <v>C112</v>
          </cell>
          <cell r="B589" t="str">
            <v>C TRIBHOVAN DAS &amp; CO.</v>
          </cell>
        </row>
        <row r="590">
          <cell r="A590" t="str">
            <v>C113</v>
          </cell>
          <cell r="B590" t="str">
            <v>CHANDAN SINGH &amp; LAXMI CHAND</v>
          </cell>
        </row>
        <row r="591">
          <cell r="A591" t="str">
            <v>C114</v>
          </cell>
          <cell r="B591" t="str">
            <v>CLIPS QUALITY OFFICE SUPPLIES (P) LTD.</v>
          </cell>
        </row>
        <row r="592">
          <cell r="A592" t="str">
            <v>C115</v>
          </cell>
          <cell r="B592" t="str">
            <v>CITY GEARS</v>
          </cell>
        </row>
        <row r="593">
          <cell r="A593" t="str">
            <v>C116</v>
          </cell>
          <cell r="B593" t="str">
            <v>CICO ENGINEERING SERVICES(P) LTD.</v>
          </cell>
        </row>
        <row r="594">
          <cell r="A594" t="str">
            <v>C117</v>
          </cell>
          <cell r="B594" t="str">
            <v>CABLE COMMUNICATIONS</v>
          </cell>
        </row>
        <row r="595">
          <cell r="A595" t="str">
            <v>C118</v>
          </cell>
          <cell r="B595" t="str">
            <v>CARDIO FITNESS (I) PVT. LTD.</v>
          </cell>
        </row>
        <row r="596">
          <cell r="A596" t="str">
            <v>C119</v>
          </cell>
          <cell r="B596" t="str">
            <v>COMPOSIL INDIA PVT.LTD.</v>
          </cell>
        </row>
        <row r="597">
          <cell r="A597" t="str">
            <v>C120</v>
          </cell>
          <cell r="B597" t="str">
            <v>CENTRAL ARCADE TAXI SERVICE</v>
          </cell>
        </row>
        <row r="598">
          <cell r="A598" t="str">
            <v>C121</v>
          </cell>
          <cell r="B598" t="str">
            <v>CONTINENTAL EQUIPMENT INDIA PVT LTD</v>
          </cell>
        </row>
        <row r="599">
          <cell r="A599" t="str">
            <v>C122</v>
          </cell>
          <cell r="B599" t="str">
            <v>CAPITAL REFRIGERATION CO. PVT. LTD.</v>
          </cell>
        </row>
        <row r="600">
          <cell r="A600" t="str">
            <v>C123</v>
          </cell>
          <cell r="B600" t="str">
            <v>CHINTAMANI ENTERPRISES</v>
          </cell>
        </row>
        <row r="601">
          <cell r="A601" t="str">
            <v>C124</v>
          </cell>
          <cell r="B601" t="str">
            <v>CORPORATE RISK INDIA PVT LTD</v>
          </cell>
        </row>
        <row r="602">
          <cell r="A602" t="str">
            <v>C125</v>
          </cell>
          <cell r="B602" t="str">
            <v>CREATIVE LIGHTS</v>
          </cell>
        </row>
        <row r="603">
          <cell r="A603" t="str">
            <v>C126</v>
          </cell>
          <cell r="B603" t="str">
            <v>CLASSIC INTERIOR'S</v>
          </cell>
        </row>
        <row r="604">
          <cell r="A604" t="str">
            <v>C127</v>
          </cell>
          <cell r="B604" t="str">
            <v>CARYAIRE</v>
          </cell>
        </row>
        <row r="605">
          <cell r="A605" t="str">
            <v>C128</v>
          </cell>
          <cell r="B605" t="str">
            <v>COIR BOARD</v>
          </cell>
        </row>
        <row r="606">
          <cell r="A606" t="str">
            <v>C129</v>
          </cell>
          <cell r="B606" t="str">
            <v>CASTROL INDIA LIMITED</v>
          </cell>
        </row>
        <row r="607">
          <cell r="A607" t="str">
            <v>C130</v>
          </cell>
          <cell r="B607" t="str">
            <v>CONT FREIGHT SHIPPING AGENCY (I) P LTD</v>
          </cell>
        </row>
        <row r="608">
          <cell r="A608" t="str">
            <v>C131</v>
          </cell>
          <cell r="B608" t="str">
            <v>C-NET COMMUNICATION INDIA PVT. LTD.</v>
          </cell>
        </row>
        <row r="609">
          <cell r="A609" t="str">
            <v>C132</v>
          </cell>
          <cell r="B609" t="str">
            <v>CANCO INDUSTRIES (P) LTD.</v>
          </cell>
        </row>
        <row r="610">
          <cell r="A610" t="str">
            <v>C801</v>
          </cell>
          <cell r="B610" t="str">
            <v>CHANDRA KR KAPOOR</v>
          </cell>
        </row>
        <row r="611">
          <cell r="A611" t="str">
            <v>C802</v>
          </cell>
          <cell r="B611" t="str">
            <v>CHANDER PURI</v>
          </cell>
        </row>
        <row r="612">
          <cell r="A612" t="str">
            <v>C803</v>
          </cell>
          <cell r="B612" t="str">
            <v>CHAND KHANNA</v>
          </cell>
        </row>
        <row r="613">
          <cell r="A613" t="str">
            <v>C804</v>
          </cell>
          <cell r="B613" t="str">
            <v>CIVITECH CONSULTANTS (P) LTD</v>
          </cell>
        </row>
        <row r="614">
          <cell r="A614" t="str">
            <v>D001</v>
          </cell>
          <cell r="B614" t="str">
            <v>DURGA ASSOCIATES</v>
          </cell>
        </row>
        <row r="615">
          <cell r="A615" t="str">
            <v>D002</v>
          </cell>
          <cell r="B615" t="str">
            <v>DELHI AUTOMOBILES LTD.</v>
          </cell>
        </row>
        <row r="616">
          <cell r="A616" t="str">
            <v>D003</v>
          </cell>
          <cell r="B616" t="str">
            <v>DELHI MERCANTILE CO.</v>
          </cell>
        </row>
        <row r="617">
          <cell r="A617" t="str">
            <v>D004</v>
          </cell>
          <cell r="B617" t="str">
            <v>DELTA MARKETING</v>
          </cell>
        </row>
        <row r="618">
          <cell r="A618" t="str">
            <v>D005</v>
          </cell>
          <cell r="B618" t="str">
            <v>DAYA RAM</v>
          </cell>
        </row>
        <row r="619">
          <cell r="A619" t="str">
            <v>D006</v>
          </cell>
          <cell r="B619" t="str">
            <v>DILIP KR. GUPTA</v>
          </cell>
        </row>
        <row r="620">
          <cell r="A620" t="str">
            <v>D007</v>
          </cell>
          <cell r="B620" t="str">
            <v>D.S.VERMA &amp; SONS</v>
          </cell>
        </row>
        <row r="621">
          <cell r="A621" t="str">
            <v>D008</v>
          </cell>
          <cell r="B621" t="str">
            <v>DARLING PUMPS PVT. LTD.</v>
          </cell>
        </row>
        <row r="622">
          <cell r="A622" t="str">
            <v>D009</v>
          </cell>
          <cell r="B622" t="str">
            <v>DEVRAJ</v>
          </cell>
        </row>
        <row r="623">
          <cell r="A623" t="str">
            <v>D010</v>
          </cell>
          <cell r="B623" t="str">
            <v>DEVI SINGH</v>
          </cell>
        </row>
        <row r="624">
          <cell r="A624" t="str">
            <v>D011</v>
          </cell>
          <cell r="B624" t="str">
            <v>DAYA NATH</v>
          </cell>
        </row>
        <row r="625">
          <cell r="A625" t="str">
            <v>D012</v>
          </cell>
          <cell r="B625" t="str">
            <v>DLF UNIVERSAL LTD.</v>
          </cell>
        </row>
        <row r="626">
          <cell r="A626" t="str">
            <v>D013</v>
          </cell>
          <cell r="B626" t="str">
            <v>DLF RECREATIONAL FOUNDATION PVT. LTD.</v>
          </cell>
        </row>
        <row r="627">
          <cell r="A627" t="str">
            <v>D014</v>
          </cell>
          <cell r="B627" t="str">
            <v>D K DHIR</v>
          </cell>
        </row>
        <row r="628">
          <cell r="A628" t="str">
            <v>D015</v>
          </cell>
          <cell r="B628" t="str">
            <v>DEEPAK CONSTRUCTION</v>
          </cell>
        </row>
        <row r="629">
          <cell r="A629" t="str">
            <v>D016</v>
          </cell>
          <cell r="B629" t="str">
            <v>DECOLINKERS</v>
          </cell>
        </row>
        <row r="630">
          <cell r="A630" t="str">
            <v>D017</v>
          </cell>
          <cell r="B630" t="str">
            <v>CREATION</v>
          </cell>
        </row>
        <row r="631">
          <cell r="A631" t="str">
            <v>D018</v>
          </cell>
          <cell r="B631" t="str">
            <v>DRAIL BUILDING MATERIAL SUPPLIER</v>
          </cell>
        </row>
        <row r="632">
          <cell r="A632" t="str">
            <v>D019</v>
          </cell>
          <cell r="B632" t="str">
            <v>DIPAK ADHIKARY</v>
          </cell>
        </row>
        <row r="633">
          <cell r="A633" t="str">
            <v>D020</v>
          </cell>
          <cell r="B633" t="str">
            <v>DMT - FARIDABAD</v>
          </cell>
        </row>
        <row r="634">
          <cell r="A634" t="str">
            <v>D021</v>
          </cell>
          <cell r="B634" t="str">
            <v>D.E.S.U</v>
          </cell>
        </row>
        <row r="635">
          <cell r="A635" t="str">
            <v>D022</v>
          </cell>
          <cell r="B635" t="str">
            <v>DIL CONSTRUCTION DIVISION</v>
          </cell>
        </row>
        <row r="636">
          <cell r="A636" t="str">
            <v>D023</v>
          </cell>
          <cell r="B636" t="str">
            <v>DLIP SINGH</v>
          </cell>
        </row>
        <row r="637">
          <cell r="A637" t="str">
            <v>D024</v>
          </cell>
          <cell r="B637" t="str">
            <v>DASH CREATIVES</v>
          </cell>
        </row>
        <row r="638">
          <cell r="A638" t="str">
            <v>D025</v>
          </cell>
          <cell r="B638" t="str">
            <v>DRILL TECH ENGINEERS</v>
          </cell>
        </row>
        <row r="639">
          <cell r="A639" t="str">
            <v>D026</v>
          </cell>
          <cell r="B639" t="str">
            <v>DIALOG</v>
          </cell>
        </row>
        <row r="640">
          <cell r="A640" t="str">
            <v>D027</v>
          </cell>
          <cell r="B640" t="str">
            <v>DAWAR CARRIER</v>
          </cell>
        </row>
        <row r="641">
          <cell r="A641" t="str">
            <v>D028</v>
          </cell>
          <cell r="B641" t="str">
            <v>DEVI LAL</v>
          </cell>
        </row>
        <row r="642">
          <cell r="A642" t="str">
            <v>D029</v>
          </cell>
          <cell r="B642" t="str">
            <v>D P SABHARWAL</v>
          </cell>
        </row>
        <row r="643">
          <cell r="A643" t="str">
            <v>D030</v>
          </cell>
          <cell r="B643" t="str">
            <v>DIZZY PRINTERS</v>
          </cell>
        </row>
        <row r="644">
          <cell r="A644" t="str">
            <v>D031</v>
          </cell>
          <cell r="B644" t="str">
            <v>DEEPAK MARBLES</v>
          </cell>
        </row>
        <row r="645">
          <cell r="A645" t="str">
            <v>D032</v>
          </cell>
          <cell r="B645" t="str">
            <v>DEEPAK BUILDERS</v>
          </cell>
        </row>
        <row r="646">
          <cell r="A646" t="str">
            <v>D033</v>
          </cell>
          <cell r="B646" t="str">
            <v>DHARAM VIR</v>
          </cell>
        </row>
        <row r="647">
          <cell r="A647" t="str">
            <v>D034</v>
          </cell>
          <cell r="B647" t="str">
            <v>DAVINDER SACHDEVA</v>
          </cell>
        </row>
        <row r="648">
          <cell r="A648" t="str">
            <v>D035</v>
          </cell>
          <cell r="B648" t="str">
            <v>DINESH KUMAR GUPTA</v>
          </cell>
        </row>
        <row r="649">
          <cell r="A649" t="str">
            <v>D036</v>
          </cell>
          <cell r="B649" t="str">
            <v>DINESH SINGH</v>
          </cell>
        </row>
        <row r="650">
          <cell r="A650" t="str">
            <v>D037</v>
          </cell>
          <cell r="B650" t="str">
            <v>DURYODHAN MANDAL</v>
          </cell>
        </row>
        <row r="651">
          <cell r="A651" t="str">
            <v>D038</v>
          </cell>
          <cell r="B651" t="str">
            <v>DAYAL CHAND</v>
          </cell>
        </row>
        <row r="652">
          <cell r="A652" t="str">
            <v>D039</v>
          </cell>
          <cell r="B652" t="str">
            <v>DEEPAK ENTERPRISES</v>
          </cell>
        </row>
        <row r="653">
          <cell r="A653" t="str">
            <v>D040</v>
          </cell>
          <cell r="B653" t="str">
            <v>DOCTOR SINGH</v>
          </cell>
        </row>
        <row r="654">
          <cell r="A654" t="str">
            <v>D041</v>
          </cell>
          <cell r="B654" t="str">
            <v>DEV RAJ GUPTA &amp; CO.</v>
          </cell>
        </row>
        <row r="655">
          <cell r="A655" t="str">
            <v>D042</v>
          </cell>
          <cell r="B655" t="str">
            <v>DAGAR BUILDING MATERIAL CARRIER</v>
          </cell>
        </row>
        <row r="656">
          <cell r="A656" t="str">
            <v>D043</v>
          </cell>
          <cell r="B656" t="str">
            <v>DEBONAIR SECURITY &amp; ALLIED SERVICES</v>
          </cell>
        </row>
        <row r="657">
          <cell r="A657" t="str">
            <v>D044</v>
          </cell>
          <cell r="B657" t="str">
            <v>D N SHUKLA</v>
          </cell>
        </row>
        <row r="658">
          <cell r="A658" t="str">
            <v>D045</v>
          </cell>
          <cell r="B658" t="str">
            <v>DELHI DOORS</v>
          </cell>
        </row>
        <row r="659">
          <cell r="A659" t="str">
            <v>D046</v>
          </cell>
          <cell r="B659" t="str">
            <v>DEEP CHAND</v>
          </cell>
        </row>
        <row r="660">
          <cell r="A660" t="str">
            <v>D047</v>
          </cell>
          <cell r="B660" t="str">
            <v>DAULAT RAM</v>
          </cell>
        </row>
        <row r="661">
          <cell r="A661" t="str">
            <v>D048</v>
          </cell>
          <cell r="B661" t="str">
            <v>DLF BUILDERS &amp; DEVELOPERS LTD.</v>
          </cell>
        </row>
        <row r="662">
          <cell r="A662" t="str">
            <v>D049</v>
          </cell>
          <cell r="B662" t="str">
            <v>DLF UNIVERSAL LTD. (MISC. A)</v>
          </cell>
        </row>
        <row r="663">
          <cell r="A663" t="str">
            <v>D050</v>
          </cell>
          <cell r="B663" t="str">
            <v>DLF UNIVERSAL LTD. (TOWN SERB.)</v>
          </cell>
        </row>
        <row r="664">
          <cell r="A664" t="str">
            <v>D051</v>
          </cell>
          <cell r="B664" t="str">
            <v>D.R.SUMANT SINGHAR</v>
          </cell>
        </row>
        <row r="665">
          <cell r="A665" t="str">
            <v>D052</v>
          </cell>
          <cell r="B665" t="str">
            <v>DEVISAHA(INOP.)</v>
          </cell>
        </row>
        <row r="666">
          <cell r="A666" t="str">
            <v>D053</v>
          </cell>
          <cell r="B666" t="str">
            <v>DESH RAJ GUPTA &amp; CO.(INOP.)</v>
          </cell>
        </row>
        <row r="667">
          <cell r="A667" t="str">
            <v>D054</v>
          </cell>
          <cell r="B667" t="str">
            <v>DHARAM DEV</v>
          </cell>
        </row>
        <row r="668">
          <cell r="A668" t="str">
            <v>D055</v>
          </cell>
          <cell r="B668" t="str">
            <v>D.P.MISHRA</v>
          </cell>
        </row>
        <row r="669">
          <cell r="A669" t="str">
            <v>D056</v>
          </cell>
          <cell r="B669" t="str">
            <v>DESTINATION INTERNATIONAL COR.(INOP.)</v>
          </cell>
        </row>
        <row r="670">
          <cell r="A670" t="str">
            <v>D057</v>
          </cell>
          <cell r="B670" t="str">
            <v>DEE PEE SHARMA &amp; ASSOCIATES</v>
          </cell>
        </row>
        <row r="671">
          <cell r="A671" t="str">
            <v>D058</v>
          </cell>
          <cell r="B671" t="str">
            <v>DELHI ALUMINIUM (P) LTD(INOP.)</v>
          </cell>
        </row>
        <row r="672">
          <cell r="A672" t="str">
            <v>D059</v>
          </cell>
          <cell r="B672" t="str">
            <v>DHAN SINGH(INOP.)</v>
          </cell>
        </row>
        <row r="673">
          <cell r="A673" t="str">
            <v>D060</v>
          </cell>
          <cell r="B673" t="str">
            <v>DELCON (INDIA)</v>
          </cell>
        </row>
        <row r="674">
          <cell r="A674" t="str">
            <v>D061</v>
          </cell>
          <cell r="B674" t="str">
            <v>DHARAM PAL &amp; SONS</v>
          </cell>
        </row>
        <row r="675">
          <cell r="A675" t="str">
            <v>D062</v>
          </cell>
          <cell r="B675" t="str">
            <v>DE STEELWAYS</v>
          </cell>
        </row>
        <row r="676">
          <cell r="A676" t="str">
            <v>D063</v>
          </cell>
          <cell r="B676" t="str">
            <v>DEOLALIKAR CONSULTANT PRIVATE LIMITED</v>
          </cell>
        </row>
        <row r="677">
          <cell r="A677" t="str">
            <v>D064</v>
          </cell>
          <cell r="B677" t="str">
            <v>DAGAR BUILDING MATERIAL SUPPLIER</v>
          </cell>
        </row>
        <row r="678">
          <cell r="A678" t="str">
            <v>D065</v>
          </cell>
          <cell r="B678" t="str">
            <v>DEE PEE ENGINEERING WORKS</v>
          </cell>
        </row>
        <row r="679">
          <cell r="A679" t="str">
            <v>D066</v>
          </cell>
          <cell r="B679" t="str">
            <v>D P GUPTA &amp; CO. (PVT.) LTD.</v>
          </cell>
        </row>
        <row r="680">
          <cell r="A680" t="str">
            <v>D067</v>
          </cell>
          <cell r="B680" t="str">
            <v>D.J. DHAR</v>
          </cell>
        </row>
        <row r="681">
          <cell r="A681" t="str">
            <v>D068</v>
          </cell>
          <cell r="B681" t="str">
            <v>DHARAM PAL</v>
          </cell>
        </row>
        <row r="682">
          <cell r="A682" t="str">
            <v>D069</v>
          </cell>
          <cell r="B682" t="str">
            <v>DHARAMBIR BUILDING MATERIAL CARRIER</v>
          </cell>
        </row>
        <row r="683">
          <cell r="A683" t="str">
            <v>D070</v>
          </cell>
          <cell r="B683" t="str">
            <v>D S HYDRAULICS</v>
          </cell>
        </row>
        <row r="684">
          <cell r="A684" t="str">
            <v>D071</v>
          </cell>
          <cell r="B684" t="str">
            <v>DARAIL BUILDING MATERIAL SUPPLIER</v>
          </cell>
        </row>
        <row r="685">
          <cell r="A685" t="str">
            <v>D072</v>
          </cell>
          <cell r="B685" t="str">
            <v>D.K.TRAVEL AGENCY</v>
          </cell>
        </row>
        <row r="686">
          <cell r="A686" t="str">
            <v>D073</v>
          </cell>
          <cell r="B686" t="str">
            <v>DILIP KUMAR</v>
          </cell>
        </row>
        <row r="687">
          <cell r="A687" t="str">
            <v>D074</v>
          </cell>
          <cell r="B687" t="str">
            <v>DOON NURSERIES</v>
          </cell>
        </row>
        <row r="688">
          <cell r="A688" t="str">
            <v>D075</v>
          </cell>
          <cell r="B688" t="str">
            <v>DELHI LOHA BHANDAR</v>
          </cell>
        </row>
        <row r="689">
          <cell r="A689" t="str">
            <v>D076</v>
          </cell>
          <cell r="B689" t="str">
            <v>DURALITE ALUMINIUM PVT. LTD.</v>
          </cell>
        </row>
        <row r="690">
          <cell r="A690" t="str">
            <v>D077</v>
          </cell>
          <cell r="B690" t="str">
            <v>DUDEJA TRANSPORT COMPANY</v>
          </cell>
        </row>
        <row r="691">
          <cell r="A691" t="str">
            <v>D078</v>
          </cell>
          <cell r="B691" t="str">
            <v>SH DALBIR SINGH DHIMAN</v>
          </cell>
        </row>
        <row r="692">
          <cell r="A692" t="str">
            <v>D079</v>
          </cell>
          <cell r="B692" t="str">
            <v>DIVINE ENGINEERS</v>
          </cell>
        </row>
        <row r="693">
          <cell r="A693" t="str">
            <v>D080</v>
          </cell>
          <cell r="B693" t="str">
            <v>D.K. CONSTRUCTIONS</v>
          </cell>
        </row>
        <row r="694">
          <cell r="A694" t="str">
            <v>D081</v>
          </cell>
          <cell r="B694" t="str">
            <v>DADA RAIL CARRIER</v>
          </cell>
        </row>
        <row r="695">
          <cell r="A695" t="str">
            <v>D082</v>
          </cell>
          <cell r="B695" t="str">
            <v>DATAR SWITCH GEAR LIMITED</v>
          </cell>
        </row>
        <row r="696">
          <cell r="A696" t="str">
            <v>D083</v>
          </cell>
          <cell r="B696" t="str">
            <v>DYNAVOX ELECTRONIC LIMITED</v>
          </cell>
        </row>
        <row r="697">
          <cell r="A697" t="str">
            <v>D084</v>
          </cell>
          <cell r="B697" t="str">
            <v>DURGA PRINTERS</v>
          </cell>
        </row>
        <row r="698">
          <cell r="A698" t="str">
            <v>D085</v>
          </cell>
          <cell r="B698" t="str">
            <v>DINESH KUMAR</v>
          </cell>
        </row>
        <row r="699">
          <cell r="A699" t="str">
            <v>D086</v>
          </cell>
          <cell r="B699" t="str">
            <v>DEV ASHISH TRADING COMPANY</v>
          </cell>
        </row>
        <row r="700">
          <cell r="A700" t="str">
            <v>D087</v>
          </cell>
          <cell r="B700" t="str">
            <v>DAGAR CARRIER</v>
          </cell>
        </row>
        <row r="701">
          <cell r="A701" t="str">
            <v>D088</v>
          </cell>
          <cell r="B701" t="str">
            <v>DRS TRANSPORT (P) LIMITED</v>
          </cell>
        </row>
        <row r="702">
          <cell r="A702" t="str">
            <v>D089</v>
          </cell>
          <cell r="B702" t="str">
            <v>D P BUILDERS</v>
          </cell>
        </row>
        <row r="703">
          <cell r="A703" t="str">
            <v>D090</v>
          </cell>
          <cell r="B703" t="str">
            <v>DECORATES PVT. LTD.</v>
          </cell>
        </row>
        <row r="704">
          <cell r="A704" t="str">
            <v>D091</v>
          </cell>
          <cell r="B704" t="str">
            <v>D SARDANA (CONSULTANT)</v>
          </cell>
        </row>
        <row r="705">
          <cell r="A705" t="str">
            <v>D092</v>
          </cell>
          <cell r="B705" t="str">
            <v>DEEPAK CARRIER</v>
          </cell>
        </row>
        <row r="706">
          <cell r="A706" t="str">
            <v>D093</v>
          </cell>
          <cell r="B706" t="str">
            <v>D.R. ASSOCIATES</v>
          </cell>
        </row>
        <row r="707">
          <cell r="A707" t="str">
            <v>D094</v>
          </cell>
          <cell r="B707" t="str">
            <v>DAMANI DYESTUFF LTD.</v>
          </cell>
        </row>
        <row r="708">
          <cell r="A708" t="str">
            <v>D095</v>
          </cell>
          <cell r="B708" t="str">
            <v>DEE PEARLS INDIA PVT. LTD.</v>
          </cell>
        </row>
        <row r="709">
          <cell r="A709" t="str">
            <v>D096</v>
          </cell>
          <cell r="B709" t="str">
            <v>DLF CEMENT LIMITED</v>
          </cell>
        </row>
        <row r="710">
          <cell r="A710" t="str">
            <v>D097</v>
          </cell>
          <cell r="B710" t="str">
            <v>DIVANSU CONSTRUCTION CO.</v>
          </cell>
        </row>
        <row r="711">
          <cell r="A711" t="str">
            <v>D098</v>
          </cell>
          <cell r="B711" t="str">
            <v>DHANIRAM</v>
          </cell>
        </row>
        <row r="712">
          <cell r="A712" t="str">
            <v>D099</v>
          </cell>
          <cell r="B712" t="str">
            <v>DLF MOTORS INDIA LTD</v>
          </cell>
        </row>
        <row r="713">
          <cell r="A713" t="str">
            <v>D100</v>
          </cell>
          <cell r="B713" t="str">
            <v>DELTA FACTORS INDIA  PVT. LTD.</v>
          </cell>
        </row>
        <row r="714">
          <cell r="A714" t="str">
            <v>D101</v>
          </cell>
          <cell r="B714" t="str">
            <v>DHILLON ELECTRICALS</v>
          </cell>
        </row>
        <row r="715">
          <cell r="A715" t="str">
            <v>D102</v>
          </cell>
          <cell r="B715" t="str">
            <v>DIMENSION ENGINEERING CONSULTANT PVT.LTD</v>
          </cell>
        </row>
        <row r="716">
          <cell r="A716" t="str">
            <v>D103</v>
          </cell>
          <cell r="B716" t="str">
            <v>DURLABH SONS</v>
          </cell>
        </row>
        <row r="717">
          <cell r="A717" t="str">
            <v>D104</v>
          </cell>
          <cell r="B717" t="str">
            <v>DELHI EARTH MOVERS</v>
          </cell>
        </row>
        <row r="718">
          <cell r="A718" t="str">
            <v>D105</v>
          </cell>
          <cell r="B718" t="str">
            <v>DHIR PNEUMATIC EQUIPMENTS PRIVATE LTD.</v>
          </cell>
        </row>
        <row r="719">
          <cell r="A719" t="str">
            <v>D106</v>
          </cell>
          <cell r="B719" t="str">
            <v>DEEPAK MER &amp; ASSOCIATES</v>
          </cell>
        </row>
        <row r="720">
          <cell r="A720" t="str">
            <v>D107</v>
          </cell>
          <cell r="B720" t="str">
            <v>DILIP GUPTA</v>
          </cell>
        </row>
        <row r="721">
          <cell r="A721" t="str">
            <v>D108</v>
          </cell>
          <cell r="B721" t="str">
            <v>D B S DECOR</v>
          </cell>
        </row>
        <row r="722">
          <cell r="A722" t="str">
            <v>D109</v>
          </cell>
          <cell r="B722" t="str">
            <v>D S GUPTA CONTRACTS PVT LTD</v>
          </cell>
        </row>
        <row r="723">
          <cell r="A723" t="str">
            <v>D110</v>
          </cell>
          <cell r="B723" t="str">
            <v>DOON CATERING</v>
          </cell>
        </row>
        <row r="724">
          <cell r="A724" t="str">
            <v>D111</v>
          </cell>
          <cell r="B724" t="str">
            <v>DESHRAJ GUPTA &amp; COMPANY PVT. LTD.</v>
          </cell>
        </row>
        <row r="725">
          <cell r="A725" t="str">
            <v>D112</v>
          </cell>
          <cell r="B725" t="str">
            <v>D R SHARMA</v>
          </cell>
        </row>
        <row r="726">
          <cell r="A726" t="str">
            <v>D113</v>
          </cell>
          <cell r="B726" t="str">
            <v>DAGA TRADING COMPANY</v>
          </cell>
        </row>
        <row r="727">
          <cell r="A727" t="str">
            <v>D114</v>
          </cell>
          <cell r="B727" t="str">
            <v>DEEP PRINTERS</v>
          </cell>
        </row>
        <row r="728">
          <cell r="A728" t="str">
            <v>D115</v>
          </cell>
          <cell r="B728" t="str">
            <v>DLF INDUSTRIES LTD.</v>
          </cell>
        </row>
        <row r="729">
          <cell r="A729" t="str">
            <v>D116</v>
          </cell>
          <cell r="B729" t="str">
            <v>DYANA BRICK (I) PVT. LTD.</v>
          </cell>
        </row>
        <row r="730">
          <cell r="A730" t="str">
            <v>D117</v>
          </cell>
          <cell r="B730" t="str">
            <v>D.V.SONI</v>
          </cell>
        </row>
        <row r="731">
          <cell r="A731" t="str">
            <v>D118</v>
          </cell>
          <cell r="B731" t="str">
            <v>DBR COOLING TOWER PVT. LTD.</v>
          </cell>
        </row>
        <row r="732">
          <cell r="A732" t="str">
            <v>D119</v>
          </cell>
          <cell r="B732" t="str">
            <v>DIAMOND ENTERPRISES &amp; CONSTRUCTION</v>
          </cell>
        </row>
        <row r="733">
          <cell r="A733" t="str">
            <v>D120</v>
          </cell>
          <cell r="B733" t="str">
            <v>DIL GRATUTITY TRUST</v>
          </cell>
        </row>
        <row r="734">
          <cell r="A734" t="str">
            <v>D121</v>
          </cell>
          <cell r="B734" t="str">
            <v>DESIGN SHOP</v>
          </cell>
        </row>
        <row r="735">
          <cell r="A735" t="str">
            <v>D122</v>
          </cell>
          <cell r="B735" t="str">
            <v>D R THANDANI</v>
          </cell>
        </row>
        <row r="736">
          <cell r="A736" t="str">
            <v>D123</v>
          </cell>
          <cell r="B736" t="str">
            <v>DANTAL ENGINEERING (P) LTD.</v>
          </cell>
        </row>
        <row r="737">
          <cell r="A737" t="str">
            <v>D124</v>
          </cell>
          <cell r="B737" t="str">
            <v>DIPEN ENTERPRISE</v>
          </cell>
        </row>
        <row r="738">
          <cell r="A738" t="str">
            <v>D125</v>
          </cell>
          <cell r="B738" t="str">
            <v>DENTAL ENGINEERING PVT. LTD.</v>
          </cell>
        </row>
        <row r="739">
          <cell r="A739" t="str">
            <v>D126</v>
          </cell>
          <cell r="B739" t="str">
            <v>D.P.S. ENGINEERING &amp; CONSTRUCTION CO.</v>
          </cell>
        </row>
        <row r="740">
          <cell r="A740" t="str">
            <v>D127</v>
          </cell>
          <cell r="B740" t="str">
            <v>DIDCOFAB ENGINEERS</v>
          </cell>
        </row>
        <row r="741">
          <cell r="A741" t="str">
            <v>D128</v>
          </cell>
          <cell r="B741" t="str">
            <v>DOOR CRAFT (INDIA) PVT. LTD.</v>
          </cell>
        </row>
        <row r="742">
          <cell r="A742" t="str">
            <v>D129</v>
          </cell>
          <cell r="B742" t="str">
            <v>DAMANI DYE CHEM</v>
          </cell>
        </row>
        <row r="743">
          <cell r="A743" t="str">
            <v>D130</v>
          </cell>
          <cell r="B743" t="str">
            <v>DYNATECH INSULATION &amp; TECHNICAL SERVICE</v>
          </cell>
        </row>
        <row r="744">
          <cell r="A744" t="str">
            <v>D131</v>
          </cell>
          <cell r="B744" t="str">
            <v>D.H.BUILDING MATERIAL CARRIER</v>
          </cell>
        </row>
        <row r="745">
          <cell r="A745" t="str">
            <v>D132</v>
          </cell>
          <cell r="B745" t="str">
            <v>DEEPAK EXIM COMPANY</v>
          </cell>
        </row>
        <row r="746">
          <cell r="A746" t="str">
            <v>D133</v>
          </cell>
          <cell r="B746" t="str">
            <v>DIMOND NURSERY</v>
          </cell>
        </row>
        <row r="747">
          <cell r="A747" t="str">
            <v>D134</v>
          </cell>
          <cell r="B747" t="str">
            <v>DIKSHA ENTERPRISES</v>
          </cell>
        </row>
        <row r="748">
          <cell r="A748" t="str">
            <v>D135</v>
          </cell>
          <cell r="B748" t="str">
            <v>DLF PROPERTY MANAGEMENT SERVICES P LTD</v>
          </cell>
        </row>
        <row r="749">
          <cell r="A749" t="str">
            <v>D136</v>
          </cell>
          <cell r="B749" t="str">
            <v>DIMENSION</v>
          </cell>
        </row>
        <row r="750">
          <cell r="A750" t="str">
            <v>D137</v>
          </cell>
          <cell r="B750" t="str">
            <v>DAWAR INTERNATIONAL</v>
          </cell>
        </row>
        <row r="751">
          <cell r="A751" t="str">
            <v>D138</v>
          </cell>
          <cell r="B751" t="str">
            <v>D.K.VISION</v>
          </cell>
        </row>
        <row r="752">
          <cell r="A752" t="str">
            <v>D139</v>
          </cell>
          <cell r="B752" t="str">
            <v>DLF QUTAB PLAZA TAXI SERVICE</v>
          </cell>
        </row>
        <row r="753">
          <cell r="A753" t="str">
            <v>D140</v>
          </cell>
          <cell r="B753" t="str">
            <v>DELHI ELEVATORS PVT. LTD.</v>
          </cell>
        </row>
        <row r="754">
          <cell r="A754" t="str">
            <v>D141</v>
          </cell>
          <cell r="B754" t="str">
            <v>D. K. SALES CORPORATION</v>
          </cell>
        </row>
        <row r="755">
          <cell r="A755" t="str">
            <v>D142</v>
          </cell>
          <cell r="B755" t="str">
            <v>DLF OFFICE DEVELOPERS</v>
          </cell>
        </row>
        <row r="756">
          <cell r="A756" t="str">
            <v>D143</v>
          </cell>
          <cell r="B756" t="str">
            <v>DLF COMMERCIAL DEVELOPERS</v>
          </cell>
        </row>
        <row r="757">
          <cell r="A757" t="str">
            <v>D144</v>
          </cell>
          <cell r="B757" t="str">
            <v>DEE PEE INDUSTRIES</v>
          </cell>
        </row>
        <row r="758">
          <cell r="A758" t="str">
            <v>D145</v>
          </cell>
          <cell r="B758" t="str">
            <v>DELITE FURNITURE 2000</v>
          </cell>
        </row>
        <row r="759">
          <cell r="A759" t="str">
            <v>D146</v>
          </cell>
          <cell r="B759" t="str">
            <v>DHV ENGINEERING &amp; CONSULTANTS</v>
          </cell>
        </row>
        <row r="760">
          <cell r="A760" t="str">
            <v>D147</v>
          </cell>
          <cell r="B760" t="str">
            <v>DOLPHIN TRAVELS PVT LTD</v>
          </cell>
        </row>
        <row r="761">
          <cell r="A761" t="str">
            <v>D148</v>
          </cell>
          <cell r="B761" t="str">
            <v>DEEPAK SHERAWAT</v>
          </cell>
        </row>
        <row r="762">
          <cell r="A762" t="str">
            <v>D149</v>
          </cell>
          <cell r="B762" t="str">
            <v>DOORS &amp; DOORS</v>
          </cell>
        </row>
        <row r="763">
          <cell r="A763" t="str">
            <v>D150</v>
          </cell>
          <cell r="B763" t="str">
            <v>DECORETA</v>
          </cell>
        </row>
        <row r="764">
          <cell r="A764" t="str">
            <v>D151</v>
          </cell>
          <cell r="B764" t="str">
            <v>DRK ENGINEERS (P) LTD.</v>
          </cell>
        </row>
        <row r="765">
          <cell r="A765" t="str">
            <v>D152</v>
          </cell>
          <cell r="B765" t="str">
            <v>DINESH TAXI SERVICE</v>
          </cell>
        </row>
        <row r="766">
          <cell r="A766" t="str">
            <v>D801</v>
          </cell>
          <cell r="B766" t="str">
            <v>D J SINGH</v>
          </cell>
        </row>
        <row r="767">
          <cell r="A767" t="str">
            <v>D802</v>
          </cell>
          <cell r="B767" t="str">
            <v>DEEPAK AGRAWAL</v>
          </cell>
        </row>
        <row r="768">
          <cell r="A768" t="str">
            <v>D803</v>
          </cell>
          <cell r="B768" t="str">
            <v>DLF QE EDUCATIONAL CHARITABLE TRUST</v>
          </cell>
        </row>
        <row r="769">
          <cell r="A769" t="str">
            <v>D804</v>
          </cell>
          <cell r="B769" t="str">
            <v>DEEPAK SANSON</v>
          </cell>
        </row>
        <row r="770">
          <cell r="A770" t="str">
            <v>D805</v>
          </cell>
          <cell r="B770" t="str">
            <v>DAROPADA DEVI MEHTA</v>
          </cell>
        </row>
        <row r="771">
          <cell r="A771" t="str">
            <v>D806</v>
          </cell>
          <cell r="B771" t="str">
            <v>DADA RAIL CARRIER</v>
          </cell>
        </row>
        <row r="772">
          <cell r="A772" t="str">
            <v>D807</v>
          </cell>
          <cell r="B772" t="str">
            <v>DLF TOURIST SERVICE</v>
          </cell>
        </row>
        <row r="773">
          <cell r="A773" t="str">
            <v>D808</v>
          </cell>
          <cell r="B773" t="str">
            <v>DLF Q.E. COMPLEX MEDICAL CHARITABLE TRUS</v>
          </cell>
        </row>
        <row r="774">
          <cell r="A774" t="str">
            <v>D809</v>
          </cell>
          <cell r="B774" t="str">
            <v>DEEPAK ATUL</v>
          </cell>
        </row>
        <row r="775">
          <cell r="A775" t="str">
            <v>D810</v>
          </cell>
          <cell r="B775" t="str">
            <v>DIPTI DAS GUPTA</v>
          </cell>
        </row>
        <row r="776">
          <cell r="A776" t="str">
            <v>D811</v>
          </cell>
          <cell r="B776" t="str">
            <v>DEEPAK AHUJA</v>
          </cell>
        </row>
        <row r="777">
          <cell r="A777" t="str">
            <v>E001</v>
          </cell>
          <cell r="B777" t="str">
            <v>ESS ESS KAY ENGINEERING CO. ( P ) LTD.</v>
          </cell>
        </row>
        <row r="778">
          <cell r="A778" t="str">
            <v>E002</v>
          </cell>
          <cell r="B778" t="str">
            <v>EMCO GENERAL PLASTIC INDUSTRIES (P) LTD.</v>
          </cell>
        </row>
        <row r="779">
          <cell r="A779" t="str">
            <v>E003</v>
          </cell>
          <cell r="B779" t="str">
            <v>EMPIRE ELECTRICALS</v>
          </cell>
        </row>
        <row r="780">
          <cell r="A780" t="str">
            <v>E004</v>
          </cell>
          <cell r="B780" t="str">
            <v>ESCORTS LTD.</v>
          </cell>
        </row>
        <row r="781">
          <cell r="A781" t="str">
            <v>E005</v>
          </cell>
          <cell r="B781" t="str">
            <v>EKLINGI CONSTRUCTION</v>
          </cell>
        </row>
        <row r="782">
          <cell r="A782" t="str">
            <v>E006</v>
          </cell>
          <cell r="B782" t="str">
            <v>ESS ESS KAY MARKETING CO. PVT. LTD.</v>
          </cell>
        </row>
        <row r="783">
          <cell r="A783" t="str">
            <v>E007</v>
          </cell>
          <cell r="B783" t="str">
            <v>EMPIRE PACKAGES</v>
          </cell>
        </row>
        <row r="784">
          <cell r="A784" t="str">
            <v>E008</v>
          </cell>
          <cell r="B784" t="str">
            <v>EMGEE INDUSTRIAL FEEDING</v>
          </cell>
        </row>
        <row r="785">
          <cell r="A785" t="str">
            <v>E009</v>
          </cell>
          <cell r="B785" t="str">
            <v>EMGEE INDUSTRIAL</v>
          </cell>
        </row>
        <row r="786">
          <cell r="A786" t="str">
            <v>E010</v>
          </cell>
          <cell r="B786" t="str">
            <v>EMGEE CONSTRUCTION</v>
          </cell>
        </row>
        <row r="787">
          <cell r="A787" t="str">
            <v>E011</v>
          </cell>
          <cell r="B787" t="str">
            <v>EUREKA FORBES LIMITED</v>
          </cell>
        </row>
        <row r="788">
          <cell r="A788" t="str">
            <v>E012</v>
          </cell>
          <cell r="B788" t="str">
            <v>ESS EMM ENTERPRISES</v>
          </cell>
        </row>
        <row r="789">
          <cell r="A789" t="str">
            <v>E013</v>
          </cell>
          <cell r="B789" t="str">
            <v>EKO BROTHERS</v>
          </cell>
        </row>
        <row r="790">
          <cell r="A790" t="str">
            <v>E014</v>
          </cell>
          <cell r="B790" t="str">
            <v>ESS VEE ENTERPRISES</v>
          </cell>
        </row>
        <row r="791">
          <cell r="A791" t="str">
            <v>E015</v>
          </cell>
          <cell r="B791" t="str">
            <v>ELECTRICAL PANELS MANUFACTURING CO.</v>
          </cell>
        </row>
        <row r="792">
          <cell r="A792" t="str">
            <v>E016</v>
          </cell>
          <cell r="B792" t="str">
            <v>ENGINEERING SYSTEMS &amp; SERVICES</v>
          </cell>
        </row>
        <row r="793">
          <cell r="A793" t="str">
            <v>E017</v>
          </cell>
          <cell r="B793" t="str">
            <v>EVEREST MAKETING PVT. LTD.</v>
          </cell>
        </row>
        <row r="794">
          <cell r="A794" t="str">
            <v>E018</v>
          </cell>
          <cell r="B794" t="str">
            <v>EAST INDIA CERAMICS</v>
          </cell>
        </row>
        <row r="795">
          <cell r="A795" t="str">
            <v>E019</v>
          </cell>
          <cell r="B795" t="str">
            <v>EMM EMM TRADERS</v>
          </cell>
        </row>
        <row r="796">
          <cell r="A796" t="str">
            <v>E020</v>
          </cell>
          <cell r="B796" t="str">
            <v>ESS CONSTRUCTION SQAURE(INOP.)</v>
          </cell>
        </row>
        <row r="797">
          <cell r="A797" t="str">
            <v>E021</v>
          </cell>
          <cell r="B797" t="str">
            <v>ESS CEE CORPORATION</v>
          </cell>
        </row>
        <row r="798">
          <cell r="A798" t="str">
            <v>E022</v>
          </cell>
          <cell r="B798" t="str">
            <v>EUREKA MARKETING GROUP INTL.(INOP.)</v>
          </cell>
        </row>
        <row r="799">
          <cell r="A799" t="str">
            <v>E023</v>
          </cell>
          <cell r="B799" t="str">
            <v>ENGINEERING &amp; DEVELOPMENT CONSULTANTS</v>
          </cell>
        </row>
        <row r="800">
          <cell r="A800" t="str">
            <v>E024</v>
          </cell>
          <cell r="B800" t="str">
            <v>ESS ESS TRAVELS</v>
          </cell>
        </row>
        <row r="801">
          <cell r="A801" t="str">
            <v>E025</v>
          </cell>
          <cell r="B801" t="str">
            <v>ELECTRICAL CONSULTING ENGINEERS</v>
          </cell>
        </row>
        <row r="802">
          <cell r="A802" t="str">
            <v>E026</v>
          </cell>
          <cell r="B802" t="str">
            <v>EVEREST BLOWERS</v>
          </cell>
        </row>
        <row r="803">
          <cell r="A803" t="str">
            <v>E027</v>
          </cell>
          <cell r="B803" t="str">
            <v>ECE INDUSTRIES LTD.</v>
          </cell>
        </row>
        <row r="804">
          <cell r="A804" t="str">
            <v>E028</v>
          </cell>
          <cell r="B804" t="str">
            <v>EXCELLENT FIRE SERVICE</v>
          </cell>
        </row>
        <row r="805">
          <cell r="A805" t="str">
            <v>E029</v>
          </cell>
          <cell r="B805" t="str">
            <v>ELECTROTECH ENGINEERS</v>
          </cell>
        </row>
        <row r="806">
          <cell r="A806" t="str">
            <v>E030</v>
          </cell>
          <cell r="B806" t="str">
            <v>ENGINEERING ASSOCIATES</v>
          </cell>
        </row>
        <row r="807">
          <cell r="A807" t="str">
            <v>E031</v>
          </cell>
          <cell r="B807" t="str">
            <v>EXPERT CARD DESIGNERS</v>
          </cell>
        </row>
        <row r="808">
          <cell r="A808" t="str">
            <v>E032</v>
          </cell>
          <cell r="B808" t="str">
            <v>ELTECH SWITCHGEAR PVT. LTD.</v>
          </cell>
        </row>
        <row r="809">
          <cell r="A809" t="str">
            <v>E033</v>
          </cell>
          <cell r="B809" t="str">
            <v>ESS EMM TRADING COMPANY</v>
          </cell>
        </row>
        <row r="810">
          <cell r="A810" t="str">
            <v>E034</v>
          </cell>
          <cell r="B810" t="str">
            <v>ELECTRICAL CONTROL SYSTEMS</v>
          </cell>
        </row>
        <row r="811">
          <cell r="A811" t="str">
            <v>E035</v>
          </cell>
          <cell r="B811" t="str">
            <v>EASA TECHNICS (P) LTD.</v>
          </cell>
        </row>
        <row r="812">
          <cell r="A812" t="str">
            <v>E036</v>
          </cell>
          <cell r="B812" t="str">
            <v>EMBASSY TYRES</v>
          </cell>
        </row>
        <row r="813">
          <cell r="A813" t="str">
            <v>E037</v>
          </cell>
          <cell r="B813" t="str">
            <v>EID PARRY (INDIA LTD.)</v>
          </cell>
        </row>
        <row r="814">
          <cell r="A814" t="str">
            <v>E038</v>
          </cell>
          <cell r="B814" t="str">
            <v>ENGINEERS SYNDICATE</v>
          </cell>
        </row>
        <row r="815">
          <cell r="A815" t="str">
            <v>E039</v>
          </cell>
          <cell r="B815" t="str">
            <v>ENER SAVE CONSULTANTS PVT. LTD.</v>
          </cell>
        </row>
        <row r="816">
          <cell r="A816" t="str">
            <v>E040</v>
          </cell>
          <cell r="B816" t="str">
            <v>ENGINEERS SERVICES CONSULTANTS</v>
          </cell>
        </row>
        <row r="817">
          <cell r="A817" t="str">
            <v>E041</v>
          </cell>
          <cell r="B817" t="str">
            <v>EAST WEST FIRE ENGG. CO. PVT. LTD.</v>
          </cell>
        </row>
        <row r="818">
          <cell r="A818" t="str">
            <v>E042</v>
          </cell>
          <cell r="B818" t="str">
            <v>ELECTROQUIP</v>
          </cell>
        </row>
        <row r="819">
          <cell r="A819" t="str">
            <v>E043</v>
          </cell>
          <cell r="B819" t="str">
            <v>ELECTRONICS &amp; CONTROLS</v>
          </cell>
        </row>
        <row r="820">
          <cell r="A820" t="str">
            <v>E044</v>
          </cell>
          <cell r="B820" t="str">
            <v>ELECTROGROUP</v>
          </cell>
        </row>
        <row r="821">
          <cell r="A821" t="str">
            <v>E045</v>
          </cell>
          <cell r="B821" t="str">
            <v>ENTETSU SHAKTHI</v>
          </cell>
        </row>
        <row r="822">
          <cell r="A822" t="str">
            <v>E046</v>
          </cell>
          <cell r="B822" t="str">
            <v>EMM KAY LANDSCAPE CONSULTANT</v>
          </cell>
        </row>
        <row r="823">
          <cell r="A823" t="str">
            <v>E047</v>
          </cell>
          <cell r="B823" t="str">
            <v>ENVIRONS</v>
          </cell>
        </row>
        <row r="824">
          <cell r="A824" t="str">
            <v>E048</v>
          </cell>
          <cell r="B824" t="str">
            <v>ELECON ENGINEERS</v>
          </cell>
        </row>
        <row r="825">
          <cell r="A825" t="str">
            <v>E049</v>
          </cell>
          <cell r="B825" t="str">
            <v>ENGINEERING &amp; PLANNING CONSULTANTS</v>
          </cell>
        </row>
        <row r="826">
          <cell r="A826" t="str">
            <v>E050</v>
          </cell>
          <cell r="B826" t="str">
            <v>ESS ESS INTERNATIONAL</v>
          </cell>
        </row>
        <row r="827">
          <cell r="A827" t="str">
            <v>E051</v>
          </cell>
          <cell r="B827" t="str">
            <v>ESS ESS BATHROOM PRODUCTS (P) LTD.</v>
          </cell>
        </row>
        <row r="828">
          <cell r="A828" t="str">
            <v>E052</v>
          </cell>
          <cell r="B828" t="str">
            <v>E-Z-ZO TEXTRON</v>
          </cell>
        </row>
        <row r="829">
          <cell r="A829" t="str">
            <v>E053</v>
          </cell>
          <cell r="B829" t="str">
            <v>ESKAY INTERNATIONAL</v>
          </cell>
        </row>
        <row r="830">
          <cell r="A830" t="str">
            <v>E054</v>
          </cell>
          <cell r="B830" t="str">
            <v>EMPIRE SAFE CO.</v>
          </cell>
        </row>
        <row r="831">
          <cell r="A831" t="str">
            <v>E055</v>
          </cell>
          <cell r="B831" t="str">
            <v>EVERGREEN CHEMICALS INDIA</v>
          </cell>
        </row>
        <row r="832">
          <cell r="A832" t="str">
            <v>E056</v>
          </cell>
          <cell r="B832" t="str">
            <v>ELECTRIC &amp; MACHINERY TRADERS</v>
          </cell>
        </row>
        <row r="833">
          <cell r="A833" t="str">
            <v>E057</v>
          </cell>
          <cell r="B833" t="str">
            <v>EXPORT INSPECTION &amp; MANAGEMENT SRVICES</v>
          </cell>
        </row>
        <row r="834">
          <cell r="A834" t="str">
            <v>E058</v>
          </cell>
          <cell r="B834" t="str">
            <v>ELEGENT ELECTRICALS</v>
          </cell>
        </row>
        <row r="835">
          <cell r="A835" t="str">
            <v>E059</v>
          </cell>
          <cell r="B835" t="str">
            <v>ENGICON SYSTEMS (P) LTD.</v>
          </cell>
        </row>
        <row r="836">
          <cell r="A836" t="str">
            <v>F001</v>
          </cell>
          <cell r="B836" t="str">
            <v>FINISHING TOUCH</v>
          </cell>
        </row>
        <row r="837">
          <cell r="A837" t="str">
            <v>F002</v>
          </cell>
          <cell r="B837" t="str">
            <v>FORD SERVICE CENTRE</v>
          </cell>
        </row>
        <row r="838">
          <cell r="A838" t="str">
            <v>F003</v>
          </cell>
          <cell r="B838" t="str">
            <v>FRIENDS CONDUIT MFG. CO.</v>
          </cell>
        </row>
        <row r="839">
          <cell r="A839" t="str">
            <v>F004</v>
          </cell>
          <cell r="B839" t="str">
            <v>FOAMCRETE INSULATOR ENGINEERS &amp; CONT.</v>
          </cell>
        </row>
        <row r="840">
          <cell r="A840" t="str">
            <v>F005</v>
          </cell>
          <cell r="B840" t="str">
            <v>FLASH LAMP SHADES</v>
          </cell>
        </row>
        <row r="841">
          <cell r="A841" t="str">
            <v>F006</v>
          </cell>
          <cell r="B841" t="str">
            <v>FRIENDS GLOBE TRAVELS</v>
          </cell>
        </row>
        <row r="842">
          <cell r="A842" t="str">
            <v>F007</v>
          </cell>
          <cell r="B842" t="str">
            <v>FRANK AIR CONDITIONING SERVICE</v>
          </cell>
        </row>
        <row r="843">
          <cell r="A843" t="str">
            <v>F008</v>
          </cell>
          <cell r="B843" t="str">
            <v>FRONTLINE SOLUTIONS (BOMBAY) LTD.</v>
          </cell>
        </row>
        <row r="844">
          <cell r="A844" t="str">
            <v>F009</v>
          </cell>
          <cell r="B844" t="str">
            <v>FRIENDS GURGAON</v>
          </cell>
        </row>
        <row r="845">
          <cell r="A845" t="str">
            <v>F010</v>
          </cell>
          <cell r="B845" t="str">
            <v>FABRIQUE STEEL</v>
          </cell>
        </row>
        <row r="846">
          <cell r="A846" t="str">
            <v>F011</v>
          </cell>
          <cell r="B846" t="str">
            <v>FAZLOO</v>
          </cell>
        </row>
        <row r="847">
          <cell r="A847" t="str">
            <v>F012</v>
          </cell>
          <cell r="B847" t="str">
            <v>FAIR CONSTRUCTIONS</v>
          </cell>
        </row>
        <row r="848">
          <cell r="A848" t="str">
            <v>F013</v>
          </cell>
          <cell r="B848" t="str">
            <v>FALCON BUILDERS</v>
          </cell>
        </row>
        <row r="849">
          <cell r="A849" t="str">
            <v>F014</v>
          </cell>
          <cell r="B849" t="str">
            <v>FIXOPAN ENGINEERS PVT LTD</v>
          </cell>
        </row>
        <row r="850">
          <cell r="A850" t="str">
            <v>F015</v>
          </cell>
          <cell r="B850" t="str">
            <v>FRONTLINE SOLUTION (BOMBAY) LTD.</v>
          </cell>
        </row>
        <row r="851">
          <cell r="A851" t="str">
            <v>F016</v>
          </cell>
          <cell r="B851" t="str">
            <v>FAST TRACK INFORMATION SOLUTIONS</v>
          </cell>
        </row>
        <row r="852">
          <cell r="A852" t="str">
            <v>F017</v>
          </cell>
          <cell r="B852" t="str">
            <v>FAIR DEAL ENTERPRISES</v>
          </cell>
        </row>
        <row r="853">
          <cell r="A853" t="str">
            <v>F018</v>
          </cell>
          <cell r="B853" t="str">
            <v>FABRO ENGINEERS</v>
          </cell>
        </row>
        <row r="854">
          <cell r="A854" t="str">
            <v>F019</v>
          </cell>
          <cell r="B854" t="str">
            <v>FRIENDS MANUFACTURING CO.</v>
          </cell>
        </row>
        <row r="855">
          <cell r="A855" t="str">
            <v>F020</v>
          </cell>
          <cell r="B855" t="str">
            <v>FLOOR INDIA TILES</v>
          </cell>
        </row>
        <row r="856">
          <cell r="A856" t="str">
            <v>F021</v>
          </cell>
          <cell r="B856" t="str">
            <v>FREIGHT SYSTEMS (INDIA) PVT. LTD.</v>
          </cell>
        </row>
        <row r="857">
          <cell r="A857" t="str">
            <v>F022</v>
          </cell>
          <cell r="B857" t="str">
            <v>FIRST COMPUTERS</v>
          </cell>
        </row>
        <row r="858">
          <cell r="A858" t="str">
            <v>F023</v>
          </cell>
          <cell r="B858" t="str">
            <v>FITWELL ENGINEERS</v>
          </cell>
        </row>
        <row r="859">
          <cell r="A859" t="str">
            <v>F024</v>
          </cell>
          <cell r="B859" t="str">
            <v>FOURSOME AGENCIES</v>
          </cell>
        </row>
        <row r="860">
          <cell r="A860" t="str">
            <v>F025</v>
          </cell>
          <cell r="B860" t="str">
            <v>FATEH SHREE SALES CORPN.</v>
          </cell>
        </row>
        <row r="861">
          <cell r="A861" t="str">
            <v>F026</v>
          </cell>
          <cell r="B861" t="str">
            <v>FOOD HUT</v>
          </cell>
        </row>
        <row r="862">
          <cell r="A862" t="str">
            <v>F027</v>
          </cell>
          <cell r="B862" t="str">
            <v>FRONTIER BRICK KILN</v>
          </cell>
        </row>
        <row r="863">
          <cell r="A863" t="str">
            <v>F028</v>
          </cell>
          <cell r="B863" t="str">
            <v>FIRE SUIT ENTERPRISES</v>
          </cell>
        </row>
        <row r="864">
          <cell r="A864" t="str">
            <v>F029</v>
          </cell>
          <cell r="B864" t="str">
            <v>FOSROC CHEMICAL INDIA LTD.</v>
          </cell>
        </row>
        <row r="865">
          <cell r="A865" t="str">
            <v>F030</v>
          </cell>
          <cell r="B865" t="str">
            <v>FRIENDS TYPEWRITER CO.</v>
          </cell>
        </row>
        <row r="866">
          <cell r="A866" t="str">
            <v>F031</v>
          </cell>
          <cell r="B866" t="str">
            <v>FAX EXPRESS TELECOMMUNICATION</v>
          </cell>
        </row>
        <row r="867">
          <cell r="A867" t="str">
            <v>F032</v>
          </cell>
          <cell r="B867" t="str">
            <v>FRIENDS CHEMICAL WORKS(INDIA)</v>
          </cell>
        </row>
        <row r="868">
          <cell r="A868" t="str">
            <v>F033</v>
          </cell>
          <cell r="B868" t="str">
            <v>FIBRE GLASS SALES CORPORATION</v>
          </cell>
        </row>
        <row r="869">
          <cell r="A869" t="str">
            <v>F034</v>
          </cell>
          <cell r="B869" t="str">
            <v>FOAMCRETE INSULATORS</v>
          </cell>
        </row>
        <row r="870">
          <cell r="A870" t="str">
            <v>F035</v>
          </cell>
          <cell r="B870" t="str">
            <v>FLOOR &amp; FURNISHING (INDIA) PVT.LTD.</v>
          </cell>
        </row>
        <row r="871">
          <cell r="A871" t="str">
            <v>F036</v>
          </cell>
          <cell r="B871" t="str">
            <v>FEATHER TOUCH CERAMICS (P) LTD.</v>
          </cell>
        </row>
        <row r="872">
          <cell r="A872" t="str">
            <v>F037</v>
          </cell>
          <cell r="B872" t="str">
            <v>FRONTIER TECHNOLOGIES PVT. LTD.</v>
          </cell>
        </row>
        <row r="873">
          <cell r="A873" t="str">
            <v>F038</v>
          </cell>
          <cell r="B873" t="str">
            <v>FCML PROJECTS</v>
          </cell>
        </row>
        <row r="874">
          <cell r="A874" t="str">
            <v>F039</v>
          </cell>
          <cell r="B874" t="str">
            <v>FALCON ENTERPRISES</v>
          </cell>
        </row>
        <row r="875">
          <cell r="A875" t="str">
            <v>F040</v>
          </cell>
          <cell r="B875" t="str">
            <v>THE FABRICS</v>
          </cell>
        </row>
        <row r="876">
          <cell r="A876" t="str">
            <v>F801</v>
          </cell>
          <cell r="B876" t="str">
            <v>FARZANA NUZHAT</v>
          </cell>
        </row>
        <row r="877">
          <cell r="A877" t="str">
            <v>G001</v>
          </cell>
          <cell r="B877" t="str">
            <v>GANGA AUTOMOBILES</v>
          </cell>
        </row>
        <row r="878">
          <cell r="A878" t="str">
            <v>G002</v>
          </cell>
          <cell r="B878" t="str">
            <v>GLOW ELECTRIC CO. PVT. LTD.</v>
          </cell>
        </row>
        <row r="879">
          <cell r="A879" t="str">
            <v>G003</v>
          </cell>
          <cell r="B879" t="str">
            <v>GOPI RAM GOBIND RAM</v>
          </cell>
        </row>
        <row r="880">
          <cell r="A880" t="str">
            <v>G004</v>
          </cell>
          <cell r="B880" t="str">
            <v>GEM TILES</v>
          </cell>
        </row>
        <row r="881">
          <cell r="A881" t="str">
            <v>G005</v>
          </cell>
          <cell r="B881" t="str">
            <v>GEM MARBLES</v>
          </cell>
        </row>
        <row r="882">
          <cell r="A882" t="str">
            <v>G006</v>
          </cell>
          <cell r="B882" t="str">
            <v>G.S SETHI &amp; ASSOCIATES</v>
          </cell>
        </row>
        <row r="883">
          <cell r="A883" t="str">
            <v>G007</v>
          </cell>
          <cell r="B883" t="str">
            <v>GRASIM INDUSTRIES LTD.</v>
          </cell>
        </row>
        <row r="884">
          <cell r="A884" t="str">
            <v>G008</v>
          </cell>
          <cell r="B884" t="str">
            <v>GREAVES COTTON &amp; CO. LTD.</v>
          </cell>
        </row>
        <row r="885">
          <cell r="A885" t="str">
            <v>G009</v>
          </cell>
          <cell r="B885" t="str">
            <v>GILLANDERS ARBUTHNOT &amp; CO. LTD.</v>
          </cell>
        </row>
        <row r="886">
          <cell r="A886" t="str">
            <v>G010</v>
          </cell>
          <cell r="B886" t="str">
            <v>GANGA STEELS</v>
          </cell>
        </row>
        <row r="887">
          <cell r="A887" t="str">
            <v>G011</v>
          </cell>
          <cell r="B887" t="str">
            <v>GUPTA SALES CORPORATION</v>
          </cell>
        </row>
        <row r="888">
          <cell r="A888" t="str">
            <v>G012</v>
          </cell>
          <cell r="B888" t="str">
            <v>G.M MARKETING (P) LTD.</v>
          </cell>
        </row>
        <row r="889">
          <cell r="A889" t="str">
            <v>G013</v>
          </cell>
          <cell r="B889" t="str">
            <v>GROVER BRICK FIELD</v>
          </cell>
        </row>
        <row r="890">
          <cell r="A890" t="str">
            <v>G014</v>
          </cell>
          <cell r="B890" t="str">
            <v>GLAMOUR ENTERPRISES</v>
          </cell>
        </row>
        <row r="891">
          <cell r="A891" t="str">
            <v>G015</v>
          </cell>
          <cell r="B891" t="str">
            <v>GREAVES LIMITED</v>
          </cell>
        </row>
        <row r="892">
          <cell r="A892" t="str">
            <v>G016</v>
          </cell>
          <cell r="B892" t="str">
            <v>GOGIA BARTAN STORE</v>
          </cell>
        </row>
        <row r="893">
          <cell r="A893" t="str">
            <v>G017</v>
          </cell>
          <cell r="B893" t="str">
            <v>GLOBAL TELE SYSTEM LTD.</v>
          </cell>
        </row>
        <row r="894">
          <cell r="A894" t="str">
            <v>G018</v>
          </cell>
          <cell r="B894" t="str">
            <v>GOPAL GARG &amp; CO.(P) LTD.</v>
          </cell>
        </row>
        <row r="895">
          <cell r="A895" t="str">
            <v>G019</v>
          </cell>
          <cell r="B895" t="str">
            <v>GODREJ &amp; BYCE MFG. CO. LTD.</v>
          </cell>
        </row>
        <row r="896">
          <cell r="A896" t="str">
            <v>G020</v>
          </cell>
          <cell r="B896" t="str">
            <v>GUPTA TRADING CORPORATION</v>
          </cell>
        </row>
        <row r="897">
          <cell r="A897" t="str">
            <v>G021</v>
          </cell>
          <cell r="B897" t="str">
            <v>GEC ALSTHOM INDIA LTD</v>
          </cell>
        </row>
        <row r="898">
          <cell r="A898" t="str">
            <v>G022</v>
          </cell>
          <cell r="B898" t="str">
            <v>GURGAON GLASS HOUSE</v>
          </cell>
        </row>
        <row r="899">
          <cell r="A899" t="str">
            <v>G023</v>
          </cell>
          <cell r="B899" t="str">
            <v>SHRI GIRI RAJ TRADING COMPANY</v>
          </cell>
        </row>
        <row r="900">
          <cell r="A900" t="str">
            <v>G024</v>
          </cell>
          <cell r="B900" t="str">
            <v>GOPAL BALA</v>
          </cell>
        </row>
        <row r="901">
          <cell r="A901" t="str">
            <v>G025</v>
          </cell>
          <cell r="B901" t="str">
            <v>GAURAV ENGINEERS &amp; CONTRACTORS</v>
          </cell>
        </row>
        <row r="902">
          <cell r="A902" t="str">
            <v>G026</v>
          </cell>
          <cell r="B902" t="str">
            <v>GUPTA ENTERPRISES</v>
          </cell>
        </row>
        <row r="903">
          <cell r="A903" t="str">
            <v>G027</v>
          </cell>
          <cell r="B903" t="str">
            <v>GARG TIMBER &amp; PLYWOOD</v>
          </cell>
        </row>
        <row r="904">
          <cell r="A904" t="str">
            <v>G028</v>
          </cell>
          <cell r="B904" t="str">
            <v>GANGA RAM YADAV</v>
          </cell>
        </row>
        <row r="905">
          <cell r="A905" t="str">
            <v>G029</v>
          </cell>
          <cell r="B905" t="str">
            <v>GULATI GLASS &amp; PLYWOOD HOUSE</v>
          </cell>
        </row>
        <row r="906">
          <cell r="A906" t="str">
            <v>G030</v>
          </cell>
          <cell r="B906" t="str">
            <v>GUPTA OIL &amp; CHEMICALS</v>
          </cell>
        </row>
        <row r="907">
          <cell r="A907" t="str">
            <v>G031</v>
          </cell>
          <cell r="B907" t="str">
            <v>GENERAL MANAGER TELECOM.-FBD</v>
          </cell>
        </row>
        <row r="908">
          <cell r="A908" t="str">
            <v>G032</v>
          </cell>
          <cell r="B908" t="str">
            <v>GAJAY PAL SINGH</v>
          </cell>
        </row>
        <row r="909">
          <cell r="A909" t="str">
            <v>G033</v>
          </cell>
          <cell r="B909" t="str">
            <v>GAURAV TRAVELS</v>
          </cell>
        </row>
        <row r="910">
          <cell r="A910" t="str">
            <v>G034</v>
          </cell>
          <cell r="B910" t="str">
            <v>GOOJAR MAL GANPAT RAI</v>
          </cell>
        </row>
        <row r="911">
          <cell r="A911" t="str">
            <v>G035</v>
          </cell>
          <cell r="B911" t="str">
            <v>GREAT GENERATORS</v>
          </cell>
        </row>
        <row r="912">
          <cell r="A912" t="str">
            <v>G036</v>
          </cell>
          <cell r="B912" t="str">
            <v>GREEN PLY INDUSTRIES LTD.</v>
          </cell>
        </row>
        <row r="913">
          <cell r="A913" t="str">
            <v>G037</v>
          </cell>
          <cell r="B913" t="str">
            <v>GIAN SINGH</v>
          </cell>
        </row>
        <row r="914">
          <cell r="A914" t="str">
            <v>G038</v>
          </cell>
          <cell r="B914" t="str">
            <v>GOODYEAR INDIA LTD.</v>
          </cell>
        </row>
        <row r="915">
          <cell r="A915" t="str">
            <v>G039</v>
          </cell>
          <cell r="B915" t="str">
            <v>GANESH FERRO CEMENT WORKS</v>
          </cell>
        </row>
        <row r="916">
          <cell r="A916" t="str">
            <v>G040</v>
          </cell>
          <cell r="B916" t="str">
            <v>GIRDHARI SANITATIONS</v>
          </cell>
        </row>
        <row r="917">
          <cell r="A917" t="str">
            <v>G041</v>
          </cell>
          <cell r="B917" t="str">
            <v>GHANSHYAM DASS</v>
          </cell>
        </row>
        <row r="918">
          <cell r="A918" t="str">
            <v>G042</v>
          </cell>
          <cell r="B918" t="str">
            <v>GOVT. DUES</v>
          </cell>
        </row>
        <row r="919">
          <cell r="A919" t="str">
            <v>G043</v>
          </cell>
          <cell r="B919" t="str">
            <v>GUL CHAND</v>
          </cell>
        </row>
        <row r="920">
          <cell r="A920" t="str">
            <v>G044</v>
          </cell>
          <cell r="B920" t="str">
            <v>G K TECHNOCHEM</v>
          </cell>
        </row>
        <row r="921">
          <cell r="A921" t="str">
            <v>G045</v>
          </cell>
          <cell r="B921" t="str">
            <v>GOODWILL EARTH MOVERS</v>
          </cell>
        </row>
        <row r="922">
          <cell r="A922" t="str">
            <v>G046</v>
          </cell>
          <cell r="B922" t="str">
            <v>GAGAN PRADHAN</v>
          </cell>
        </row>
        <row r="923">
          <cell r="A923" t="str">
            <v>G047</v>
          </cell>
          <cell r="B923" t="str">
            <v>GOVINDA SARKAR</v>
          </cell>
        </row>
        <row r="924">
          <cell r="A924" t="str">
            <v>G048</v>
          </cell>
          <cell r="B924" t="str">
            <v>GAURAV &amp; ASSOCIATES</v>
          </cell>
        </row>
        <row r="925">
          <cell r="A925" t="str">
            <v>G049</v>
          </cell>
          <cell r="B925" t="str">
            <v>GAURAV STRUCTURES (P) LTD.</v>
          </cell>
        </row>
        <row r="926">
          <cell r="A926" t="str">
            <v>G050</v>
          </cell>
          <cell r="B926" t="str">
            <v>GIAN CHAND NAGPAL(INOP.)</v>
          </cell>
        </row>
        <row r="927">
          <cell r="A927" t="str">
            <v>G051</v>
          </cell>
          <cell r="B927" t="str">
            <v>GANGA RAM &amp; SONS</v>
          </cell>
        </row>
        <row r="928">
          <cell r="A928" t="str">
            <v>G052</v>
          </cell>
          <cell r="B928" t="str">
            <v>GMB CERAMIC LTD.</v>
          </cell>
        </row>
        <row r="929">
          <cell r="A929" t="str">
            <v>G053</v>
          </cell>
          <cell r="B929" t="str">
            <v>G C MODAK</v>
          </cell>
        </row>
        <row r="930">
          <cell r="A930" t="str">
            <v>G054</v>
          </cell>
          <cell r="B930" t="str">
            <v>GULISTAN CONSTRUCTIONS</v>
          </cell>
        </row>
        <row r="931">
          <cell r="A931" t="str">
            <v>G055</v>
          </cell>
          <cell r="B931" t="str">
            <v>GOVARDHAN SINGH</v>
          </cell>
        </row>
        <row r="932">
          <cell r="A932" t="str">
            <v>G056</v>
          </cell>
          <cell r="B932" t="str">
            <v>GITA SISHODIA</v>
          </cell>
        </row>
        <row r="933">
          <cell r="A933" t="str">
            <v>G057</v>
          </cell>
          <cell r="B933" t="str">
            <v>G S S INDUSTRIES</v>
          </cell>
        </row>
        <row r="934">
          <cell r="A934" t="str">
            <v>G058</v>
          </cell>
          <cell r="B934" t="str">
            <v>GEM STONE IMPEX</v>
          </cell>
        </row>
        <row r="935">
          <cell r="A935" t="str">
            <v>G059</v>
          </cell>
          <cell r="B935" t="str">
            <v>GROUP FOUR STORES H.PVT.LTD.(INOP.)</v>
          </cell>
        </row>
        <row r="936">
          <cell r="A936" t="str">
            <v>G060</v>
          </cell>
          <cell r="B936" t="str">
            <v>GANAPATI ALL(INOP.)</v>
          </cell>
        </row>
        <row r="937">
          <cell r="A937" t="str">
            <v>G061</v>
          </cell>
          <cell r="B937" t="str">
            <v>GAJENDRA SINGH(INOP.)</v>
          </cell>
        </row>
        <row r="938">
          <cell r="A938" t="str">
            <v>G062</v>
          </cell>
          <cell r="B938" t="str">
            <v>GOLDEN INDUSTRIES(INOP.)</v>
          </cell>
        </row>
        <row r="939">
          <cell r="A939" t="str">
            <v>G063</v>
          </cell>
          <cell r="B939" t="str">
            <v>G.S.A.CONSTRUCTIONS(INOP.)</v>
          </cell>
        </row>
        <row r="940">
          <cell r="A940" t="str">
            <v>G064</v>
          </cell>
          <cell r="B940" t="str">
            <v>GEOTECH CONSULTANT (P) LTD.</v>
          </cell>
        </row>
        <row r="941">
          <cell r="A941" t="str">
            <v>G065</v>
          </cell>
          <cell r="B941" t="str">
            <v>GUPTA FREIGHT CARRIER</v>
          </cell>
        </row>
        <row r="942">
          <cell r="A942" t="str">
            <v>G066</v>
          </cell>
          <cell r="B942" t="str">
            <v>GULATI SANITARY STORE</v>
          </cell>
        </row>
        <row r="943">
          <cell r="A943" t="str">
            <v>G067</v>
          </cell>
          <cell r="B943" t="str">
            <v>GHASI RAM PANNA LAL</v>
          </cell>
        </row>
        <row r="944">
          <cell r="A944" t="str">
            <v>G068</v>
          </cell>
          <cell r="B944" t="str">
            <v>G M MOTORS</v>
          </cell>
        </row>
        <row r="945">
          <cell r="A945" t="str">
            <v>G069</v>
          </cell>
          <cell r="B945" t="str">
            <v>GULZAR SHEIKH</v>
          </cell>
        </row>
        <row r="946">
          <cell r="A946" t="str">
            <v>G070</v>
          </cell>
          <cell r="B946" t="str">
            <v>GUJRAL EXPORTS(INOP.)</v>
          </cell>
        </row>
        <row r="947">
          <cell r="A947" t="str">
            <v>G071</v>
          </cell>
          <cell r="B947" t="str">
            <v>GLOBAL RESEARCHES&amp;ENVIRONMENTAL ENGRS.</v>
          </cell>
        </row>
        <row r="948">
          <cell r="A948" t="str">
            <v>G072</v>
          </cell>
          <cell r="B948" t="str">
            <v>GRAPHIC (INDIA)</v>
          </cell>
        </row>
        <row r="949">
          <cell r="A949" t="str">
            <v>G073</v>
          </cell>
          <cell r="B949" t="str">
            <v>GUPTA CONSULTANT</v>
          </cell>
        </row>
        <row r="950">
          <cell r="A950" t="str">
            <v>G074</v>
          </cell>
          <cell r="B950" t="str">
            <v>GLOBE TOURS &amp; TRAVELS</v>
          </cell>
        </row>
        <row r="951">
          <cell r="A951" t="str">
            <v>G075</v>
          </cell>
          <cell r="B951" t="str">
            <v>GAGANDEEP BUILDERS (P) LTD.</v>
          </cell>
        </row>
        <row r="952">
          <cell r="A952" t="str">
            <v>G076</v>
          </cell>
          <cell r="B952" t="str">
            <v>G E CAPITAL SERVICES INDIA LTD</v>
          </cell>
        </row>
        <row r="953">
          <cell r="A953" t="str">
            <v>G077</v>
          </cell>
          <cell r="B953" t="str">
            <v>GLACER ELECTRICALS</v>
          </cell>
        </row>
        <row r="954">
          <cell r="A954" t="str">
            <v>G078</v>
          </cell>
          <cell r="B954" t="str">
            <v>G S JAIN &amp; ASSOCIATES PVT. LTD.</v>
          </cell>
        </row>
        <row r="955">
          <cell r="A955" t="str">
            <v>G079</v>
          </cell>
          <cell r="B955" t="str">
            <v>GRANDLEY ELECTRICALS (INDIA)</v>
          </cell>
        </row>
        <row r="956">
          <cell r="A956" t="str">
            <v>G080</v>
          </cell>
          <cell r="B956" t="str">
            <v>GRILLCO INDUSTRIES</v>
          </cell>
        </row>
        <row r="957">
          <cell r="A957" t="str">
            <v>G081</v>
          </cell>
          <cell r="B957" t="str">
            <v>GOEL MOTOR WORKS</v>
          </cell>
        </row>
        <row r="958">
          <cell r="A958" t="str">
            <v>G082</v>
          </cell>
          <cell r="B958" t="str">
            <v>G.D. SIDHU OIL TRADERS</v>
          </cell>
        </row>
        <row r="959">
          <cell r="A959" t="str">
            <v>G083</v>
          </cell>
          <cell r="B959" t="str">
            <v>GUARDWELL SECURITY AND INVESTIGATION SER</v>
          </cell>
        </row>
        <row r="960">
          <cell r="A960" t="str">
            <v>G084</v>
          </cell>
          <cell r="B960" t="str">
            <v>G B PAI</v>
          </cell>
        </row>
        <row r="961">
          <cell r="A961" t="str">
            <v>G085</v>
          </cell>
          <cell r="B961" t="str">
            <v>GLOBAL INFO-LINK</v>
          </cell>
        </row>
        <row r="962">
          <cell r="A962" t="str">
            <v>G086</v>
          </cell>
          <cell r="B962" t="str">
            <v>GOMACO INDIA PVT. LTD.</v>
          </cell>
        </row>
        <row r="963">
          <cell r="A963" t="str">
            <v>G087</v>
          </cell>
          <cell r="B963" t="str">
            <v>GRAVITAS AGRO (P) LTD.</v>
          </cell>
        </row>
        <row r="964">
          <cell r="A964" t="str">
            <v>G088</v>
          </cell>
          <cell r="B964" t="str">
            <v>GOLDEN STEELS</v>
          </cell>
        </row>
        <row r="965">
          <cell r="A965" t="str">
            <v>G089</v>
          </cell>
          <cell r="B965" t="str">
            <v>GHANSHYAM DAS CONTRACTOR</v>
          </cell>
        </row>
        <row r="966">
          <cell r="A966" t="str">
            <v>G090</v>
          </cell>
          <cell r="B966" t="str">
            <v>GRASIM INDUSTRIES LTD.(UNIT ADITYA CEM.)</v>
          </cell>
        </row>
        <row r="967">
          <cell r="A967" t="str">
            <v>G091</v>
          </cell>
          <cell r="B967" t="str">
            <v>GODAVARI MARBLE INDUSTRIES PVT. LTD.</v>
          </cell>
        </row>
        <row r="968">
          <cell r="A968" t="str">
            <v>G092</v>
          </cell>
          <cell r="B968" t="str">
            <v>GODREJ PECIFIC TECH LTD.</v>
          </cell>
        </row>
        <row r="969">
          <cell r="A969" t="str">
            <v>G093</v>
          </cell>
          <cell r="B969" t="str">
            <v>GEN-E-SYS INDIA (P) LTD.</v>
          </cell>
        </row>
        <row r="970">
          <cell r="A970" t="str">
            <v>G094</v>
          </cell>
          <cell r="B970" t="str">
            <v>GUPTA ELECTRIC &amp; MACHINERY STORE</v>
          </cell>
        </row>
        <row r="971">
          <cell r="A971" t="str">
            <v>G095</v>
          </cell>
          <cell r="B971" t="str">
            <v>GOEL TRADING CO.</v>
          </cell>
        </row>
        <row r="972">
          <cell r="A972" t="str">
            <v>G096</v>
          </cell>
          <cell r="B972" t="str">
            <v>GEETA VALVES &amp; ENGINEERING PVT. LTD.</v>
          </cell>
        </row>
        <row r="973">
          <cell r="A973" t="str">
            <v>G097</v>
          </cell>
          <cell r="B973" t="str">
            <v>GURU ENGINEERING WORKS</v>
          </cell>
        </row>
        <row r="974">
          <cell r="A974" t="str">
            <v>G098</v>
          </cell>
          <cell r="B974" t="str">
            <v>M/S GUDDU SCREP WALA</v>
          </cell>
        </row>
        <row r="975">
          <cell r="A975" t="str">
            <v>G100</v>
          </cell>
          <cell r="B975" t="str">
            <v>GAURAV INFORMATION SERVICE</v>
          </cell>
        </row>
        <row r="976">
          <cell r="A976" t="str">
            <v>G101</v>
          </cell>
          <cell r="B976" t="str">
            <v>GALAXI INDIA PRIVATE LIMITED</v>
          </cell>
        </row>
        <row r="977">
          <cell r="A977" t="str">
            <v>G102</v>
          </cell>
          <cell r="B977" t="str">
            <v>GAFFAR ALI &amp; CO.</v>
          </cell>
        </row>
        <row r="978">
          <cell r="A978" t="str">
            <v>G103</v>
          </cell>
          <cell r="B978" t="str">
            <v>GENERAL MERCANTILE CO.</v>
          </cell>
        </row>
        <row r="979">
          <cell r="A979" t="str">
            <v>G104</v>
          </cell>
          <cell r="B979" t="str">
            <v>GAURAV DEEP &amp; CO.</v>
          </cell>
        </row>
        <row r="980">
          <cell r="A980" t="str">
            <v>G105</v>
          </cell>
          <cell r="B980" t="str">
            <v>G S TANWAR</v>
          </cell>
        </row>
        <row r="981">
          <cell r="A981" t="str">
            <v>G106</v>
          </cell>
          <cell r="B981" t="str">
            <v>GREEN INDIA ENTERPRISES</v>
          </cell>
        </row>
        <row r="982">
          <cell r="A982" t="str">
            <v>G107</v>
          </cell>
          <cell r="B982" t="str">
            <v>GOEL SEEDS CORPN.</v>
          </cell>
        </row>
        <row r="983">
          <cell r="A983" t="str">
            <v>G108</v>
          </cell>
          <cell r="B983" t="str">
            <v>GANESH SHARMA</v>
          </cell>
        </row>
        <row r="984">
          <cell r="A984" t="str">
            <v>G109</v>
          </cell>
          <cell r="B984" t="str">
            <v>GOVERDHAN SINGH</v>
          </cell>
        </row>
        <row r="985">
          <cell r="A985" t="str">
            <v>G110</v>
          </cell>
          <cell r="B985" t="str">
            <v>GIO-LITE</v>
          </cell>
        </row>
        <row r="986">
          <cell r="A986" t="str">
            <v>G111</v>
          </cell>
          <cell r="B986" t="str">
            <v>GARDEN VIEW LANDSCAPE PRIVATE LIMITED</v>
          </cell>
        </row>
        <row r="987">
          <cell r="A987" t="str">
            <v>G112</v>
          </cell>
          <cell r="B987" t="str">
            <v>G K TRANSPORT</v>
          </cell>
        </row>
        <row r="988">
          <cell r="A988" t="str">
            <v>G113</v>
          </cell>
          <cell r="B988" t="str">
            <v>GULZAR BOOK BINDER</v>
          </cell>
        </row>
        <row r="989">
          <cell r="A989" t="str">
            <v>G114</v>
          </cell>
          <cell r="B989" t="str">
            <v>GRAND SLAM INTERNATIONAL</v>
          </cell>
        </row>
        <row r="990">
          <cell r="A990" t="str">
            <v>G115</v>
          </cell>
          <cell r="B990" t="str">
            <v>GOEL GARDEN TOOLS</v>
          </cell>
        </row>
        <row r="991">
          <cell r="A991" t="str">
            <v>G116</v>
          </cell>
          <cell r="B991" t="str">
            <v>G L BUILDING MATERIAL SUPPLIER</v>
          </cell>
        </row>
        <row r="992">
          <cell r="A992" t="str">
            <v>G117</v>
          </cell>
          <cell r="B992" t="str">
            <v>GAURAV TOURIST</v>
          </cell>
        </row>
        <row r="993">
          <cell r="A993" t="str">
            <v>G118</v>
          </cell>
          <cell r="B993" t="str">
            <v>G G &amp; SONS</v>
          </cell>
        </row>
        <row r="994">
          <cell r="A994" t="str">
            <v>G119</v>
          </cell>
          <cell r="B994" t="str">
            <v>GLAZER CREATIONS</v>
          </cell>
        </row>
        <row r="995">
          <cell r="A995" t="str">
            <v>G120</v>
          </cell>
          <cell r="B995" t="str">
            <v>GURNAM SINGH</v>
          </cell>
        </row>
        <row r="996">
          <cell r="A996" t="str">
            <v>G121</v>
          </cell>
          <cell r="B996" t="str">
            <v>GRAVITAS AGRO (PVT.) LTD.</v>
          </cell>
        </row>
        <row r="997">
          <cell r="A997" t="str">
            <v>G122</v>
          </cell>
          <cell r="B997" t="str">
            <v>GRINDEN INDIA (P) LTD.</v>
          </cell>
        </row>
        <row r="998">
          <cell r="A998" t="str">
            <v>G123</v>
          </cell>
          <cell r="B998" t="str">
            <v>G B SINGH</v>
          </cell>
        </row>
        <row r="999">
          <cell r="A999" t="str">
            <v>G124</v>
          </cell>
          <cell r="B999" t="str">
            <v>GOOD LASS NEROLAC PAINTS LTD.</v>
          </cell>
        </row>
        <row r="1000">
          <cell r="A1000" t="str">
            <v>G125</v>
          </cell>
          <cell r="B1000" t="str">
            <v>GUPTA POLYMERS</v>
          </cell>
        </row>
        <row r="1001">
          <cell r="A1001" t="str">
            <v>G126</v>
          </cell>
          <cell r="B1001" t="str">
            <v>GLOBE CONSTRUCTION</v>
          </cell>
        </row>
        <row r="1002">
          <cell r="A1002" t="str">
            <v>G127</v>
          </cell>
          <cell r="B1002" t="str">
            <v>GROUP 4 SECURITAS (SYSTEMS) PVT. LTD.</v>
          </cell>
        </row>
        <row r="1003">
          <cell r="A1003" t="str">
            <v>G128</v>
          </cell>
          <cell r="B1003" t="str">
            <v>GLOBE MARKETING</v>
          </cell>
        </row>
        <row r="1004">
          <cell r="A1004" t="str">
            <v>G129</v>
          </cell>
          <cell r="B1004" t="str">
            <v>G B ASSOCIATES</v>
          </cell>
        </row>
        <row r="1005">
          <cell r="A1005" t="str">
            <v>G130</v>
          </cell>
          <cell r="B1005" t="str">
            <v>GARODIA MARBLES &amp; GRANITES</v>
          </cell>
        </row>
        <row r="1006">
          <cell r="A1006" t="str">
            <v>G131</v>
          </cell>
          <cell r="B1006" t="str">
            <v>GWALIOR POLYPIPES LTD.</v>
          </cell>
        </row>
        <row r="1007">
          <cell r="A1007" t="str">
            <v>G132</v>
          </cell>
          <cell r="B1007" t="str">
            <v>GIRDHARI LAL TRACTOR COMPRESSOR</v>
          </cell>
        </row>
        <row r="1008">
          <cell r="A1008" t="str">
            <v>G133</v>
          </cell>
          <cell r="B1008" t="str">
            <v>GUPTA SALES CORPORATION (MORI GATE)</v>
          </cell>
        </row>
        <row r="1009">
          <cell r="A1009" t="str">
            <v>G134</v>
          </cell>
          <cell r="B1009" t="str">
            <v>GENELITE PVT LTD.</v>
          </cell>
        </row>
        <row r="1010">
          <cell r="A1010" t="str">
            <v>G135</v>
          </cell>
          <cell r="B1010" t="str">
            <v>GOLDEN INDUSTRIES LTD.</v>
          </cell>
        </row>
        <row r="1011">
          <cell r="A1011" t="str">
            <v>G136</v>
          </cell>
          <cell r="B1011" t="str">
            <v>G.D.SIDHU OIL COMPANY</v>
          </cell>
        </row>
        <row r="1012">
          <cell r="A1012" t="str">
            <v>G137</v>
          </cell>
          <cell r="B1012" t="str">
            <v>GOEL KRISHI STORE</v>
          </cell>
        </row>
        <row r="1013">
          <cell r="A1013" t="str">
            <v>G138</v>
          </cell>
          <cell r="B1013" t="str">
            <v>GODREJ-GE APPLIANCES LTD.</v>
          </cell>
        </row>
        <row r="1014">
          <cell r="A1014" t="str">
            <v>G139</v>
          </cell>
          <cell r="B1014" t="str">
            <v>GREENSBORO POLYCHEM (P) LIMITED</v>
          </cell>
        </row>
        <row r="1015">
          <cell r="A1015" t="str">
            <v>G140</v>
          </cell>
          <cell r="B1015" t="str">
            <v>GRAMMY COMMUNICATIONS (P) LTD</v>
          </cell>
        </row>
        <row r="1016">
          <cell r="A1016" t="str">
            <v>G141</v>
          </cell>
          <cell r="B1016" t="str">
            <v>GITA FARM NURSERY</v>
          </cell>
        </row>
        <row r="1017">
          <cell r="A1017" t="str">
            <v>G142</v>
          </cell>
          <cell r="B1017" t="str">
            <v>GURIND SALES</v>
          </cell>
        </row>
        <row r="1018">
          <cell r="A1018" t="str">
            <v>G143</v>
          </cell>
          <cell r="B1018" t="str">
            <v>GANDHI &amp; ASSOCIATES</v>
          </cell>
        </row>
        <row r="1019">
          <cell r="A1019" t="str">
            <v>G144</v>
          </cell>
          <cell r="B1019" t="str">
            <v>GOLF AROUND THE WORLD INC</v>
          </cell>
        </row>
        <row r="1020">
          <cell r="A1020" t="str">
            <v>G145</v>
          </cell>
          <cell r="B1020" t="str">
            <v>GULSHAN ENGINEERS</v>
          </cell>
        </row>
        <row r="1021">
          <cell r="A1021" t="str">
            <v>G146</v>
          </cell>
          <cell r="B1021" t="str">
            <v>GILL GOLF EQUIPMENT</v>
          </cell>
        </row>
        <row r="1022">
          <cell r="A1022" t="str">
            <v>G147</v>
          </cell>
          <cell r="B1022" t="str">
            <v>GLASS FUSION PVT LTD</v>
          </cell>
        </row>
        <row r="1023">
          <cell r="A1023" t="str">
            <v>G148</v>
          </cell>
          <cell r="B1023" t="str">
            <v>GLOBE DETECTIVE AGENCY PVT LTD</v>
          </cell>
        </row>
        <row r="1024">
          <cell r="A1024" t="str">
            <v>G801</v>
          </cell>
          <cell r="B1024" t="str">
            <v>GUDHI ACHREJA</v>
          </cell>
        </row>
        <row r="1025">
          <cell r="A1025" t="str">
            <v>G802</v>
          </cell>
          <cell r="B1025" t="str">
            <v>GYANWATI BANSAL</v>
          </cell>
        </row>
        <row r="1026">
          <cell r="A1026" t="str">
            <v>G803</v>
          </cell>
          <cell r="B1026" t="str">
            <v>G D AGRAWAL</v>
          </cell>
        </row>
        <row r="1027">
          <cell r="A1027" t="str">
            <v>G804</v>
          </cell>
          <cell r="B1027" t="str">
            <v>MRS. GEETA W/O SHRI JITENDER</v>
          </cell>
        </row>
        <row r="1028">
          <cell r="A1028" t="str">
            <v>G805</v>
          </cell>
          <cell r="B1028" t="str">
            <v>GURU PRAKSH JAIN &amp; CO.</v>
          </cell>
        </row>
        <row r="1029">
          <cell r="A1029" t="str">
            <v>H001</v>
          </cell>
          <cell r="B1029" t="str">
            <v>HARI IRON TRADING CO.</v>
          </cell>
        </row>
        <row r="1030">
          <cell r="A1030" t="str">
            <v>H002</v>
          </cell>
          <cell r="B1030" t="str">
            <v>HARI IRON &amp; TUBEWELL TRADERS</v>
          </cell>
        </row>
        <row r="1031">
          <cell r="A1031" t="str">
            <v>H003</v>
          </cell>
          <cell r="B1031" t="str">
            <v>HINDUSTAN SANITARYWARE &amp; INDUSTRIES LTD.</v>
          </cell>
        </row>
        <row r="1032">
          <cell r="A1032" t="str">
            <v>H004</v>
          </cell>
          <cell r="B1032" t="str">
            <v>HARDIMA SALES CORPORATION</v>
          </cell>
        </row>
        <row r="1033">
          <cell r="A1033" t="str">
            <v>H005</v>
          </cell>
          <cell r="B1033" t="str">
            <v>HINDUSTAN ZINC LIMITED</v>
          </cell>
        </row>
        <row r="1034">
          <cell r="A1034" t="str">
            <v>H006</v>
          </cell>
          <cell r="B1034" t="str">
            <v>H.S BUILDING MATERIAL CARRIER</v>
          </cell>
        </row>
        <row r="1035">
          <cell r="A1035" t="str">
            <v>H007</v>
          </cell>
          <cell r="B1035" t="str">
            <v>HARYANA AUTOMOBILES</v>
          </cell>
        </row>
        <row r="1036">
          <cell r="A1036" t="str">
            <v>H008</v>
          </cell>
          <cell r="B1036" t="str">
            <v>HINDUSTAN PLYWOOD CO.</v>
          </cell>
        </row>
        <row r="1037">
          <cell r="A1037" t="str">
            <v>H009</v>
          </cell>
          <cell r="B1037" t="str">
            <v>HINDUSTAN INSULATIONS PVT.LTD.</v>
          </cell>
        </row>
        <row r="1038">
          <cell r="A1038" t="str">
            <v>H010</v>
          </cell>
          <cell r="B1038" t="str">
            <v>H.M. DOYAL &amp; CO.</v>
          </cell>
        </row>
        <row r="1039">
          <cell r="A1039" t="str">
            <v>H011</v>
          </cell>
          <cell r="B1039" t="str">
            <v>HINDUSTAN SANITARYWARE INDUSTRIES LTD.</v>
          </cell>
        </row>
        <row r="1040">
          <cell r="A1040" t="str">
            <v>H012</v>
          </cell>
          <cell r="B1040" t="str">
            <v>HCL HEWLETT PACKARD LTD.</v>
          </cell>
        </row>
        <row r="1041">
          <cell r="A1041" t="str">
            <v>H013</v>
          </cell>
          <cell r="B1041" t="str">
            <v>HINDUSTAN CONSTRUCTION CORPORATION</v>
          </cell>
        </row>
        <row r="1042">
          <cell r="A1042" t="str">
            <v>H014</v>
          </cell>
          <cell r="B1042" t="str">
            <v>HARDWARE HOUSE</v>
          </cell>
        </row>
        <row r="1043">
          <cell r="A1043" t="str">
            <v>H015</v>
          </cell>
          <cell r="B1043" t="str">
            <v>HARI</v>
          </cell>
        </row>
        <row r="1044">
          <cell r="A1044" t="str">
            <v>H016</v>
          </cell>
          <cell r="B1044" t="str">
            <v>HINDUSTAN ELECTRIC CO.</v>
          </cell>
        </row>
        <row r="1045">
          <cell r="A1045" t="str">
            <v>H017</v>
          </cell>
          <cell r="B1045" t="str">
            <v>H.R.BUILDERS</v>
          </cell>
        </row>
        <row r="1046">
          <cell r="A1046" t="str">
            <v>H018</v>
          </cell>
          <cell r="B1046" t="str">
            <v>HIRA LAL</v>
          </cell>
        </row>
        <row r="1047">
          <cell r="A1047" t="str">
            <v>H019</v>
          </cell>
          <cell r="B1047" t="str">
            <v>HINDUSTAN AGENCIES PVT. LTD.</v>
          </cell>
        </row>
        <row r="1048">
          <cell r="A1048" t="str">
            <v>H020</v>
          </cell>
          <cell r="B1048" t="str">
            <v>HEERA LAL</v>
          </cell>
        </row>
        <row r="1049">
          <cell r="A1049" t="str">
            <v>H021</v>
          </cell>
          <cell r="B1049" t="str">
            <v>HARYANA GRIT SUPPLIER (TRANSPORTATION)</v>
          </cell>
        </row>
        <row r="1050">
          <cell r="A1050" t="str">
            <v>H022</v>
          </cell>
          <cell r="B1050" t="str">
            <v>HARJAI &amp; COMPANY</v>
          </cell>
        </row>
        <row r="1051">
          <cell r="A1051" t="str">
            <v>H023</v>
          </cell>
          <cell r="B1051" t="str">
            <v>HARISH CHANDRA &amp; COMPANY</v>
          </cell>
        </row>
        <row r="1052">
          <cell r="A1052" t="str">
            <v>H024</v>
          </cell>
          <cell r="B1052" t="str">
            <v>HIMALAYA TRADERS</v>
          </cell>
        </row>
        <row r="1053">
          <cell r="A1053" t="str">
            <v>H025</v>
          </cell>
          <cell r="B1053" t="str">
            <v>H.S.E.B</v>
          </cell>
        </row>
        <row r="1054">
          <cell r="A1054" t="str">
            <v>H026</v>
          </cell>
          <cell r="B1054" t="str">
            <v>HOME CARE AGENCY</v>
          </cell>
        </row>
        <row r="1055">
          <cell r="A1055" t="str">
            <v>H027</v>
          </cell>
          <cell r="B1055" t="str">
            <v>HI-TECH ENGINEERS</v>
          </cell>
        </row>
        <row r="1056">
          <cell r="A1056" t="str">
            <v>H028</v>
          </cell>
          <cell r="B1056" t="str">
            <v>HUMATAJ INTERNATIONAL</v>
          </cell>
        </row>
        <row r="1057">
          <cell r="A1057" t="str">
            <v>H029</v>
          </cell>
          <cell r="B1057" t="str">
            <v>HARBHAJAN SINGH DHILLON</v>
          </cell>
        </row>
        <row r="1058">
          <cell r="A1058" t="str">
            <v>H030</v>
          </cell>
          <cell r="B1058" t="str">
            <v>HARYANA IRON &amp; PIPE STORE</v>
          </cell>
        </row>
        <row r="1059">
          <cell r="A1059" t="str">
            <v>H031</v>
          </cell>
          <cell r="B1059" t="str">
            <v>HATILA</v>
          </cell>
        </row>
        <row r="1060">
          <cell r="A1060" t="str">
            <v>H032</v>
          </cell>
          <cell r="B1060" t="str">
            <v>HAIDER ALI</v>
          </cell>
        </row>
        <row r="1061">
          <cell r="A1061" t="str">
            <v>H033</v>
          </cell>
          <cell r="B1061" t="str">
            <v>H B SAHOO</v>
          </cell>
        </row>
        <row r="1062">
          <cell r="A1062" t="str">
            <v>H034</v>
          </cell>
          <cell r="B1062" t="str">
            <v>HANS RAJ BUILDING CONTRACTOR</v>
          </cell>
        </row>
        <row r="1063">
          <cell r="A1063" t="str">
            <v>H035</v>
          </cell>
          <cell r="B1063" t="str">
            <v>HARKESH KUMAR</v>
          </cell>
        </row>
        <row r="1064">
          <cell r="A1064" t="str">
            <v>H036</v>
          </cell>
          <cell r="B1064" t="str">
            <v>HINDUSTAN GLASS HOUSE</v>
          </cell>
        </row>
        <row r="1065">
          <cell r="A1065" t="str">
            <v>H037</v>
          </cell>
          <cell r="B1065" t="str">
            <v>HI-REACH OVERSEAS PVT. LTD.</v>
          </cell>
        </row>
        <row r="1066">
          <cell r="A1066" t="str">
            <v>H038</v>
          </cell>
          <cell r="B1066" t="str">
            <v>HARIT CONSTRUCTIONS</v>
          </cell>
        </row>
        <row r="1067">
          <cell r="A1067" t="str">
            <v>H039</v>
          </cell>
          <cell r="B1067" t="str">
            <v>HAK ELECTRICALS</v>
          </cell>
        </row>
        <row r="1068">
          <cell r="A1068" t="str">
            <v>H040</v>
          </cell>
          <cell r="B1068" t="str">
            <v>HINDUSTAN MARBLES</v>
          </cell>
        </row>
        <row r="1069">
          <cell r="A1069" t="str">
            <v>H041</v>
          </cell>
          <cell r="B1069" t="str">
            <v>HARYANA PRAKASHAN LTD.</v>
          </cell>
        </row>
        <row r="1070">
          <cell r="A1070" t="str">
            <v>H042</v>
          </cell>
          <cell r="B1070" t="str">
            <v>HVR ALLOYS &amp; STEEL LIMITED</v>
          </cell>
        </row>
        <row r="1071">
          <cell r="A1071" t="str">
            <v>H043</v>
          </cell>
          <cell r="B1071" t="str">
            <v>HARYANA BRICKS &amp; TILES</v>
          </cell>
        </row>
        <row r="1072">
          <cell r="A1072" t="str">
            <v>H044</v>
          </cell>
          <cell r="B1072" t="str">
            <v>HIMANI ENTERPRISES</v>
          </cell>
        </row>
        <row r="1073">
          <cell r="A1073" t="str">
            <v>H045</v>
          </cell>
          <cell r="B1073" t="str">
            <v>HARIBANS PRASAD YADAV</v>
          </cell>
        </row>
        <row r="1074">
          <cell r="A1074" t="str">
            <v>H046</v>
          </cell>
          <cell r="B1074" t="str">
            <v>HASMUDIN KHAN</v>
          </cell>
        </row>
        <row r="1075">
          <cell r="A1075" t="str">
            <v>H047</v>
          </cell>
          <cell r="B1075" t="str">
            <v>HARISH ELECTRICALS</v>
          </cell>
        </row>
        <row r="1076">
          <cell r="A1076" t="str">
            <v>H048</v>
          </cell>
          <cell r="B1076" t="str">
            <v>HARMEET SINGH AHLUWALIA</v>
          </cell>
        </row>
        <row r="1077">
          <cell r="A1077" t="str">
            <v>H049</v>
          </cell>
          <cell r="B1077" t="str">
            <v>HARPAL SINGH</v>
          </cell>
        </row>
        <row r="1078">
          <cell r="A1078" t="str">
            <v>H050</v>
          </cell>
          <cell r="B1078" t="str">
            <v>HANS RAJ YADAV</v>
          </cell>
        </row>
        <row r="1079">
          <cell r="A1079" t="str">
            <v>H051</v>
          </cell>
          <cell r="B1079" t="str">
            <v>HAZARI &amp; CO.  *NOT FOR USE*</v>
          </cell>
        </row>
        <row r="1080">
          <cell r="A1080" t="str">
            <v>H052</v>
          </cell>
          <cell r="B1080" t="str">
            <v>HINDUSTAN HARDWARE&amp;RUBBER GOOD</v>
          </cell>
        </row>
        <row r="1081">
          <cell r="A1081" t="str">
            <v>H053</v>
          </cell>
          <cell r="B1081" t="str">
            <v>HANI RAM(INOP.)</v>
          </cell>
        </row>
        <row r="1082">
          <cell r="A1082" t="str">
            <v>H054</v>
          </cell>
          <cell r="B1082" t="str">
            <v>HANS ELECTRICAL WORKS(INOP.)</v>
          </cell>
        </row>
        <row r="1083">
          <cell r="A1083" t="str">
            <v>H055</v>
          </cell>
          <cell r="B1083" t="str">
            <v>H.R.SHARMA</v>
          </cell>
        </row>
        <row r="1084">
          <cell r="A1084" t="str">
            <v>H056</v>
          </cell>
          <cell r="B1084" t="str">
            <v>HINDUSTAN GLASS</v>
          </cell>
        </row>
        <row r="1085">
          <cell r="A1085" t="str">
            <v>H057</v>
          </cell>
          <cell r="B1085" t="str">
            <v>HCL FRONTLINE LIMITED</v>
          </cell>
        </row>
        <row r="1086">
          <cell r="A1086" t="str">
            <v>H058</v>
          </cell>
          <cell r="B1086" t="str">
            <v>HINDUSTAN ENGINEERING PRODUCTS</v>
          </cell>
        </row>
        <row r="1087">
          <cell r="A1087" t="str">
            <v>H059</v>
          </cell>
          <cell r="B1087" t="str">
            <v>HINDUSTAN ALCOX LIMITED</v>
          </cell>
        </row>
        <row r="1088">
          <cell r="A1088" t="str">
            <v>H060</v>
          </cell>
          <cell r="B1088" t="str">
            <v>HARKESH KUMAR</v>
          </cell>
        </row>
        <row r="1089">
          <cell r="A1089" t="str">
            <v>H061</v>
          </cell>
          <cell r="B1089" t="str">
            <v>HARI KRISHAN</v>
          </cell>
        </row>
        <row r="1090">
          <cell r="A1090" t="str">
            <v>H062</v>
          </cell>
          <cell r="B1090" t="str">
            <v>HITECH SCAFFORM</v>
          </cell>
        </row>
        <row r="1091">
          <cell r="A1091" t="str">
            <v>H063</v>
          </cell>
          <cell r="B1091" t="str">
            <v>HARI SINGH (PAINT CONTRACTOR)</v>
          </cell>
        </row>
        <row r="1092">
          <cell r="A1092" t="str">
            <v>H064</v>
          </cell>
          <cell r="B1092" t="str">
            <v>HAREET CONSTRUCTION</v>
          </cell>
        </row>
        <row r="1093">
          <cell r="A1093" t="str">
            <v>H065</v>
          </cell>
          <cell r="B1093" t="str">
            <v>HANS DIESEL SERVICES</v>
          </cell>
        </row>
        <row r="1094">
          <cell r="A1094" t="str">
            <v>H066</v>
          </cell>
          <cell r="B1094" t="str">
            <v>HI TECH ENGINEERS &amp; CONSULTANTS</v>
          </cell>
        </row>
        <row r="1095">
          <cell r="A1095" t="str">
            <v>H067</v>
          </cell>
          <cell r="B1095" t="str">
            <v>HIGH SEAS CORPORATION</v>
          </cell>
        </row>
        <row r="1096">
          <cell r="A1096" t="str">
            <v>H068</v>
          </cell>
          <cell r="B1096" t="str">
            <v>HYLINE AUTO INDUSTRIES</v>
          </cell>
        </row>
        <row r="1097">
          <cell r="A1097" t="str">
            <v>H069</v>
          </cell>
          <cell r="B1097" t="str">
            <v>HEATLY &amp; GRESHAM (INDIA) LTD.</v>
          </cell>
        </row>
        <row r="1098">
          <cell r="A1098" t="str">
            <v>H070</v>
          </cell>
          <cell r="B1098" t="str">
            <v>HARISH CHANDER</v>
          </cell>
        </row>
        <row r="1099">
          <cell r="A1099" t="str">
            <v>H071</v>
          </cell>
          <cell r="B1099" t="str">
            <v>HARYANA TRADING CORPORATION</v>
          </cell>
        </row>
        <row r="1100">
          <cell r="A1100" t="str">
            <v>H072</v>
          </cell>
          <cell r="B1100" t="str">
            <v>HINDUSTAN PETRO OIL CHEMICALS</v>
          </cell>
        </row>
        <row r="1101">
          <cell r="A1101" t="str">
            <v>H073</v>
          </cell>
          <cell r="B1101" t="str">
            <v>HYDRO PNEUMATICS &amp; SPARES</v>
          </cell>
        </row>
        <row r="1102">
          <cell r="A1102" t="str">
            <v>H074</v>
          </cell>
          <cell r="B1102" t="str">
            <v>HABITAT CONSTRUCTIONS</v>
          </cell>
        </row>
        <row r="1103">
          <cell r="A1103" t="str">
            <v>H075</v>
          </cell>
          <cell r="B1103" t="str">
            <v>HEMKUNT BEARING</v>
          </cell>
        </row>
        <row r="1104">
          <cell r="A1104" t="str">
            <v>H076</v>
          </cell>
          <cell r="B1104" t="str">
            <v>HI-TECH CONSTRUCTION CO.</v>
          </cell>
        </row>
        <row r="1105">
          <cell r="A1105" t="str">
            <v>H077</v>
          </cell>
          <cell r="B1105" t="str">
            <v>H B S SYSTEMS (P) LTD.</v>
          </cell>
        </row>
        <row r="1106">
          <cell r="A1106" t="str">
            <v>H078</v>
          </cell>
          <cell r="B1106" t="str">
            <v>HI TECH ENGINEERING COMPANY</v>
          </cell>
        </row>
        <row r="1107">
          <cell r="A1107" t="str">
            <v>H079</v>
          </cell>
          <cell r="B1107" t="str">
            <v>H R MAHESHWARI &amp; COMAPNY</v>
          </cell>
        </row>
        <row r="1108">
          <cell r="A1108" t="str">
            <v>H080</v>
          </cell>
          <cell r="B1108" t="str">
            <v>HASHMI HANDICRAFTS</v>
          </cell>
        </row>
        <row r="1109">
          <cell r="A1109" t="str">
            <v>H081</v>
          </cell>
          <cell r="B1109" t="str">
            <v>H L KUMAR</v>
          </cell>
        </row>
        <row r="1110">
          <cell r="A1110" t="str">
            <v>H082</v>
          </cell>
          <cell r="B1110" t="str">
            <v>HEWLETT-PACKARD INDIA LTD</v>
          </cell>
        </row>
        <row r="1111">
          <cell r="A1111" t="str">
            <v>H083</v>
          </cell>
          <cell r="B1111" t="str">
            <v>H.R. JOHNSON (INDIA) LTD.</v>
          </cell>
        </row>
        <row r="1112">
          <cell r="A1112" t="str">
            <v>H084</v>
          </cell>
          <cell r="B1112" t="str">
            <v>HINDUSTAN PRESTRESSED CON.STRU. PVT. LTD</v>
          </cell>
        </row>
        <row r="1113">
          <cell r="A1113" t="str">
            <v>H085</v>
          </cell>
          <cell r="B1113" t="str">
            <v>H. V. MOTORS</v>
          </cell>
        </row>
        <row r="1114">
          <cell r="A1114" t="str">
            <v>H086</v>
          </cell>
          <cell r="B1114" t="str">
            <v>HEMRAJ S MAKWANA</v>
          </cell>
        </row>
        <row r="1115">
          <cell r="A1115" t="str">
            <v>H087</v>
          </cell>
          <cell r="B1115" t="str">
            <v>HERITAGE</v>
          </cell>
        </row>
        <row r="1116">
          <cell r="A1116" t="str">
            <v>H088</v>
          </cell>
          <cell r="B1116" t="str">
            <v>H &amp; R JOHNSON (INDIA) LTD. KARNATAKA</v>
          </cell>
        </row>
        <row r="1117">
          <cell r="A1117" t="str">
            <v>H089</v>
          </cell>
          <cell r="B1117" t="str">
            <v>HI TECH SCAFFOLDING</v>
          </cell>
        </row>
        <row r="1118">
          <cell r="A1118" t="str">
            <v>H090</v>
          </cell>
          <cell r="B1118" t="str">
            <v>H K SHARMA</v>
          </cell>
        </row>
        <row r="1119">
          <cell r="A1119" t="str">
            <v>H091</v>
          </cell>
          <cell r="B1119" t="str">
            <v>HINDUSTAN GYP BOARD INDUSTRIES</v>
          </cell>
        </row>
        <row r="1120">
          <cell r="A1120" t="str">
            <v>H092</v>
          </cell>
          <cell r="B1120" t="str">
            <v>HILTI INDIA PVT. LTD.</v>
          </cell>
        </row>
        <row r="1121">
          <cell r="A1121" t="str">
            <v>H093</v>
          </cell>
          <cell r="B1121" t="str">
            <v>HYDRO POWER ENGINEERS</v>
          </cell>
        </row>
        <row r="1122">
          <cell r="A1122" t="str">
            <v>H094</v>
          </cell>
          <cell r="B1122" t="str">
            <v>H S B &amp; SONS ELECTRICALS LTD.</v>
          </cell>
        </row>
        <row r="1123">
          <cell r="A1123" t="str">
            <v>H095</v>
          </cell>
          <cell r="B1123" t="str">
            <v>HPC STRUCTURE (P) LTD. (CLC DIVISION)</v>
          </cell>
        </row>
        <row r="1124">
          <cell r="A1124" t="str">
            <v>H096</v>
          </cell>
          <cell r="B1124" t="str">
            <v>HYPER TEC</v>
          </cell>
        </row>
        <row r="1125">
          <cell r="A1125" t="str">
            <v>H097</v>
          </cell>
          <cell r="B1125" t="str">
            <v>HARYANA PETRO-CHEMICALS</v>
          </cell>
        </row>
        <row r="1126">
          <cell r="A1126" t="str">
            <v>H098</v>
          </cell>
          <cell r="B1126" t="str">
            <v>HASIJA ENTERPRISES</v>
          </cell>
        </row>
        <row r="1127">
          <cell r="A1127" t="str">
            <v>H099</v>
          </cell>
          <cell r="B1127" t="str">
            <v>HORIZON SCALES &amp; SYSTEM</v>
          </cell>
        </row>
        <row r="1128">
          <cell r="A1128" t="str">
            <v>H100</v>
          </cell>
          <cell r="B1128" t="str">
            <v>HY-CHEM PETRO PRODUCTS PVT. LTD.</v>
          </cell>
        </row>
        <row r="1129">
          <cell r="A1129" t="str">
            <v>H101</v>
          </cell>
          <cell r="B1129" t="str">
            <v>HARINDER SINGH &amp; CO.</v>
          </cell>
        </row>
        <row r="1130">
          <cell r="A1130" t="str">
            <v>H102</v>
          </cell>
          <cell r="B1130" t="str">
            <v>HORAM</v>
          </cell>
        </row>
        <row r="1131">
          <cell r="A1131" t="str">
            <v>H103</v>
          </cell>
          <cell r="B1131" t="str">
            <v>HELP LINERS</v>
          </cell>
        </row>
        <row r="1132">
          <cell r="A1132" t="str">
            <v>H104</v>
          </cell>
          <cell r="B1132" t="str">
            <v>HINDUSTHAN STONE CRUSHER</v>
          </cell>
        </row>
        <row r="1133">
          <cell r="A1133" t="str">
            <v>H105</v>
          </cell>
          <cell r="B1133" t="str">
            <v>HYDRO ELETRICALS</v>
          </cell>
        </row>
        <row r="1134">
          <cell r="A1134" t="str">
            <v>H106</v>
          </cell>
          <cell r="B1134" t="str">
            <v>HARSH KUMAR ANNE</v>
          </cell>
        </row>
        <row r="1135">
          <cell r="A1135" t="str">
            <v>H107</v>
          </cell>
          <cell r="B1135" t="str">
            <v>HANSONS SERVICE PVT. LTD.</v>
          </cell>
        </row>
        <row r="1136">
          <cell r="A1136" t="str">
            <v>H108</v>
          </cell>
          <cell r="B1136" t="str">
            <v>HAWAII HOLIDAY TOURS</v>
          </cell>
        </row>
        <row r="1137">
          <cell r="A1137" t="str">
            <v>H109</v>
          </cell>
          <cell r="B1137" t="str">
            <v>HI-TECH AUDIO SYSTEMS PVT. LTD.</v>
          </cell>
        </row>
        <row r="1138">
          <cell r="A1138" t="str">
            <v>H110</v>
          </cell>
          <cell r="B1138" t="str">
            <v>HARVEL IMMIGRATION (P) LTD</v>
          </cell>
        </row>
        <row r="1139">
          <cell r="A1139" t="str">
            <v>H111</v>
          </cell>
          <cell r="B1139" t="str">
            <v>HARBANS SINGH</v>
          </cell>
        </row>
        <row r="1140">
          <cell r="A1140" t="str">
            <v>H112</v>
          </cell>
          <cell r="B1140" t="str">
            <v>HONDA SIEL POWER PRODUCTS LTD</v>
          </cell>
        </row>
        <row r="1141">
          <cell r="A1141" t="str">
            <v>H801</v>
          </cell>
          <cell r="B1141" t="str">
            <v>HARBHAJAN SINGH</v>
          </cell>
        </row>
        <row r="1142">
          <cell r="A1142" t="str">
            <v>H802</v>
          </cell>
          <cell r="B1142" t="str">
            <v>HARBINDER SINGH</v>
          </cell>
        </row>
        <row r="1143">
          <cell r="A1143" t="str">
            <v>H803</v>
          </cell>
          <cell r="B1143" t="str">
            <v>HARJEET KAUR</v>
          </cell>
        </row>
        <row r="1144">
          <cell r="A1144" t="str">
            <v>H991</v>
          </cell>
          <cell r="B1144" t="str">
            <v>HARDEV SINGH</v>
          </cell>
        </row>
        <row r="1145">
          <cell r="A1145" t="str">
            <v>I001</v>
          </cell>
          <cell r="B1145" t="str">
            <v>ISHWAR SINGH</v>
          </cell>
        </row>
        <row r="1146">
          <cell r="A1146" t="str">
            <v>I002</v>
          </cell>
          <cell r="B1146" t="str">
            <v>INDIAN TRADING CORPORATION</v>
          </cell>
        </row>
        <row r="1147">
          <cell r="A1147" t="str">
            <v>I003</v>
          </cell>
          <cell r="B1147" t="str">
            <v>INDO ASIAN MARKETING LTD.</v>
          </cell>
        </row>
        <row r="1148">
          <cell r="A1148" t="str">
            <v>I004</v>
          </cell>
          <cell r="B1148" t="str">
            <v>INDIAN OIL CORPORATION LTD.</v>
          </cell>
        </row>
        <row r="1149">
          <cell r="A1149" t="str">
            <v>I005</v>
          </cell>
          <cell r="B1149" t="str">
            <v>INDUS TUBE LTD.</v>
          </cell>
        </row>
        <row r="1150">
          <cell r="A1150" t="str">
            <v>I006</v>
          </cell>
          <cell r="B1150" t="str">
            <v>INDPRO</v>
          </cell>
        </row>
        <row r="1151">
          <cell r="A1151" t="str">
            <v>I007</v>
          </cell>
          <cell r="B1151" t="str">
            <v>I.A. SWITCHGEAR LTD.</v>
          </cell>
        </row>
        <row r="1152">
          <cell r="A1152" t="str">
            <v>I008</v>
          </cell>
          <cell r="B1152" t="str">
            <v>INDO INDUSTRIAL CORPORATION</v>
          </cell>
        </row>
        <row r="1153">
          <cell r="A1153" t="str">
            <v>I009</v>
          </cell>
          <cell r="B1153" t="str">
            <v>INDERJEET SHARMA</v>
          </cell>
        </row>
        <row r="1154">
          <cell r="A1154" t="str">
            <v>I010</v>
          </cell>
          <cell r="B1154" t="str">
            <v>INTERNATIONAL AGENCY</v>
          </cell>
        </row>
        <row r="1155">
          <cell r="A1155" t="str">
            <v>I011</v>
          </cell>
          <cell r="B1155" t="str">
            <v>INDERDEV SINGH</v>
          </cell>
        </row>
        <row r="1156">
          <cell r="A1156" t="str">
            <v>I012</v>
          </cell>
          <cell r="B1156" t="str">
            <v>IQBAL SINGH</v>
          </cell>
        </row>
        <row r="1157">
          <cell r="A1157" t="str">
            <v>I013</v>
          </cell>
          <cell r="B1157" t="str">
            <v>INTEGRATED SERVICES</v>
          </cell>
        </row>
        <row r="1158">
          <cell r="A1158" t="str">
            <v>I014</v>
          </cell>
          <cell r="B1158" t="str">
            <v>INDUSTRIAL UDYOG</v>
          </cell>
        </row>
        <row r="1159">
          <cell r="A1159" t="str">
            <v>I015</v>
          </cell>
          <cell r="B1159" t="str">
            <v>INDUSTRIAL GAS SUPPLY AGENCY</v>
          </cell>
        </row>
        <row r="1160">
          <cell r="A1160" t="str">
            <v>I016</v>
          </cell>
          <cell r="B1160" t="str">
            <v>INDO PETROLEUM</v>
          </cell>
        </row>
        <row r="1161">
          <cell r="A1161" t="str">
            <v>I017</v>
          </cell>
          <cell r="B1161" t="str">
            <v>INDER SONS</v>
          </cell>
        </row>
        <row r="1162">
          <cell r="A1162" t="str">
            <v>I018</v>
          </cell>
          <cell r="B1162" t="str">
            <v>ISHAN TRADING CORPORATION</v>
          </cell>
        </row>
        <row r="1163">
          <cell r="A1163" t="str">
            <v>I019</v>
          </cell>
          <cell r="B1163" t="str">
            <v>INDIA ENGG.</v>
          </cell>
        </row>
        <row r="1164">
          <cell r="A1164" t="str">
            <v>I020</v>
          </cell>
          <cell r="B1164" t="str">
            <v>INDCON CONTRACTORS</v>
          </cell>
        </row>
        <row r="1165">
          <cell r="A1165" t="str">
            <v>I021</v>
          </cell>
          <cell r="B1165" t="str">
            <v>I S BUILDING MATERIAL CARRIER</v>
          </cell>
        </row>
        <row r="1166">
          <cell r="A1166" t="str">
            <v>I022</v>
          </cell>
          <cell r="B1166" t="str">
            <v>I J YADAV</v>
          </cell>
        </row>
        <row r="1167">
          <cell r="A1167" t="str">
            <v>I023</v>
          </cell>
          <cell r="B1167" t="str">
            <v>ISHAN BUILDERS</v>
          </cell>
        </row>
        <row r="1168">
          <cell r="A1168" t="str">
            <v>I024</v>
          </cell>
          <cell r="B1168" t="str">
            <v>INDIA GYPSUM LTD.</v>
          </cell>
        </row>
        <row r="1169">
          <cell r="A1169" t="str">
            <v>I025</v>
          </cell>
          <cell r="B1169" t="str">
            <v>I S KHOKHAR</v>
          </cell>
        </row>
        <row r="1170">
          <cell r="A1170" t="str">
            <v>I026</v>
          </cell>
          <cell r="B1170" t="str">
            <v>IQBAL BROTHERS</v>
          </cell>
        </row>
        <row r="1171">
          <cell r="A1171" t="str">
            <v>I027</v>
          </cell>
          <cell r="B1171" t="str">
            <v>INDRA FREIGHT CARRIER</v>
          </cell>
        </row>
        <row r="1172">
          <cell r="A1172" t="str">
            <v>I028</v>
          </cell>
          <cell r="B1172" t="str">
            <v>ISHWAR LAL(INOP.)</v>
          </cell>
        </row>
        <row r="1173">
          <cell r="A1173" t="str">
            <v>I029</v>
          </cell>
          <cell r="B1173" t="str">
            <v>INTERNATIONAL COMPUTER INSTITUTE</v>
          </cell>
        </row>
        <row r="1174">
          <cell r="A1174" t="str">
            <v>I030</v>
          </cell>
          <cell r="B1174" t="str">
            <v>INDIAN INSTITUTE OF TECHNOLOGY</v>
          </cell>
        </row>
        <row r="1175">
          <cell r="A1175" t="str">
            <v>I031</v>
          </cell>
          <cell r="B1175" t="str">
            <v>INDERJEET SINGH</v>
          </cell>
        </row>
        <row r="1176">
          <cell r="A1176" t="str">
            <v>I032</v>
          </cell>
          <cell r="B1176" t="str">
            <v>INDER DEV</v>
          </cell>
        </row>
        <row r="1177">
          <cell r="A1177" t="str">
            <v>I033</v>
          </cell>
          <cell r="B1177" t="str">
            <v>INDIA TILES &amp; MARBLE HOUSE</v>
          </cell>
        </row>
        <row r="1178">
          <cell r="A1178" t="str">
            <v>I034</v>
          </cell>
          <cell r="B1178" t="str">
            <v>INDIAN TRANSFORMERS &amp; ELECTRICALS</v>
          </cell>
        </row>
        <row r="1179">
          <cell r="A1179" t="str">
            <v>I035</v>
          </cell>
          <cell r="B1179" t="str">
            <v>INDUSTRIAL MANAGEMENT ACADEMY</v>
          </cell>
        </row>
        <row r="1180">
          <cell r="A1180" t="str">
            <v>I036</v>
          </cell>
          <cell r="B1180" t="str">
            <v>INDIAN OIL &amp; CHEMICAL</v>
          </cell>
        </row>
        <row r="1181">
          <cell r="A1181" t="str">
            <v>I037</v>
          </cell>
          <cell r="B1181" t="str">
            <v>INDUSTRIAL FIRE ENGINEERS</v>
          </cell>
        </row>
        <row r="1182">
          <cell r="A1182" t="str">
            <v>I038</v>
          </cell>
          <cell r="B1182" t="str">
            <v>INDIA CANVAS COMPANY</v>
          </cell>
        </row>
        <row r="1183">
          <cell r="A1183" t="str">
            <v>I039</v>
          </cell>
          <cell r="B1183" t="str">
            <v>INTERNATIONAL PETROCHEMICALS</v>
          </cell>
        </row>
        <row r="1184">
          <cell r="A1184" t="str">
            <v>I040</v>
          </cell>
          <cell r="B1184" t="str">
            <v>INDUSTRIAL SWITCHGEARS</v>
          </cell>
        </row>
        <row r="1185">
          <cell r="A1185" t="str">
            <v>I041</v>
          </cell>
          <cell r="B1185" t="str">
            <v>ISHITA ENTERPRISES</v>
          </cell>
        </row>
        <row r="1186">
          <cell r="A1186" t="str">
            <v>I042</v>
          </cell>
          <cell r="B1186" t="str">
            <v>IRIS COMPUTERS LTD.</v>
          </cell>
        </row>
        <row r="1187">
          <cell r="A1187" t="str">
            <v>I043</v>
          </cell>
          <cell r="B1187" t="str">
            <v>IDEAL ENTERPRISES</v>
          </cell>
        </row>
        <row r="1188">
          <cell r="A1188" t="str">
            <v>I044</v>
          </cell>
          <cell r="B1188" t="str">
            <v>INDIA GYPSUM LTD.</v>
          </cell>
        </row>
        <row r="1189">
          <cell r="A1189" t="str">
            <v>I045</v>
          </cell>
          <cell r="B1189" t="str">
            <v>INTEGRATED ENGINEERS &amp; CONTRACTORS</v>
          </cell>
        </row>
        <row r="1190">
          <cell r="A1190" t="str">
            <v>I046</v>
          </cell>
          <cell r="B1190" t="str">
            <v>INDIAN OIL CORPORATION LTD.</v>
          </cell>
        </row>
        <row r="1191">
          <cell r="A1191" t="str">
            <v>I047</v>
          </cell>
          <cell r="B1191" t="str">
            <v>INTERNATIONAL CONSULTANCY SERVICES</v>
          </cell>
        </row>
        <row r="1192">
          <cell r="A1192" t="str">
            <v>I048</v>
          </cell>
          <cell r="B1192" t="str">
            <v>INTEGRATED ENG. SERVICE</v>
          </cell>
        </row>
        <row r="1193">
          <cell r="A1193" t="str">
            <v>I049</v>
          </cell>
          <cell r="B1193" t="str">
            <v>INTAGLIO</v>
          </cell>
        </row>
        <row r="1194">
          <cell r="A1194" t="str">
            <v>I050</v>
          </cell>
          <cell r="B1194" t="str">
            <v>INTECO COLLOIDS PVT. LTD.</v>
          </cell>
        </row>
        <row r="1195">
          <cell r="A1195" t="str">
            <v>I051</v>
          </cell>
          <cell r="B1195" t="str">
            <v>IRRIGATION ENGINEERING CO. (I) LTD.</v>
          </cell>
        </row>
        <row r="1196">
          <cell r="A1196" t="str">
            <v>I052</v>
          </cell>
          <cell r="B1196" t="str">
            <v>ISHA CONSULTANTS (P) LTD.</v>
          </cell>
        </row>
        <row r="1197">
          <cell r="A1197" t="str">
            <v>I053</v>
          </cell>
          <cell r="B1197" t="str">
            <v>INDUSTRIAL OIL COMPANY</v>
          </cell>
        </row>
        <row r="1198">
          <cell r="A1198" t="str">
            <v>I054</v>
          </cell>
          <cell r="B1198" t="str">
            <v>IMAGINI PERSPECTIVES &amp; MODEL MAKERS</v>
          </cell>
        </row>
        <row r="1199">
          <cell r="A1199" t="str">
            <v>I055</v>
          </cell>
          <cell r="B1199" t="str">
            <v>INDERSEN BRIJ MOHAN</v>
          </cell>
        </row>
        <row r="1200">
          <cell r="A1200" t="str">
            <v>I056</v>
          </cell>
          <cell r="B1200" t="str">
            <v>INDIAN RAYON &amp; INDUSTRIES LIMITED</v>
          </cell>
        </row>
        <row r="1201">
          <cell r="A1201" t="str">
            <v>I057</v>
          </cell>
          <cell r="B1201" t="str">
            <v>IMPAQ ELECTRONICS PVT.LTD</v>
          </cell>
        </row>
        <row r="1202">
          <cell r="A1202" t="str">
            <v>I058</v>
          </cell>
          <cell r="B1202" t="str">
            <v>I S SAXENA &amp; COMPANY</v>
          </cell>
        </row>
        <row r="1203">
          <cell r="A1203" t="str">
            <v>I059</v>
          </cell>
          <cell r="B1203" t="str">
            <v>I.CHAN THIM</v>
          </cell>
        </row>
        <row r="1204">
          <cell r="A1204" t="str">
            <v>I060</v>
          </cell>
          <cell r="B1204" t="str">
            <v>INCHCAPE INDUSTRIAL</v>
          </cell>
        </row>
        <row r="1205">
          <cell r="A1205" t="str">
            <v>I061</v>
          </cell>
          <cell r="B1205" t="str">
            <v>INNOVA TELECOM</v>
          </cell>
        </row>
        <row r="1206">
          <cell r="A1206" t="str">
            <v>I062</v>
          </cell>
          <cell r="B1206" t="str">
            <v>IRRIGATION PRODUCTS INTERNATIONAL(P)LTD.</v>
          </cell>
        </row>
        <row r="1207">
          <cell r="A1207" t="str">
            <v>I063</v>
          </cell>
          <cell r="B1207" t="str">
            <v>INDO MOBIL LIMITED</v>
          </cell>
        </row>
        <row r="1208">
          <cell r="A1208" t="str">
            <v>I064</v>
          </cell>
          <cell r="B1208" t="str">
            <v>ISWAR ELECTRICALS &amp; REPAIRING WORKS</v>
          </cell>
        </row>
        <row r="1209">
          <cell r="A1209" t="str">
            <v>I065</v>
          </cell>
          <cell r="B1209" t="str">
            <v>ISPAT TRADING CORPORATION</v>
          </cell>
        </row>
        <row r="1210">
          <cell r="A1210" t="str">
            <v>I801</v>
          </cell>
          <cell r="B1210" t="str">
            <v>INDER PRAKASH JAUHRI</v>
          </cell>
        </row>
        <row r="1211">
          <cell r="A1211" t="str">
            <v>I802</v>
          </cell>
          <cell r="B1211" t="str">
            <v>I BENJAMIN</v>
          </cell>
        </row>
        <row r="1212">
          <cell r="A1212" t="str">
            <v>I803</v>
          </cell>
          <cell r="B1212" t="str">
            <v>INDIRA PURI</v>
          </cell>
        </row>
        <row r="1213">
          <cell r="A1213" t="str">
            <v>J001</v>
          </cell>
          <cell r="B1213" t="str">
            <v>JAI BHAGWAN</v>
          </cell>
        </row>
        <row r="1214">
          <cell r="A1214" t="str">
            <v>J002</v>
          </cell>
          <cell r="B1214" t="str">
            <v>JAIN SPUN PIPE CO.</v>
          </cell>
        </row>
        <row r="1215">
          <cell r="A1215" t="str">
            <v>J003</v>
          </cell>
          <cell r="B1215" t="str">
            <v>JENSON &amp; NICHOLSON (INDIA) LTD.</v>
          </cell>
        </row>
        <row r="1216">
          <cell r="A1216" t="str">
            <v>J004</v>
          </cell>
          <cell r="B1216" t="str">
            <v>J.RAJ CHAWLA</v>
          </cell>
        </row>
        <row r="1217">
          <cell r="A1217" t="str">
            <v>J005</v>
          </cell>
          <cell r="B1217" t="str">
            <v>JYOTI OIL CARRIERS</v>
          </cell>
        </row>
        <row r="1218">
          <cell r="A1218" t="str">
            <v>J006</v>
          </cell>
          <cell r="B1218" t="str">
            <v>J.K UDAIPUR UDYOG LTD.</v>
          </cell>
        </row>
        <row r="1219">
          <cell r="A1219" t="str">
            <v>J007</v>
          </cell>
          <cell r="B1219" t="str">
            <v>JINDAL TRADING CORPORATION</v>
          </cell>
        </row>
        <row r="1220">
          <cell r="A1220" t="str">
            <v>J008</v>
          </cell>
          <cell r="B1220" t="str">
            <v>JAIN ALLIED SUPPLIERS.</v>
          </cell>
        </row>
        <row r="1221">
          <cell r="A1221" t="str">
            <v>J009</v>
          </cell>
          <cell r="B1221" t="str">
            <v>JAYSHREE TEAKWOOD P. LTD.</v>
          </cell>
        </row>
        <row r="1222">
          <cell r="A1222" t="str">
            <v>J010</v>
          </cell>
          <cell r="B1222" t="str">
            <v>JAIN CEMENT &amp; IRON TRADERS</v>
          </cell>
        </row>
        <row r="1223">
          <cell r="A1223" t="str">
            <v>J011</v>
          </cell>
          <cell r="B1223" t="str">
            <v>JAMSHED ALI</v>
          </cell>
        </row>
        <row r="1224">
          <cell r="A1224" t="str">
            <v>J012</v>
          </cell>
          <cell r="B1224" t="str">
            <v>JYOTIKA GRANITES (P) LTD.</v>
          </cell>
        </row>
        <row r="1225">
          <cell r="A1225" t="str">
            <v>J013</v>
          </cell>
          <cell r="B1225" t="str">
            <v>JUPITER NO-BREAK SYSTEMS LTD.</v>
          </cell>
        </row>
        <row r="1226">
          <cell r="A1226" t="str">
            <v>J014</v>
          </cell>
          <cell r="B1226" t="str">
            <v>J.B.BUILDER</v>
          </cell>
        </row>
        <row r="1227">
          <cell r="A1227" t="str">
            <v>J015</v>
          </cell>
          <cell r="B1227" t="str">
            <v>JAI GAS AGENCY</v>
          </cell>
        </row>
        <row r="1228">
          <cell r="A1228" t="str">
            <v>J016</v>
          </cell>
          <cell r="B1228" t="str">
            <v>JAGDISH CONSTRUCTION COMPANY</v>
          </cell>
        </row>
        <row r="1229">
          <cell r="A1229" t="str">
            <v>J017</v>
          </cell>
          <cell r="B1229" t="str">
            <v>JAS ENTERPRISES</v>
          </cell>
        </row>
        <row r="1230">
          <cell r="A1230" t="str">
            <v>J018</v>
          </cell>
          <cell r="B1230" t="str">
            <v>JAL DHARA SALES CORPORATION</v>
          </cell>
        </row>
        <row r="1231">
          <cell r="A1231" t="str">
            <v>J019</v>
          </cell>
          <cell r="B1231" t="str">
            <v>JAGDEV PASWAN</v>
          </cell>
        </row>
        <row r="1232">
          <cell r="A1232" t="str">
            <v>J020</v>
          </cell>
          <cell r="B1232" t="str">
            <v>JAYPEE ENGINEERING &amp; CONSTRUCTION CO.</v>
          </cell>
        </row>
        <row r="1233">
          <cell r="A1233" t="str">
            <v>J021</v>
          </cell>
          <cell r="B1233" t="str">
            <v>JHANVI CONTRACTOR</v>
          </cell>
        </row>
        <row r="1234">
          <cell r="A1234" t="str">
            <v>J022</v>
          </cell>
          <cell r="B1234" t="str">
            <v>JAI BHAGWATI BARDNA STORE</v>
          </cell>
        </row>
        <row r="1235">
          <cell r="A1235" t="str">
            <v>J023</v>
          </cell>
          <cell r="B1235" t="str">
            <v>JWALA SERVICE STATION</v>
          </cell>
        </row>
        <row r="1236">
          <cell r="A1236" t="str">
            <v>J024</v>
          </cell>
          <cell r="B1236" t="str">
            <v>J M BUILDERS</v>
          </cell>
        </row>
        <row r="1237">
          <cell r="A1237" t="str">
            <v>J025</v>
          </cell>
          <cell r="B1237" t="str">
            <v>JAGDISH MATERIAL CARRIER</v>
          </cell>
        </row>
        <row r="1238">
          <cell r="A1238" t="str">
            <v>J026</v>
          </cell>
          <cell r="B1238" t="str">
            <v>JASORIA TRADING CO.</v>
          </cell>
        </row>
        <row r="1239">
          <cell r="A1239" t="str">
            <v>J027</v>
          </cell>
          <cell r="B1239" t="str">
            <v>JAINCO ASSOCIATES</v>
          </cell>
        </row>
        <row r="1240">
          <cell r="A1240" t="str">
            <v>J028</v>
          </cell>
          <cell r="B1240" t="str">
            <v>JITENDER KUMAR</v>
          </cell>
        </row>
        <row r="1241">
          <cell r="A1241" t="str">
            <v>J029</v>
          </cell>
          <cell r="B1241" t="str">
            <v>JAI BHAGWATI TRADING CO.</v>
          </cell>
        </row>
        <row r="1242">
          <cell r="A1242" t="str">
            <v>J030</v>
          </cell>
          <cell r="B1242" t="str">
            <v>JASWANT SINGH</v>
          </cell>
        </row>
        <row r="1243">
          <cell r="A1243" t="str">
            <v>J031</v>
          </cell>
          <cell r="B1243" t="str">
            <v>JANARDHAN PANDEY</v>
          </cell>
        </row>
        <row r="1244">
          <cell r="A1244" t="str">
            <v>J032</v>
          </cell>
          <cell r="B1244" t="str">
            <v>J K CEMENT WORKS</v>
          </cell>
        </row>
        <row r="1245">
          <cell r="A1245" t="str">
            <v>J033</v>
          </cell>
          <cell r="B1245" t="str">
            <v>JASBIR SINGH</v>
          </cell>
        </row>
        <row r="1246">
          <cell r="A1246" t="str">
            <v>J034</v>
          </cell>
          <cell r="B1246" t="str">
            <v>JAI PAL</v>
          </cell>
        </row>
        <row r="1247">
          <cell r="A1247" t="str">
            <v>J035</v>
          </cell>
          <cell r="B1247" t="str">
            <v>JINDAL CONSTRUCTION</v>
          </cell>
        </row>
        <row r="1248">
          <cell r="A1248" t="str">
            <v>J036</v>
          </cell>
          <cell r="B1248" t="str">
            <v>J B ASSOCIATES</v>
          </cell>
        </row>
        <row r="1249">
          <cell r="A1249" t="str">
            <v>J037</v>
          </cell>
          <cell r="B1249" t="str">
            <v>JAIN &amp; CO.</v>
          </cell>
        </row>
        <row r="1250">
          <cell r="A1250" t="str">
            <v>J038</v>
          </cell>
          <cell r="B1250" t="str">
            <v>J P BUILDERS</v>
          </cell>
        </row>
        <row r="1251">
          <cell r="A1251" t="str">
            <v>J039</v>
          </cell>
          <cell r="B1251" t="str">
            <v>JEET RAM</v>
          </cell>
        </row>
        <row r="1252">
          <cell r="A1252" t="str">
            <v>J040</v>
          </cell>
          <cell r="B1252" t="str">
            <v>JAI KANTH</v>
          </cell>
        </row>
        <row r="1253">
          <cell r="A1253" t="str">
            <v>J041</v>
          </cell>
          <cell r="B1253" t="str">
            <v>J P INDUSTRIES</v>
          </cell>
        </row>
        <row r="1254">
          <cell r="A1254" t="str">
            <v>J042</v>
          </cell>
          <cell r="B1254" t="str">
            <v>JOGENDEER KUMAR</v>
          </cell>
        </row>
        <row r="1255">
          <cell r="A1255" t="str">
            <v>J043</v>
          </cell>
          <cell r="B1255" t="str">
            <v>JUGNU CONSTRUCTIONS</v>
          </cell>
        </row>
        <row r="1256">
          <cell r="A1256" t="str">
            <v>J044</v>
          </cell>
          <cell r="B1256" t="str">
            <v>JAIN MARBLE CO.</v>
          </cell>
        </row>
        <row r="1257">
          <cell r="A1257" t="str">
            <v>J045</v>
          </cell>
          <cell r="B1257" t="str">
            <v>JYOTO ROLLING SHUTTERS INDUSTRIES</v>
          </cell>
        </row>
        <row r="1258">
          <cell r="A1258" t="str">
            <v>J046</v>
          </cell>
          <cell r="B1258" t="str">
            <v>JYOTI CONSTRUCTION CO.</v>
          </cell>
        </row>
        <row r="1259">
          <cell r="A1259" t="str">
            <v>J047</v>
          </cell>
          <cell r="B1259" t="str">
            <v>JAMSHED CONSTRUCTION MACHINERY CO.</v>
          </cell>
        </row>
        <row r="1260">
          <cell r="A1260" t="str">
            <v>J048</v>
          </cell>
          <cell r="B1260" t="str">
            <v>JIWAN LAL</v>
          </cell>
        </row>
        <row r="1261">
          <cell r="A1261" t="str">
            <v>J049</v>
          </cell>
          <cell r="B1261" t="str">
            <v>J K MUKHERJEE</v>
          </cell>
        </row>
        <row r="1262">
          <cell r="A1262" t="str">
            <v>J050</v>
          </cell>
          <cell r="B1262" t="str">
            <v>JANEJA BHATTA(INOP.)</v>
          </cell>
        </row>
        <row r="1263">
          <cell r="A1263" t="str">
            <v>J051</v>
          </cell>
          <cell r="B1263" t="str">
            <v>JASVINDER SINGH BALESH(INOP.)</v>
          </cell>
        </row>
        <row r="1264">
          <cell r="A1264" t="str">
            <v>J052</v>
          </cell>
          <cell r="B1264" t="str">
            <v>JAIN ENTERPRISES</v>
          </cell>
        </row>
        <row r="1265">
          <cell r="A1265" t="str">
            <v>J053</v>
          </cell>
          <cell r="B1265" t="str">
            <v>JASVINDER CONSTRUCTION CO.(INOP.)</v>
          </cell>
        </row>
        <row r="1266">
          <cell r="A1266" t="str">
            <v>J054</v>
          </cell>
          <cell r="B1266" t="str">
            <v>JANAK ENTERPRISES(INOP.)</v>
          </cell>
        </row>
        <row r="1267">
          <cell r="A1267" t="str">
            <v>J055</v>
          </cell>
          <cell r="B1267" t="str">
            <v>J.P.MISHRA(INOP.)</v>
          </cell>
        </row>
        <row r="1268">
          <cell r="A1268" t="str">
            <v>J056</v>
          </cell>
          <cell r="B1268" t="str">
            <v>JAGPRIYA PORTFOLIO &amp; TECHNOFIN SER P LTD</v>
          </cell>
        </row>
        <row r="1269">
          <cell r="A1269" t="str">
            <v>J057</v>
          </cell>
          <cell r="B1269" t="str">
            <v>JASWANT SINGH TONGAR</v>
          </cell>
        </row>
        <row r="1270">
          <cell r="A1270" t="str">
            <v>J058</v>
          </cell>
          <cell r="B1270" t="str">
            <v>JANTA STATIONARY MART</v>
          </cell>
        </row>
        <row r="1271">
          <cell r="A1271" t="str">
            <v>J059</v>
          </cell>
          <cell r="B1271" t="str">
            <v>JAIN BOOK AGENCY</v>
          </cell>
        </row>
        <row r="1272">
          <cell r="A1272" t="str">
            <v>J060</v>
          </cell>
          <cell r="B1272" t="str">
            <v>JAYA SANITARY (P) LTD.</v>
          </cell>
        </row>
        <row r="1273">
          <cell r="A1273" t="str">
            <v>J061</v>
          </cell>
          <cell r="B1273" t="str">
            <v>JAYBEE INDUSTRIES</v>
          </cell>
        </row>
        <row r="1274">
          <cell r="A1274" t="str">
            <v>J062</v>
          </cell>
          <cell r="B1274" t="str">
            <v>JANARDHANA</v>
          </cell>
        </row>
        <row r="1275">
          <cell r="A1275" t="str">
            <v>J063</v>
          </cell>
          <cell r="B1275" t="str">
            <v>J ELECTRONICS</v>
          </cell>
        </row>
        <row r="1276">
          <cell r="A1276" t="str">
            <v>J064</v>
          </cell>
          <cell r="B1276" t="str">
            <v>JAI BHAGWAN BUILDING MATERIAL CARRIERS</v>
          </cell>
        </row>
        <row r="1277">
          <cell r="A1277" t="str">
            <v>J065</v>
          </cell>
          <cell r="B1277" t="str">
            <v>JUNEJA &amp; ASSOCIATES</v>
          </cell>
        </row>
        <row r="1278">
          <cell r="A1278" t="str">
            <v>J066</v>
          </cell>
          <cell r="B1278" t="str">
            <v>JASBIR SINGH (DELHI)</v>
          </cell>
        </row>
        <row r="1279">
          <cell r="A1279" t="str">
            <v>J067</v>
          </cell>
          <cell r="B1279" t="str">
            <v>JAIN BARTAN BHANDAR</v>
          </cell>
        </row>
        <row r="1280">
          <cell r="A1280" t="str">
            <v>J068</v>
          </cell>
          <cell r="B1280" t="str">
            <v>JAYANTI BUSINESS MACHINES LTD.</v>
          </cell>
        </row>
        <row r="1281">
          <cell r="A1281" t="str">
            <v>J069</v>
          </cell>
          <cell r="B1281" t="str">
            <v>JAIN ELECTRICALS &amp; ELECTRONICS</v>
          </cell>
        </row>
        <row r="1282">
          <cell r="A1282" t="str">
            <v>J070</v>
          </cell>
          <cell r="B1282" t="str">
            <v>JASBIR SINGH</v>
          </cell>
        </row>
        <row r="1283">
          <cell r="A1283" t="str">
            <v>J071</v>
          </cell>
          <cell r="B1283" t="str">
            <v>J.D. CRUZ</v>
          </cell>
        </row>
        <row r="1284">
          <cell r="A1284" t="str">
            <v>J072</v>
          </cell>
          <cell r="B1284" t="str">
            <v>JAGAN NATH GUPTA &amp; CO</v>
          </cell>
        </row>
        <row r="1285">
          <cell r="A1285" t="str">
            <v>J073</v>
          </cell>
          <cell r="B1285" t="str">
            <v>J.K. ENTERPRISES</v>
          </cell>
        </row>
        <row r="1286">
          <cell r="A1286" t="str">
            <v>J074</v>
          </cell>
          <cell r="B1286" t="str">
            <v>JC ANAND (CONSULTANT)</v>
          </cell>
        </row>
        <row r="1287">
          <cell r="A1287" t="str">
            <v>J075</v>
          </cell>
          <cell r="B1287" t="str">
            <v>JAIN INDUSTRIAL STORE</v>
          </cell>
        </row>
        <row r="1288">
          <cell r="A1288" t="str">
            <v>J076</v>
          </cell>
          <cell r="B1288" t="str">
            <v>JAI JAI RAM  SINGH</v>
          </cell>
        </row>
        <row r="1289">
          <cell r="A1289" t="str">
            <v>J077</v>
          </cell>
          <cell r="B1289" t="str">
            <v>COL JIS BRAR</v>
          </cell>
        </row>
        <row r="1290">
          <cell r="A1290" t="str">
            <v>J078</v>
          </cell>
          <cell r="B1290" t="str">
            <v>J.C. SETH (ADVOCATOR)</v>
          </cell>
        </row>
        <row r="1291">
          <cell r="A1291" t="str">
            <v>J079</v>
          </cell>
          <cell r="B1291" t="str">
            <v>JAIN TAXI SERVICE</v>
          </cell>
        </row>
        <row r="1292">
          <cell r="A1292" t="str">
            <v>J080</v>
          </cell>
          <cell r="B1292" t="str">
            <v>J P BUILDING MATERIAL SUPPLIERS</v>
          </cell>
        </row>
        <row r="1293">
          <cell r="A1293" t="str">
            <v>J081</v>
          </cell>
          <cell r="B1293" t="str">
            <v>JINDAL ENTERPRISES FIRE SAFETY DIVISION</v>
          </cell>
        </row>
        <row r="1294">
          <cell r="A1294" t="str">
            <v>J082</v>
          </cell>
          <cell r="B1294" t="str">
            <v>J V &amp; SONS</v>
          </cell>
        </row>
        <row r="1295">
          <cell r="A1295" t="str">
            <v>J083</v>
          </cell>
          <cell r="B1295" t="str">
            <v>JAGDISH CHOUDHARY</v>
          </cell>
        </row>
        <row r="1296">
          <cell r="A1296" t="str">
            <v>J084</v>
          </cell>
          <cell r="B1296" t="str">
            <v>J.K WHITE CEMENT WORKS</v>
          </cell>
        </row>
        <row r="1297">
          <cell r="A1297" t="str">
            <v>J085</v>
          </cell>
          <cell r="B1297" t="str">
            <v>J.K. BUILDING MATERIAL CARRIER</v>
          </cell>
        </row>
        <row r="1298">
          <cell r="A1298" t="str">
            <v>J086</v>
          </cell>
          <cell r="B1298" t="str">
            <v>J.M. CONTRACTORS &amp; SUPPLIERS</v>
          </cell>
        </row>
        <row r="1299">
          <cell r="A1299" t="str">
            <v>J087</v>
          </cell>
          <cell r="B1299" t="str">
            <v>JAIN GOODS CARRIERS</v>
          </cell>
        </row>
        <row r="1300">
          <cell r="A1300" t="str">
            <v>J088</v>
          </cell>
          <cell r="B1300" t="str">
            <v>JAGJIT ENGINEERING PVT. LTD.</v>
          </cell>
        </row>
        <row r="1301">
          <cell r="A1301" t="str">
            <v>J089</v>
          </cell>
          <cell r="B1301" t="str">
            <v>J M SUPPLIERS</v>
          </cell>
        </row>
        <row r="1302">
          <cell r="A1302" t="str">
            <v>J090</v>
          </cell>
          <cell r="B1302" t="str">
            <v>JITENDER RATHORE</v>
          </cell>
        </row>
        <row r="1303">
          <cell r="A1303" t="str">
            <v>J091</v>
          </cell>
          <cell r="B1303" t="str">
            <v>JOGESH MANDAL</v>
          </cell>
        </row>
        <row r="1304">
          <cell r="A1304" t="str">
            <v>J092</v>
          </cell>
          <cell r="B1304" t="str">
            <v>JAQUAR &amp; CO. LTD.</v>
          </cell>
        </row>
        <row r="1305">
          <cell r="A1305" t="str">
            <v>J093</v>
          </cell>
          <cell r="B1305" t="str">
            <v>JAIN FRIEGHT CARRIER</v>
          </cell>
        </row>
        <row r="1306">
          <cell r="A1306" t="str">
            <v>J094</v>
          </cell>
          <cell r="B1306" t="str">
            <v>JAIN IRRIGATION SYSTEM LTD.</v>
          </cell>
        </row>
        <row r="1307">
          <cell r="A1307" t="str">
            <v>J095</v>
          </cell>
          <cell r="B1307" t="str">
            <v>JADE CORPORATION</v>
          </cell>
        </row>
        <row r="1308">
          <cell r="A1308" t="str">
            <v>J096</v>
          </cell>
          <cell r="B1308" t="str">
            <v>J H D E WIT EN ZONEN B V</v>
          </cell>
        </row>
        <row r="1309">
          <cell r="A1309" t="str">
            <v>J097</v>
          </cell>
          <cell r="B1309" t="str">
            <v>JOGSON &amp; CO.</v>
          </cell>
        </row>
        <row r="1310">
          <cell r="A1310" t="str">
            <v>J098</v>
          </cell>
          <cell r="B1310" t="str">
            <v>JINDAL FIRE SAFETY SERVICES</v>
          </cell>
        </row>
        <row r="1311">
          <cell r="A1311" t="str">
            <v>J099</v>
          </cell>
          <cell r="B1311" t="str">
            <v>JYOTI RUBBER UDYOG (INDIA) PVT. LTD.</v>
          </cell>
        </row>
        <row r="1312">
          <cell r="A1312" t="str">
            <v>J100</v>
          </cell>
          <cell r="B1312" t="str">
            <v>JAGDISH CHEMICALS</v>
          </cell>
        </row>
        <row r="1313">
          <cell r="A1313" t="str">
            <v>J101</v>
          </cell>
          <cell r="B1313" t="str">
            <v>JAIPAL</v>
          </cell>
        </row>
        <row r="1314">
          <cell r="A1314" t="str">
            <v>J102</v>
          </cell>
          <cell r="B1314" t="str">
            <v>JAYANT GRANITES PVT. LTD.</v>
          </cell>
        </row>
        <row r="1315">
          <cell r="A1315" t="str">
            <v>J103</v>
          </cell>
          <cell r="B1315" t="str">
            <v>JOGINDER SINGH YADAV</v>
          </cell>
        </row>
        <row r="1316">
          <cell r="A1316" t="str">
            <v>J104</v>
          </cell>
          <cell r="B1316" t="str">
            <v>JAINCO DIESEL SPARES</v>
          </cell>
        </row>
        <row r="1317">
          <cell r="A1317" t="str">
            <v>J105</v>
          </cell>
          <cell r="B1317" t="str">
            <v>JAI BHAGWATI IMPEX PVT. LTD.</v>
          </cell>
        </row>
        <row r="1318">
          <cell r="A1318" t="str">
            <v>J106</v>
          </cell>
          <cell r="B1318" t="str">
            <v>JUHI TRAVELS</v>
          </cell>
        </row>
        <row r="1319">
          <cell r="A1319" t="str">
            <v>J107</v>
          </cell>
          <cell r="B1319" t="str">
            <v>JUPITER TRADING COMPANY</v>
          </cell>
        </row>
        <row r="1320">
          <cell r="A1320" t="str">
            <v>J108</v>
          </cell>
          <cell r="B1320" t="str">
            <v>J.P.JAIN &amp;CO</v>
          </cell>
        </row>
        <row r="1321">
          <cell r="A1321" t="str">
            <v>J109</v>
          </cell>
          <cell r="B1321" t="str">
            <v>JADUPATI DAS</v>
          </cell>
        </row>
        <row r="1322">
          <cell r="A1322" t="str">
            <v>J110</v>
          </cell>
          <cell r="B1322" t="str">
            <v>JAGDAMBA NURSERY</v>
          </cell>
        </row>
        <row r="1323">
          <cell r="A1323" t="str">
            <v>J111</v>
          </cell>
          <cell r="B1323" t="str">
            <v>JAUHRI &amp; JAIN CONSULTANTS</v>
          </cell>
        </row>
        <row r="1324">
          <cell r="A1324" t="str">
            <v>J112</v>
          </cell>
          <cell r="B1324" t="str">
            <v>JAWAHAR LAL</v>
          </cell>
        </row>
        <row r="1325">
          <cell r="A1325" t="str">
            <v>J113</v>
          </cell>
          <cell r="B1325" t="str">
            <v>JAI DURGA TIMBERS</v>
          </cell>
        </row>
        <row r="1326">
          <cell r="A1326" t="str">
            <v>J114</v>
          </cell>
          <cell r="B1326" t="str">
            <v>JAGDISH STORE</v>
          </cell>
        </row>
        <row r="1327">
          <cell r="A1327" t="str">
            <v>J115</v>
          </cell>
          <cell r="B1327" t="str">
            <v>JAGDEEP SINGH</v>
          </cell>
        </row>
        <row r="1328">
          <cell r="A1328" t="str">
            <v>J116</v>
          </cell>
          <cell r="B1328" t="str">
            <v>JORDAN BUSINESS MACHINES</v>
          </cell>
        </row>
        <row r="1329">
          <cell r="A1329" t="str">
            <v>J117</v>
          </cell>
          <cell r="B1329" t="str">
            <v>JUPITER POWER ENGINEERS</v>
          </cell>
        </row>
        <row r="1330">
          <cell r="A1330" t="str">
            <v>J118</v>
          </cell>
          <cell r="B1330" t="str">
            <v>J.C.GIRDHAR TIRPAL (P) LTD.</v>
          </cell>
        </row>
        <row r="1331">
          <cell r="A1331" t="str">
            <v>J119</v>
          </cell>
          <cell r="B1331" t="str">
            <v>JAI BHARAT NURSERY</v>
          </cell>
        </row>
        <row r="1332">
          <cell r="A1332" t="str">
            <v>J120</v>
          </cell>
          <cell r="B1332" t="str">
            <v>JAYANT K. FURNISHERS</v>
          </cell>
        </row>
        <row r="1333">
          <cell r="A1333" t="str">
            <v>J801</v>
          </cell>
          <cell r="B1333" t="str">
            <v>J B KAPOOR</v>
          </cell>
        </row>
        <row r="1334">
          <cell r="A1334" t="str">
            <v>J802</v>
          </cell>
          <cell r="B1334" t="str">
            <v>J U MATAI</v>
          </cell>
        </row>
        <row r="1335">
          <cell r="A1335" t="str">
            <v>J803</v>
          </cell>
          <cell r="B1335" t="str">
            <v>JITENDER S/O SHRI MUNSHIRAM</v>
          </cell>
        </row>
        <row r="1336">
          <cell r="A1336" t="str">
            <v>J804</v>
          </cell>
          <cell r="B1336" t="str">
            <v>JAI BHAGWAN S/O MUNSHI RAM</v>
          </cell>
        </row>
        <row r="1337">
          <cell r="A1337" t="str">
            <v>J901</v>
          </cell>
          <cell r="B1337" t="str">
            <v>JANAK SINGH(INOP.)</v>
          </cell>
        </row>
        <row r="1338">
          <cell r="A1338" t="str">
            <v>K001</v>
          </cell>
          <cell r="B1338" t="str">
            <v>KOSMECH STEEL INDUSTRIES</v>
          </cell>
        </row>
        <row r="1339">
          <cell r="A1339" t="str">
            <v>K002</v>
          </cell>
          <cell r="B1339" t="str">
            <v>KRISHNA CARRIER</v>
          </cell>
        </row>
        <row r="1340">
          <cell r="A1340" t="str">
            <v>K003</v>
          </cell>
          <cell r="B1340" t="str">
            <v>K.K MANHOLE &amp; GREATINGS CO. PVT. LTD.</v>
          </cell>
        </row>
        <row r="1341">
          <cell r="A1341" t="str">
            <v>K004</v>
          </cell>
          <cell r="B1341" t="str">
            <v>KILLICK NIXON LTD.</v>
          </cell>
        </row>
        <row r="1342">
          <cell r="A1342" t="str">
            <v>K005</v>
          </cell>
          <cell r="B1342" t="str">
            <v>K.K SPUN PIPE</v>
          </cell>
        </row>
        <row r="1343">
          <cell r="A1343" t="str">
            <v>K006</v>
          </cell>
          <cell r="B1343" t="str">
            <v>KINGSTON SALES</v>
          </cell>
        </row>
        <row r="1344">
          <cell r="A1344" t="str">
            <v>K007</v>
          </cell>
          <cell r="B1344" t="str">
            <v>KAJARIA CERAMIC LTD</v>
          </cell>
        </row>
        <row r="1345">
          <cell r="A1345" t="str">
            <v>K008</v>
          </cell>
          <cell r="B1345" t="str">
            <v>KAMAL TRADERS</v>
          </cell>
        </row>
        <row r="1346">
          <cell r="A1346" t="str">
            <v>K009</v>
          </cell>
          <cell r="B1346" t="str">
            <v>KAMESHWAR RAI</v>
          </cell>
        </row>
        <row r="1347">
          <cell r="A1347" t="str">
            <v>K010</v>
          </cell>
          <cell r="B1347" t="str">
            <v>KUMAR BUILDERS</v>
          </cell>
        </row>
        <row r="1348">
          <cell r="A1348" t="str">
            <v>K011</v>
          </cell>
          <cell r="B1348" t="str">
            <v>KARMA ENGINEERS</v>
          </cell>
        </row>
        <row r="1349">
          <cell r="A1349" t="str">
            <v>K012</v>
          </cell>
          <cell r="B1349" t="str">
            <v>KAENAT GLASS AGENCIES</v>
          </cell>
        </row>
        <row r="1350">
          <cell r="A1350" t="str">
            <v>K013</v>
          </cell>
          <cell r="B1350" t="str">
            <v>K C PLYWOOD INDUSTRIES</v>
          </cell>
        </row>
        <row r="1351">
          <cell r="A1351" t="str">
            <v>K014</v>
          </cell>
          <cell r="B1351" t="str">
            <v>K. K. CARRIER</v>
          </cell>
        </row>
        <row r="1352">
          <cell r="A1352" t="str">
            <v>K015</v>
          </cell>
          <cell r="B1352" t="str">
            <v>KALANDI</v>
          </cell>
        </row>
        <row r="1353">
          <cell r="A1353" t="str">
            <v>K016</v>
          </cell>
          <cell r="B1353" t="str">
            <v>KAUSHIK WELDING WORK</v>
          </cell>
        </row>
        <row r="1354">
          <cell r="A1354" t="str">
            <v>K017</v>
          </cell>
          <cell r="B1354" t="str">
            <v>KARNAL SINGH</v>
          </cell>
        </row>
        <row r="1355">
          <cell r="A1355" t="str">
            <v>K018</v>
          </cell>
          <cell r="B1355" t="str">
            <v>KRISHAN KUMAR</v>
          </cell>
        </row>
        <row r="1356">
          <cell r="A1356" t="str">
            <v>K019</v>
          </cell>
          <cell r="B1356" t="str">
            <v>KULWANT SINGH</v>
          </cell>
        </row>
        <row r="1357">
          <cell r="A1357" t="str">
            <v>K020</v>
          </cell>
          <cell r="B1357" t="str">
            <v>K. K. CONCRETE PRODUCTS.</v>
          </cell>
        </row>
        <row r="1358">
          <cell r="A1358" t="str">
            <v>K021</v>
          </cell>
          <cell r="B1358" t="str">
            <v>KHANDELWAL STEEL</v>
          </cell>
        </row>
        <row r="1359">
          <cell r="A1359" t="str">
            <v>K022</v>
          </cell>
          <cell r="B1359" t="str">
            <v>KOOLMAX</v>
          </cell>
        </row>
        <row r="1360">
          <cell r="A1360" t="str">
            <v>K023</v>
          </cell>
          <cell r="B1360" t="str">
            <v>KRAFT ENGINEERS</v>
          </cell>
        </row>
        <row r="1361">
          <cell r="A1361" t="str">
            <v>K024</v>
          </cell>
          <cell r="B1361" t="str">
            <v>KAILASH BUILDERS</v>
          </cell>
        </row>
        <row r="1362">
          <cell r="A1362" t="str">
            <v>K025</v>
          </cell>
          <cell r="B1362" t="str">
            <v>KABIPOXY CONSTRUCTION ENGINEERING</v>
          </cell>
        </row>
        <row r="1363">
          <cell r="A1363" t="str">
            <v>K026</v>
          </cell>
          <cell r="B1363" t="str">
            <v>KAPASAN TRANSPORT COMPANY</v>
          </cell>
        </row>
        <row r="1364">
          <cell r="A1364" t="str">
            <v>K027</v>
          </cell>
          <cell r="B1364" t="str">
            <v>K P CONSTRUCTIONS</v>
          </cell>
        </row>
        <row r="1365">
          <cell r="A1365" t="str">
            <v>K028</v>
          </cell>
          <cell r="B1365" t="str">
            <v>KIRAN PAL</v>
          </cell>
        </row>
        <row r="1366">
          <cell r="A1366" t="str">
            <v>K029</v>
          </cell>
          <cell r="B1366" t="str">
            <v>KALU RAM BUILDERS</v>
          </cell>
        </row>
        <row r="1367">
          <cell r="A1367" t="str">
            <v>K030</v>
          </cell>
          <cell r="B1367" t="str">
            <v>KHAN CHAND</v>
          </cell>
        </row>
        <row r="1368">
          <cell r="A1368" t="str">
            <v>K031</v>
          </cell>
          <cell r="B1368" t="str">
            <v>KAILASH</v>
          </cell>
        </row>
        <row r="1369">
          <cell r="A1369" t="str">
            <v>K032</v>
          </cell>
          <cell r="B1369" t="str">
            <v>KUMAR CONSTRUCTION</v>
          </cell>
        </row>
        <row r="1370">
          <cell r="A1370" t="str">
            <v>K033</v>
          </cell>
          <cell r="B1370" t="str">
            <v>KULWANT SINGH</v>
          </cell>
        </row>
        <row r="1371">
          <cell r="A1371" t="str">
            <v>K034</v>
          </cell>
          <cell r="B1371" t="str">
            <v>KHOSLA AGRO INDUSTRIES LTD.</v>
          </cell>
        </row>
        <row r="1372">
          <cell r="A1372" t="str">
            <v>K035</v>
          </cell>
          <cell r="B1372" t="str">
            <v>KESAR DAS KHERA &amp; CO.</v>
          </cell>
        </row>
        <row r="1373">
          <cell r="A1373" t="str">
            <v>K036</v>
          </cell>
          <cell r="B1373" t="str">
            <v>KUMAR WATER PROOFING</v>
          </cell>
        </row>
        <row r="1374">
          <cell r="A1374" t="str">
            <v>K037</v>
          </cell>
          <cell r="B1374" t="str">
            <v>KRISHNA CONTRACTOR</v>
          </cell>
        </row>
        <row r="1375">
          <cell r="A1375" t="str">
            <v>K038</v>
          </cell>
          <cell r="B1375" t="str">
            <v>KISHAN CHAND GUPTA &amp; ASSOCIATES</v>
          </cell>
        </row>
        <row r="1376">
          <cell r="A1376" t="str">
            <v>K039</v>
          </cell>
          <cell r="B1376" t="str">
            <v>KHANNA &amp; ANNADHANAM CHARTERED ACCOUNTANT</v>
          </cell>
        </row>
        <row r="1377">
          <cell r="A1377" t="str">
            <v>K040</v>
          </cell>
          <cell r="B1377" t="str">
            <v>K D TRANSPORT</v>
          </cell>
        </row>
        <row r="1378">
          <cell r="A1378" t="str">
            <v>K041</v>
          </cell>
          <cell r="B1378" t="str">
            <v>KOHLI STEEL FURNITURE</v>
          </cell>
        </row>
        <row r="1379">
          <cell r="A1379" t="str">
            <v>K042</v>
          </cell>
          <cell r="B1379" t="str">
            <v>KONE ELEVATORS (I) LTD.</v>
          </cell>
        </row>
        <row r="1380">
          <cell r="A1380" t="str">
            <v>K043</v>
          </cell>
          <cell r="B1380" t="str">
            <v>KARTICK CHAND BISWAS</v>
          </cell>
        </row>
        <row r="1381">
          <cell r="A1381" t="str">
            <v>K044</v>
          </cell>
          <cell r="B1381" t="str">
            <v>KANHAIYA LAL</v>
          </cell>
        </row>
        <row r="1382">
          <cell r="A1382" t="str">
            <v>K045</v>
          </cell>
          <cell r="B1382" t="str">
            <v>KAUSHAL &amp; CO.</v>
          </cell>
        </row>
        <row r="1383">
          <cell r="A1383" t="str">
            <v>K046</v>
          </cell>
          <cell r="B1383" t="str">
            <v>KRISHNA BUILDING STORE</v>
          </cell>
        </row>
        <row r="1384">
          <cell r="A1384" t="str">
            <v>K047</v>
          </cell>
          <cell r="B1384" t="str">
            <v>K T SERVICES</v>
          </cell>
        </row>
        <row r="1385">
          <cell r="A1385" t="str">
            <v>K048</v>
          </cell>
          <cell r="B1385" t="str">
            <v>KRISHNA KUMARI</v>
          </cell>
        </row>
        <row r="1386">
          <cell r="A1386" t="str">
            <v>K049</v>
          </cell>
          <cell r="B1386" t="str">
            <v>K K MEGHASHYAM</v>
          </cell>
        </row>
        <row r="1387">
          <cell r="A1387" t="str">
            <v>K050</v>
          </cell>
          <cell r="B1387" t="str">
            <v>KISAAN MACHINERY TRADERS</v>
          </cell>
        </row>
        <row r="1388">
          <cell r="A1388" t="str">
            <v>K051</v>
          </cell>
          <cell r="B1388" t="str">
            <v>KISHAN LAL</v>
          </cell>
        </row>
        <row r="1389">
          <cell r="A1389" t="str">
            <v>K052</v>
          </cell>
          <cell r="B1389" t="str">
            <v>KAMLA PARSAD</v>
          </cell>
        </row>
        <row r="1390">
          <cell r="A1390" t="str">
            <v>K053</v>
          </cell>
          <cell r="B1390" t="str">
            <v>KHANNA CONSTRUCTIONS</v>
          </cell>
        </row>
        <row r="1391">
          <cell r="A1391" t="str">
            <v>K054</v>
          </cell>
          <cell r="B1391" t="str">
            <v>KAUSHIK CONSTRUCTION CO.</v>
          </cell>
        </row>
        <row r="1392">
          <cell r="A1392" t="str">
            <v>K055</v>
          </cell>
          <cell r="B1392" t="str">
            <v>KALPAKA</v>
          </cell>
        </row>
        <row r="1393">
          <cell r="A1393" t="str">
            <v>K056</v>
          </cell>
          <cell r="B1393" t="str">
            <v>KANWAL SINGH TANWAR</v>
          </cell>
        </row>
        <row r="1394">
          <cell r="A1394" t="str">
            <v>K057</v>
          </cell>
          <cell r="B1394" t="str">
            <v>KARAN SINGH</v>
          </cell>
        </row>
        <row r="1395">
          <cell r="A1395" t="str">
            <v>K058</v>
          </cell>
          <cell r="B1395" t="str">
            <v>K K KAPILA</v>
          </cell>
        </row>
        <row r="1396">
          <cell r="A1396" t="str">
            <v>K059</v>
          </cell>
          <cell r="B1396" t="str">
            <v>K C CONSTRUCTION &amp; ENGINEERS</v>
          </cell>
        </row>
        <row r="1397">
          <cell r="A1397" t="str">
            <v>K060</v>
          </cell>
          <cell r="B1397" t="str">
            <v>K C BHUYAN &amp; ASSOCIATES</v>
          </cell>
        </row>
        <row r="1398">
          <cell r="A1398" t="str">
            <v>K061</v>
          </cell>
          <cell r="B1398" t="str">
            <v>KIDAR NATH</v>
          </cell>
        </row>
        <row r="1399">
          <cell r="A1399" t="str">
            <v>K062</v>
          </cell>
          <cell r="B1399" t="str">
            <v>KISHAN LAL</v>
          </cell>
        </row>
        <row r="1400">
          <cell r="A1400" t="str">
            <v>K063</v>
          </cell>
          <cell r="B1400" t="str">
            <v>KELVIN SYSTEMS (P) LTD.</v>
          </cell>
        </row>
        <row r="1401">
          <cell r="A1401" t="str">
            <v>K064</v>
          </cell>
          <cell r="B1401" t="str">
            <v>KARTAT SINGH KHURANA &amp; SONS</v>
          </cell>
        </row>
        <row r="1402">
          <cell r="A1402" t="str">
            <v>K065</v>
          </cell>
          <cell r="B1402" t="str">
            <v>KRISHNA TRADERS</v>
          </cell>
        </row>
        <row r="1403">
          <cell r="A1403" t="str">
            <v>K066</v>
          </cell>
          <cell r="B1403" t="str">
            <v>KOTAK MAHINDRA FINANCE LTD.</v>
          </cell>
        </row>
        <row r="1404">
          <cell r="A1404" t="str">
            <v>K067</v>
          </cell>
          <cell r="B1404" t="str">
            <v>K.GOPAL KANWAL(INOP.)</v>
          </cell>
        </row>
        <row r="1405">
          <cell r="A1405" t="str">
            <v>K068</v>
          </cell>
          <cell r="B1405" t="str">
            <v>K.K.AGARWAL &amp; ASSOCIATES P.LTD</v>
          </cell>
        </row>
        <row r="1406">
          <cell r="A1406" t="str">
            <v>K069</v>
          </cell>
          <cell r="B1406" t="str">
            <v>KAPOOR BUILDERS(INOP.)</v>
          </cell>
        </row>
        <row r="1407">
          <cell r="A1407" t="str">
            <v>K070</v>
          </cell>
          <cell r="B1407" t="str">
            <v>KIRLOSKAR ELECTRIC CO. LTD.</v>
          </cell>
        </row>
        <row r="1408">
          <cell r="A1408" t="str">
            <v>K071</v>
          </cell>
          <cell r="B1408" t="str">
            <v>K.L.KHANNA &amp; SONS</v>
          </cell>
        </row>
        <row r="1409">
          <cell r="A1409" t="str">
            <v>K072</v>
          </cell>
          <cell r="B1409" t="str">
            <v>K L RATHI STEELS LTD.</v>
          </cell>
        </row>
        <row r="1410">
          <cell r="A1410" t="str">
            <v>K073</v>
          </cell>
          <cell r="B1410" t="str">
            <v>KISHAN MACHINARY TRADERS</v>
          </cell>
        </row>
        <row r="1411">
          <cell r="A1411" t="str">
            <v>K074</v>
          </cell>
          <cell r="B1411" t="str">
            <v>KESCON</v>
          </cell>
        </row>
        <row r="1412">
          <cell r="A1412" t="str">
            <v>K075</v>
          </cell>
          <cell r="B1412" t="str">
            <v>KALOO RAM</v>
          </cell>
        </row>
        <row r="1413">
          <cell r="A1413" t="str">
            <v>K076</v>
          </cell>
          <cell r="B1413" t="str">
            <v>KALU RAM</v>
          </cell>
        </row>
        <row r="1414">
          <cell r="A1414" t="str">
            <v>K077</v>
          </cell>
          <cell r="B1414" t="str">
            <v>KANHAIYA</v>
          </cell>
        </row>
        <row r="1415">
          <cell r="A1415" t="str">
            <v>K078</v>
          </cell>
          <cell r="B1415" t="str">
            <v>KAMLESH RAI</v>
          </cell>
        </row>
        <row r="1416">
          <cell r="A1416" t="str">
            <v>K079</v>
          </cell>
          <cell r="B1416" t="str">
            <v>KISHAN</v>
          </cell>
        </row>
        <row r="1417">
          <cell r="A1417" t="str">
            <v>K080</v>
          </cell>
          <cell r="B1417" t="str">
            <v>KINGSTON SANITARY APPLIANCES PVT. LTD.</v>
          </cell>
        </row>
        <row r="1418">
          <cell r="A1418" t="str">
            <v>K081</v>
          </cell>
          <cell r="B1418" t="str">
            <v>KULJIT SINGH &amp; CO.</v>
          </cell>
        </row>
        <row r="1419">
          <cell r="A1419" t="str">
            <v>K082</v>
          </cell>
          <cell r="B1419" t="str">
            <v>KRISHNA ENTERPRISES</v>
          </cell>
        </row>
        <row r="1420">
          <cell r="A1420" t="str">
            <v>K083</v>
          </cell>
          <cell r="B1420" t="str">
            <v>K K CONSTRUCTION</v>
          </cell>
        </row>
        <row r="1421">
          <cell r="A1421" t="str">
            <v>K084</v>
          </cell>
          <cell r="B1421" t="str">
            <v>K G M ASSOCIATES</v>
          </cell>
        </row>
        <row r="1422">
          <cell r="A1422" t="str">
            <v>K085</v>
          </cell>
          <cell r="B1422" t="str">
            <v>K C K ENGINEERS (INDIA) PVT. LTD.</v>
          </cell>
        </row>
        <row r="1423">
          <cell r="A1423" t="str">
            <v>K086</v>
          </cell>
          <cell r="B1423" t="str">
            <v>KRISHNA MINERALS(INOP.)</v>
          </cell>
        </row>
        <row r="1424">
          <cell r="A1424" t="str">
            <v>K087</v>
          </cell>
          <cell r="B1424" t="str">
            <v>KILBURN REPRO GRPHICS LIMITED</v>
          </cell>
        </row>
        <row r="1425">
          <cell r="A1425" t="str">
            <v>K088</v>
          </cell>
          <cell r="B1425" t="str">
            <v>KARTAR SINGH CO.</v>
          </cell>
        </row>
        <row r="1426">
          <cell r="A1426" t="str">
            <v>K089</v>
          </cell>
          <cell r="B1426" t="str">
            <v>L C KAILASH &amp; ASSOCIATES</v>
          </cell>
        </row>
        <row r="1427">
          <cell r="A1427" t="str">
            <v>K090</v>
          </cell>
          <cell r="B1427" t="str">
            <v>KRISHNAN AND ASSOCIATED ENGINEERS</v>
          </cell>
        </row>
        <row r="1428">
          <cell r="A1428" t="str">
            <v>K091</v>
          </cell>
          <cell r="B1428" t="str">
            <v>KARTAR SINGH</v>
          </cell>
        </row>
        <row r="1429">
          <cell r="A1429" t="str">
            <v>K092</v>
          </cell>
          <cell r="B1429" t="str">
            <v>KIDARSONS INDUSTRIES PRIVATE LTD.</v>
          </cell>
        </row>
        <row r="1430">
          <cell r="A1430" t="str">
            <v>K093</v>
          </cell>
          <cell r="B1430" t="str">
            <v>KALINGA TRADE LINKERS INC.</v>
          </cell>
        </row>
        <row r="1431">
          <cell r="A1431" t="str">
            <v>K094</v>
          </cell>
          <cell r="B1431" t="str">
            <v>KRISHNA SRIVASTAV FABRICATOR</v>
          </cell>
        </row>
        <row r="1432">
          <cell r="A1432" t="str">
            <v>K095</v>
          </cell>
          <cell r="B1432" t="str">
            <v>KANWAR KRISHEN ASSOCIATES</v>
          </cell>
        </row>
        <row r="1433">
          <cell r="A1433" t="str">
            <v>K096</v>
          </cell>
          <cell r="B1433" t="str">
            <v>KULBIR SINGH</v>
          </cell>
        </row>
        <row r="1434">
          <cell r="A1434" t="str">
            <v>K097</v>
          </cell>
          <cell r="B1434" t="str">
            <v>KEWAL SONS</v>
          </cell>
        </row>
        <row r="1435">
          <cell r="A1435" t="str">
            <v>K098</v>
          </cell>
          <cell r="B1435" t="str">
            <v>KOOL MASTERS</v>
          </cell>
        </row>
        <row r="1436">
          <cell r="A1436" t="str">
            <v>K099</v>
          </cell>
          <cell r="B1436" t="str">
            <v>KESHAV ENTERPRISES</v>
          </cell>
        </row>
        <row r="1437">
          <cell r="A1437" t="str">
            <v>K100</v>
          </cell>
          <cell r="B1437" t="str">
            <v>KANIKA MARBLES</v>
          </cell>
        </row>
        <row r="1438">
          <cell r="A1438" t="str">
            <v>K101</v>
          </cell>
          <cell r="B1438" t="str">
            <v>KATIYANI ASSOCIATES</v>
          </cell>
        </row>
        <row r="1439">
          <cell r="A1439" t="str">
            <v>K102</v>
          </cell>
          <cell r="B1439" t="str">
            <v>DR. K NATH</v>
          </cell>
        </row>
        <row r="1440">
          <cell r="A1440" t="str">
            <v>K103</v>
          </cell>
          <cell r="B1440" t="str">
            <v>DR. KALPJEET NATH</v>
          </cell>
        </row>
        <row r="1441">
          <cell r="A1441" t="str">
            <v>K104</v>
          </cell>
          <cell r="B1441" t="str">
            <v>KISHORE KUMAR</v>
          </cell>
        </row>
        <row r="1442">
          <cell r="A1442" t="str">
            <v>K105</v>
          </cell>
          <cell r="B1442" t="str">
            <v>KHAITAN INDIA LIMITED</v>
          </cell>
        </row>
        <row r="1443">
          <cell r="A1443" t="str">
            <v>K106</v>
          </cell>
          <cell r="B1443" t="str">
            <v>KALYAN SINGH</v>
          </cell>
        </row>
        <row r="1444">
          <cell r="A1444" t="str">
            <v>K107</v>
          </cell>
          <cell r="B1444" t="str">
            <v>KATARIA AND SONS</v>
          </cell>
        </row>
        <row r="1445">
          <cell r="A1445" t="str">
            <v>K108</v>
          </cell>
          <cell r="B1445" t="str">
            <v>KAMALJIT SINGH</v>
          </cell>
        </row>
        <row r="1446">
          <cell r="A1446" t="str">
            <v>K109</v>
          </cell>
          <cell r="B1446" t="str">
            <v>KANAK PLASTIC</v>
          </cell>
        </row>
        <row r="1447">
          <cell r="A1447" t="str">
            <v>K110</v>
          </cell>
          <cell r="B1447" t="str">
            <v>KENT MALLEABLES PVT. LTD.</v>
          </cell>
        </row>
        <row r="1448">
          <cell r="A1448" t="str">
            <v>K111</v>
          </cell>
          <cell r="B1448" t="str">
            <v>KOOL SHOP</v>
          </cell>
        </row>
        <row r="1449">
          <cell r="A1449" t="str">
            <v>K112</v>
          </cell>
          <cell r="B1449" t="str">
            <v>KLG SYSTEL LTD.</v>
          </cell>
        </row>
        <row r="1450">
          <cell r="A1450" t="str">
            <v>K113</v>
          </cell>
          <cell r="B1450" t="str">
            <v>KRISHNA CONSTRUCTIONS</v>
          </cell>
        </row>
        <row r="1451">
          <cell r="A1451" t="str">
            <v>K114</v>
          </cell>
          <cell r="B1451" t="str">
            <v>KINJAL CONSTRUCTION CO. PVT. LTD.</v>
          </cell>
        </row>
        <row r="1452">
          <cell r="A1452" t="str">
            <v>K115</v>
          </cell>
          <cell r="B1452" t="str">
            <v>KASHMIR FURNITURE MART</v>
          </cell>
        </row>
        <row r="1453">
          <cell r="A1453" t="str">
            <v>K116</v>
          </cell>
          <cell r="B1453" t="str">
            <v>KRISHNA TUBEWELL XPERTS</v>
          </cell>
        </row>
        <row r="1454">
          <cell r="A1454" t="str">
            <v>K117</v>
          </cell>
          <cell r="B1454" t="str">
            <v>KRISHNA TOUR &amp; TRAVELS</v>
          </cell>
        </row>
        <row r="1455">
          <cell r="A1455" t="str">
            <v>K118</v>
          </cell>
          <cell r="B1455" t="str">
            <v>K T C (KANISHKA TRADING CO.)</v>
          </cell>
        </row>
        <row r="1456">
          <cell r="A1456" t="str">
            <v>K119</v>
          </cell>
          <cell r="B1456" t="str">
            <v>KUMAR TRADERS</v>
          </cell>
        </row>
        <row r="1457">
          <cell r="A1457" t="str">
            <v>K120</v>
          </cell>
          <cell r="B1457" t="str">
            <v>KAKKAR CARRIERS</v>
          </cell>
        </row>
        <row r="1458">
          <cell r="A1458" t="str">
            <v>K121</v>
          </cell>
          <cell r="B1458" t="str">
            <v>KATIYAYNI CONSORTIUM</v>
          </cell>
        </row>
        <row r="1459">
          <cell r="A1459" t="str">
            <v>K122</v>
          </cell>
          <cell r="B1459" t="str">
            <v>KAILASH</v>
          </cell>
        </row>
        <row r="1460">
          <cell r="A1460" t="str">
            <v>K123</v>
          </cell>
          <cell r="B1460" t="str">
            <v>KOHINOOR BUSINESS SYSTEM</v>
          </cell>
        </row>
        <row r="1461">
          <cell r="A1461" t="str">
            <v>K124</v>
          </cell>
          <cell r="B1461" t="str">
            <v>KONKRETE PRODUCTS CO.</v>
          </cell>
        </row>
        <row r="1462">
          <cell r="A1462" t="str">
            <v>K125</v>
          </cell>
          <cell r="B1462" t="str">
            <v>KARARA MUJASSME (INDIA)</v>
          </cell>
        </row>
        <row r="1463">
          <cell r="A1463" t="str">
            <v>K126</v>
          </cell>
          <cell r="B1463" t="str">
            <v>KRONE COMMUNICATION LTD.</v>
          </cell>
        </row>
        <row r="1464">
          <cell r="A1464" t="str">
            <v>K127</v>
          </cell>
          <cell r="B1464" t="str">
            <v>KRISHNA CONTINENTAL LTD.</v>
          </cell>
        </row>
        <row r="1465">
          <cell r="A1465" t="str">
            <v>K128</v>
          </cell>
          <cell r="B1465" t="str">
            <v>KRISHNA COMMUNICATIONS</v>
          </cell>
        </row>
        <row r="1466">
          <cell r="A1466" t="str">
            <v>K129</v>
          </cell>
          <cell r="B1466" t="str">
            <v>KIRAN NURSERY</v>
          </cell>
        </row>
        <row r="1467">
          <cell r="A1467" t="str">
            <v>K130</v>
          </cell>
          <cell r="B1467" t="str">
            <v>KRYPTON POWER CONTROLS INDIA PVT LTD</v>
          </cell>
        </row>
        <row r="1468">
          <cell r="A1468" t="str">
            <v>K131</v>
          </cell>
          <cell r="B1468" t="str">
            <v>KESELEC INDIA (PVT.) LTD.</v>
          </cell>
        </row>
        <row r="1469">
          <cell r="A1469" t="str">
            <v>K132</v>
          </cell>
          <cell r="B1469" t="str">
            <v>KHAN &amp; SONS</v>
          </cell>
        </row>
        <row r="1470">
          <cell r="A1470" t="str">
            <v>K133</v>
          </cell>
          <cell r="B1470" t="str">
            <v>KUMAR ENDECON PVT.LTD</v>
          </cell>
        </row>
        <row r="1471">
          <cell r="A1471" t="str">
            <v>K134</v>
          </cell>
          <cell r="B1471" t="str">
            <v>KUNDAN ISPAT PRIVATE LTD.</v>
          </cell>
        </row>
        <row r="1472">
          <cell r="A1472" t="str">
            <v>K135</v>
          </cell>
          <cell r="B1472" t="str">
            <v>KAUSHIK BULLDOZERS CO.</v>
          </cell>
        </row>
        <row r="1473">
          <cell r="A1473" t="str">
            <v>K136</v>
          </cell>
          <cell r="B1473" t="str">
            <v>KARTAR TYRE HOUSE</v>
          </cell>
        </row>
        <row r="1474">
          <cell r="A1474" t="str">
            <v>K137</v>
          </cell>
          <cell r="B1474" t="str">
            <v>KAPOOR ENTERPRISES</v>
          </cell>
        </row>
        <row r="1475">
          <cell r="A1475" t="str">
            <v>K138</v>
          </cell>
          <cell r="B1475" t="str">
            <v>K V ENTERPRISES</v>
          </cell>
        </row>
        <row r="1476">
          <cell r="A1476" t="str">
            <v>K139</v>
          </cell>
          <cell r="B1476" t="str">
            <v>KALPANA CONSTRUCTIONS</v>
          </cell>
        </row>
        <row r="1477">
          <cell r="A1477" t="str">
            <v>K140</v>
          </cell>
          <cell r="B1477" t="str">
            <v>KANBE &amp; CO.</v>
          </cell>
        </row>
        <row r="1478">
          <cell r="A1478" t="str">
            <v>K141</v>
          </cell>
          <cell r="B1478" t="str">
            <v>KALIA ENTERPRISES</v>
          </cell>
        </row>
        <row r="1479">
          <cell r="A1479" t="str">
            <v>K142</v>
          </cell>
          <cell r="B1479" t="str">
            <v>KRISHNA KUMARI MISHAR</v>
          </cell>
        </row>
        <row r="1480">
          <cell r="A1480" t="str">
            <v>K143</v>
          </cell>
          <cell r="B1480" t="str">
            <v>KRAFTINDIA</v>
          </cell>
        </row>
        <row r="1481">
          <cell r="A1481" t="str">
            <v>K144</v>
          </cell>
          <cell r="B1481" t="str">
            <v>KALYAN SINGH KHATANA STONE CONTRACTOR</v>
          </cell>
        </row>
        <row r="1482">
          <cell r="A1482" t="str">
            <v>K145</v>
          </cell>
          <cell r="B1482" t="str">
            <v>KANISHK TOUR'S &amp; TRAVELS</v>
          </cell>
        </row>
        <row r="1483">
          <cell r="A1483" t="str">
            <v>K146</v>
          </cell>
          <cell r="B1483" t="str">
            <v>KABIR TRADER</v>
          </cell>
        </row>
        <row r="1484">
          <cell r="A1484" t="str">
            <v>K147</v>
          </cell>
          <cell r="B1484" t="str">
            <v>KRISHNA CONSTRUCTION COMPANY PVT LTD</v>
          </cell>
        </row>
        <row r="1485">
          <cell r="A1485" t="str">
            <v>K148</v>
          </cell>
          <cell r="B1485" t="str">
            <v>KAMAL KUMAR</v>
          </cell>
        </row>
        <row r="1486">
          <cell r="A1486" t="str">
            <v>K801</v>
          </cell>
          <cell r="B1486" t="str">
            <v>KAMLA BHUTANI</v>
          </cell>
        </row>
        <row r="1487">
          <cell r="A1487" t="str">
            <v>K802</v>
          </cell>
          <cell r="B1487" t="str">
            <v>K SULAIMAN</v>
          </cell>
        </row>
        <row r="1488">
          <cell r="A1488" t="str">
            <v>K803</v>
          </cell>
          <cell r="B1488" t="str">
            <v>KHAZAN SINGH</v>
          </cell>
        </row>
        <row r="1489">
          <cell r="A1489" t="str">
            <v>K804</v>
          </cell>
          <cell r="B1489" t="str">
            <v>KAWALJIT KAUR</v>
          </cell>
        </row>
        <row r="1490">
          <cell r="A1490" t="str">
            <v>K805</v>
          </cell>
          <cell r="B1490" t="str">
            <v>KHALID M KHAN</v>
          </cell>
        </row>
        <row r="1491">
          <cell r="A1491" t="str">
            <v>K806</v>
          </cell>
          <cell r="B1491" t="str">
            <v>KAUSHALYA GUPTA</v>
          </cell>
        </row>
        <row r="1492">
          <cell r="A1492" t="str">
            <v>L001</v>
          </cell>
          <cell r="B1492" t="str">
            <v>LAWRENCE &amp; MAYO</v>
          </cell>
        </row>
        <row r="1493">
          <cell r="A1493" t="str">
            <v>L002</v>
          </cell>
          <cell r="B1493" t="str">
            <v>LAULS LIMITED</v>
          </cell>
        </row>
        <row r="1494">
          <cell r="A1494" t="str">
            <v>L003</v>
          </cell>
          <cell r="B1494" t="str">
            <v>LAXMI ENTERPRISES</v>
          </cell>
        </row>
        <row r="1495">
          <cell r="A1495" t="str">
            <v>L004</v>
          </cell>
          <cell r="B1495" t="str">
            <v>LAL CHAND</v>
          </cell>
        </row>
        <row r="1496">
          <cell r="A1496" t="str">
            <v>L005</v>
          </cell>
          <cell r="B1496" t="str">
            <v>LUCKY PEST CONTROL</v>
          </cell>
        </row>
        <row r="1497">
          <cell r="A1497" t="str">
            <v>L006</v>
          </cell>
          <cell r="B1497" t="str">
            <v>LARSEN &amp; TOUBRO LTD.</v>
          </cell>
        </row>
        <row r="1498">
          <cell r="A1498" t="str">
            <v>L007</v>
          </cell>
          <cell r="B1498" t="str">
            <v>LLOYD INSULATION INDIA LTD</v>
          </cell>
        </row>
        <row r="1499">
          <cell r="A1499" t="str">
            <v>L008</v>
          </cell>
          <cell r="B1499" t="str">
            <v>LOK RAM &amp; CO.</v>
          </cell>
        </row>
        <row r="1500">
          <cell r="A1500" t="str">
            <v>L009</v>
          </cell>
          <cell r="B1500" t="str">
            <v>LABOUR OFFICE</v>
          </cell>
        </row>
        <row r="1501">
          <cell r="A1501" t="str">
            <v>L010</v>
          </cell>
          <cell r="B1501" t="str">
            <v>LYNX</v>
          </cell>
        </row>
        <row r="1502">
          <cell r="A1502" t="str">
            <v>L011</v>
          </cell>
          <cell r="B1502" t="str">
            <v>LAXMI MARBLES</v>
          </cell>
        </row>
        <row r="1503">
          <cell r="A1503" t="str">
            <v>L012</v>
          </cell>
          <cell r="B1503" t="str">
            <v>LOK NATH</v>
          </cell>
        </row>
        <row r="1504">
          <cell r="A1504" t="str">
            <v>L013</v>
          </cell>
          <cell r="B1504" t="str">
            <v>LAXMAN PARSAD</v>
          </cell>
        </row>
        <row r="1505">
          <cell r="A1505" t="str">
            <v>L014</v>
          </cell>
          <cell r="B1505" t="str">
            <v>LAMA CONSTRUCTIONS</v>
          </cell>
        </row>
        <row r="1506">
          <cell r="A1506" t="str">
            <v>L015</v>
          </cell>
          <cell r="B1506" t="str">
            <v>LAGINA</v>
          </cell>
        </row>
        <row r="1507">
          <cell r="A1507" t="str">
            <v>L016</v>
          </cell>
          <cell r="B1507" t="str">
            <v>LITE METAL FABRICATOR</v>
          </cell>
        </row>
        <row r="1508">
          <cell r="A1508" t="str">
            <v>L017</v>
          </cell>
          <cell r="B1508" t="str">
            <v>LAXMI NARAYAN</v>
          </cell>
        </row>
        <row r="1509">
          <cell r="A1509" t="str">
            <v>L018</v>
          </cell>
          <cell r="B1509" t="str">
            <v>LAXMI CHAND</v>
          </cell>
        </row>
        <row r="1510">
          <cell r="A1510" t="str">
            <v>L019</v>
          </cell>
          <cell r="B1510" t="str">
            <v>LEVEL ONE(INOP.)</v>
          </cell>
        </row>
        <row r="1511">
          <cell r="A1511" t="str">
            <v>L020</v>
          </cell>
          <cell r="B1511" t="str">
            <v>LAXMI TRADING CO.(INOP.)</v>
          </cell>
        </row>
        <row r="1512">
          <cell r="A1512" t="str">
            <v>L021</v>
          </cell>
          <cell r="B1512" t="str">
            <v>LAXMAN SINGH(INOP.)</v>
          </cell>
        </row>
        <row r="1513">
          <cell r="A1513" t="str">
            <v>L022</v>
          </cell>
          <cell r="B1513" t="str">
            <v>LADJI MINERALS &amp; CHEMICALS IND(INOP.)</v>
          </cell>
        </row>
        <row r="1514">
          <cell r="A1514" t="str">
            <v>L023</v>
          </cell>
          <cell r="B1514" t="str">
            <v>LALLU RAM(INOP.)</v>
          </cell>
        </row>
        <row r="1515">
          <cell r="A1515" t="str">
            <v>L024</v>
          </cell>
          <cell r="B1515" t="str">
            <v>LAND MARK CONSTRUCTIONS(INOP.)</v>
          </cell>
        </row>
        <row r="1516">
          <cell r="A1516" t="str">
            <v>L025</v>
          </cell>
          <cell r="B1516" t="str">
            <v>LAKSHMI CEMENT (DIV OF JK CORP LTD)</v>
          </cell>
        </row>
        <row r="1517">
          <cell r="A1517" t="str">
            <v>L026</v>
          </cell>
          <cell r="B1517" t="str">
            <v>L &amp; I ENTERPRISES</v>
          </cell>
        </row>
        <row r="1518">
          <cell r="A1518" t="str">
            <v>L027</v>
          </cell>
          <cell r="B1518" t="str">
            <v>LEAD CONSULTANTS</v>
          </cell>
        </row>
        <row r="1519">
          <cell r="A1519" t="str">
            <v>L028</v>
          </cell>
          <cell r="B1519" t="str">
            <v>L&amp;Q SURVEYS (PVT.) LTD.</v>
          </cell>
        </row>
        <row r="1520">
          <cell r="A1520" t="str">
            <v>L029</v>
          </cell>
          <cell r="B1520" t="str">
            <v>L R KADIYALI &amp; ASSOCIATES</v>
          </cell>
        </row>
        <row r="1521">
          <cell r="A1521" t="str">
            <v>L030</v>
          </cell>
          <cell r="B1521" t="str">
            <v>LAKSHMI CARD CLOTHING MANUFACTURING CO.L</v>
          </cell>
        </row>
        <row r="1522">
          <cell r="A1522" t="str">
            <v>L031</v>
          </cell>
          <cell r="B1522" t="str">
            <v>LAXMI TIMBER STORES</v>
          </cell>
        </row>
        <row r="1523">
          <cell r="A1523" t="str">
            <v>L032</v>
          </cell>
          <cell r="B1523" t="str">
            <v>LOGICSTAT INTERNATIONAL PRIVATE LTD.</v>
          </cell>
        </row>
        <row r="1524">
          <cell r="A1524" t="str">
            <v>L033</v>
          </cell>
          <cell r="B1524" t="str">
            <v>LOK NATH (CONSULTANT)</v>
          </cell>
        </row>
        <row r="1525">
          <cell r="A1525" t="str">
            <v>L034</v>
          </cell>
          <cell r="B1525" t="str">
            <v>LARSEN &amp; TOUBRO LTD.</v>
          </cell>
        </row>
        <row r="1526">
          <cell r="A1526" t="str">
            <v>L035</v>
          </cell>
          <cell r="B1526" t="str">
            <v>LARSEN &amp; TOUBRO LTD.</v>
          </cell>
        </row>
        <row r="1527">
          <cell r="A1527" t="str">
            <v>L036</v>
          </cell>
          <cell r="B1527" t="str">
            <v>LAXMI STONE MILLS</v>
          </cell>
        </row>
        <row r="1528">
          <cell r="A1528" t="str">
            <v>L037</v>
          </cell>
          <cell r="B1528" t="str">
            <v>L A GROCERIES</v>
          </cell>
        </row>
        <row r="1529">
          <cell r="A1529" t="str">
            <v>L038</v>
          </cell>
          <cell r="B1529" t="str">
            <v>LALIT IRON STROE</v>
          </cell>
        </row>
        <row r="1530">
          <cell r="A1530" t="str">
            <v>L039</v>
          </cell>
          <cell r="B1530" t="str">
            <v>LUCKY DYERS &amp; DRY CLEANERS</v>
          </cell>
        </row>
        <row r="1531">
          <cell r="A1531" t="str">
            <v>L040</v>
          </cell>
          <cell r="B1531" t="str">
            <v>LABOUR LAW REPORTER</v>
          </cell>
        </row>
        <row r="1532">
          <cell r="A1532" t="str">
            <v>L041</v>
          </cell>
          <cell r="B1532" t="str">
            <v>LEADER ENGINEERING WORKS</v>
          </cell>
        </row>
        <row r="1533">
          <cell r="A1533" t="str">
            <v>L042</v>
          </cell>
          <cell r="B1533" t="str">
            <v>LALSON FURNITURES</v>
          </cell>
        </row>
        <row r="1534">
          <cell r="A1534" t="str">
            <v>L043</v>
          </cell>
          <cell r="B1534" t="str">
            <v>LAND BASE INDIA LTD.</v>
          </cell>
        </row>
        <row r="1535">
          <cell r="A1535" t="str">
            <v>L044</v>
          </cell>
          <cell r="B1535" t="str">
            <v>LUXMI TRADING CO.</v>
          </cell>
        </row>
        <row r="1536">
          <cell r="A1536" t="str">
            <v>L045</v>
          </cell>
          <cell r="B1536" t="str">
            <v>LAND FORM ARCHITECTS (INDIA) PVT. LTD.</v>
          </cell>
        </row>
        <row r="1537">
          <cell r="A1537" t="str">
            <v>L046</v>
          </cell>
          <cell r="B1537" t="str">
            <v>LOVELY FORMS &amp; STATIONERY (P) LTD.</v>
          </cell>
        </row>
        <row r="1538">
          <cell r="A1538" t="str">
            <v>L047</v>
          </cell>
          <cell r="B1538" t="str">
            <v>LUCKY ENTERPRISES</v>
          </cell>
        </row>
        <row r="1539">
          <cell r="A1539" t="str">
            <v>L048</v>
          </cell>
          <cell r="B1539" t="str">
            <v>LAW PUBLISHING HOUSE</v>
          </cell>
        </row>
        <row r="1540">
          <cell r="A1540" t="str">
            <v>L049</v>
          </cell>
          <cell r="B1540" t="str">
            <v>L N SHARMA</v>
          </cell>
        </row>
        <row r="1541">
          <cell r="A1541" t="str">
            <v>L050</v>
          </cell>
          <cell r="B1541" t="str">
            <v>LIGHT &amp; CONTROL SYSTEMS</v>
          </cell>
        </row>
        <row r="1542">
          <cell r="A1542" t="str">
            <v>L051</v>
          </cell>
          <cell r="B1542" t="str">
            <v>L M S ENTERPRISES</v>
          </cell>
        </row>
        <row r="1543">
          <cell r="A1543" t="str">
            <v>L052</v>
          </cell>
          <cell r="B1543" t="str">
            <v>LAW &amp; MANAGEMENT HOUSE</v>
          </cell>
        </row>
        <row r="1544">
          <cell r="A1544" t="str">
            <v>L053</v>
          </cell>
          <cell r="B1544" t="str">
            <v>LOTUS INTERNATIONAL</v>
          </cell>
        </row>
        <row r="1545">
          <cell r="A1545" t="str">
            <v>L054</v>
          </cell>
          <cell r="B1545" t="str">
            <v>LAFAYETTE LIGHTS</v>
          </cell>
        </row>
        <row r="1546">
          <cell r="A1546" t="str">
            <v>L055</v>
          </cell>
          <cell r="B1546" t="str">
            <v>LAL CHAND</v>
          </cell>
        </row>
        <row r="1547">
          <cell r="A1547" t="str">
            <v>L801</v>
          </cell>
          <cell r="B1547" t="str">
            <v>LALITA RAINA</v>
          </cell>
        </row>
        <row r="1548">
          <cell r="A1548" t="str">
            <v>M001</v>
          </cell>
          <cell r="B1548" t="str">
            <v>MAYUR ELECTRONICS &amp; ELECTRICALS</v>
          </cell>
        </row>
        <row r="1549">
          <cell r="A1549" t="str">
            <v>M002</v>
          </cell>
          <cell r="B1549" t="str">
            <v>MODERN BUILDING STORE</v>
          </cell>
        </row>
        <row r="1550">
          <cell r="A1550" t="str">
            <v>M003</v>
          </cell>
          <cell r="B1550" t="str">
            <v>MAHARAJA MARBLE</v>
          </cell>
        </row>
        <row r="1551">
          <cell r="A1551" t="str">
            <v>M004</v>
          </cell>
          <cell r="B1551" t="str">
            <v>MUDHAR ENTERPRISES</v>
          </cell>
        </row>
        <row r="1552">
          <cell r="A1552" t="str">
            <v>M005</v>
          </cell>
          <cell r="B1552" t="str">
            <v>MADAN LAL KHANDELWAL &amp; SONS</v>
          </cell>
        </row>
        <row r="1553">
          <cell r="A1553" t="str">
            <v>M006</v>
          </cell>
          <cell r="B1553" t="str">
            <v>M.V.H ENTERPRISES</v>
          </cell>
        </row>
        <row r="1554">
          <cell r="A1554" t="str">
            <v>M007</v>
          </cell>
          <cell r="B1554" t="str">
            <v>MULTIWELD</v>
          </cell>
        </row>
        <row r="1555">
          <cell r="A1555" t="str">
            <v>M008</v>
          </cell>
          <cell r="B1555" t="str">
            <v>MAGNUM STTELS (P) LTD.</v>
          </cell>
        </row>
        <row r="1556">
          <cell r="A1556" t="str">
            <v>M009</v>
          </cell>
          <cell r="B1556" t="str">
            <v>MARGRANA TRADERS</v>
          </cell>
        </row>
        <row r="1557">
          <cell r="A1557" t="str">
            <v>M010</v>
          </cell>
          <cell r="B1557" t="str">
            <v>MACHMILL ENGINEERS</v>
          </cell>
        </row>
        <row r="1558">
          <cell r="A1558" t="str">
            <v>M011</v>
          </cell>
          <cell r="B1558" t="str">
            <v>MOHD. DILSHAD</v>
          </cell>
        </row>
        <row r="1559">
          <cell r="A1559" t="str">
            <v>M012</v>
          </cell>
          <cell r="B1559" t="str">
            <v>MANOJ TRADERS</v>
          </cell>
        </row>
        <row r="1560">
          <cell r="A1560" t="str">
            <v>M013</v>
          </cell>
          <cell r="B1560" t="str">
            <v>MANMOHAN SINGH</v>
          </cell>
        </row>
        <row r="1561">
          <cell r="A1561" t="str">
            <v>M014</v>
          </cell>
          <cell r="B1561" t="str">
            <v>MAY FIRST CORPORATION</v>
          </cell>
        </row>
        <row r="1562">
          <cell r="A1562" t="str">
            <v>M015</v>
          </cell>
          <cell r="B1562" t="str">
            <v>M.H COMPANY</v>
          </cell>
        </row>
        <row r="1563">
          <cell r="A1563" t="str">
            <v>M016</v>
          </cell>
          <cell r="B1563" t="str">
            <v>MOHD. SAFIUR RAHMAN</v>
          </cell>
        </row>
        <row r="1564">
          <cell r="A1564" t="str">
            <v>M017</v>
          </cell>
          <cell r="B1564" t="str">
            <v>MOHD. KHATIB</v>
          </cell>
        </row>
        <row r="1565">
          <cell r="A1565" t="str">
            <v>M018</v>
          </cell>
          <cell r="B1565" t="str">
            <v>MOHD. ISRAIL</v>
          </cell>
        </row>
        <row r="1566">
          <cell r="A1566" t="str">
            <v>M019</v>
          </cell>
          <cell r="B1566" t="str">
            <v>MODERN TILES &amp; MARBLES</v>
          </cell>
        </row>
        <row r="1567">
          <cell r="A1567" t="str">
            <v>M020</v>
          </cell>
          <cell r="B1567" t="str">
            <v>MOHD. MUSLIM</v>
          </cell>
        </row>
        <row r="1568">
          <cell r="A1568" t="str">
            <v>M021</v>
          </cell>
          <cell r="B1568" t="str">
            <v>MUSTAK ALI</v>
          </cell>
        </row>
        <row r="1569">
          <cell r="A1569" t="str">
            <v>M022</v>
          </cell>
          <cell r="B1569" t="str">
            <v>MOHD. ISHAQ</v>
          </cell>
        </row>
        <row r="1570">
          <cell r="A1570" t="str">
            <v>M023</v>
          </cell>
          <cell r="B1570" t="str">
            <v>MODERN HYDRAULIC &amp; METAL WORKS</v>
          </cell>
        </row>
        <row r="1571">
          <cell r="A1571" t="str">
            <v>M024</v>
          </cell>
          <cell r="B1571" t="str">
            <v>MONTU RAM</v>
          </cell>
        </row>
        <row r="1572">
          <cell r="A1572" t="str">
            <v>M025</v>
          </cell>
          <cell r="B1572" t="str">
            <v>M.K.JENA</v>
          </cell>
        </row>
        <row r="1573">
          <cell r="A1573" t="str">
            <v>M026</v>
          </cell>
          <cell r="B1573" t="str">
            <v>M.K.BUILDERS</v>
          </cell>
        </row>
        <row r="1574">
          <cell r="A1574" t="str">
            <v>M027</v>
          </cell>
          <cell r="B1574" t="str">
            <v>MAHENDER SINGH</v>
          </cell>
        </row>
        <row r="1575">
          <cell r="A1575" t="str">
            <v>M028</v>
          </cell>
          <cell r="B1575" t="str">
            <v>MARKANDEY MISHRA</v>
          </cell>
        </row>
        <row r="1576">
          <cell r="A1576" t="str">
            <v>M029</v>
          </cell>
          <cell r="B1576" t="str">
            <v>MALIK SALES CORPORATION</v>
          </cell>
        </row>
        <row r="1577">
          <cell r="A1577" t="str">
            <v>M030</v>
          </cell>
          <cell r="B1577" t="str">
            <v>MAHABIR SINGH</v>
          </cell>
        </row>
        <row r="1578">
          <cell r="A1578" t="str">
            <v>M031</v>
          </cell>
          <cell r="B1578" t="str">
            <v>MANORANJAN ROUL</v>
          </cell>
        </row>
        <row r="1579">
          <cell r="A1579" t="str">
            <v>M032</v>
          </cell>
          <cell r="B1579" t="str">
            <v>MOHD. MOOSA</v>
          </cell>
        </row>
        <row r="1580">
          <cell r="A1580" t="str">
            <v>M033</v>
          </cell>
          <cell r="B1580" t="str">
            <v>MOHIT HI-TECH</v>
          </cell>
        </row>
        <row r="1581">
          <cell r="A1581" t="str">
            <v>M034</v>
          </cell>
          <cell r="B1581" t="str">
            <v>MANJIT SINGH</v>
          </cell>
        </row>
        <row r="1582">
          <cell r="A1582" t="str">
            <v>M035</v>
          </cell>
          <cell r="B1582" t="str">
            <v>MADAN SHARMA</v>
          </cell>
        </row>
        <row r="1583">
          <cell r="A1583" t="str">
            <v>M036</v>
          </cell>
          <cell r="B1583" t="str">
            <v>M.M SONS</v>
          </cell>
        </row>
        <row r="1584">
          <cell r="A1584" t="str">
            <v>M037</v>
          </cell>
          <cell r="B1584" t="str">
            <v>MINTU GHOSH</v>
          </cell>
        </row>
        <row r="1585">
          <cell r="A1585" t="str">
            <v>M038</v>
          </cell>
          <cell r="B1585" t="str">
            <v>MITHAI LAL</v>
          </cell>
        </row>
        <row r="1586">
          <cell r="A1586" t="str">
            <v>M039</v>
          </cell>
          <cell r="B1586" t="str">
            <v>MAHAVIR ALUMINIUM LTD.</v>
          </cell>
        </row>
        <row r="1587">
          <cell r="A1587" t="str">
            <v>M040</v>
          </cell>
          <cell r="B1587" t="str">
            <v>MUKESH KUMAR</v>
          </cell>
        </row>
        <row r="1588">
          <cell r="A1588" t="str">
            <v>M041</v>
          </cell>
          <cell r="B1588" t="str">
            <v>MADHYAM ADVERTISING PVT. LTD.</v>
          </cell>
        </row>
        <row r="1589">
          <cell r="A1589" t="str">
            <v>M042</v>
          </cell>
          <cell r="B1589" t="str">
            <v>MAGIC TECHNOLOGIES PVT. LTD.</v>
          </cell>
        </row>
        <row r="1590">
          <cell r="A1590" t="str">
            <v>M043</v>
          </cell>
          <cell r="B1590" t="str">
            <v>MATHROO CONST. EQUIPMENT</v>
          </cell>
        </row>
        <row r="1591">
          <cell r="A1591" t="str">
            <v>M044</v>
          </cell>
          <cell r="B1591" t="str">
            <v>MOD TRAVELS &amp; TOURS (P) LTD.</v>
          </cell>
        </row>
        <row r="1592">
          <cell r="A1592" t="str">
            <v>M045</v>
          </cell>
          <cell r="B1592" t="str">
            <v>MAINTWELL SERVICES</v>
          </cell>
        </row>
        <row r="1593">
          <cell r="A1593" t="str">
            <v>M046</v>
          </cell>
          <cell r="B1593" t="str">
            <v>MICRO COMPUTER &amp; PERIPHERALS (P) LTD.</v>
          </cell>
        </row>
        <row r="1594">
          <cell r="A1594" t="str">
            <v>M047</v>
          </cell>
          <cell r="B1594" t="str">
            <v>MANI RAM</v>
          </cell>
        </row>
        <row r="1595">
          <cell r="A1595" t="str">
            <v>M048</v>
          </cell>
          <cell r="B1595" t="str">
            <v>MAHAVIR RAO</v>
          </cell>
        </row>
        <row r="1596">
          <cell r="A1596" t="str">
            <v>M049</v>
          </cell>
          <cell r="B1596" t="str">
            <v>M L K ENTERPRISES</v>
          </cell>
        </row>
        <row r="1597">
          <cell r="A1597" t="str">
            <v>M050</v>
          </cell>
          <cell r="B1597" t="str">
            <v>M. YOUSEF FABRICATORS</v>
          </cell>
        </row>
        <row r="1598">
          <cell r="A1598" t="str">
            <v>M051</v>
          </cell>
          <cell r="B1598" t="str">
            <v>MUKESH KUMAR</v>
          </cell>
        </row>
        <row r="1599">
          <cell r="A1599" t="str">
            <v>M052</v>
          </cell>
          <cell r="B1599" t="str">
            <v>MOMTAJ ALI</v>
          </cell>
        </row>
        <row r="1600">
          <cell r="A1600" t="str">
            <v>M053</v>
          </cell>
          <cell r="B1600" t="str">
            <v>MADRAS FURNISHERS</v>
          </cell>
        </row>
        <row r="1601">
          <cell r="A1601" t="str">
            <v>M054</v>
          </cell>
          <cell r="B1601" t="str">
            <v>MEWA LAL</v>
          </cell>
        </row>
        <row r="1602">
          <cell r="A1602" t="str">
            <v>M055</v>
          </cell>
          <cell r="B1602" t="str">
            <v>MTNL</v>
          </cell>
        </row>
        <row r="1603">
          <cell r="A1603" t="str">
            <v>M056</v>
          </cell>
          <cell r="B1603" t="str">
            <v>MICRO TECH ENGINEERS</v>
          </cell>
        </row>
        <row r="1604">
          <cell r="A1604" t="str">
            <v>M057</v>
          </cell>
          <cell r="B1604" t="str">
            <v>MUNSHI RAM</v>
          </cell>
        </row>
        <row r="1605">
          <cell r="A1605" t="str">
            <v>M058</v>
          </cell>
          <cell r="B1605" t="str">
            <v>MOTI-UN-RAHMAN</v>
          </cell>
        </row>
        <row r="1606">
          <cell r="A1606" t="str">
            <v>M059</v>
          </cell>
          <cell r="B1606" t="str">
            <v>MARSHAL SALES AGENCIES</v>
          </cell>
        </row>
        <row r="1607">
          <cell r="A1607" t="str">
            <v>M060</v>
          </cell>
          <cell r="B1607" t="str">
            <v>MULTI TRADERS</v>
          </cell>
        </row>
        <row r="1608">
          <cell r="A1608" t="str">
            <v>M061</v>
          </cell>
          <cell r="B1608" t="str">
            <v>MODI OLIVETTI LTD.</v>
          </cell>
        </row>
        <row r="1609">
          <cell r="A1609" t="str">
            <v>M062</v>
          </cell>
          <cell r="B1609" t="str">
            <v>MOH.SOHAIL AKHTAR</v>
          </cell>
        </row>
        <row r="1610">
          <cell r="A1610" t="str">
            <v>M063</v>
          </cell>
          <cell r="B1610" t="str">
            <v>M.M CARRIERS</v>
          </cell>
        </row>
        <row r="1611">
          <cell r="A1611" t="str">
            <v>M064</v>
          </cell>
          <cell r="B1611" t="str">
            <v>MANOJ TRADERS</v>
          </cell>
        </row>
        <row r="1612">
          <cell r="A1612" t="str">
            <v>M065</v>
          </cell>
          <cell r="B1612" t="str">
            <v>MICRO ENGINEERS</v>
          </cell>
        </row>
        <row r="1613">
          <cell r="A1613" t="str">
            <v>M066</v>
          </cell>
          <cell r="B1613" t="str">
            <v>M/S MARUTI UDYOG LIMITED</v>
          </cell>
        </row>
        <row r="1614">
          <cell r="A1614" t="str">
            <v>M067</v>
          </cell>
          <cell r="B1614" t="str">
            <v>M/S SIWANI TYRES</v>
          </cell>
        </row>
        <row r="1615">
          <cell r="A1615" t="str">
            <v>M068</v>
          </cell>
          <cell r="B1615" t="str">
            <v>MANOHAR GULATI</v>
          </cell>
        </row>
        <row r="1616">
          <cell r="A1616" t="str">
            <v>M069</v>
          </cell>
          <cell r="B1616" t="str">
            <v>MAULANA FURNITURES</v>
          </cell>
        </row>
        <row r="1617">
          <cell r="A1617" t="str">
            <v>M070</v>
          </cell>
          <cell r="B1617" t="str">
            <v>MALKIAT SINGH RANA</v>
          </cell>
        </row>
        <row r="1618">
          <cell r="A1618" t="str">
            <v>M071</v>
          </cell>
          <cell r="B1618" t="str">
            <v>MAHESHWARI ELECTRICALS</v>
          </cell>
        </row>
        <row r="1619">
          <cell r="A1619" t="str">
            <v>M072</v>
          </cell>
          <cell r="B1619" t="str">
            <v>MAHESHWARI MARBLES</v>
          </cell>
        </row>
        <row r="1620">
          <cell r="A1620" t="str">
            <v>M073</v>
          </cell>
          <cell r="B1620" t="str">
            <v>MODI XEROX LTD.</v>
          </cell>
        </row>
        <row r="1621">
          <cell r="A1621" t="str">
            <v>M074</v>
          </cell>
          <cell r="B1621" t="str">
            <v>MADAN LAL</v>
          </cell>
        </row>
        <row r="1622">
          <cell r="A1622" t="str">
            <v>M075</v>
          </cell>
          <cell r="B1622" t="str">
            <v>MD SYED</v>
          </cell>
        </row>
        <row r="1623">
          <cell r="A1623" t="str">
            <v>M076</v>
          </cell>
          <cell r="B1623" t="str">
            <v>MATA VASHNAVI CONSTRUCTION</v>
          </cell>
        </row>
        <row r="1624">
          <cell r="A1624" t="str">
            <v>M077</v>
          </cell>
          <cell r="B1624" t="str">
            <v>MANN ASSOCIATES</v>
          </cell>
        </row>
        <row r="1625">
          <cell r="A1625" t="str">
            <v>M078</v>
          </cell>
          <cell r="B1625" t="str">
            <v>M.D.ELECTRICALS</v>
          </cell>
        </row>
        <row r="1626">
          <cell r="A1626" t="str">
            <v>M079</v>
          </cell>
          <cell r="B1626" t="str">
            <v>MOHAN LAL</v>
          </cell>
        </row>
        <row r="1627">
          <cell r="A1627" t="str">
            <v>M080</v>
          </cell>
          <cell r="B1627" t="str">
            <v>M K ELECTRICALS</v>
          </cell>
        </row>
        <row r="1628">
          <cell r="A1628" t="str">
            <v>M081</v>
          </cell>
          <cell r="B1628" t="str">
            <v>M H HUSSAIN</v>
          </cell>
        </row>
        <row r="1629">
          <cell r="A1629" t="str">
            <v>M082</v>
          </cell>
          <cell r="B1629" t="str">
            <v>MAHESH PRASAD YADAV</v>
          </cell>
        </row>
        <row r="1630">
          <cell r="A1630" t="str">
            <v>M083</v>
          </cell>
          <cell r="B1630" t="str">
            <v>M R CONSTRUCTIONS</v>
          </cell>
        </row>
        <row r="1631">
          <cell r="A1631" t="str">
            <v>M084</v>
          </cell>
          <cell r="B1631" t="str">
            <v>MAHABIR YADAV &amp; ASSOCIATES</v>
          </cell>
        </row>
        <row r="1632">
          <cell r="A1632" t="str">
            <v>M085</v>
          </cell>
          <cell r="B1632" t="str">
            <v>MUKTESHWAR MARBLES</v>
          </cell>
        </row>
        <row r="1633">
          <cell r="A1633" t="str">
            <v>M086</v>
          </cell>
          <cell r="B1633" t="str">
            <v>MAA SANTOSHI ELECTRICALS</v>
          </cell>
        </row>
        <row r="1634">
          <cell r="A1634" t="str">
            <v>M087</v>
          </cell>
          <cell r="B1634" t="str">
            <v>MISTRAL AIRCONDITIONING SERVICE</v>
          </cell>
        </row>
        <row r="1635">
          <cell r="A1635" t="str">
            <v>M088</v>
          </cell>
          <cell r="B1635" t="str">
            <v>MANOHAR STONE CRUSHING CO.</v>
          </cell>
        </row>
        <row r="1636">
          <cell r="A1636" t="str">
            <v>M089</v>
          </cell>
          <cell r="B1636" t="str">
            <v>MICRO INFOSYS</v>
          </cell>
        </row>
        <row r="1637">
          <cell r="A1637" t="str">
            <v>M090</v>
          </cell>
          <cell r="B1637" t="str">
            <v>MINETO SHIRKE CONCRETE</v>
          </cell>
        </row>
        <row r="1638">
          <cell r="A1638" t="str">
            <v>M091</v>
          </cell>
          <cell r="B1638" t="str">
            <v>MUNNI LAL KRISHAN KUMAR</v>
          </cell>
        </row>
        <row r="1639">
          <cell r="A1639" t="str">
            <v>M092</v>
          </cell>
          <cell r="B1639" t="str">
            <v>MODERN CONSTRUCTION CO.</v>
          </cell>
        </row>
        <row r="1640">
          <cell r="A1640" t="str">
            <v>M093</v>
          </cell>
          <cell r="B1640" t="str">
            <v>MADHUSUDAN NAYAK</v>
          </cell>
        </row>
        <row r="1641">
          <cell r="A1641" t="str">
            <v>M094</v>
          </cell>
          <cell r="B1641" t="str">
            <v>MITTAL SALES CORPORATION</v>
          </cell>
        </row>
        <row r="1642">
          <cell r="A1642" t="str">
            <v>M095</v>
          </cell>
          <cell r="B1642" t="str">
            <v>MELTEX CERAMICS LTD.</v>
          </cell>
        </row>
        <row r="1643">
          <cell r="A1643" t="str">
            <v>M096</v>
          </cell>
          <cell r="B1643" t="str">
            <v>MUKESH B M CARRIER</v>
          </cell>
        </row>
        <row r="1644">
          <cell r="A1644" t="str">
            <v>M097</v>
          </cell>
          <cell r="B1644" t="str">
            <v>MODERN CANVAS CO.</v>
          </cell>
        </row>
        <row r="1645">
          <cell r="A1645" t="str">
            <v>M098</v>
          </cell>
          <cell r="B1645" t="str">
            <v>MITTAL BROTHERS</v>
          </cell>
        </row>
        <row r="1646">
          <cell r="A1646" t="str">
            <v>M099</v>
          </cell>
          <cell r="B1646" t="str">
            <v>MD QUDUS</v>
          </cell>
        </row>
        <row r="1647">
          <cell r="A1647" t="str">
            <v>M100</v>
          </cell>
          <cell r="B1647" t="str">
            <v>MATHUR BUILDING MATERIAL SUPPLIER</v>
          </cell>
        </row>
        <row r="1648">
          <cell r="A1648" t="str">
            <v>M101</v>
          </cell>
          <cell r="B1648" t="str">
            <v>MINTU GHOSH</v>
          </cell>
        </row>
        <row r="1649">
          <cell r="A1649" t="str">
            <v>M102</v>
          </cell>
          <cell r="B1649" t="str">
            <v>MEHAR CHAND</v>
          </cell>
        </row>
        <row r="1650">
          <cell r="A1650" t="str">
            <v>M103</v>
          </cell>
          <cell r="B1650" t="str">
            <v>MAHAVIR UDYOG</v>
          </cell>
        </row>
        <row r="1651">
          <cell r="A1651" t="str">
            <v>M104</v>
          </cell>
          <cell r="B1651" t="str">
            <v>MD JASIM</v>
          </cell>
        </row>
        <row r="1652">
          <cell r="A1652" t="str">
            <v>M105</v>
          </cell>
          <cell r="B1652" t="str">
            <v>MANAN SINGH</v>
          </cell>
        </row>
        <row r="1653">
          <cell r="A1653" t="str">
            <v>M106</v>
          </cell>
          <cell r="B1653" t="str">
            <v>MAHIPAL RAWAT</v>
          </cell>
        </row>
        <row r="1654">
          <cell r="A1654" t="str">
            <v>M107</v>
          </cell>
          <cell r="B1654" t="str">
            <v>MUKESH SHARMA</v>
          </cell>
        </row>
        <row r="1655">
          <cell r="A1655" t="str">
            <v>M108</v>
          </cell>
          <cell r="B1655" t="str">
            <v>MD KALIM</v>
          </cell>
        </row>
        <row r="1656">
          <cell r="A1656" t="str">
            <v>M109</v>
          </cell>
          <cell r="B1656" t="str">
            <v>MAHINDER KUMAR</v>
          </cell>
        </row>
        <row r="1657">
          <cell r="A1657" t="str">
            <v>M110</v>
          </cell>
          <cell r="B1657" t="str">
            <v>MOHAN MISHRA</v>
          </cell>
        </row>
        <row r="1658">
          <cell r="A1658" t="str">
            <v>M111</v>
          </cell>
          <cell r="B1658" t="str">
            <v>MAHARAM</v>
          </cell>
        </row>
        <row r="1659">
          <cell r="A1659" t="str">
            <v>M112</v>
          </cell>
          <cell r="B1659" t="str">
            <v>MAHESH SHARMA</v>
          </cell>
        </row>
        <row r="1660">
          <cell r="A1660" t="str">
            <v>M113</v>
          </cell>
          <cell r="B1660" t="str">
            <v>M. K. VIBRATORS</v>
          </cell>
        </row>
        <row r="1661">
          <cell r="A1661" t="str">
            <v>M114</v>
          </cell>
          <cell r="B1661" t="str">
            <v>MODERN FURNISHERS(INOP.)</v>
          </cell>
        </row>
        <row r="1662">
          <cell r="A1662" t="str">
            <v>M115</v>
          </cell>
          <cell r="B1662" t="str">
            <v>MILAN CHOUDHARY(INOP.)</v>
          </cell>
        </row>
        <row r="1663">
          <cell r="A1663" t="str">
            <v>M116</v>
          </cell>
          <cell r="B1663" t="str">
            <v>MD ALAM</v>
          </cell>
        </row>
        <row r="1664">
          <cell r="A1664" t="str">
            <v>M117</v>
          </cell>
          <cell r="B1664" t="str">
            <v>MD ANSARI</v>
          </cell>
        </row>
        <row r="1665">
          <cell r="A1665" t="str">
            <v>M118</v>
          </cell>
          <cell r="B1665" t="str">
            <v>MAJID(INOP.)</v>
          </cell>
        </row>
        <row r="1666">
          <cell r="A1666" t="str">
            <v>M119</v>
          </cell>
          <cell r="B1666" t="str">
            <v>MURLI</v>
          </cell>
        </row>
        <row r="1667">
          <cell r="A1667" t="str">
            <v>M120</v>
          </cell>
          <cell r="B1667" t="str">
            <v>MISHRA(INOP.)</v>
          </cell>
        </row>
        <row r="1668">
          <cell r="A1668" t="str">
            <v>M121</v>
          </cell>
          <cell r="B1668" t="str">
            <v>MASOOD ALI</v>
          </cell>
        </row>
        <row r="1669">
          <cell r="A1669" t="str">
            <v>M122</v>
          </cell>
          <cell r="B1669" t="str">
            <v>MAKRANA MARBLES(INOP.)</v>
          </cell>
        </row>
        <row r="1670">
          <cell r="A1670" t="str">
            <v>M123</v>
          </cell>
          <cell r="B1670" t="str">
            <v>MD KALIM(INOP.)</v>
          </cell>
        </row>
        <row r="1671">
          <cell r="A1671" t="str">
            <v>M124</v>
          </cell>
          <cell r="B1671" t="str">
            <v>MUKTI NATH SHARMA(INOP.)</v>
          </cell>
        </row>
        <row r="1672">
          <cell r="A1672" t="str">
            <v>M125</v>
          </cell>
          <cell r="B1672" t="str">
            <v>MUKESH OIL COMPANY</v>
          </cell>
        </row>
        <row r="1673">
          <cell r="A1673" t="str">
            <v>M126</v>
          </cell>
          <cell r="B1673" t="str">
            <v>M.L.GUPTA(INOP.)</v>
          </cell>
        </row>
        <row r="1674">
          <cell r="A1674" t="str">
            <v>M127</v>
          </cell>
          <cell r="B1674" t="str">
            <v>M.D.ALUDDIN(INOP.)</v>
          </cell>
        </row>
        <row r="1675">
          <cell r="A1675" t="str">
            <v>M128</v>
          </cell>
          <cell r="B1675" t="str">
            <v>MANILAL PATEL CLEARING P LTD</v>
          </cell>
        </row>
        <row r="1676">
          <cell r="A1676" t="str">
            <v>M129</v>
          </cell>
          <cell r="B1676" t="str">
            <v>MONDAL NURSERY</v>
          </cell>
        </row>
        <row r="1677">
          <cell r="A1677" t="str">
            <v>M130</v>
          </cell>
          <cell r="B1677" t="str">
            <v>MITTAL ASSOCIATE</v>
          </cell>
        </row>
        <row r="1678">
          <cell r="A1678" t="str">
            <v>M131</v>
          </cell>
          <cell r="B1678" t="str">
            <v>MOOL CHAND BOKEN</v>
          </cell>
        </row>
        <row r="1679">
          <cell r="A1679" t="str">
            <v>M132</v>
          </cell>
          <cell r="B1679" t="str">
            <v>M.C.CONSTRUCTION</v>
          </cell>
        </row>
        <row r="1680">
          <cell r="A1680" t="str">
            <v>M133</v>
          </cell>
          <cell r="B1680" t="str">
            <v>MATERIAL HANDLING ENGINEERS</v>
          </cell>
        </row>
        <row r="1681">
          <cell r="A1681" t="str">
            <v>M134</v>
          </cell>
          <cell r="B1681" t="str">
            <v>M.K.ELECTRICAL WORKS</v>
          </cell>
        </row>
        <row r="1682">
          <cell r="A1682" t="str">
            <v>M135</v>
          </cell>
          <cell r="B1682" t="str">
            <v>MILE-STONE CONSULTANCY SERVICES</v>
          </cell>
        </row>
        <row r="1683">
          <cell r="A1683" t="str">
            <v>M136</v>
          </cell>
          <cell r="B1683" t="str">
            <v>MARGRA MARBLE &amp; GRANITE LTD.</v>
          </cell>
        </row>
        <row r="1684">
          <cell r="A1684" t="str">
            <v>M137</v>
          </cell>
          <cell r="B1684" t="str">
            <v>MEHRO CONSULTANTS</v>
          </cell>
        </row>
        <row r="1685">
          <cell r="A1685" t="str">
            <v>M138</v>
          </cell>
          <cell r="B1685" t="str">
            <v>MEHAR AIR-CON</v>
          </cell>
        </row>
        <row r="1686">
          <cell r="A1686" t="str">
            <v>M139</v>
          </cell>
          <cell r="B1686" t="str">
            <v>MANU ENGINEERING WORKS</v>
          </cell>
        </row>
        <row r="1687">
          <cell r="A1687" t="str">
            <v>M140</v>
          </cell>
          <cell r="B1687" t="str">
            <v>MADHUSUDAN CERAMICS</v>
          </cell>
        </row>
        <row r="1688">
          <cell r="A1688" t="str">
            <v>M141</v>
          </cell>
          <cell r="B1688" t="str">
            <v>MESCON</v>
          </cell>
        </row>
        <row r="1689">
          <cell r="A1689" t="str">
            <v>M142</v>
          </cell>
          <cell r="B1689" t="str">
            <v>MAHAVIR PRASAD</v>
          </cell>
        </row>
        <row r="1690">
          <cell r="A1690" t="str">
            <v>M143</v>
          </cell>
          <cell r="B1690" t="str">
            <v>MAC BROWN PEST CONTROL</v>
          </cell>
        </row>
        <row r="1691">
          <cell r="A1691" t="str">
            <v>M144</v>
          </cell>
          <cell r="B1691" t="str">
            <v>MAHABIR PRASAD YADAV</v>
          </cell>
        </row>
        <row r="1692">
          <cell r="A1692" t="str">
            <v>M145</v>
          </cell>
          <cell r="B1692" t="str">
            <v>MEGHDOOT ADVERTISING AGENCY</v>
          </cell>
        </row>
        <row r="1693">
          <cell r="A1693" t="str">
            <v>M146</v>
          </cell>
          <cell r="B1693" t="str">
            <v>MADHU ELECTRICALS</v>
          </cell>
        </row>
        <row r="1694">
          <cell r="A1694" t="str">
            <v>M147</v>
          </cell>
          <cell r="B1694" t="str">
            <v>M.K.AGENCIES</v>
          </cell>
        </row>
        <row r="1695">
          <cell r="A1695" t="str">
            <v>M148</v>
          </cell>
          <cell r="B1695" t="str">
            <v>MUNRADTECH INDUSTRIAL GENERATOR (P) LTD.</v>
          </cell>
        </row>
        <row r="1696">
          <cell r="A1696" t="str">
            <v>M149</v>
          </cell>
          <cell r="B1696" t="str">
            <v>MADAN FURNITURE</v>
          </cell>
        </row>
        <row r="1697">
          <cell r="A1697" t="str">
            <v>M150</v>
          </cell>
          <cell r="B1697" t="str">
            <v>MOHABTABAD SILICA SAND MINES</v>
          </cell>
        </row>
        <row r="1698">
          <cell r="A1698" t="str">
            <v>M151</v>
          </cell>
          <cell r="B1698" t="str">
            <v>MODERN ENGG &amp; ELECTRICAL CONST. CO.</v>
          </cell>
        </row>
        <row r="1699">
          <cell r="A1699" t="str">
            <v>M152</v>
          </cell>
          <cell r="B1699" t="str">
            <v>MOHD.GAYASUDDIN</v>
          </cell>
        </row>
        <row r="1700">
          <cell r="A1700" t="str">
            <v>M153</v>
          </cell>
          <cell r="B1700" t="str">
            <v>MODI GBC LTD.</v>
          </cell>
        </row>
        <row r="1701">
          <cell r="A1701" t="str">
            <v>M154</v>
          </cell>
          <cell r="B1701" t="str">
            <v>MADHUR AGENCIES</v>
          </cell>
        </row>
        <row r="1702">
          <cell r="A1702" t="str">
            <v>M155</v>
          </cell>
          <cell r="B1702" t="str">
            <v>MITTAL ENGINEERING STORE</v>
          </cell>
        </row>
        <row r="1703">
          <cell r="A1703" t="str">
            <v>M156</v>
          </cell>
          <cell r="B1703" t="str">
            <v>MAYA PAINTS &amp; HARDWARE CO.</v>
          </cell>
        </row>
        <row r="1704">
          <cell r="A1704" t="str">
            <v>M157</v>
          </cell>
          <cell r="B1704" t="str">
            <v>MAHENDRA RAJ CONSULTANTS PVT. LTD.</v>
          </cell>
        </row>
        <row r="1705">
          <cell r="A1705" t="str">
            <v>M158</v>
          </cell>
          <cell r="B1705" t="str">
            <v>MADHU TRAVELS</v>
          </cell>
        </row>
        <row r="1706">
          <cell r="A1706" t="str">
            <v>M159</v>
          </cell>
          <cell r="B1706" t="str">
            <v>MAHAVIR STONE CRUSHING CO.</v>
          </cell>
        </row>
        <row r="1707">
          <cell r="A1707" t="str">
            <v>M160</v>
          </cell>
          <cell r="B1707" t="str">
            <v>MACHINERY PARTS CORPORATION</v>
          </cell>
        </row>
        <row r="1708">
          <cell r="A1708" t="str">
            <v>M161</v>
          </cell>
          <cell r="B1708" t="str">
            <v>MINING EQUIPMENT &amp; TOOL CO.</v>
          </cell>
        </row>
        <row r="1709">
          <cell r="A1709" t="str">
            <v>M162</v>
          </cell>
          <cell r="B1709" t="str">
            <v>M.S. DECORATORS PVT. LTD.</v>
          </cell>
        </row>
        <row r="1710">
          <cell r="A1710" t="str">
            <v>M163</v>
          </cell>
          <cell r="B1710" t="str">
            <v>MAYA DEVI</v>
          </cell>
        </row>
        <row r="1711">
          <cell r="A1711" t="str">
            <v>M164</v>
          </cell>
          <cell r="B1711" t="str">
            <v>MAHABIR ELECTRIC CORPORATION</v>
          </cell>
        </row>
        <row r="1712">
          <cell r="A1712" t="str">
            <v>M165</v>
          </cell>
          <cell r="B1712" t="str">
            <v>MODERN ENGINEERS &amp; ELECT. CONST. CO.</v>
          </cell>
        </row>
        <row r="1713">
          <cell r="A1713" t="str">
            <v>M166</v>
          </cell>
          <cell r="B1713" t="str">
            <v>MALIK BUILDERS</v>
          </cell>
        </row>
        <row r="1714">
          <cell r="A1714" t="str">
            <v>M167</v>
          </cell>
          <cell r="B1714" t="str">
            <v>MANIPAL ENGINEERS CONTRACTORS &amp; SUPPLIER</v>
          </cell>
        </row>
        <row r="1715">
          <cell r="A1715" t="str">
            <v>M168</v>
          </cell>
          <cell r="B1715" t="str">
            <v>MATADIN BANSIWAL BLDG. MATERIAL CARRIER</v>
          </cell>
        </row>
        <row r="1716">
          <cell r="A1716" t="str">
            <v>M169</v>
          </cell>
          <cell r="B1716" t="str">
            <v>MISRA CONSTRUCTION CO.</v>
          </cell>
        </row>
        <row r="1717">
          <cell r="A1717" t="str">
            <v>M170</v>
          </cell>
          <cell r="B1717" t="str">
            <v>MANAGEMENT ADVISORY SERVICES PVT. LTD.</v>
          </cell>
        </row>
        <row r="1718">
          <cell r="A1718" t="str">
            <v>M171</v>
          </cell>
          <cell r="B1718" t="str">
            <v>MISHRA CONSTRUCTION CO.</v>
          </cell>
        </row>
        <row r="1719">
          <cell r="A1719" t="str">
            <v>M172</v>
          </cell>
          <cell r="B1719" t="str">
            <v>MAINI ASSOCIATES</v>
          </cell>
        </row>
        <row r="1720">
          <cell r="A1720" t="str">
            <v>M173</v>
          </cell>
          <cell r="B1720" t="str">
            <v>MAGNOLIA INTERNATIONAL</v>
          </cell>
        </row>
        <row r="1721">
          <cell r="A1721" t="str">
            <v>M174</v>
          </cell>
          <cell r="B1721" t="str">
            <v>MODERN ENGINEERS</v>
          </cell>
        </row>
        <row r="1722">
          <cell r="A1722" t="str">
            <v>M175</v>
          </cell>
          <cell r="B1722" t="str">
            <v>MANEESH ANKIT TRANSPORT</v>
          </cell>
        </row>
        <row r="1723">
          <cell r="A1723" t="str">
            <v>M176</v>
          </cell>
          <cell r="B1723" t="str">
            <v>MAHADEV OIL &amp; HARDWARES</v>
          </cell>
        </row>
        <row r="1724">
          <cell r="A1724" t="str">
            <v>M177</v>
          </cell>
          <cell r="B1724" t="str">
            <v>MOHAN STONE CRUSHING CO.</v>
          </cell>
        </row>
        <row r="1725">
          <cell r="A1725" t="str">
            <v>M178</v>
          </cell>
          <cell r="B1725" t="str">
            <v>MARBLE CARE</v>
          </cell>
        </row>
        <row r="1726">
          <cell r="A1726" t="str">
            <v>M179</v>
          </cell>
          <cell r="B1726" t="str">
            <v>MARINE TRANSPORT CO.</v>
          </cell>
        </row>
        <row r="1727">
          <cell r="A1727" t="str">
            <v>M180</v>
          </cell>
          <cell r="B1727" t="str">
            <v>MOHAMAD IBRAHIM</v>
          </cell>
        </row>
        <row r="1728">
          <cell r="A1728" t="str">
            <v>M181</v>
          </cell>
          <cell r="B1728" t="str">
            <v>MANGALAM MARBLE</v>
          </cell>
        </row>
        <row r="1729">
          <cell r="A1729" t="str">
            <v>M182</v>
          </cell>
          <cell r="B1729" t="str">
            <v>MANGLA &amp; CO.</v>
          </cell>
        </row>
        <row r="1730">
          <cell r="A1730" t="str">
            <v>M183</v>
          </cell>
          <cell r="B1730" t="str">
            <v>MODERN MILLER</v>
          </cell>
        </row>
        <row r="1731">
          <cell r="A1731" t="str">
            <v>M184</v>
          </cell>
          <cell r="B1731" t="str">
            <v>M C VIJAY KUMAR</v>
          </cell>
        </row>
        <row r="1732">
          <cell r="A1732" t="str">
            <v>M185</v>
          </cell>
          <cell r="B1732" t="str">
            <v>MAHESH KUMAR</v>
          </cell>
        </row>
        <row r="1733">
          <cell r="A1733" t="str">
            <v>M186</v>
          </cell>
          <cell r="B1733" t="str">
            <v>MUNNA LAL</v>
          </cell>
        </row>
        <row r="1734">
          <cell r="A1734" t="str">
            <v>M187</v>
          </cell>
          <cell r="B1734" t="str">
            <v>M J TECHNICALS</v>
          </cell>
        </row>
        <row r="1735">
          <cell r="A1735" t="str">
            <v>M188</v>
          </cell>
          <cell r="B1735" t="str">
            <v>MANGLAM TIMBER PRODUCTS LTD.</v>
          </cell>
        </row>
        <row r="1736">
          <cell r="A1736" t="str">
            <v>M189</v>
          </cell>
          <cell r="B1736" t="str">
            <v>MAN MOHAN LAL SARIN</v>
          </cell>
        </row>
        <row r="1737">
          <cell r="A1737" t="str">
            <v>M190</v>
          </cell>
          <cell r="B1737" t="str">
            <v>MICROLAND LIMITED</v>
          </cell>
        </row>
        <row r="1738">
          <cell r="A1738" t="str">
            <v>M191</v>
          </cell>
          <cell r="B1738" t="str">
            <v>N R STEEL FABRICATOR</v>
          </cell>
        </row>
        <row r="1739">
          <cell r="A1739" t="str">
            <v>M192</v>
          </cell>
          <cell r="B1739" t="str">
            <v>MEKASTER ENGG. &amp; EQUIPMENTS (PVT.) LTD.</v>
          </cell>
        </row>
        <row r="1740">
          <cell r="A1740" t="str">
            <v>M193</v>
          </cell>
          <cell r="B1740" t="str">
            <v>MODERN BUSINESS SYSTEM</v>
          </cell>
        </row>
        <row r="1741">
          <cell r="A1741" t="str">
            <v>M194</v>
          </cell>
          <cell r="B1741" t="str">
            <v>MODERN TOUR</v>
          </cell>
        </row>
        <row r="1742">
          <cell r="A1742" t="str">
            <v>M195</v>
          </cell>
          <cell r="B1742" t="str">
            <v>MAHABALESHWAR ENTERPRISES</v>
          </cell>
        </row>
        <row r="1743">
          <cell r="A1743" t="str">
            <v>M196</v>
          </cell>
          <cell r="B1743" t="str">
            <v>MALIK MEDICAL STORE</v>
          </cell>
        </row>
        <row r="1744">
          <cell r="A1744" t="str">
            <v>M197</v>
          </cell>
          <cell r="B1744" t="str">
            <v>MUDGAL TRAVELS</v>
          </cell>
        </row>
        <row r="1745">
          <cell r="A1745" t="str">
            <v>M198</v>
          </cell>
          <cell r="B1745" t="str">
            <v>MD EBRAHIM</v>
          </cell>
        </row>
        <row r="1746">
          <cell r="A1746" t="str">
            <v>M199</v>
          </cell>
          <cell r="B1746" t="str">
            <v>MD. MARUF</v>
          </cell>
        </row>
        <row r="1747">
          <cell r="A1747" t="str">
            <v>M200</v>
          </cell>
          <cell r="B1747" t="str">
            <v>MAHAVIR SINGH SAINI</v>
          </cell>
        </row>
        <row r="1748">
          <cell r="A1748" t="str">
            <v>M201</v>
          </cell>
          <cell r="B1748" t="str">
            <v>MARUTI RUBBER UDYOG</v>
          </cell>
        </row>
        <row r="1749">
          <cell r="A1749" t="str">
            <v>M202</v>
          </cell>
          <cell r="B1749" t="str">
            <v>M TRONICS</v>
          </cell>
        </row>
        <row r="1750">
          <cell r="A1750" t="str">
            <v>M203</v>
          </cell>
          <cell r="B1750" t="str">
            <v>MAHINDRA SINGH YADAV</v>
          </cell>
        </row>
        <row r="1751">
          <cell r="A1751" t="str">
            <v>M204</v>
          </cell>
          <cell r="B1751" t="str">
            <v>M.R.CONSTRUCTION SERVICES</v>
          </cell>
        </row>
        <row r="1752">
          <cell r="A1752" t="str">
            <v>M205</v>
          </cell>
          <cell r="B1752" t="str">
            <v>MITTAL &amp; CO.</v>
          </cell>
        </row>
        <row r="1753">
          <cell r="A1753" t="str">
            <v>M206</v>
          </cell>
          <cell r="B1753" t="str">
            <v>M M  TECHNOCRATS (P) LTD.</v>
          </cell>
        </row>
        <row r="1754">
          <cell r="A1754" t="str">
            <v>M207</v>
          </cell>
          <cell r="B1754" t="str">
            <v>MAHA LAXMI ENTERPRISES</v>
          </cell>
        </row>
        <row r="1755">
          <cell r="A1755" t="str">
            <v>M208</v>
          </cell>
          <cell r="B1755" t="str">
            <v>MALIK ELECTRIC WORKS</v>
          </cell>
        </row>
        <row r="1756">
          <cell r="A1756" t="str">
            <v>M209</v>
          </cell>
          <cell r="B1756" t="str">
            <v>MARGRA INDUSTRIES LIMITED</v>
          </cell>
        </row>
        <row r="1757">
          <cell r="A1757" t="str">
            <v>M210</v>
          </cell>
          <cell r="B1757" t="str">
            <v>MALIK TAILOR</v>
          </cell>
        </row>
        <row r="1758">
          <cell r="A1758" t="str">
            <v>M211</v>
          </cell>
          <cell r="B1758" t="str">
            <v>MATHRUSHREE FARMS</v>
          </cell>
        </row>
        <row r="1759">
          <cell r="A1759" t="str">
            <v>M212</v>
          </cell>
          <cell r="B1759" t="str">
            <v>M K AGGARWAL</v>
          </cell>
        </row>
        <row r="1760">
          <cell r="A1760" t="str">
            <v>M213</v>
          </cell>
          <cell r="B1760" t="str">
            <v>MARBLE POINT</v>
          </cell>
        </row>
        <row r="1761">
          <cell r="A1761" t="str">
            <v>M214</v>
          </cell>
          <cell r="B1761" t="str">
            <v>MCCOY SILICONS PVT. LTD.</v>
          </cell>
        </row>
        <row r="1762">
          <cell r="A1762" t="str">
            <v>M215</v>
          </cell>
          <cell r="B1762" t="str">
            <v>MODERN AUTO AGENCIES</v>
          </cell>
        </row>
        <row r="1763">
          <cell r="A1763" t="str">
            <v>M216</v>
          </cell>
          <cell r="B1763" t="str">
            <v>MR. LIGHT (INDIA)</v>
          </cell>
        </row>
        <row r="1764">
          <cell r="A1764" t="str">
            <v>M217</v>
          </cell>
          <cell r="B1764" t="str">
            <v>MADAM M KAUSHAL</v>
          </cell>
        </row>
        <row r="1765">
          <cell r="A1765" t="str">
            <v>M218</v>
          </cell>
          <cell r="B1765" t="str">
            <v>MAHADEV BUILDING MATERIAL SUPPLIER</v>
          </cell>
        </row>
        <row r="1766">
          <cell r="A1766" t="str">
            <v>M219</v>
          </cell>
          <cell r="B1766" t="str">
            <v>MULTILINE TELECOM LTD.</v>
          </cell>
        </row>
        <row r="1767">
          <cell r="A1767" t="str">
            <v>M220</v>
          </cell>
          <cell r="B1767" t="str">
            <v>MODEL NURSERY</v>
          </cell>
        </row>
        <row r="1768">
          <cell r="A1768" t="str">
            <v>M221</v>
          </cell>
          <cell r="B1768" t="str">
            <v>MAJILA NURSERY</v>
          </cell>
        </row>
        <row r="1769">
          <cell r="A1769" t="str">
            <v>M222</v>
          </cell>
          <cell r="B1769" t="str">
            <v>MAX CORONA (ERS. &amp; CONSULTANT DIV)</v>
          </cell>
        </row>
        <row r="1770">
          <cell r="A1770" t="str">
            <v>M223</v>
          </cell>
          <cell r="B1770" t="str">
            <v>MUKESH KUMAR RATHORE</v>
          </cell>
        </row>
        <row r="1771">
          <cell r="A1771" t="str">
            <v>M224</v>
          </cell>
          <cell r="B1771" t="str">
            <v>MAHIPAL</v>
          </cell>
        </row>
        <row r="1772">
          <cell r="A1772" t="str">
            <v>M225</v>
          </cell>
          <cell r="B1772" t="str">
            <v>M &amp; N CONSTRUCTORS &amp; ENGINEERS</v>
          </cell>
        </row>
        <row r="1773">
          <cell r="A1773" t="str">
            <v>M226</v>
          </cell>
          <cell r="B1773" t="str">
            <v>MAXTON GLASS TILES ENTERPRISES</v>
          </cell>
        </row>
        <row r="1774">
          <cell r="A1774" t="str">
            <v>M227</v>
          </cell>
          <cell r="B1774" t="str">
            <v>MODERN OILS</v>
          </cell>
        </row>
        <row r="1775">
          <cell r="A1775" t="str">
            <v>M228</v>
          </cell>
          <cell r="B1775" t="str">
            <v>M R M ENTERPRISES</v>
          </cell>
        </row>
        <row r="1776">
          <cell r="A1776" t="str">
            <v>M229</v>
          </cell>
          <cell r="B1776" t="str">
            <v>MICROWAVE COMMUNICATIONS LTD</v>
          </cell>
        </row>
        <row r="1777">
          <cell r="A1777" t="str">
            <v>M230</v>
          </cell>
          <cell r="B1777" t="str">
            <v>MAHA LAXMI STEELS</v>
          </cell>
        </row>
        <row r="1778">
          <cell r="A1778" t="str">
            <v>M231</v>
          </cell>
          <cell r="B1778" t="str">
            <v>MAHALAXMI TRAVELS</v>
          </cell>
        </row>
        <row r="1779">
          <cell r="A1779" t="str">
            <v>M232</v>
          </cell>
          <cell r="B1779" t="str">
            <v>MAMRAJ</v>
          </cell>
        </row>
        <row r="1780">
          <cell r="A1780" t="str">
            <v>M233</v>
          </cell>
          <cell r="B1780" t="str">
            <v>MADRAS LEATHER</v>
          </cell>
        </row>
        <row r="1781">
          <cell r="A1781" t="str">
            <v>M234</v>
          </cell>
          <cell r="B1781" t="str">
            <v>MODY INDUSTRIES(FC) PVT.LTD.</v>
          </cell>
        </row>
        <row r="1782">
          <cell r="A1782" t="str">
            <v>M235</v>
          </cell>
          <cell r="B1782" t="str">
            <v>MEGHA TAXI SERVICE</v>
          </cell>
        </row>
        <row r="1783">
          <cell r="A1783" t="str">
            <v>M236</v>
          </cell>
          <cell r="B1783" t="str">
            <v>MAC DECOR LTD</v>
          </cell>
        </row>
        <row r="1784">
          <cell r="A1784" t="str">
            <v>M237</v>
          </cell>
          <cell r="B1784" t="str">
            <v>M.L.S. &amp; COMPANY</v>
          </cell>
        </row>
        <row r="1785">
          <cell r="A1785" t="str">
            <v>M238</v>
          </cell>
          <cell r="B1785" t="str">
            <v>MAYOR INTERNATIONAL LTD.</v>
          </cell>
        </row>
        <row r="1786">
          <cell r="A1786" t="str">
            <v>M239</v>
          </cell>
          <cell r="B1786" t="str">
            <v>MAYUR INTERNATIONAL LTD.</v>
          </cell>
        </row>
        <row r="1787">
          <cell r="A1787" t="str">
            <v>M240</v>
          </cell>
          <cell r="B1787" t="str">
            <v>M/S MAMAJI MARBLE ART</v>
          </cell>
        </row>
        <row r="1788">
          <cell r="A1788" t="str">
            <v>M241</v>
          </cell>
          <cell r="B1788" t="str">
            <v>MANSAROVAR CONSULTANCY SERVICES</v>
          </cell>
        </row>
        <row r="1789">
          <cell r="A1789" t="str">
            <v>M242</v>
          </cell>
          <cell r="B1789" t="str">
            <v>MOD MACHANICAL ENGINEERS</v>
          </cell>
        </row>
        <row r="1790">
          <cell r="A1790" t="str">
            <v>M243</v>
          </cell>
          <cell r="B1790" t="str">
            <v>MADAN LAL NANDA &amp; SONS</v>
          </cell>
        </row>
        <row r="1791">
          <cell r="A1791" t="str">
            <v>M244</v>
          </cell>
          <cell r="B1791" t="str">
            <v>MAERSK INDIA LTD.</v>
          </cell>
        </row>
        <row r="1792">
          <cell r="A1792" t="str">
            <v>M245</v>
          </cell>
          <cell r="B1792" t="str">
            <v>MUNESH</v>
          </cell>
        </row>
        <row r="1793">
          <cell r="A1793" t="str">
            <v>M246</v>
          </cell>
          <cell r="B1793" t="str">
            <v>MOHD. YUNUS</v>
          </cell>
        </row>
        <row r="1794">
          <cell r="A1794" t="str">
            <v>M247</v>
          </cell>
          <cell r="B1794" t="str">
            <v>MILLENNIUM CONST.PVT LTD.</v>
          </cell>
        </row>
        <row r="1795">
          <cell r="A1795" t="str">
            <v>M248</v>
          </cell>
          <cell r="B1795" t="str">
            <v>MAHALAXMI TRADING CO.</v>
          </cell>
        </row>
        <row r="1796">
          <cell r="A1796" t="str">
            <v>M249</v>
          </cell>
          <cell r="B1796" t="str">
            <v>MODI ENTERTAINMENT NET WORK LTD.</v>
          </cell>
        </row>
        <row r="1797">
          <cell r="A1797" t="str">
            <v>M250</v>
          </cell>
          <cell r="B1797" t="str">
            <v>MARS INDUSTRIES PVT LTD</v>
          </cell>
        </row>
        <row r="1798">
          <cell r="A1798" t="str">
            <v>M801</v>
          </cell>
          <cell r="B1798" t="str">
            <v>MOHINI CHOPRA</v>
          </cell>
        </row>
        <row r="1799">
          <cell r="A1799" t="str">
            <v>M802</v>
          </cell>
          <cell r="B1799" t="str">
            <v>MITA NANDI</v>
          </cell>
        </row>
        <row r="1800">
          <cell r="A1800" t="str">
            <v>M803</v>
          </cell>
          <cell r="B1800" t="str">
            <v>M N VERMA</v>
          </cell>
        </row>
        <row r="1801">
          <cell r="A1801" t="str">
            <v>M804</v>
          </cell>
          <cell r="B1801" t="str">
            <v>MANU VERMA</v>
          </cell>
        </row>
        <row r="1802">
          <cell r="A1802" t="str">
            <v>M805</v>
          </cell>
          <cell r="B1802" t="str">
            <v>MANU VERMA</v>
          </cell>
        </row>
        <row r="1803">
          <cell r="A1803" t="str">
            <v>M806</v>
          </cell>
          <cell r="B1803" t="str">
            <v>COL M L YADAV</v>
          </cell>
        </row>
        <row r="1804">
          <cell r="A1804" t="str">
            <v>M807</v>
          </cell>
          <cell r="B1804" t="str">
            <v>MADHUMITA BASU</v>
          </cell>
        </row>
        <row r="1805">
          <cell r="A1805" t="str">
            <v>M808</v>
          </cell>
          <cell r="B1805" t="str">
            <v>MRS. MEERA RAMACHANDRAN</v>
          </cell>
        </row>
        <row r="1806">
          <cell r="A1806" t="str">
            <v>M809</v>
          </cell>
          <cell r="B1806" t="str">
            <v>COL. M.L. YADAV</v>
          </cell>
        </row>
        <row r="1807">
          <cell r="A1807" t="str">
            <v>M810</v>
          </cell>
          <cell r="B1807" t="str">
            <v>MEENA PRASAD</v>
          </cell>
        </row>
        <row r="1808">
          <cell r="A1808" t="str">
            <v>M811</v>
          </cell>
          <cell r="B1808" t="str">
            <v>M S MEHTA</v>
          </cell>
        </row>
        <row r="1809">
          <cell r="A1809" t="str">
            <v>M901</v>
          </cell>
          <cell r="B1809" t="str">
            <v>MEHTA CONSTRUCTION(INOP.)</v>
          </cell>
        </row>
        <row r="1810">
          <cell r="A1810" t="str">
            <v>M902</v>
          </cell>
          <cell r="B1810" t="str">
            <v>MOJI KHAN</v>
          </cell>
        </row>
        <row r="1811">
          <cell r="A1811" t="str">
            <v>M991</v>
          </cell>
          <cell r="B1811" t="str">
            <v>M L BHATIA</v>
          </cell>
        </row>
        <row r="1812">
          <cell r="A1812" t="str">
            <v>N001</v>
          </cell>
          <cell r="B1812" t="str">
            <v>NATIONAL SALES CORPORATION</v>
          </cell>
        </row>
        <row r="1813">
          <cell r="A1813" t="str">
            <v>N002</v>
          </cell>
          <cell r="B1813" t="str">
            <v>NARULA ENGG. UDYOG</v>
          </cell>
        </row>
        <row r="1814">
          <cell r="A1814" t="str">
            <v>N003</v>
          </cell>
          <cell r="B1814" t="str">
            <v>NAVIN POLYCON</v>
          </cell>
        </row>
        <row r="1815">
          <cell r="A1815" t="str">
            <v>N004</v>
          </cell>
          <cell r="B1815" t="str">
            <v>NATIONAL BUILDING PRODUCTS</v>
          </cell>
        </row>
        <row r="1816">
          <cell r="A1816" t="str">
            <v>N005</v>
          </cell>
          <cell r="B1816" t="str">
            <v>NATIONAL CEMENT &amp; LIME STORES</v>
          </cell>
        </row>
        <row r="1817">
          <cell r="A1817" t="str">
            <v>N006</v>
          </cell>
          <cell r="B1817" t="str">
            <v>NATIONAL INSTRUMENTS LTD.</v>
          </cell>
        </row>
        <row r="1818">
          <cell r="A1818" t="str">
            <v>N007</v>
          </cell>
          <cell r="B1818" t="str">
            <v>NEW KRISHI SEWAK</v>
          </cell>
        </row>
        <row r="1819">
          <cell r="A1819" t="str">
            <v>N008</v>
          </cell>
          <cell r="B1819" t="str">
            <v>NUCHEM LIMITED</v>
          </cell>
        </row>
        <row r="1820">
          <cell r="A1820" t="str">
            <v>N009</v>
          </cell>
          <cell r="B1820" t="str">
            <v>NICCO CORPORATION LTD</v>
          </cell>
        </row>
        <row r="1821">
          <cell r="A1821" t="str">
            <v>N010</v>
          </cell>
          <cell r="B1821" t="str">
            <v>NANDA &amp; NANDA</v>
          </cell>
        </row>
        <row r="1822">
          <cell r="A1822" t="str">
            <v>N011</v>
          </cell>
          <cell r="B1822" t="str">
            <v>N.M. ENTERPRISES</v>
          </cell>
        </row>
        <row r="1823">
          <cell r="A1823" t="str">
            <v>N012</v>
          </cell>
          <cell r="B1823" t="str">
            <v>NEWAGE SCAFFOLDING ENTERPRISES</v>
          </cell>
        </row>
        <row r="1824">
          <cell r="A1824" t="str">
            <v>N013</v>
          </cell>
          <cell r="B1824" t="str">
            <v>N.K.ROUT</v>
          </cell>
        </row>
        <row r="1825">
          <cell r="A1825" t="str">
            <v>N014</v>
          </cell>
          <cell r="B1825" t="str">
            <v>NARULA RAXINE &amp; FOAM HOUSE</v>
          </cell>
        </row>
        <row r="1826">
          <cell r="A1826" t="str">
            <v>N015</v>
          </cell>
          <cell r="B1826" t="str">
            <v>NIMCO TILES</v>
          </cell>
        </row>
        <row r="1827">
          <cell r="A1827" t="str">
            <v>N016</v>
          </cell>
          <cell r="B1827" t="str">
            <v>NAHAR SINGH</v>
          </cell>
        </row>
        <row r="1828">
          <cell r="A1828" t="str">
            <v>N017</v>
          </cell>
          <cell r="B1828" t="str">
            <v>NEELAM STEEL CORPORATION</v>
          </cell>
        </row>
        <row r="1829">
          <cell r="A1829" t="str">
            <v>N018</v>
          </cell>
          <cell r="B1829" t="str">
            <v>NAVAL KISHORE</v>
          </cell>
        </row>
        <row r="1830">
          <cell r="A1830" t="str">
            <v>N019</v>
          </cell>
          <cell r="B1830" t="str">
            <v>NIZAMMUDIN</v>
          </cell>
        </row>
        <row r="1831">
          <cell r="A1831" t="str">
            <v>N020</v>
          </cell>
          <cell r="B1831" t="str">
            <v>NAGENDRA SHARMA</v>
          </cell>
        </row>
        <row r="1832">
          <cell r="A1832" t="str">
            <v>N021</v>
          </cell>
          <cell r="B1832" t="str">
            <v>NARAYAN JHA</v>
          </cell>
        </row>
        <row r="1833">
          <cell r="A1833" t="str">
            <v>N022</v>
          </cell>
          <cell r="B1833" t="str">
            <v>NEST CONSTRUCTION &amp; CO.</v>
          </cell>
        </row>
        <row r="1834">
          <cell r="A1834" t="str">
            <v>N023</v>
          </cell>
          <cell r="B1834" t="str">
            <v>NIRVANA EARTH MOVERS</v>
          </cell>
        </row>
        <row r="1835">
          <cell r="A1835" t="str">
            <v>N024</v>
          </cell>
          <cell r="B1835" t="str">
            <v>NIMCO PREFAB</v>
          </cell>
        </row>
        <row r="1836">
          <cell r="A1836" t="str">
            <v>N025</v>
          </cell>
          <cell r="B1836" t="str">
            <v>NAWAL LISHORE PRASHAD</v>
          </cell>
        </row>
        <row r="1837">
          <cell r="A1837" t="str">
            <v>N026</v>
          </cell>
          <cell r="B1837" t="str">
            <v>NANNU RAM</v>
          </cell>
        </row>
        <row r="1838">
          <cell r="A1838" t="str">
            <v>N027</v>
          </cell>
          <cell r="B1838" t="str">
            <v>NIRFAN</v>
          </cell>
        </row>
        <row r="1839">
          <cell r="A1839" t="str">
            <v>N028</v>
          </cell>
          <cell r="B1839" t="str">
            <v>NARENDER KUMAR</v>
          </cell>
        </row>
        <row r="1840">
          <cell r="A1840" t="str">
            <v>N029</v>
          </cell>
          <cell r="B1840" t="str">
            <v>NATIONAL FABRICATION STEEL WORKS</v>
          </cell>
        </row>
        <row r="1841">
          <cell r="A1841" t="str">
            <v>N030</v>
          </cell>
          <cell r="B1841" t="str">
            <v>NEW MASTER TYRES</v>
          </cell>
        </row>
        <row r="1842">
          <cell r="A1842" t="str">
            <v>N031</v>
          </cell>
          <cell r="B1842" t="str">
            <v>NOTES 'N' NIBS</v>
          </cell>
        </row>
        <row r="1843">
          <cell r="A1843" t="str">
            <v>N032</v>
          </cell>
          <cell r="B1843" t="str">
            <v>NIRANJAN PUBLISHERS &amp; BOOK SELLERS</v>
          </cell>
        </row>
        <row r="1844">
          <cell r="A1844" t="str">
            <v>N033</v>
          </cell>
          <cell r="B1844" t="str">
            <v>NAGENDRA CONTRACTOR</v>
          </cell>
        </row>
        <row r="1845">
          <cell r="A1845" t="str">
            <v>N034</v>
          </cell>
          <cell r="B1845" t="str">
            <v>NORTHERN INDIA MARBLE CO.</v>
          </cell>
        </row>
        <row r="1846">
          <cell r="A1846" t="str">
            <v>N035</v>
          </cell>
          <cell r="B1846" t="str">
            <v>N S V CONSTRUCTIONS</v>
          </cell>
        </row>
        <row r="1847">
          <cell r="A1847" t="str">
            <v>N036</v>
          </cell>
          <cell r="B1847" t="str">
            <v>NEK CHAND</v>
          </cell>
        </row>
        <row r="1848">
          <cell r="A1848" t="str">
            <v>N037</v>
          </cell>
          <cell r="B1848" t="str">
            <v>N MANDAL</v>
          </cell>
        </row>
        <row r="1849">
          <cell r="A1849" t="str">
            <v>N038</v>
          </cell>
          <cell r="B1849" t="str">
            <v>NAND LAL</v>
          </cell>
        </row>
        <row r="1850">
          <cell r="A1850" t="str">
            <v>N039</v>
          </cell>
          <cell r="B1850" t="str">
            <v>NAWAL SINGH</v>
          </cell>
        </row>
        <row r="1851">
          <cell r="A1851" t="str">
            <v>N040</v>
          </cell>
          <cell r="B1851" t="str">
            <v>NOOR MOHD.</v>
          </cell>
        </row>
        <row r="1852">
          <cell r="A1852" t="str">
            <v>N041</v>
          </cell>
          <cell r="B1852" t="str">
            <v>NIRAJ YADAV</v>
          </cell>
        </row>
        <row r="1853">
          <cell r="A1853" t="str">
            <v>N042</v>
          </cell>
          <cell r="B1853" t="str">
            <v>NATIONAL CONSTRUCTION</v>
          </cell>
        </row>
        <row r="1854">
          <cell r="A1854" t="str">
            <v>N043</v>
          </cell>
          <cell r="B1854" t="str">
            <v>NIKHIL CONTRACTS</v>
          </cell>
        </row>
        <row r="1855">
          <cell r="A1855" t="str">
            <v>N044</v>
          </cell>
          <cell r="B1855" t="str">
            <v>NEELAM AHUJA</v>
          </cell>
        </row>
        <row r="1856">
          <cell r="A1856" t="str">
            <v>N045</v>
          </cell>
          <cell r="B1856" t="str">
            <v>N K JEENA</v>
          </cell>
        </row>
        <row r="1857">
          <cell r="A1857" t="str">
            <v>N046</v>
          </cell>
          <cell r="B1857" t="str">
            <v>NATIONAL ELECTRIC &amp; CONSTRUCTION CO.</v>
          </cell>
        </row>
        <row r="1858">
          <cell r="A1858" t="str">
            <v>N047</v>
          </cell>
          <cell r="B1858" t="str">
            <v>NORTHERN MINERALS LTD.</v>
          </cell>
        </row>
        <row r="1859">
          <cell r="A1859" t="str">
            <v>N048</v>
          </cell>
          <cell r="B1859" t="str">
            <v>NAV NIDHI BUILDERS</v>
          </cell>
        </row>
        <row r="1860">
          <cell r="A1860" t="str">
            <v>N049</v>
          </cell>
          <cell r="B1860" t="str">
            <v>NARENDER BUILDING MATERIAL SUPPLIER</v>
          </cell>
        </row>
        <row r="1861">
          <cell r="A1861" t="str">
            <v>N050</v>
          </cell>
          <cell r="B1861" t="str">
            <v>NIHON NIRMAN LTD.</v>
          </cell>
        </row>
        <row r="1862">
          <cell r="A1862" t="str">
            <v>N051</v>
          </cell>
          <cell r="B1862" t="str">
            <v>NAIK SANITATION</v>
          </cell>
        </row>
        <row r="1863">
          <cell r="A1863" t="str">
            <v>N052</v>
          </cell>
          <cell r="B1863" t="str">
            <v>NAV NIRMAN ENTERPRISES</v>
          </cell>
        </row>
        <row r="1864">
          <cell r="A1864" t="str">
            <v>N053</v>
          </cell>
          <cell r="B1864" t="str">
            <v>NISHANT BUILDERS</v>
          </cell>
        </row>
        <row r="1865">
          <cell r="A1865" t="str">
            <v>N054</v>
          </cell>
          <cell r="B1865" t="str">
            <v>NITAM ENTERPRISES</v>
          </cell>
        </row>
        <row r="1866">
          <cell r="A1866" t="str">
            <v>N055</v>
          </cell>
          <cell r="B1866" t="str">
            <v>NATIONAL SANITARY INSTALLATION</v>
          </cell>
        </row>
        <row r="1867">
          <cell r="A1867" t="str">
            <v>N056</v>
          </cell>
          <cell r="B1867" t="str">
            <v>NARINDER &amp; CO.</v>
          </cell>
        </row>
        <row r="1868">
          <cell r="A1868" t="str">
            <v>N057</v>
          </cell>
          <cell r="B1868" t="str">
            <v>NARINDER SINGH</v>
          </cell>
        </row>
        <row r="1869">
          <cell r="A1869" t="str">
            <v>N058</v>
          </cell>
          <cell r="B1869" t="str">
            <v>NIRAJ YADAV</v>
          </cell>
        </row>
        <row r="1870">
          <cell r="A1870" t="str">
            <v>N059</v>
          </cell>
          <cell r="B1870" t="str">
            <v>NABLE SANITARY</v>
          </cell>
        </row>
        <row r="1871">
          <cell r="A1871" t="str">
            <v>N060</v>
          </cell>
          <cell r="B1871" t="str">
            <v>NANDAN(INOP.)</v>
          </cell>
        </row>
        <row r="1872">
          <cell r="A1872" t="str">
            <v>N061</v>
          </cell>
          <cell r="B1872" t="str">
            <v>N.K.SAHOO</v>
          </cell>
        </row>
        <row r="1873">
          <cell r="A1873" t="str">
            <v>N062</v>
          </cell>
          <cell r="B1873" t="str">
            <v>NARAYAN SINGH(INOP.)</v>
          </cell>
        </row>
        <row r="1874">
          <cell r="A1874" t="str">
            <v>N063</v>
          </cell>
          <cell r="B1874" t="str">
            <v>NIRMAL PAINTS PVT LTD(INOP.)</v>
          </cell>
        </row>
        <row r="1875">
          <cell r="A1875" t="str">
            <v>N064</v>
          </cell>
          <cell r="B1875" t="str">
            <v>NAIR ARKIMETAL (P) LTD</v>
          </cell>
        </row>
        <row r="1876">
          <cell r="A1876" t="str">
            <v>N065</v>
          </cell>
          <cell r="B1876" t="str">
            <v>NET WORK CONSTRUCTION CO.(INOP.)</v>
          </cell>
        </row>
        <row r="1877">
          <cell r="A1877" t="str">
            <v>N066</v>
          </cell>
          <cell r="B1877" t="str">
            <v>NAV JYOTI CONSTRUCTION CO.(INOP.)</v>
          </cell>
        </row>
        <row r="1878">
          <cell r="A1878" t="str">
            <v>N067</v>
          </cell>
          <cell r="B1878" t="str">
            <v>NEOPOR SYSTEM GMBH</v>
          </cell>
        </row>
        <row r="1879">
          <cell r="A1879" t="str">
            <v>N068</v>
          </cell>
          <cell r="B1879" t="str">
            <v>NAV JYOTI ROLLING SHUTTER INDUSTRIES</v>
          </cell>
        </row>
        <row r="1880">
          <cell r="A1880" t="str">
            <v>N069</v>
          </cell>
          <cell r="B1880" t="str">
            <v>NEOMER-A DIVISION OF ALEMBIC CHEM.WORKS</v>
          </cell>
        </row>
        <row r="1881">
          <cell r="A1881" t="str">
            <v>N070</v>
          </cell>
          <cell r="B1881" t="str">
            <v>N K JAIN</v>
          </cell>
        </row>
        <row r="1882">
          <cell r="A1882" t="str">
            <v>N071</v>
          </cell>
          <cell r="B1882" t="str">
            <v>NEELKANTH MOTORS</v>
          </cell>
        </row>
        <row r="1883">
          <cell r="A1883" t="str">
            <v>N072</v>
          </cell>
          <cell r="B1883" t="str">
            <v>NETLON INDIA-A DIVISION OF PERRY CO. LTD</v>
          </cell>
        </row>
        <row r="1884">
          <cell r="A1884" t="str">
            <v>N073</v>
          </cell>
          <cell r="B1884" t="str">
            <v>N.I.I.T</v>
          </cell>
        </row>
        <row r="1885">
          <cell r="A1885" t="str">
            <v>N074</v>
          </cell>
          <cell r="B1885" t="str">
            <v>NATIONAL ELECTRONICS</v>
          </cell>
        </row>
        <row r="1886">
          <cell r="A1886" t="str">
            <v>N075</v>
          </cell>
          <cell r="B1886" t="str">
            <v>NCL ALLTEK LTD.</v>
          </cell>
        </row>
        <row r="1887">
          <cell r="A1887" t="str">
            <v>N076</v>
          </cell>
          <cell r="B1887" t="str">
            <v>NAVAIR INTERNATIONAL LTD.</v>
          </cell>
        </row>
        <row r="1888">
          <cell r="A1888" t="str">
            <v>N077</v>
          </cell>
          <cell r="B1888" t="str">
            <v>NEERAJ STEELS</v>
          </cell>
        </row>
        <row r="1889">
          <cell r="A1889" t="str">
            <v>N078</v>
          </cell>
          <cell r="B1889" t="str">
            <v>NEW CAPITAL MOTORS</v>
          </cell>
        </row>
        <row r="1890">
          <cell r="A1890" t="str">
            <v>N079</v>
          </cell>
          <cell r="B1890" t="str">
            <v>NAVKAR IRON STORE</v>
          </cell>
        </row>
        <row r="1891">
          <cell r="A1891" t="str">
            <v>N080</v>
          </cell>
          <cell r="B1891" t="str">
            <v>NABAL SANITARY</v>
          </cell>
        </row>
        <row r="1892">
          <cell r="A1892" t="str">
            <v>N081</v>
          </cell>
          <cell r="B1892" t="str">
            <v>NCL SECCOLOR LTD.</v>
          </cell>
        </row>
        <row r="1893">
          <cell r="A1893" t="str">
            <v>N082</v>
          </cell>
          <cell r="B1893" t="str">
            <v>NITCO MARBLE &amp; GRANITE PVT. LTD.</v>
          </cell>
        </row>
        <row r="1894">
          <cell r="A1894" t="str">
            <v>N083</v>
          </cell>
          <cell r="B1894" t="str">
            <v>NARESH KUMAR</v>
          </cell>
        </row>
        <row r="1895">
          <cell r="A1895" t="str">
            <v>N084</v>
          </cell>
          <cell r="B1895" t="str">
            <v>NARESH KUMAR YADAV</v>
          </cell>
        </row>
        <row r="1896">
          <cell r="A1896" t="str">
            <v>N085</v>
          </cell>
          <cell r="B1896" t="str">
            <v>N.P. TRAVELS</v>
          </cell>
        </row>
        <row r="1897">
          <cell r="A1897" t="str">
            <v>N086</v>
          </cell>
          <cell r="B1897" t="str">
            <v>NEW IRON STORE</v>
          </cell>
        </row>
        <row r="1898">
          <cell r="A1898" t="str">
            <v>N087</v>
          </cell>
          <cell r="B1898" t="str">
            <v>NITIN PRINTO CRAFTS</v>
          </cell>
        </row>
        <row r="1899">
          <cell r="A1899" t="str">
            <v>N088</v>
          </cell>
          <cell r="B1899" t="str">
            <v>NESTLE CARGO CORRIER</v>
          </cell>
        </row>
        <row r="1900">
          <cell r="A1900" t="str">
            <v>N089</v>
          </cell>
          <cell r="B1900" t="str">
            <v>NARENDRA ENTERPRISES</v>
          </cell>
        </row>
        <row r="1901">
          <cell r="A1901" t="str">
            <v>N090</v>
          </cell>
          <cell r="B1901" t="str">
            <v>NATIONAL TIMBER TRADERS</v>
          </cell>
        </row>
        <row r="1902">
          <cell r="A1902" t="str">
            <v>N091</v>
          </cell>
          <cell r="B1902" t="str">
            <v>N C DUGGAL (CONSULTANT)</v>
          </cell>
        </row>
        <row r="1903">
          <cell r="A1903" t="str">
            <v>N092</v>
          </cell>
          <cell r="B1903" t="str">
            <v>NEER SHREE CEMENT(UNIT OF MANGALAM CEM.)</v>
          </cell>
        </row>
        <row r="1904">
          <cell r="A1904" t="str">
            <v>N093</v>
          </cell>
          <cell r="B1904" t="str">
            <v>N K OVERSEAS TRADERS (P) LTD.</v>
          </cell>
        </row>
        <row r="1905">
          <cell r="A1905" t="str">
            <v>N094</v>
          </cell>
          <cell r="B1905" t="str">
            <v>JAIN POWER TOOLS &amp;REPAIR CENTRE</v>
          </cell>
        </row>
        <row r="1906">
          <cell r="A1906" t="str">
            <v>N095</v>
          </cell>
          <cell r="B1906" t="str">
            <v>NATIONAL THERMAL POWER CORPORATION</v>
          </cell>
        </row>
        <row r="1907">
          <cell r="A1907" t="str">
            <v>N096</v>
          </cell>
          <cell r="B1907" t="str">
            <v>NORTHERN INDIA ELECTRICALS</v>
          </cell>
        </row>
        <row r="1908">
          <cell r="A1908" t="str">
            <v>N097</v>
          </cell>
          <cell r="B1908" t="str">
            <v>NAGADI CONSULTANTS (P) LTD.</v>
          </cell>
        </row>
        <row r="1909">
          <cell r="A1909" t="str">
            <v>N098</v>
          </cell>
          <cell r="B1909" t="str">
            <v>NATIONAL HANDICRAFTS</v>
          </cell>
        </row>
        <row r="1910">
          <cell r="A1910" t="str">
            <v>N099</v>
          </cell>
          <cell r="B1910" t="str">
            <v>NACHI KETA FLUIDICS PVT. LTD.</v>
          </cell>
        </row>
        <row r="1911">
          <cell r="A1911" t="str">
            <v>N100</v>
          </cell>
          <cell r="B1911" t="str">
            <v>N K BHATT</v>
          </cell>
        </row>
        <row r="1912">
          <cell r="A1912" t="str">
            <v>N101</v>
          </cell>
          <cell r="B1912" t="str">
            <v>N K SHARMA</v>
          </cell>
        </row>
        <row r="1913">
          <cell r="A1913" t="str">
            <v>N102</v>
          </cell>
          <cell r="B1913" t="str">
            <v>NATIONAL SAFETY COUNCIL</v>
          </cell>
        </row>
        <row r="1914">
          <cell r="A1914" t="str">
            <v>N103</v>
          </cell>
          <cell r="B1914" t="str">
            <v>NIMCO PREFAB (BR. OFFICE)</v>
          </cell>
        </row>
        <row r="1915">
          <cell r="A1915" t="str">
            <v>N104</v>
          </cell>
          <cell r="B1915" t="str">
            <v>THE NATIONAL SCIENTIFIC INSTRUMENTS CO.</v>
          </cell>
        </row>
        <row r="1916">
          <cell r="A1916" t="str">
            <v>N105</v>
          </cell>
          <cell r="B1916" t="str">
            <v>N N PRASAD</v>
          </cell>
        </row>
        <row r="1917">
          <cell r="A1917" t="str">
            <v>N106</v>
          </cell>
          <cell r="B1917" t="str">
            <v>NALINI BISWAS</v>
          </cell>
        </row>
        <row r="1918">
          <cell r="A1918" t="str">
            <v>N107</v>
          </cell>
          <cell r="B1918" t="str">
            <v>NOBEL ELECTRIC CORPORATION</v>
          </cell>
        </row>
        <row r="1919">
          <cell r="A1919" t="str">
            <v>N108</v>
          </cell>
          <cell r="B1919" t="str">
            <v>NOBLE &amp; HEWITT</v>
          </cell>
        </row>
        <row r="1920">
          <cell r="A1920" t="str">
            <v>N109</v>
          </cell>
          <cell r="B1920" t="str">
            <v>NEERAJ ENTERPRISES</v>
          </cell>
        </row>
        <row r="1921">
          <cell r="A1921" t="str">
            <v>N110</v>
          </cell>
          <cell r="B1921" t="str">
            <v>NEW INDIA ASSURANCE CO. LTD.</v>
          </cell>
        </row>
        <row r="1922">
          <cell r="A1922" t="str">
            <v>N111</v>
          </cell>
          <cell r="B1922" t="str">
            <v>NOVELTY RADIO &amp; WATCH EXPERT CO. PVT.LTD</v>
          </cell>
        </row>
        <row r="1923">
          <cell r="A1923" t="str">
            <v>N112</v>
          </cell>
          <cell r="B1923" t="str">
            <v>NISHANT BUILDING MATERIAL CARRIER</v>
          </cell>
        </row>
        <row r="1924">
          <cell r="A1924" t="str">
            <v>N113</v>
          </cell>
          <cell r="B1924" t="str">
            <v>NATIONAL CABLE INDUSTRIES</v>
          </cell>
        </row>
        <row r="1925">
          <cell r="A1925" t="str">
            <v>N114</v>
          </cell>
          <cell r="B1925" t="str">
            <v>NARAIN BUILDERS</v>
          </cell>
        </row>
        <row r="1926">
          <cell r="A1926" t="str">
            <v>N115</v>
          </cell>
          <cell r="B1926" t="str">
            <v>NEW INDIA SANITARY ENGINEERS</v>
          </cell>
        </row>
        <row r="1927">
          <cell r="A1927" t="str">
            <v>N116</v>
          </cell>
          <cell r="B1927" t="str">
            <v>N K S BUILDERS</v>
          </cell>
        </row>
        <row r="1928">
          <cell r="A1928" t="str">
            <v>N117</v>
          </cell>
          <cell r="B1928" t="str">
            <v>NATIONAL CEMENT CONCRET WORKS</v>
          </cell>
        </row>
        <row r="1929">
          <cell r="A1929" t="str">
            <v>N118</v>
          </cell>
          <cell r="B1929" t="str">
            <v>NOVA WATER PROOFING CO.</v>
          </cell>
        </row>
        <row r="1930">
          <cell r="A1930" t="str">
            <v>N119</v>
          </cell>
          <cell r="B1930" t="str">
            <v>NISAG FIRE SYSTEMS PVT. LTD.</v>
          </cell>
        </row>
        <row r="1931">
          <cell r="A1931" t="str">
            <v>N120</v>
          </cell>
          <cell r="B1931" t="str">
            <v>N T KOTHARI &amp; CO.</v>
          </cell>
        </row>
        <row r="1932">
          <cell r="A1932" t="str">
            <v>N121</v>
          </cell>
          <cell r="B1932" t="str">
            <v>NARENDER KUMAR JAIN</v>
          </cell>
        </row>
        <row r="1933">
          <cell r="A1933" t="str">
            <v>N122</v>
          </cell>
          <cell r="B1933" t="str">
            <v>NIRMAL MOTOR WORKSHOP</v>
          </cell>
        </row>
        <row r="1934">
          <cell r="A1934" t="str">
            <v>N123</v>
          </cell>
          <cell r="B1934" t="str">
            <v>NICMAR</v>
          </cell>
        </row>
        <row r="1935">
          <cell r="A1935" t="str">
            <v>N124</v>
          </cell>
          <cell r="B1935" t="str">
            <v>NIHAL SINGH BHATTA COMPANY</v>
          </cell>
        </row>
        <row r="1936">
          <cell r="A1936" t="str">
            <v>N125</v>
          </cell>
          <cell r="B1936" t="str">
            <v>NEW AGE HOSE MANUFACTURING CO.</v>
          </cell>
        </row>
        <row r="1937">
          <cell r="A1937" t="str">
            <v>N126</v>
          </cell>
          <cell r="B1937" t="str">
            <v>NEW AGE INDUSTRIES</v>
          </cell>
        </row>
        <row r="1938">
          <cell r="A1938" t="str">
            <v>N127</v>
          </cell>
          <cell r="B1938" t="str">
            <v>NAGPAL &amp; SONS</v>
          </cell>
        </row>
        <row r="1939">
          <cell r="A1939" t="str">
            <v>N128</v>
          </cell>
          <cell r="B1939" t="str">
            <v>NALKOOP INDIA</v>
          </cell>
        </row>
        <row r="1940">
          <cell r="A1940" t="str">
            <v>N129</v>
          </cell>
          <cell r="B1940" t="str">
            <v>NATIONAL FABRICATORS</v>
          </cell>
        </row>
        <row r="1941">
          <cell r="A1941" t="str">
            <v>N130</v>
          </cell>
          <cell r="B1941" t="str">
            <v>NITCO TILES LTD.</v>
          </cell>
        </row>
        <row r="1942">
          <cell r="A1942" t="str">
            <v>N131</v>
          </cell>
          <cell r="B1942" t="str">
            <v>NIRMAL CONTRACTS</v>
          </cell>
        </row>
        <row r="1943">
          <cell r="A1943" t="str">
            <v>N132</v>
          </cell>
          <cell r="B1943" t="str">
            <v>NIPOON COMPUTER AIDS (PVT.) LTD.</v>
          </cell>
        </row>
        <row r="1944">
          <cell r="A1944" t="str">
            <v>N133</v>
          </cell>
          <cell r="B1944" t="str">
            <v>NIMATYA ASSOCIATES</v>
          </cell>
        </row>
        <row r="1945">
          <cell r="A1945" t="str">
            <v>N134</v>
          </cell>
          <cell r="B1945" t="str">
            <v>NARESH KUMAR</v>
          </cell>
        </row>
        <row r="1946">
          <cell r="A1946" t="str">
            <v>N135</v>
          </cell>
          <cell r="B1946" t="str">
            <v>N.C.MEHTA &amp; CO.</v>
          </cell>
        </row>
        <row r="1947">
          <cell r="A1947" t="str">
            <v>N136</v>
          </cell>
          <cell r="B1947" t="str">
            <v>NETCOM TECHNOLOGIES</v>
          </cell>
        </row>
        <row r="1948">
          <cell r="A1948" t="str">
            <v>N137</v>
          </cell>
          <cell r="B1948" t="str">
            <v>NEW ERA ELECTRICAL WORKS</v>
          </cell>
        </row>
        <row r="1949">
          <cell r="A1949" t="str">
            <v>N138</v>
          </cell>
          <cell r="B1949" t="str">
            <v>NORTH INDIA COMPUTERS</v>
          </cell>
        </row>
        <row r="1950">
          <cell r="A1950" t="str">
            <v>N139</v>
          </cell>
          <cell r="B1950" t="str">
            <v>NUTECH HYDROBLASTERS PVT/LTD.</v>
          </cell>
        </row>
        <row r="1951">
          <cell r="A1951" t="str">
            <v>N140</v>
          </cell>
          <cell r="B1951" t="str">
            <v>NANDJI DECORATOR</v>
          </cell>
        </row>
        <row r="1952">
          <cell r="A1952" t="str">
            <v>N141</v>
          </cell>
          <cell r="B1952" t="str">
            <v>NANIKA INTERNATIONAL</v>
          </cell>
        </row>
        <row r="1953">
          <cell r="A1953" t="str">
            <v>N142</v>
          </cell>
          <cell r="B1953" t="str">
            <v>NAGENDRA PAL</v>
          </cell>
        </row>
        <row r="1954">
          <cell r="A1954" t="str">
            <v>N143</v>
          </cell>
          <cell r="B1954" t="str">
            <v>NEW TECH PNEUMATICS (P) LTD</v>
          </cell>
        </row>
        <row r="1955">
          <cell r="A1955" t="str">
            <v>N144</v>
          </cell>
          <cell r="B1955" t="str">
            <v>NEERAJ KUMAR</v>
          </cell>
        </row>
        <row r="1956">
          <cell r="A1956" t="str">
            <v>N801</v>
          </cell>
          <cell r="B1956" t="str">
            <v>NIRMALA DEVI</v>
          </cell>
        </row>
        <row r="1957">
          <cell r="A1957" t="str">
            <v>N802</v>
          </cell>
          <cell r="B1957" t="str">
            <v>NEELAM BEDI</v>
          </cell>
        </row>
        <row r="1958">
          <cell r="A1958" t="str">
            <v>N803</v>
          </cell>
          <cell r="B1958" t="str">
            <v>NITA GOEL</v>
          </cell>
        </row>
        <row r="1959">
          <cell r="A1959" t="str">
            <v>N804</v>
          </cell>
          <cell r="B1959" t="str">
            <v>N.R.GOEL &amp; SONS (HUF)</v>
          </cell>
        </row>
        <row r="1960">
          <cell r="A1960" t="str">
            <v>N805</v>
          </cell>
          <cell r="B1960" t="str">
            <v>NCL SECCOLOR LTD.</v>
          </cell>
        </row>
        <row r="1961">
          <cell r="A1961" t="str">
            <v>N806</v>
          </cell>
          <cell r="B1961" t="str">
            <v>NITIN PRINTO CRAFTS</v>
          </cell>
        </row>
        <row r="1962">
          <cell r="A1962" t="str">
            <v>N807</v>
          </cell>
          <cell r="B1962" t="str">
            <v>MRS. NEELAM KAPOOR</v>
          </cell>
        </row>
        <row r="1963">
          <cell r="A1963" t="str">
            <v>N808</v>
          </cell>
          <cell r="B1963" t="str">
            <v>NATHU SINGH RAWAT</v>
          </cell>
        </row>
        <row r="1964">
          <cell r="A1964" t="str">
            <v>N901</v>
          </cell>
          <cell r="B1964" t="str">
            <v>NAYAN DECOR(INOP.)</v>
          </cell>
        </row>
        <row r="1965">
          <cell r="A1965" t="str">
            <v>N902</v>
          </cell>
          <cell r="B1965" t="str">
            <v>NAND KISHORE CONSTRUCTION CO.(INOP.)</v>
          </cell>
        </row>
        <row r="1966">
          <cell r="A1966" t="str">
            <v>O001</v>
          </cell>
          <cell r="B1966" t="str">
            <v>OM PRAKASH KALU RAM</v>
          </cell>
        </row>
        <row r="1967">
          <cell r="A1967" t="str">
            <v>O002</v>
          </cell>
          <cell r="B1967" t="str">
            <v>OM PRAKSH SAT NARAIN</v>
          </cell>
        </row>
        <row r="1968">
          <cell r="A1968" t="str">
            <v>O003</v>
          </cell>
          <cell r="B1968" t="str">
            <v>ORIENTAL ROSEWOOD</v>
          </cell>
        </row>
        <row r="1969">
          <cell r="A1969" t="str">
            <v>O004</v>
          </cell>
          <cell r="B1969" t="str">
            <v>OVERSEAS WATERPROOFING CORP.</v>
          </cell>
        </row>
        <row r="1970">
          <cell r="A1970" t="str">
            <v>O005</v>
          </cell>
          <cell r="B1970" t="str">
            <v>OVERNITE EXPRESS LTD.</v>
          </cell>
        </row>
        <row r="1971">
          <cell r="A1971" t="str">
            <v>O006</v>
          </cell>
          <cell r="B1971" t="str">
            <v>OM DUTT YADAV</v>
          </cell>
        </row>
        <row r="1972">
          <cell r="A1972" t="str">
            <v>O007</v>
          </cell>
          <cell r="B1972" t="str">
            <v>ORIENT ENGINEERS</v>
          </cell>
        </row>
        <row r="1973">
          <cell r="A1973" t="str">
            <v>O008</v>
          </cell>
          <cell r="B1973" t="str">
            <v>OTIS ELEVATORS CO.</v>
          </cell>
        </row>
        <row r="1974">
          <cell r="A1974" t="str">
            <v>O009</v>
          </cell>
          <cell r="B1974" t="str">
            <v>OM PARKASH</v>
          </cell>
        </row>
        <row r="1975">
          <cell r="A1975" t="str">
            <v>O010</v>
          </cell>
          <cell r="B1975" t="str">
            <v>OMRESH CONTRACTOR</v>
          </cell>
        </row>
        <row r="1976">
          <cell r="A1976" t="str">
            <v>O011</v>
          </cell>
          <cell r="B1976" t="str">
            <v>ONKAR STONE CRUSHING CO.</v>
          </cell>
        </row>
        <row r="1977">
          <cell r="A1977" t="str">
            <v>O012</v>
          </cell>
          <cell r="B1977" t="str">
            <v>OM ELECTRIC WORKS</v>
          </cell>
        </row>
        <row r="1978">
          <cell r="A1978" t="str">
            <v>O013</v>
          </cell>
          <cell r="B1978" t="str">
            <v>OM BUILDING MATERIAL SUPPLIER</v>
          </cell>
        </row>
        <row r="1979">
          <cell r="A1979" t="str">
            <v>O014</v>
          </cell>
          <cell r="B1979" t="str">
            <v>ON JOB CONSTRUCTION PVT. LTD.</v>
          </cell>
        </row>
        <row r="1980">
          <cell r="A1980" t="str">
            <v>O015</v>
          </cell>
          <cell r="B1980" t="str">
            <v>O P KAPOOR &amp; CO.</v>
          </cell>
        </row>
        <row r="1981">
          <cell r="A1981" t="str">
            <v>O016</v>
          </cell>
          <cell r="B1981" t="str">
            <v>OMPAL ENGINEERING WORKS</v>
          </cell>
        </row>
        <row r="1982">
          <cell r="A1982" t="str">
            <v>O017</v>
          </cell>
          <cell r="B1982" t="str">
            <v>ORIENT AIRCONDISION SERVICES</v>
          </cell>
        </row>
        <row r="1983">
          <cell r="A1983" t="str">
            <v>O018</v>
          </cell>
          <cell r="B1983" t="str">
            <v>ORIENT AGENCY</v>
          </cell>
        </row>
        <row r="1984">
          <cell r="A1984" t="str">
            <v>O019</v>
          </cell>
          <cell r="B1984" t="str">
            <v>OM ENTERPRISES</v>
          </cell>
        </row>
        <row r="1985">
          <cell r="A1985" t="str">
            <v>O020</v>
          </cell>
          <cell r="B1985" t="str">
            <v>OVERSEAS COMMERCIAL CORP.</v>
          </cell>
        </row>
        <row r="1986">
          <cell r="A1986" t="str">
            <v>O021</v>
          </cell>
          <cell r="B1986" t="str">
            <v>OMAM CONSULTANTS PRIVATE LIMITED</v>
          </cell>
        </row>
        <row r="1987">
          <cell r="A1987" t="str">
            <v>O022</v>
          </cell>
          <cell r="B1987" t="str">
            <v>OM PRAKASH</v>
          </cell>
        </row>
        <row r="1988">
          <cell r="A1988" t="str">
            <v>O023</v>
          </cell>
          <cell r="B1988" t="str">
            <v>ORACLE SOFTWARE INDIA LTD</v>
          </cell>
        </row>
        <row r="1989">
          <cell r="A1989" t="str">
            <v>O024</v>
          </cell>
          <cell r="B1989" t="str">
            <v>ORIENTAL TRADING CO.</v>
          </cell>
        </row>
        <row r="1990">
          <cell r="A1990" t="str">
            <v>O025</v>
          </cell>
          <cell r="B1990" t="str">
            <v>ORIENT TRANSPORT AGENCY</v>
          </cell>
        </row>
        <row r="1991">
          <cell r="A1991" t="str">
            <v>O026</v>
          </cell>
          <cell r="B1991" t="str">
            <v>OM ENGG. &amp; CONTRACTORS</v>
          </cell>
        </row>
        <row r="1992">
          <cell r="A1992" t="str">
            <v>O027</v>
          </cell>
          <cell r="B1992" t="str">
            <v>OM PRAKASH</v>
          </cell>
        </row>
        <row r="1993">
          <cell r="A1993" t="str">
            <v>O028</v>
          </cell>
          <cell r="B1993" t="str">
            <v>OLD IRON STORE</v>
          </cell>
        </row>
        <row r="1994">
          <cell r="A1994" t="str">
            <v>O029</v>
          </cell>
          <cell r="B1994" t="str">
            <v>ORGANISATION DEVELOPMENT INSTITUTE</v>
          </cell>
        </row>
        <row r="1995">
          <cell r="A1995" t="str">
            <v>O030</v>
          </cell>
          <cell r="B1995" t="str">
            <v>OSWAL MOTORS</v>
          </cell>
        </row>
        <row r="1996">
          <cell r="A1996" t="str">
            <v>O031</v>
          </cell>
          <cell r="B1996" t="str">
            <v>RAM DEV</v>
          </cell>
        </row>
        <row r="1997">
          <cell r="A1997" t="str">
            <v>O032</v>
          </cell>
          <cell r="B1997" t="str">
            <v>OM PRAKASH &amp; SONS</v>
          </cell>
        </row>
        <row r="1998">
          <cell r="A1998" t="str">
            <v>O033</v>
          </cell>
          <cell r="B1998" t="str">
            <v>OD CONSULTANT (P) LTD</v>
          </cell>
        </row>
        <row r="1999">
          <cell r="A1999" t="str">
            <v>P001</v>
          </cell>
          <cell r="B1999" t="str">
            <v>PARKASH LAL &amp; CO.</v>
          </cell>
        </row>
        <row r="2000">
          <cell r="A2000" t="str">
            <v>P002</v>
          </cell>
          <cell r="B2000" t="str">
            <v>PARKASH INDUSTRIAL CORP.</v>
          </cell>
        </row>
        <row r="2001">
          <cell r="A2001" t="str">
            <v>P003</v>
          </cell>
          <cell r="B2001" t="str">
            <v>P. S. BEHNIWAL BLDG. MATERIAL CARRIER</v>
          </cell>
        </row>
        <row r="2002">
          <cell r="A2002" t="str">
            <v>P004</v>
          </cell>
          <cell r="B2002" t="str">
            <v>PRICISION ELECTRICALS</v>
          </cell>
        </row>
        <row r="2003">
          <cell r="A2003" t="str">
            <v>P005</v>
          </cell>
          <cell r="B2003" t="str">
            <v>PANEL BUILDERS</v>
          </cell>
        </row>
        <row r="2004">
          <cell r="A2004" t="str">
            <v>P006</v>
          </cell>
          <cell r="B2004" t="str">
            <v>POLY PLAST INERNATIONAL</v>
          </cell>
        </row>
        <row r="2005">
          <cell r="A2005" t="str">
            <v>P007</v>
          </cell>
          <cell r="B2005" t="str">
            <v>P. N. CONSTRUCTION EQUIPMENT CO.</v>
          </cell>
        </row>
        <row r="2006">
          <cell r="A2006" t="str">
            <v>P008</v>
          </cell>
          <cell r="B2006" t="str">
            <v>PRAKASH SANITARY APPLIANCES PVT. LTD.</v>
          </cell>
        </row>
        <row r="2007">
          <cell r="A2007" t="str">
            <v>P009</v>
          </cell>
          <cell r="B2007" t="str">
            <v>P. N. SAFETECH PVT LTD.</v>
          </cell>
        </row>
        <row r="2008">
          <cell r="A2008" t="str">
            <v>P010</v>
          </cell>
          <cell r="B2008" t="str">
            <v>PRAHLAD</v>
          </cell>
        </row>
        <row r="2009">
          <cell r="A2009" t="str">
            <v>P011</v>
          </cell>
          <cell r="B2009" t="str">
            <v>PAPUL SARKAR</v>
          </cell>
        </row>
        <row r="2010">
          <cell r="A2010" t="str">
            <v>P012</v>
          </cell>
          <cell r="B2010" t="str">
            <v>PASHUPATI CONSTRUCTION &amp; ENGINEERING</v>
          </cell>
        </row>
        <row r="2011">
          <cell r="A2011" t="str">
            <v>P013</v>
          </cell>
          <cell r="B2011" t="str">
            <v>PREM OIL CO.</v>
          </cell>
        </row>
        <row r="2012">
          <cell r="A2012" t="str">
            <v>P014</v>
          </cell>
          <cell r="B2012" t="str">
            <v>P. N. KHALIFA</v>
          </cell>
        </row>
        <row r="2013">
          <cell r="A2013" t="str">
            <v>P015</v>
          </cell>
          <cell r="B2013" t="str">
            <v>PADAM DECORATORS</v>
          </cell>
        </row>
        <row r="2014">
          <cell r="A2014" t="str">
            <v>P016</v>
          </cell>
          <cell r="B2014" t="str">
            <v>PELHORA CONSTRUCTION</v>
          </cell>
        </row>
        <row r="2015">
          <cell r="A2015" t="str">
            <v>P017</v>
          </cell>
          <cell r="B2015" t="str">
            <v>PROAPP</v>
          </cell>
        </row>
        <row r="2016">
          <cell r="A2016" t="str">
            <v>P018</v>
          </cell>
          <cell r="B2016" t="str">
            <v>PRINCE AUTOMOBILES</v>
          </cell>
        </row>
        <row r="2017">
          <cell r="A2017" t="str">
            <v>P019</v>
          </cell>
          <cell r="B2017" t="str">
            <v>PRITHU NATH &amp; CO.</v>
          </cell>
        </row>
        <row r="2018">
          <cell r="A2018" t="str">
            <v>P020</v>
          </cell>
          <cell r="B2018" t="str">
            <v>PANKAJ ELECTRICALS</v>
          </cell>
        </row>
        <row r="2019">
          <cell r="A2019" t="str">
            <v>P021</v>
          </cell>
          <cell r="B2019" t="str">
            <v>PILCO MARKETING AND MANUFACTURE CORP.</v>
          </cell>
        </row>
        <row r="2020">
          <cell r="A2020" t="str">
            <v>P022</v>
          </cell>
          <cell r="B2020" t="str">
            <v>PARU CONSTRUCTION</v>
          </cell>
        </row>
        <row r="2021">
          <cell r="A2021" t="str">
            <v>P023</v>
          </cell>
          <cell r="B2021" t="str">
            <v>PARKAR COMPUTER CENTRE</v>
          </cell>
        </row>
        <row r="2022">
          <cell r="A2022" t="str">
            <v>P024</v>
          </cell>
          <cell r="B2022" t="str">
            <v>PARK MOTORS</v>
          </cell>
        </row>
        <row r="2023">
          <cell r="A2023" t="str">
            <v>P025</v>
          </cell>
          <cell r="B2023" t="str">
            <v>PROMPT TRANSPORT</v>
          </cell>
        </row>
        <row r="2024">
          <cell r="A2024" t="str">
            <v>P026</v>
          </cell>
          <cell r="B2024" t="str">
            <v>PRATIBODH</v>
          </cell>
        </row>
        <row r="2025">
          <cell r="A2025" t="str">
            <v>P027</v>
          </cell>
          <cell r="B2025" t="str">
            <v>PRICE WATER HOUSE</v>
          </cell>
        </row>
        <row r="2026">
          <cell r="A2026" t="str">
            <v>P028</v>
          </cell>
          <cell r="B2026" t="str">
            <v>PUNJAB DISTRIBUTORS PVT. LTD.</v>
          </cell>
        </row>
        <row r="2027">
          <cell r="A2027" t="str">
            <v>P029</v>
          </cell>
          <cell r="B2027" t="str">
            <v>PREMIER HORTICULTURE</v>
          </cell>
        </row>
        <row r="2028">
          <cell r="A2028" t="str">
            <v>P030</v>
          </cell>
          <cell r="B2028" t="str">
            <v>P S BENEWAL BUILDING MATERIAL CARRIER</v>
          </cell>
        </row>
        <row r="2029">
          <cell r="A2029" t="str">
            <v>P031</v>
          </cell>
          <cell r="B2029" t="str">
            <v>PRABHAKAR NATH</v>
          </cell>
        </row>
        <row r="2030">
          <cell r="A2030" t="str">
            <v>P032</v>
          </cell>
          <cell r="B2030" t="str">
            <v>PURAN SHARMA</v>
          </cell>
        </row>
        <row r="2031">
          <cell r="A2031" t="str">
            <v>P033</v>
          </cell>
          <cell r="B2031" t="str">
            <v>PAWAN CONSTRUCTION CO.</v>
          </cell>
        </row>
        <row r="2032">
          <cell r="A2032" t="str">
            <v>P034</v>
          </cell>
          <cell r="B2032" t="str">
            <v>PREM CHAND</v>
          </cell>
        </row>
        <row r="2033">
          <cell r="A2033" t="str">
            <v>P035</v>
          </cell>
          <cell r="B2033" t="str">
            <v>PARKHITRAN SINGH</v>
          </cell>
        </row>
        <row r="2034">
          <cell r="A2034" t="str">
            <v>P036</v>
          </cell>
          <cell r="B2034" t="str">
            <v>PAWAN KUMARI</v>
          </cell>
        </row>
        <row r="2035">
          <cell r="A2035" t="str">
            <v>P037</v>
          </cell>
          <cell r="B2035" t="str">
            <v>PIONEER ELECTRICAL ENGG.</v>
          </cell>
        </row>
        <row r="2036">
          <cell r="A2036" t="str">
            <v>P038</v>
          </cell>
          <cell r="B2036" t="str">
            <v>PARVEEN CHAUHAN</v>
          </cell>
        </row>
        <row r="2037">
          <cell r="A2037" t="str">
            <v>P039</v>
          </cell>
          <cell r="B2037" t="str">
            <v>PARAS RAM</v>
          </cell>
        </row>
        <row r="2038">
          <cell r="A2038" t="str">
            <v>P040</v>
          </cell>
          <cell r="B2038" t="str">
            <v>PATTI LAL</v>
          </cell>
        </row>
        <row r="2039">
          <cell r="A2039" t="str">
            <v>P041</v>
          </cell>
          <cell r="B2039" t="str">
            <v>PAPPU</v>
          </cell>
        </row>
        <row r="2040">
          <cell r="A2040" t="str">
            <v>P042</v>
          </cell>
          <cell r="B2040" t="str">
            <v>PRATAP SINGH</v>
          </cell>
        </row>
        <row r="2041">
          <cell r="A2041" t="str">
            <v>P043</v>
          </cell>
          <cell r="B2041" t="str">
            <v>PERRY &amp; CO.</v>
          </cell>
        </row>
        <row r="2042">
          <cell r="A2042" t="str">
            <v>P044</v>
          </cell>
          <cell r="B2042" t="str">
            <v>PREET SINGH</v>
          </cell>
        </row>
        <row r="2043">
          <cell r="A2043" t="str">
            <v>P045</v>
          </cell>
          <cell r="B2043" t="str">
            <v>PRAKASH CHAND BARIK</v>
          </cell>
        </row>
        <row r="2044">
          <cell r="A2044" t="str">
            <v>P046</v>
          </cell>
          <cell r="B2044" t="str">
            <v>PANMARK CONSULTANTS</v>
          </cell>
        </row>
        <row r="2045">
          <cell r="A2045" t="str">
            <v>P047</v>
          </cell>
          <cell r="B2045" t="str">
            <v>PANCHAM ELECTRICALS</v>
          </cell>
        </row>
        <row r="2046">
          <cell r="A2046" t="str">
            <v>P048</v>
          </cell>
          <cell r="B2046" t="str">
            <v>PYARE LAL &amp; SONS (EAST PUNJAB) LTD.</v>
          </cell>
        </row>
        <row r="2047">
          <cell r="A2047" t="str">
            <v>P049</v>
          </cell>
          <cell r="B2047" t="str">
            <v>PEST CONTROL CO.</v>
          </cell>
        </row>
        <row r="2048">
          <cell r="A2048" t="str">
            <v>P050</v>
          </cell>
          <cell r="B2048" t="str">
            <v>POOJA SANITARY</v>
          </cell>
        </row>
        <row r="2049">
          <cell r="A2049" t="str">
            <v>P051</v>
          </cell>
          <cell r="B2049" t="str">
            <v>PRABHU DAYAL</v>
          </cell>
        </row>
        <row r="2050">
          <cell r="A2050" t="str">
            <v>P052</v>
          </cell>
          <cell r="B2050" t="str">
            <v>POTENTIAL ELECTRIC CO. PVT. LTD.</v>
          </cell>
        </row>
        <row r="2051">
          <cell r="A2051" t="str">
            <v>P053</v>
          </cell>
          <cell r="B2051" t="str">
            <v>PREM DECORATORS</v>
          </cell>
        </row>
        <row r="2052">
          <cell r="A2052" t="str">
            <v>P054</v>
          </cell>
          <cell r="B2052" t="str">
            <v>PREMIER AGENCIES</v>
          </cell>
        </row>
        <row r="2053">
          <cell r="A2053" t="str">
            <v>P055</v>
          </cell>
          <cell r="B2053" t="str">
            <v>PARKASH ELECTRICALS</v>
          </cell>
        </row>
        <row r="2054">
          <cell r="A2054" t="str">
            <v>P056</v>
          </cell>
          <cell r="B2054" t="str">
            <v>PORTA CABIN</v>
          </cell>
        </row>
        <row r="2055">
          <cell r="A2055" t="str">
            <v>P057</v>
          </cell>
          <cell r="B2055" t="str">
            <v>PATEL ROADWAYA LTD.</v>
          </cell>
        </row>
        <row r="2056">
          <cell r="A2056" t="str">
            <v>P058</v>
          </cell>
          <cell r="B2056" t="str">
            <v>P P GHOSH</v>
          </cell>
        </row>
        <row r="2057">
          <cell r="A2057" t="str">
            <v>P059</v>
          </cell>
          <cell r="B2057" t="str">
            <v>PLUS POINT</v>
          </cell>
        </row>
        <row r="2058">
          <cell r="A2058" t="str">
            <v>P060</v>
          </cell>
          <cell r="B2058" t="str">
            <v>PERFECT CONSTRUCTION(INOP.)</v>
          </cell>
        </row>
        <row r="2059">
          <cell r="A2059" t="str">
            <v>P061</v>
          </cell>
          <cell r="B2059" t="str">
            <v>PAWITRA BISWAS(INOP.)</v>
          </cell>
        </row>
        <row r="2060">
          <cell r="A2060" t="str">
            <v>P062</v>
          </cell>
          <cell r="B2060" t="str">
            <v>PATHIC ENGINEERING WORKS</v>
          </cell>
        </row>
        <row r="2061">
          <cell r="A2061" t="str">
            <v>P063</v>
          </cell>
          <cell r="B2061" t="str">
            <v>PEE GEE ENTERPRISES(INOP.)</v>
          </cell>
        </row>
        <row r="2062">
          <cell r="A2062" t="str">
            <v>P064</v>
          </cell>
          <cell r="B2062" t="str">
            <v>PRITAM SINGH GABRIA(INOP.)</v>
          </cell>
        </row>
        <row r="2063">
          <cell r="A2063" t="str">
            <v>P065</v>
          </cell>
          <cell r="B2063" t="str">
            <v>PARHLAD YADAV(INOP.)</v>
          </cell>
        </row>
        <row r="2064">
          <cell r="A2064" t="str">
            <v>P066</v>
          </cell>
          <cell r="B2064" t="str">
            <v>PRAMOD KUMAR</v>
          </cell>
        </row>
        <row r="2065">
          <cell r="A2065" t="str">
            <v>P067</v>
          </cell>
          <cell r="B2065" t="str">
            <v>PUNJAB NATIONAL BANK A/C CUSTOM DUTY</v>
          </cell>
        </row>
        <row r="2066">
          <cell r="A2066" t="str">
            <v>P068</v>
          </cell>
          <cell r="B2066" t="str">
            <v>PRATEEK TRANSPORT</v>
          </cell>
        </row>
        <row r="2067">
          <cell r="A2067" t="str">
            <v>P069</v>
          </cell>
          <cell r="B2067" t="str">
            <v>PROGRESSIVE SURVEYING SYSTEMS (P) LTD.</v>
          </cell>
        </row>
        <row r="2068">
          <cell r="A2068" t="str">
            <v>P070</v>
          </cell>
          <cell r="B2068" t="str">
            <v>PUSHKAR SINGH</v>
          </cell>
        </row>
        <row r="2069">
          <cell r="A2069" t="str">
            <v>P071</v>
          </cell>
          <cell r="B2069" t="str">
            <v>P.S.INTERIORS</v>
          </cell>
        </row>
        <row r="2070">
          <cell r="A2070" t="str">
            <v>P072</v>
          </cell>
          <cell r="B2070" t="str">
            <v>PANEL BUILDERS INDIA PVT. LTD.</v>
          </cell>
        </row>
        <row r="2071">
          <cell r="A2071" t="str">
            <v>P073</v>
          </cell>
          <cell r="B2071" t="str">
            <v>PINTU NURSERY</v>
          </cell>
        </row>
        <row r="2072">
          <cell r="A2072" t="str">
            <v>P074</v>
          </cell>
          <cell r="B2072" t="str">
            <v>PARTAP NURSERY</v>
          </cell>
        </row>
        <row r="2073">
          <cell r="A2073" t="str">
            <v>P075</v>
          </cell>
          <cell r="B2073" t="str">
            <v>PRADHAN NURSERY</v>
          </cell>
        </row>
        <row r="2074">
          <cell r="A2074" t="str">
            <v>P076</v>
          </cell>
          <cell r="B2074" t="str">
            <v>PRIVAT HOSPITAL</v>
          </cell>
        </row>
        <row r="2075">
          <cell r="A2075" t="str">
            <v>P103</v>
          </cell>
          <cell r="B2075" t="str">
            <v>SILVER OAKS</v>
          </cell>
        </row>
        <row r="2076">
          <cell r="A2076" t="str">
            <v>P111</v>
          </cell>
          <cell r="B2076" t="str">
            <v>TOWN HOUSES PHASE-III</v>
          </cell>
        </row>
        <row r="2077">
          <cell r="A2077" t="str">
            <v>P112</v>
          </cell>
          <cell r="B2077" t="str">
            <v>PRECISION ENGINEERS</v>
          </cell>
        </row>
        <row r="2078">
          <cell r="A2078" t="str">
            <v>P115</v>
          </cell>
          <cell r="B2078" t="str">
            <v>ADD. TOWN HOUSES</v>
          </cell>
        </row>
        <row r="2079">
          <cell r="A2079" t="str">
            <v>P121</v>
          </cell>
          <cell r="B2079" t="str">
            <v>SECTOR ROAD</v>
          </cell>
        </row>
        <row r="2080">
          <cell r="A2080" t="str">
            <v>P124</v>
          </cell>
          <cell r="B2080" t="str">
            <v>MARUTI HOUSING</v>
          </cell>
        </row>
        <row r="2081">
          <cell r="A2081" t="str">
            <v>P128</v>
          </cell>
          <cell r="B2081" t="str">
            <v>MARKETING OFFICE</v>
          </cell>
        </row>
        <row r="2082">
          <cell r="A2082" t="str">
            <v>P129</v>
          </cell>
          <cell r="B2082" t="str">
            <v>OVERSEAS PROJECT  KUWAIT</v>
          </cell>
        </row>
        <row r="2083">
          <cell r="A2083" t="str">
            <v>P130</v>
          </cell>
          <cell r="B2083" t="str">
            <v>PARK &amp; SHOP</v>
          </cell>
        </row>
        <row r="2084">
          <cell r="A2084" t="str">
            <v>P131</v>
          </cell>
          <cell r="B2084" t="str">
            <v>GAIL AURIYA</v>
          </cell>
        </row>
        <row r="2085">
          <cell r="A2085" t="str">
            <v>P132</v>
          </cell>
          <cell r="B2085" t="str">
            <v>N D D B</v>
          </cell>
        </row>
        <row r="2086">
          <cell r="A2086" t="str">
            <v>P133</v>
          </cell>
          <cell r="B2086" t="str">
            <v>BEVERLY PARK-I</v>
          </cell>
        </row>
        <row r="2087">
          <cell r="A2087" t="str">
            <v>P134</v>
          </cell>
          <cell r="B2087" t="str">
            <v>I O C L</v>
          </cell>
        </row>
        <row r="2088">
          <cell r="A2088" t="str">
            <v>P135</v>
          </cell>
          <cell r="B2088" t="str">
            <v>UGP - S OAKS</v>
          </cell>
        </row>
        <row r="2089">
          <cell r="A2089" t="str">
            <v>P137</v>
          </cell>
          <cell r="B2089" t="str">
            <v>SILVER OAKS EWS</v>
          </cell>
        </row>
        <row r="2090">
          <cell r="A2090" t="str">
            <v>P138</v>
          </cell>
          <cell r="B2090" t="str">
            <v>SILVER OAKS BLD. 120/121/122</v>
          </cell>
        </row>
        <row r="2091">
          <cell r="A2091" t="str">
            <v>P139</v>
          </cell>
          <cell r="B2091" t="str">
            <v>UNDERGROUND 'B' &amp; 'C'</v>
          </cell>
        </row>
        <row r="2092">
          <cell r="A2092" t="str">
            <v>P140</v>
          </cell>
          <cell r="B2092" t="str">
            <v>STOP &amp; SHOP</v>
          </cell>
        </row>
        <row r="2093">
          <cell r="A2093" t="str">
            <v>P141</v>
          </cell>
          <cell r="B2093" t="str">
            <v>BEVERLY PARK-II</v>
          </cell>
        </row>
        <row r="2094">
          <cell r="A2094" t="str">
            <v>P142</v>
          </cell>
          <cell r="B2094" t="str">
            <v>EXE. HOMES</v>
          </cell>
        </row>
        <row r="2095">
          <cell r="A2095" t="str">
            <v>P143</v>
          </cell>
          <cell r="B2095" t="str">
            <v>SUPER MART-I</v>
          </cell>
        </row>
        <row r="2096">
          <cell r="A2096" t="str">
            <v>P144</v>
          </cell>
          <cell r="B2096" t="str">
            <v>CENTRAL BATCHING PLANT</v>
          </cell>
        </row>
        <row r="2097">
          <cell r="A2097" t="str">
            <v>P145</v>
          </cell>
          <cell r="B2097" t="str">
            <v>CENTRAL EQUIPMENT POOL</v>
          </cell>
        </row>
        <row r="2098">
          <cell r="A2098" t="str">
            <v>P146</v>
          </cell>
          <cell r="B2098" t="str">
            <v>SUPER MART-II</v>
          </cell>
        </row>
        <row r="2099">
          <cell r="A2099" t="str">
            <v>P147</v>
          </cell>
          <cell r="B2099" t="str">
            <v>PREMIER IRRIGATION EQUIPMENT LTD.</v>
          </cell>
        </row>
        <row r="2100">
          <cell r="A2100" t="str">
            <v>P148</v>
          </cell>
          <cell r="B2100" t="str">
            <v>CORPORATE PARK</v>
          </cell>
        </row>
        <row r="2101">
          <cell r="A2101" t="str">
            <v>P150</v>
          </cell>
          <cell r="B2101" t="str">
            <v>MISC. DEVELOPMENT</v>
          </cell>
        </row>
        <row r="2102">
          <cell r="A2102" t="str">
            <v>P151</v>
          </cell>
          <cell r="B2102" t="str">
            <v>PHASE-V MISC. DEV.</v>
          </cell>
        </row>
        <row r="2103">
          <cell r="A2103" t="str">
            <v>P162</v>
          </cell>
          <cell r="B2103" t="str">
            <v>REGENCY PARK</v>
          </cell>
        </row>
        <row r="2104">
          <cell r="A2104" t="str">
            <v>P163</v>
          </cell>
          <cell r="B2104" t="str">
            <v>SFS CHARITABLE TRUST</v>
          </cell>
        </row>
        <row r="2105">
          <cell r="A2105" t="str">
            <v>P164</v>
          </cell>
          <cell r="B2105" t="str">
            <v>SILVER OAKS UPGRADATION</v>
          </cell>
        </row>
        <row r="2106">
          <cell r="A2106" t="str">
            <v>P165</v>
          </cell>
          <cell r="B2106" t="str">
            <v>NEW TOWN HOUSES</v>
          </cell>
        </row>
        <row r="2107">
          <cell r="A2107" t="str">
            <v>P166</v>
          </cell>
          <cell r="B2107" t="str">
            <v>PANKAJ FURNITURE CO.(INOP.)</v>
          </cell>
        </row>
        <row r="2108">
          <cell r="A2108" t="str">
            <v>P167</v>
          </cell>
          <cell r="B2108" t="str">
            <v>PLASTO CRAFT INDUSTRIAL CORP.</v>
          </cell>
        </row>
        <row r="2109">
          <cell r="A2109" t="str">
            <v>P168</v>
          </cell>
          <cell r="B2109" t="str">
            <v>PAL MOTORS</v>
          </cell>
        </row>
        <row r="2110">
          <cell r="A2110" t="str">
            <v>P169</v>
          </cell>
          <cell r="B2110" t="str">
            <v>PARKASH YADAV</v>
          </cell>
        </row>
        <row r="2111">
          <cell r="A2111" t="str">
            <v>P170</v>
          </cell>
          <cell r="B2111" t="str">
            <v>PROOFWELL SERVICES</v>
          </cell>
        </row>
        <row r="2112">
          <cell r="A2112" t="str">
            <v>P171</v>
          </cell>
          <cell r="B2112" t="str">
            <v>PARK HOTEL</v>
          </cell>
        </row>
        <row r="2113">
          <cell r="A2113" t="str">
            <v>P172</v>
          </cell>
          <cell r="B2113" t="str">
            <v>PRATAP SINGH YADAV</v>
          </cell>
        </row>
        <row r="2114">
          <cell r="A2114" t="str">
            <v>P173</v>
          </cell>
          <cell r="B2114" t="str">
            <v>PARVESH C JETHI ASSOCIATES</v>
          </cell>
        </row>
        <row r="2115">
          <cell r="A2115" t="str">
            <v>P174</v>
          </cell>
          <cell r="B2115" t="str">
            <v>PRESTIGE MARBLES</v>
          </cell>
        </row>
        <row r="2116">
          <cell r="A2116" t="str">
            <v>P175</v>
          </cell>
          <cell r="B2116" t="str">
            <v>PAHUJA BUILDING MATERIAL STORE</v>
          </cell>
        </row>
        <row r="2117">
          <cell r="A2117" t="str">
            <v>P176</v>
          </cell>
          <cell r="B2117" t="str">
            <v>PLAZA STEEL ROLLING MILLS (P) LTD.</v>
          </cell>
        </row>
        <row r="2118">
          <cell r="A2118" t="str">
            <v>P177</v>
          </cell>
          <cell r="B2118" t="str">
            <v>PIPE LINKERS</v>
          </cell>
        </row>
        <row r="2119">
          <cell r="A2119" t="str">
            <v>P178</v>
          </cell>
          <cell r="B2119" t="str">
            <v>P V KAUSHAL &amp; CO</v>
          </cell>
        </row>
        <row r="2120">
          <cell r="A2120" t="str">
            <v>P179</v>
          </cell>
          <cell r="B2120" t="str">
            <v>POWERTRONIX MARKETING</v>
          </cell>
        </row>
        <row r="2121">
          <cell r="A2121" t="str">
            <v>P180</v>
          </cell>
          <cell r="B2121" t="str">
            <v>P JAGIRDAR</v>
          </cell>
        </row>
        <row r="2122">
          <cell r="A2122" t="str">
            <v>P181</v>
          </cell>
          <cell r="B2122" t="str">
            <v>PROACTIVE DATA SYSTEMS PVT LTD</v>
          </cell>
        </row>
        <row r="2123">
          <cell r="A2123" t="str">
            <v>P182</v>
          </cell>
          <cell r="B2123" t="str">
            <v>POOJA TRAVELS</v>
          </cell>
        </row>
        <row r="2124">
          <cell r="A2124" t="str">
            <v>P183</v>
          </cell>
          <cell r="B2124" t="str">
            <v>PUBLIC WORKS DEPARTMENT</v>
          </cell>
        </row>
        <row r="2125">
          <cell r="A2125" t="str">
            <v>P184</v>
          </cell>
          <cell r="B2125" t="str">
            <v>PRESTIGE MARBLES</v>
          </cell>
        </row>
        <row r="2126">
          <cell r="A2126" t="str">
            <v>P185</v>
          </cell>
          <cell r="B2126" t="str">
            <v>PUNJAB PIPES</v>
          </cell>
        </row>
        <row r="2127">
          <cell r="A2127" t="str">
            <v>P186</v>
          </cell>
          <cell r="B2127" t="str">
            <v>PROBE INTELLIGENCE SERVICE</v>
          </cell>
        </row>
        <row r="2128">
          <cell r="A2128" t="str">
            <v>P187</v>
          </cell>
          <cell r="B2128" t="str">
            <v>PEST CONTROL &amp; ERADICATION SERVICES</v>
          </cell>
        </row>
        <row r="2129">
          <cell r="A2129" t="str">
            <v>P188</v>
          </cell>
          <cell r="B2129" t="str">
            <v>PERFECT SERVICES</v>
          </cell>
        </row>
        <row r="2130">
          <cell r="A2130" t="str">
            <v>P189</v>
          </cell>
          <cell r="B2130" t="str">
            <v>PIONEER PETROCHEM PVT. LTD.</v>
          </cell>
        </row>
        <row r="2131">
          <cell r="A2131" t="str">
            <v>P190</v>
          </cell>
          <cell r="B2131" t="str">
            <v>PRECISION ELECTRICALS</v>
          </cell>
        </row>
        <row r="2132">
          <cell r="A2132" t="str">
            <v>P191</v>
          </cell>
          <cell r="B2132" t="str">
            <v>M/S PYARE LAL ANIL KUMAR</v>
          </cell>
        </row>
        <row r="2133">
          <cell r="A2133" t="str">
            <v>P192</v>
          </cell>
          <cell r="B2133" t="str">
            <v>PAL TAXI SERVICE</v>
          </cell>
        </row>
        <row r="2134">
          <cell r="A2134" t="str">
            <v>P193</v>
          </cell>
          <cell r="B2134" t="str">
            <v>PECMA AIR SYSTEMS PVT. LTD.</v>
          </cell>
        </row>
        <row r="2135">
          <cell r="A2135" t="str">
            <v>P194</v>
          </cell>
          <cell r="B2135" t="str">
            <v>PRAKASH TENT HOUSE</v>
          </cell>
        </row>
        <row r="2136">
          <cell r="A2136" t="str">
            <v>P195</v>
          </cell>
          <cell r="B2136" t="str">
            <v>PAUL &amp; COMPANY</v>
          </cell>
        </row>
        <row r="2137">
          <cell r="A2137" t="str">
            <v>P196</v>
          </cell>
          <cell r="B2137" t="str">
            <v>PHOOL SINGH YADAV</v>
          </cell>
        </row>
        <row r="2138">
          <cell r="A2138" t="str">
            <v>P197</v>
          </cell>
          <cell r="B2138" t="str">
            <v>PURMA AIR TRAVEL AGENCY</v>
          </cell>
        </row>
        <row r="2139">
          <cell r="A2139" t="str">
            <v>P198</v>
          </cell>
          <cell r="B2139" t="str">
            <v>PAPPU IRON STORE</v>
          </cell>
        </row>
        <row r="2140">
          <cell r="A2140" t="str">
            <v>P199</v>
          </cell>
          <cell r="B2140" t="str">
            <v>PARQUET FURNISHERS PVT LTD</v>
          </cell>
        </row>
        <row r="2141">
          <cell r="A2141" t="str">
            <v>P200</v>
          </cell>
          <cell r="B2141" t="str">
            <v>PHD CHAMBER OF COMMERCE AND INDUSTRY</v>
          </cell>
        </row>
        <row r="2142">
          <cell r="A2142" t="str">
            <v>P201</v>
          </cell>
          <cell r="B2142" t="str">
            <v>PUSHPA KALRA</v>
          </cell>
        </row>
        <row r="2143">
          <cell r="A2143" t="str">
            <v>P202</v>
          </cell>
          <cell r="B2143" t="str">
            <v>PRAGATI MARKETING CO.</v>
          </cell>
        </row>
        <row r="2144">
          <cell r="A2144" t="str">
            <v>P203</v>
          </cell>
          <cell r="B2144" t="str">
            <v>POWERTECH ENGINEERS</v>
          </cell>
        </row>
        <row r="2145">
          <cell r="A2145" t="str">
            <v>P204</v>
          </cell>
          <cell r="B2145" t="str">
            <v>PRATEEK MULTI ENGINEERING</v>
          </cell>
        </row>
        <row r="2146">
          <cell r="A2146" t="str">
            <v>P205</v>
          </cell>
          <cell r="B2146" t="str">
            <v>PABITRA BISWAS</v>
          </cell>
        </row>
        <row r="2147">
          <cell r="A2147" t="str">
            <v>P206</v>
          </cell>
          <cell r="B2147" t="str">
            <v>PRINCE GENERATORS</v>
          </cell>
        </row>
        <row r="2148">
          <cell r="A2148" t="str">
            <v>P207</v>
          </cell>
          <cell r="B2148" t="str">
            <v>P S SARIN &amp; CO.</v>
          </cell>
        </row>
        <row r="2149">
          <cell r="A2149" t="str">
            <v>P208</v>
          </cell>
          <cell r="B2149" t="str">
            <v>PRINCE PIPES &amp; FITTINGS PVT. LTD.</v>
          </cell>
        </row>
        <row r="2150">
          <cell r="A2150" t="str">
            <v>P209</v>
          </cell>
          <cell r="B2150" t="str">
            <v>PROSPEROUS PERSPECTIVE</v>
          </cell>
        </row>
        <row r="2151">
          <cell r="A2151" t="str">
            <v>P210</v>
          </cell>
          <cell r="B2151" t="str">
            <v>POOJA ENTERPRISES</v>
          </cell>
        </row>
        <row r="2152">
          <cell r="A2152" t="str">
            <v>P211</v>
          </cell>
          <cell r="B2152" t="str">
            <v>PARIKHIT RAN SINGH</v>
          </cell>
        </row>
        <row r="2153">
          <cell r="A2153" t="str">
            <v>P212</v>
          </cell>
          <cell r="B2153" t="str">
            <v>P C SHARMA &amp; CO.</v>
          </cell>
        </row>
        <row r="2154">
          <cell r="A2154" t="str">
            <v>P213</v>
          </cell>
          <cell r="B2154" t="str">
            <v>PROMPT</v>
          </cell>
        </row>
        <row r="2155">
          <cell r="A2155" t="str">
            <v>P214</v>
          </cell>
          <cell r="B2155" t="str">
            <v>PARUPKAR MEDICAL STORE</v>
          </cell>
        </row>
        <row r="2156">
          <cell r="A2156" t="str">
            <v>P215</v>
          </cell>
          <cell r="B2156" t="str">
            <v>PREMIER TRADING CORPORATION</v>
          </cell>
        </row>
        <row r="2157">
          <cell r="A2157" t="str">
            <v>P216</v>
          </cell>
          <cell r="B2157" t="str">
            <v>PRAGATI ASSOCIATES</v>
          </cell>
        </row>
        <row r="2158">
          <cell r="A2158" t="str">
            <v>P217</v>
          </cell>
          <cell r="B2158" t="str">
            <v>PARTAP BUILDING MATERIAL CARRIER</v>
          </cell>
        </row>
        <row r="2159">
          <cell r="A2159" t="str">
            <v>P218</v>
          </cell>
          <cell r="B2159" t="str">
            <v>PERFECT COMPUTERS</v>
          </cell>
        </row>
        <row r="2160">
          <cell r="A2160" t="str">
            <v>P219</v>
          </cell>
          <cell r="B2160" t="str">
            <v>PANCHAL INDIA</v>
          </cell>
        </row>
        <row r="2161">
          <cell r="A2161" t="str">
            <v>P220</v>
          </cell>
          <cell r="B2161" t="str">
            <v>PEGASUS SERVICES</v>
          </cell>
        </row>
        <row r="2162">
          <cell r="A2162" t="str">
            <v>P221</v>
          </cell>
          <cell r="B2162" t="str">
            <v>PALTECH COOLING TOWERS &amp; EQUIPMENT P.LTD</v>
          </cell>
        </row>
        <row r="2163">
          <cell r="A2163" t="str">
            <v>P222</v>
          </cell>
          <cell r="B2163" t="str">
            <v>PARVIS CONSTRUCTIONS</v>
          </cell>
        </row>
        <row r="2164">
          <cell r="A2164" t="str">
            <v>P223</v>
          </cell>
          <cell r="B2164" t="str">
            <v>PARTAB SINGH</v>
          </cell>
        </row>
        <row r="2165">
          <cell r="A2165" t="str">
            <v>P224</v>
          </cell>
          <cell r="B2165" t="str">
            <v>PARIS AUTO STORES</v>
          </cell>
        </row>
        <row r="2166">
          <cell r="A2166" t="str">
            <v>P225</v>
          </cell>
          <cell r="B2166" t="str">
            <v>P R YADAV</v>
          </cell>
        </row>
        <row r="2167">
          <cell r="A2167" t="str">
            <v>P226</v>
          </cell>
          <cell r="B2167" t="str">
            <v>PRJ SANITARY APPLIANCES (P) LTD.</v>
          </cell>
        </row>
        <row r="2168">
          <cell r="A2168" t="str">
            <v>P227</v>
          </cell>
          <cell r="B2168" t="str">
            <v>PARTAP STEELS</v>
          </cell>
        </row>
        <row r="2169">
          <cell r="A2169" t="str">
            <v>P228</v>
          </cell>
          <cell r="B2169" t="str">
            <v>PILLARS INDIA</v>
          </cell>
        </row>
        <row r="2170">
          <cell r="A2170" t="str">
            <v>P229</v>
          </cell>
          <cell r="B2170" t="str">
            <v>PRIDE PROJECT PRIVATE LIMITED</v>
          </cell>
        </row>
        <row r="2171">
          <cell r="A2171" t="str">
            <v>P230</v>
          </cell>
          <cell r="B2171" t="str">
            <v>POMILLA REPRO GRAPHICS</v>
          </cell>
        </row>
        <row r="2172">
          <cell r="A2172" t="str">
            <v>P231</v>
          </cell>
          <cell r="B2172" t="str">
            <v>PARDEEP CARRIER</v>
          </cell>
        </row>
        <row r="2173">
          <cell r="A2173" t="str">
            <v>P232</v>
          </cell>
          <cell r="B2173" t="str">
            <v>PRASH TRADING (P) LTD.</v>
          </cell>
        </row>
        <row r="2174">
          <cell r="A2174" t="str">
            <v>P233</v>
          </cell>
          <cell r="B2174" t="str">
            <v>PONDY MARBLE PROCESSORS</v>
          </cell>
        </row>
        <row r="2175">
          <cell r="A2175" t="str">
            <v>P234</v>
          </cell>
          <cell r="B2175" t="str">
            <v>PRINITY TIMBERS (P) LTD.</v>
          </cell>
        </row>
        <row r="2176">
          <cell r="A2176" t="str">
            <v>P235</v>
          </cell>
          <cell r="B2176" t="str">
            <v>P N GHOSH &amp; ASSOCIATES</v>
          </cell>
        </row>
        <row r="2177">
          <cell r="A2177" t="str">
            <v>P236</v>
          </cell>
          <cell r="B2177" t="str">
            <v>PARVEEN KUMAR</v>
          </cell>
        </row>
        <row r="2178">
          <cell r="A2178" t="str">
            <v>P237</v>
          </cell>
          <cell r="B2178" t="str">
            <v>PASCO AUTOMOBILES</v>
          </cell>
        </row>
        <row r="2179">
          <cell r="A2179" t="str">
            <v>P238</v>
          </cell>
          <cell r="B2179" t="str">
            <v>POWER CONTROL CORPORATION</v>
          </cell>
        </row>
        <row r="2180">
          <cell r="A2180" t="str">
            <v>P239</v>
          </cell>
          <cell r="B2180" t="str">
            <v>PRACHTEL INFOCOM SYSTEMS</v>
          </cell>
        </row>
        <row r="2181">
          <cell r="A2181" t="str">
            <v>P240</v>
          </cell>
          <cell r="B2181" t="str">
            <v>PEARL HOUSE</v>
          </cell>
        </row>
        <row r="2182">
          <cell r="A2182" t="str">
            <v>P241</v>
          </cell>
          <cell r="B2182" t="str">
            <v>POOJA MARBLE</v>
          </cell>
        </row>
        <row r="2183">
          <cell r="A2183" t="str">
            <v>P242</v>
          </cell>
          <cell r="B2183" t="str">
            <v>PHOOL WATI</v>
          </cell>
        </row>
        <row r="2184">
          <cell r="A2184" t="str">
            <v>P243</v>
          </cell>
          <cell r="B2184" t="str">
            <v>PRADHAN BROTHERS</v>
          </cell>
        </row>
        <row r="2185">
          <cell r="A2185" t="str">
            <v>P244</v>
          </cell>
          <cell r="B2185" t="str">
            <v>PANKHURI DESIGNS</v>
          </cell>
        </row>
        <row r="2186">
          <cell r="A2186" t="str">
            <v>P245</v>
          </cell>
          <cell r="B2186" t="str">
            <v>P.JAGIRDAR (ADVOCATE)</v>
          </cell>
        </row>
        <row r="2187">
          <cell r="A2187" t="str">
            <v>P246</v>
          </cell>
          <cell r="B2187" t="str">
            <v>PANKAJ ELECTRONICS</v>
          </cell>
        </row>
        <row r="2188">
          <cell r="A2188" t="str">
            <v>P247</v>
          </cell>
          <cell r="B2188" t="str">
            <v>MRS. PUSHPA RAWAT</v>
          </cell>
        </row>
        <row r="2189">
          <cell r="A2189" t="str">
            <v>P248</v>
          </cell>
          <cell r="B2189" t="str">
            <v>PRAMOD KUMAR</v>
          </cell>
        </row>
        <row r="2190">
          <cell r="A2190" t="str">
            <v>P249</v>
          </cell>
          <cell r="B2190" t="str">
            <v>POOJA PARQUET</v>
          </cell>
        </row>
        <row r="2191">
          <cell r="A2191" t="str">
            <v>P250</v>
          </cell>
          <cell r="B2191" t="str">
            <v>PICTURESQUE</v>
          </cell>
        </row>
        <row r="2192">
          <cell r="A2192" t="str">
            <v>P251</v>
          </cell>
          <cell r="B2192" t="str">
            <v>PACIFIC FIRE CONTROLS</v>
          </cell>
        </row>
        <row r="2193">
          <cell r="A2193" t="str">
            <v>P252</v>
          </cell>
          <cell r="B2193" t="str">
            <v>PREM NATH BRIJ KUMAR</v>
          </cell>
        </row>
        <row r="2194">
          <cell r="A2194" t="str">
            <v>P253</v>
          </cell>
          <cell r="B2194" t="str">
            <v>PAUL &amp; PAUL</v>
          </cell>
        </row>
        <row r="2195">
          <cell r="A2195" t="str">
            <v>P254</v>
          </cell>
          <cell r="B2195" t="str">
            <v>PROJECT ENGINEERING TRADERS</v>
          </cell>
        </row>
        <row r="2196">
          <cell r="A2196" t="str">
            <v>P801</v>
          </cell>
          <cell r="B2196" t="str">
            <v>P K GARG</v>
          </cell>
        </row>
        <row r="2197">
          <cell r="A2197" t="str">
            <v>P802</v>
          </cell>
          <cell r="B2197" t="str">
            <v>P V SAMANT</v>
          </cell>
        </row>
        <row r="2198">
          <cell r="A2198" t="str">
            <v>P803</v>
          </cell>
          <cell r="B2198" t="str">
            <v>P N BACEJA</v>
          </cell>
        </row>
        <row r="2199">
          <cell r="A2199" t="str">
            <v>P804</v>
          </cell>
          <cell r="B2199" t="str">
            <v>PUSHPA KAUL</v>
          </cell>
        </row>
        <row r="2200">
          <cell r="A2200" t="str">
            <v>P805</v>
          </cell>
          <cell r="B2200" t="str">
            <v>PRAKASH M NENE</v>
          </cell>
        </row>
        <row r="2201">
          <cell r="A2201" t="str">
            <v>P806</v>
          </cell>
          <cell r="B2201" t="str">
            <v>P P DHIR</v>
          </cell>
        </row>
        <row r="2202">
          <cell r="A2202" t="str">
            <v>P807</v>
          </cell>
          <cell r="B2202" t="str">
            <v>TO BE CHECKED</v>
          </cell>
        </row>
        <row r="2203">
          <cell r="A2203" t="str">
            <v>P808</v>
          </cell>
          <cell r="B2203" t="str">
            <v>P.R.JUMRANI</v>
          </cell>
        </row>
        <row r="2204">
          <cell r="A2204" t="str">
            <v>P809</v>
          </cell>
          <cell r="B2204" t="str">
            <v>PREM MADAN</v>
          </cell>
        </row>
        <row r="2205">
          <cell r="A2205" t="str">
            <v>P810</v>
          </cell>
          <cell r="B2205" t="str">
            <v>PARDEEP TARA</v>
          </cell>
        </row>
        <row r="2206">
          <cell r="A2206" t="str">
            <v>P811</v>
          </cell>
          <cell r="B2206" t="str">
            <v>P.R. SINGH</v>
          </cell>
        </row>
        <row r="2207">
          <cell r="A2207" t="str">
            <v>P812</v>
          </cell>
          <cell r="B2207" t="str">
            <v>MRS. PRITAM KRISHAN</v>
          </cell>
        </row>
        <row r="2208">
          <cell r="A2208" t="str">
            <v>P813</v>
          </cell>
          <cell r="B2208" t="str">
            <v>PREM SAGAR GUJRAL</v>
          </cell>
        </row>
        <row r="2209">
          <cell r="A2209" t="str">
            <v>Q001</v>
          </cell>
          <cell r="B2209" t="str">
            <v>QUTAB ENCLAVE CONTRACTORS</v>
          </cell>
        </row>
        <row r="2210">
          <cell r="A2210" t="str">
            <v>Q002</v>
          </cell>
          <cell r="B2210" t="str">
            <v>QUALITY STRATEGIST</v>
          </cell>
        </row>
        <row r="2211">
          <cell r="A2211" t="str">
            <v>Q003</v>
          </cell>
          <cell r="B2211" t="str">
            <v>QUANTUN SYSTEM (P) LTD.</v>
          </cell>
        </row>
        <row r="2212">
          <cell r="A2212" t="str">
            <v>R001</v>
          </cell>
          <cell r="B2212" t="str">
            <v>RAM CHAND TARA CHAND</v>
          </cell>
        </row>
        <row r="2213">
          <cell r="A2213" t="str">
            <v>R002</v>
          </cell>
          <cell r="B2213" t="str">
            <v>ROHINI COMMERCIAL SERVICES</v>
          </cell>
        </row>
        <row r="2214">
          <cell r="A2214" t="str">
            <v>R003</v>
          </cell>
          <cell r="B2214" t="str">
            <v>RAM NATH SUDARSHAN KUMAR</v>
          </cell>
        </row>
        <row r="2215">
          <cell r="A2215" t="str">
            <v>R004</v>
          </cell>
          <cell r="B2215" t="str">
            <v>RAINBOW CONSTRUCTION CO.</v>
          </cell>
        </row>
        <row r="2216">
          <cell r="A2216" t="str">
            <v>R005</v>
          </cell>
          <cell r="B2216" t="str">
            <v>RAINBOW PAINTS  &amp; CHEMICALS</v>
          </cell>
        </row>
        <row r="2217">
          <cell r="A2217" t="str">
            <v>R006</v>
          </cell>
          <cell r="B2217" t="str">
            <v>R.K STONEWARE (P) LTD.</v>
          </cell>
        </row>
        <row r="2218">
          <cell r="A2218" t="str">
            <v>R007</v>
          </cell>
          <cell r="B2218" t="str">
            <v>ROHIT TRADING COMPANY</v>
          </cell>
        </row>
        <row r="2219">
          <cell r="A2219" t="str">
            <v>R008</v>
          </cell>
          <cell r="B2219" t="str">
            <v>RAYMUS STRUCTURALS &amp; ENGINEERING (P) LTD</v>
          </cell>
        </row>
        <row r="2220">
          <cell r="A2220" t="str">
            <v>R009</v>
          </cell>
          <cell r="B2220" t="str">
            <v>RAMA &amp; COMPANY</v>
          </cell>
        </row>
        <row r="2221">
          <cell r="A2221" t="str">
            <v>R010</v>
          </cell>
          <cell r="B2221" t="str">
            <v>RAO BRICK CENTRE</v>
          </cell>
        </row>
        <row r="2222">
          <cell r="A2222" t="str">
            <v>R011</v>
          </cell>
          <cell r="B2222" t="str">
            <v>RAJPAL &amp; ASSOCIATES</v>
          </cell>
        </row>
        <row r="2223">
          <cell r="A2223" t="str">
            <v>R012</v>
          </cell>
          <cell r="B2223" t="str">
            <v>RAMLAL</v>
          </cell>
        </row>
        <row r="2224">
          <cell r="A2224" t="str">
            <v>R013</v>
          </cell>
          <cell r="B2224" t="str">
            <v>RADHA KISHAN</v>
          </cell>
        </row>
        <row r="2225">
          <cell r="A2225" t="str">
            <v>R014</v>
          </cell>
          <cell r="B2225" t="str">
            <v>RAMA BUILDER</v>
          </cell>
        </row>
        <row r="2226">
          <cell r="A2226" t="str">
            <v>R015</v>
          </cell>
          <cell r="B2226" t="str">
            <v>RAMESH</v>
          </cell>
        </row>
        <row r="2227">
          <cell r="A2227" t="str">
            <v>R016</v>
          </cell>
          <cell r="B2227" t="str">
            <v>RAM MURTI</v>
          </cell>
        </row>
        <row r="2228">
          <cell r="A2228" t="str">
            <v>R017</v>
          </cell>
          <cell r="B2228" t="str">
            <v>RATHI UDYOG LTD.</v>
          </cell>
        </row>
        <row r="2229">
          <cell r="A2229" t="str">
            <v>R018</v>
          </cell>
          <cell r="B2229" t="str">
            <v>RAMKHILARI</v>
          </cell>
        </row>
        <row r="2230">
          <cell r="A2230" t="str">
            <v>R019</v>
          </cell>
          <cell r="B2230" t="str">
            <v>RAJU SINGH</v>
          </cell>
        </row>
        <row r="2231">
          <cell r="A2231" t="str">
            <v>R020</v>
          </cell>
          <cell r="B2231" t="str">
            <v>RAMA BUILDERS</v>
          </cell>
        </row>
        <row r="2232">
          <cell r="A2232" t="str">
            <v>R021</v>
          </cell>
          <cell r="B2232" t="str">
            <v>RAM CHANDER MISHRA</v>
          </cell>
        </row>
        <row r="2233">
          <cell r="A2233" t="str">
            <v>R022</v>
          </cell>
          <cell r="B2233" t="str">
            <v>RAM PRASAD</v>
          </cell>
        </row>
        <row r="2234">
          <cell r="A2234" t="str">
            <v>R023</v>
          </cell>
          <cell r="B2234" t="str">
            <v>RAMA ROLLING SHUTTER INDUSTRIES</v>
          </cell>
        </row>
        <row r="2235">
          <cell r="A2235" t="str">
            <v>R024</v>
          </cell>
          <cell r="B2235" t="str">
            <v>R.K.AUTOMOTIVE CORP</v>
          </cell>
        </row>
        <row r="2236">
          <cell r="A2236" t="str">
            <v>R025</v>
          </cell>
          <cell r="B2236" t="str">
            <v>R P KASNIA</v>
          </cell>
        </row>
        <row r="2237">
          <cell r="A2237" t="str">
            <v>R026</v>
          </cell>
          <cell r="B2237" t="str">
            <v>RPG RICOH LTD.</v>
          </cell>
        </row>
        <row r="2238">
          <cell r="A2238" t="str">
            <v>R027</v>
          </cell>
          <cell r="B2238" t="str">
            <v>RANA CONTRACTS</v>
          </cell>
        </row>
        <row r="2239">
          <cell r="A2239" t="str">
            <v>R028</v>
          </cell>
          <cell r="B2239" t="str">
            <v>RAM NIWAS</v>
          </cell>
        </row>
        <row r="2240">
          <cell r="A2240" t="str">
            <v>R029</v>
          </cell>
          <cell r="B2240" t="str">
            <v>RATTAN LAL</v>
          </cell>
        </row>
        <row r="2241">
          <cell r="A2241" t="str">
            <v>R030</v>
          </cell>
          <cell r="B2241" t="str">
            <v>R K EARTMOVERS</v>
          </cell>
        </row>
        <row r="2242">
          <cell r="A2242" t="str">
            <v>R031</v>
          </cell>
          <cell r="B2242" t="str">
            <v>RAHUL CONSTRUCTION COMPANY</v>
          </cell>
        </row>
        <row r="2243">
          <cell r="A2243" t="str">
            <v>R032</v>
          </cell>
          <cell r="B2243" t="str">
            <v>RAM SWARTH RAI</v>
          </cell>
        </row>
        <row r="2244">
          <cell r="A2244" t="str">
            <v>R033</v>
          </cell>
          <cell r="B2244" t="str">
            <v>RAMPRIT SHARMA</v>
          </cell>
        </row>
        <row r="2245">
          <cell r="A2245" t="str">
            <v>R034</v>
          </cell>
          <cell r="B2245" t="str">
            <v>RAM NIWAS BUILDER</v>
          </cell>
        </row>
        <row r="2246">
          <cell r="A2246" t="str">
            <v>R035</v>
          </cell>
          <cell r="B2246" t="str">
            <v>RAMESH CHAND CONTRACTOR &amp; CO.</v>
          </cell>
        </row>
        <row r="2247">
          <cell r="A2247" t="str">
            <v>R036</v>
          </cell>
          <cell r="B2247" t="str">
            <v>R C MISHRA</v>
          </cell>
        </row>
        <row r="2248">
          <cell r="A2248" t="str">
            <v>R037</v>
          </cell>
          <cell r="B2248" t="str">
            <v>RAJESH ENTERPRISES</v>
          </cell>
        </row>
        <row r="2249">
          <cell r="A2249" t="str">
            <v>R038</v>
          </cell>
          <cell r="B2249" t="str">
            <v>ROSHNI ROADLINES</v>
          </cell>
        </row>
        <row r="2250">
          <cell r="A2250" t="str">
            <v>R039</v>
          </cell>
          <cell r="B2250" t="str">
            <v>RAM NIWAS</v>
          </cell>
        </row>
        <row r="2251">
          <cell r="A2251" t="str">
            <v>R040</v>
          </cell>
          <cell r="B2251" t="str">
            <v>RAJBAHADUR</v>
          </cell>
        </row>
        <row r="2252">
          <cell r="A2252" t="str">
            <v>R041</v>
          </cell>
          <cell r="B2252" t="str">
            <v>R R BUILDERS</v>
          </cell>
        </row>
        <row r="2253">
          <cell r="A2253" t="str">
            <v>R042</v>
          </cell>
          <cell r="B2253" t="str">
            <v>RAM LOCHAN SHAH</v>
          </cell>
        </row>
        <row r="2254">
          <cell r="A2254" t="str">
            <v>R043</v>
          </cell>
          <cell r="B2254" t="str">
            <v>RAMA KANT CHAUHAN</v>
          </cell>
        </row>
        <row r="2255">
          <cell r="A2255" t="str">
            <v>R044</v>
          </cell>
          <cell r="B2255" t="str">
            <v>R N RATHEE</v>
          </cell>
        </row>
        <row r="2256">
          <cell r="A2256" t="str">
            <v>R045</v>
          </cell>
          <cell r="B2256" t="str">
            <v>RAJ AUTOWAYS</v>
          </cell>
        </row>
        <row r="2257">
          <cell r="A2257" t="str">
            <v>R046</v>
          </cell>
          <cell r="B2257" t="str">
            <v>R S PRINTER</v>
          </cell>
        </row>
        <row r="2258">
          <cell r="A2258" t="str">
            <v>R047</v>
          </cell>
          <cell r="B2258" t="str">
            <v>RAJ NARAYAN</v>
          </cell>
        </row>
        <row r="2259">
          <cell r="A2259" t="str">
            <v>R048</v>
          </cell>
          <cell r="B2259" t="str">
            <v>RAMINDER SINGH</v>
          </cell>
        </row>
        <row r="2260">
          <cell r="A2260" t="str">
            <v>R049</v>
          </cell>
          <cell r="B2260" t="str">
            <v>R M TRANSPORT</v>
          </cell>
        </row>
        <row r="2261">
          <cell r="A2261" t="str">
            <v>R050</v>
          </cell>
          <cell r="B2261" t="str">
            <v>RAJAN AUTO CARE</v>
          </cell>
        </row>
        <row r="2262">
          <cell r="A2262" t="str">
            <v>R051</v>
          </cell>
          <cell r="B2262" t="str">
            <v>RAO LEKH RAM</v>
          </cell>
        </row>
        <row r="2263">
          <cell r="A2263" t="str">
            <v>R052</v>
          </cell>
          <cell r="B2263" t="str">
            <v>RAJEEV KUMAR</v>
          </cell>
        </row>
        <row r="2264">
          <cell r="A2264" t="str">
            <v>R053</v>
          </cell>
          <cell r="B2264" t="str">
            <v>RAJANDER YADAV</v>
          </cell>
        </row>
        <row r="2265">
          <cell r="A2265" t="str">
            <v>R054</v>
          </cell>
          <cell r="B2265" t="str">
            <v>RAMADHAR GOR</v>
          </cell>
        </row>
        <row r="2266">
          <cell r="A2266" t="str">
            <v>R055</v>
          </cell>
          <cell r="B2266" t="str">
            <v>RANDHIR SINGH BUILDING MATERIAL SUPPLIER</v>
          </cell>
        </row>
        <row r="2267">
          <cell r="A2267" t="str">
            <v>R056</v>
          </cell>
          <cell r="B2267" t="str">
            <v>RAVI TRADING CO.</v>
          </cell>
        </row>
        <row r="2268">
          <cell r="A2268" t="str">
            <v>R057</v>
          </cell>
          <cell r="B2268" t="str">
            <v>RAMA KANT SINGH</v>
          </cell>
        </row>
        <row r="2269">
          <cell r="A2269" t="str">
            <v>R058</v>
          </cell>
          <cell r="B2269" t="str">
            <v>RAVI CARRIERS</v>
          </cell>
        </row>
        <row r="2270">
          <cell r="A2270" t="str">
            <v>R059</v>
          </cell>
          <cell r="B2270" t="str">
            <v>RAJ VAISHALI ENGG.</v>
          </cell>
        </row>
        <row r="2271">
          <cell r="A2271" t="str">
            <v>R060</v>
          </cell>
          <cell r="B2271" t="str">
            <v>RATISVAR UDYOG</v>
          </cell>
        </row>
        <row r="2272">
          <cell r="A2272" t="str">
            <v>R061</v>
          </cell>
          <cell r="B2272" t="str">
            <v>RAM SAWROOP</v>
          </cell>
        </row>
        <row r="2273">
          <cell r="A2273" t="str">
            <v>R062</v>
          </cell>
          <cell r="B2273" t="str">
            <v>RAJU YADAV</v>
          </cell>
        </row>
        <row r="2274">
          <cell r="A2274" t="str">
            <v>R063</v>
          </cell>
          <cell r="B2274" t="str">
            <v>RANBIR SINGH</v>
          </cell>
        </row>
        <row r="2275">
          <cell r="A2275" t="str">
            <v>R064</v>
          </cell>
          <cell r="B2275" t="str">
            <v>ROYAL SALES CORPORATION</v>
          </cell>
        </row>
        <row r="2276">
          <cell r="A2276" t="str">
            <v>R065</v>
          </cell>
          <cell r="B2276" t="str">
            <v>RAJBIR RANA</v>
          </cell>
        </row>
        <row r="2277">
          <cell r="A2277" t="str">
            <v>R066</v>
          </cell>
          <cell r="B2277" t="str">
            <v>R P KASHNIA</v>
          </cell>
        </row>
        <row r="2278">
          <cell r="A2278" t="str">
            <v>R067</v>
          </cell>
          <cell r="B2278" t="str">
            <v>R K ANAND</v>
          </cell>
        </row>
        <row r="2279">
          <cell r="A2279" t="str">
            <v>R068</v>
          </cell>
          <cell r="B2279" t="str">
            <v>RAJ KUMAR</v>
          </cell>
        </row>
        <row r="2280">
          <cell r="A2280" t="str">
            <v>R069</v>
          </cell>
          <cell r="B2280" t="str">
            <v>RAM BEHARI</v>
          </cell>
        </row>
        <row r="2281">
          <cell r="A2281" t="str">
            <v>R070</v>
          </cell>
          <cell r="B2281" t="str">
            <v>RAJ CONSTRUCTION</v>
          </cell>
        </row>
        <row r="2282">
          <cell r="A2282" t="str">
            <v>R071</v>
          </cell>
          <cell r="B2282" t="str">
            <v>RAM DAYAL</v>
          </cell>
        </row>
        <row r="2283">
          <cell r="A2283" t="str">
            <v>R072</v>
          </cell>
          <cell r="B2283" t="str">
            <v>RAM DHAN BANSI LAL BUILDER</v>
          </cell>
        </row>
        <row r="2284">
          <cell r="A2284" t="str">
            <v>R073</v>
          </cell>
          <cell r="B2284" t="str">
            <v>R P MISHRA</v>
          </cell>
        </row>
        <row r="2285">
          <cell r="A2285" t="str">
            <v>R074</v>
          </cell>
          <cell r="B2285" t="str">
            <v>RAJESH BHARSWAJ</v>
          </cell>
        </row>
        <row r="2286">
          <cell r="A2286" t="str">
            <v>R075</v>
          </cell>
          <cell r="B2286" t="str">
            <v>RAJA</v>
          </cell>
        </row>
        <row r="2287">
          <cell r="A2287" t="str">
            <v>R076</v>
          </cell>
          <cell r="B2287" t="str">
            <v>RASHTRIYA ISPAT NIGAM LTD.</v>
          </cell>
        </row>
        <row r="2288">
          <cell r="A2288" t="str">
            <v>R077</v>
          </cell>
          <cell r="B2288" t="str">
            <v>RAMA SHANKER PANDEY</v>
          </cell>
        </row>
        <row r="2289">
          <cell r="A2289" t="str">
            <v>R078</v>
          </cell>
          <cell r="B2289" t="str">
            <v>R K MAHTO(INOP.)</v>
          </cell>
        </row>
        <row r="2290">
          <cell r="A2290" t="str">
            <v>R079</v>
          </cell>
          <cell r="B2290" t="str">
            <v>RAM MURAT</v>
          </cell>
        </row>
        <row r="2291">
          <cell r="A2291" t="str">
            <v>R080</v>
          </cell>
          <cell r="B2291" t="str">
            <v>RUBI FABRICATORS</v>
          </cell>
        </row>
        <row r="2292">
          <cell r="A2292" t="str">
            <v>R081</v>
          </cell>
          <cell r="B2292" t="str">
            <v>RAM ASHRAY</v>
          </cell>
        </row>
        <row r="2293">
          <cell r="A2293" t="str">
            <v>R082</v>
          </cell>
          <cell r="B2293" t="str">
            <v>RAM PAL</v>
          </cell>
        </row>
        <row r="2294">
          <cell r="A2294" t="str">
            <v>R083</v>
          </cell>
          <cell r="B2294" t="str">
            <v>RAJESH GUPTA</v>
          </cell>
        </row>
        <row r="2295">
          <cell r="A2295" t="str">
            <v>R084</v>
          </cell>
          <cell r="B2295" t="str">
            <v>RAJ MANGAL YADAV</v>
          </cell>
        </row>
        <row r="2296">
          <cell r="A2296" t="str">
            <v>R085</v>
          </cell>
          <cell r="B2296" t="str">
            <v>RAM NARAIN</v>
          </cell>
        </row>
        <row r="2297">
          <cell r="A2297" t="str">
            <v>R086</v>
          </cell>
          <cell r="B2297" t="str">
            <v>RAMESH KUMAR</v>
          </cell>
        </row>
        <row r="2298">
          <cell r="A2298" t="str">
            <v>R087</v>
          </cell>
          <cell r="B2298" t="str">
            <v>RAJ GOPAL YADAV</v>
          </cell>
        </row>
        <row r="2299">
          <cell r="A2299" t="str">
            <v>R088</v>
          </cell>
          <cell r="B2299" t="str">
            <v>RASSIK WOODWORTH</v>
          </cell>
        </row>
        <row r="2300">
          <cell r="A2300" t="str">
            <v>R089</v>
          </cell>
          <cell r="B2300" t="str">
            <v>RAJ SINGH DAHIYA</v>
          </cell>
        </row>
        <row r="2301">
          <cell r="A2301" t="str">
            <v>R090</v>
          </cell>
          <cell r="B2301" t="str">
            <v>RAJESH KUMAR</v>
          </cell>
        </row>
        <row r="2302">
          <cell r="A2302" t="str">
            <v>R091</v>
          </cell>
          <cell r="B2302" t="str">
            <v>RAM LAKHAN</v>
          </cell>
        </row>
        <row r="2303">
          <cell r="A2303" t="str">
            <v>R092</v>
          </cell>
          <cell r="B2303" t="str">
            <v>RAJ KUMAR KESAR</v>
          </cell>
        </row>
        <row r="2304">
          <cell r="A2304" t="str">
            <v>R093</v>
          </cell>
          <cell r="B2304" t="str">
            <v>RAVINDER SINGH</v>
          </cell>
        </row>
        <row r="2305">
          <cell r="A2305" t="str">
            <v>R094</v>
          </cell>
          <cell r="B2305" t="str">
            <v>ROYAL FURNITURES</v>
          </cell>
        </row>
        <row r="2306">
          <cell r="A2306" t="str">
            <v>R095</v>
          </cell>
          <cell r="B2306" t="str">
            <v>R C BHATTA</v>
          </cell>
        </row>
        <row r="2307">
          <cell r="A2307" t="str">
            <v>R096</v>
          </cell>
          <cell r="B2307" t="str">
            <v>RATAN MARBLES</v>
          </cell>
        </row>
        <row r="2308">
          <cell r="A2308" t="str">
            <v>R097</v>
          </cell>
          <cell r="B2308" t="str">
            <v>RAVINDER YADAV</v>
          </cell>
        </row>
        <row r="2309">
          <cell r="A2309" t="str">
            <v>R098</v>
          </cell>
          <cell r="B2309" t="str">
            <v>RAM KUMAR</v>
          </cell>
        </row>
        <row r="2310">
          <cell r="A2310" t="str">
            <v>R099</v>
          </cell>
          <cell r="B2310" t="str">
            <v>RAMJI LAL</v>
          </cell>
        </row>
        <row r="2311">
          <cell r="A2311" t="str">
            <v>R100</v>
          </cell>
          <cell r="B2311" t="str">
            <v>RAJESH SHARMA</v>
          </cell>
        </row>
        <row r="2312">
          <cell r="A2312" t="str">
            <v>R101</v>
          </cell>
          <cell r="B2312" t="str">
            <v>REMCO INDIA</v>
          </cell>
        </row>
        <row r="2313">
          <cell r="A2313" t="str">
            <v>R102</v>
          </cell>
          <cell r="B2313" t="str">
            <v>RANA BUILDING MATERIAL SUPPLIER</v>
          </cell>
        </row>
        <row r="2314">
          <cell r="A2314" t="str">
            <v>R103</v>
          </cell>
          <cell r="B2314" t="str">
            <v>R K YADAV</v>
          </cell>
        </row>
        <row r="2315">
          <cell r="A2315" t="str">
            <v>R104</v>
          </cell>
          <cell r="B2315" t="str">
            <v>RAJ KUMAR SAINI</v>
          </cell>
        </row>
        <row r="2316">
          <cell r="A2316" t="str">
            <v>R105</v>
          </cell>
          <cell r="B2316" t="str">
            <v>RAJESH KUMAR YADAV</v>
          </cell>
        </row>
        <row r="2317">
          <cell r="A2317" t="str">
            <v>R106</v>
          </cell>
          <cell r="B2317" t="str">
            <v>RAM BEHL</v>
          </cell>
        </row>
        <row r="2318">
          <cell r="A2318" t="str">
            <v>R107</v>
          </cell>
          <cell r="B2318" t="str">
            <v>RAJASRHAN CEMENT TILES INDUSTRIES</v>
          </cell>
        </row>
        <row r="2319">
          <cell r="A2319" t="str">
            <v>R108</v>
          </cell>
          <cell r="B2319" t="str">
            <v>RADHE SHYAM GUPTA</v>
          </cell>
        </row>
        <row r="2320">
          <cell r="A2320" t="str">
            <v>R109</v>
          </cell>
          <cell r="B2320" t="str">
            <v>R S PRADAHAN</v>
          </cell>
        </row>
        <row r="2321">
          <cell r="A2321" t="str">
            <v>R110</v>
          </cell>
          <cell r="B2321" t="str">
            <v>R ROUT</v>
          </cell>
        </row>
        <row r="2322">
          <cell r="A2322" t="str">
            <v>R111</v>
          </cell>
          <cell r="B2322" t="str">
            <v>R P SHARMA</v>
          </cell>
        </row>
        <row r="2323">
          <cell r="A2323" t="str">
            <v>R112</v>
          </cell>
          <cell r="B2323" t="str">
            <v>ROTO POWER ENGG PVT. LTD.</v>
          </cell>
        </row>
        <row r="2324">
          <cell r="A2324" t="str">
            <v>R113</v>
          </cell>
          <cell r="B2324" t="str">
            <v>R B WATER PROOFING PVT. LTD.</v>
          </cell>
        </row>
        <row r="2325">
          <cell r="A2325" t="str">
            <v>R114</v>
          </cell>
          <cell r="B2325" t="str">
            <v>R R STEEL FABRICATORS</v>
          </cell>
        </row>
        <row r="2326">
          <cell r="A2326" t="str">
            <v>R115</v>
          </cell>
          <cell r="B2326" t="str">
            <v>RAM CHANDRA SAMAL</v>
          </cell>
        </row>
        <row r="2327">
          <cell r="A2327" t="str">
            <v>R116</v>
          </cell>
          <cell r="B2327" t="str">
            <v>R S CONSTRUCTION CO.</v>
          </cell>
        </row>
        <row r="2328">
          <cell r="A2328" t="str">
            <v>R117</v>
          </cell>
          <cell r="B2328" t="str">
            <v>R A SHARMA</v>
          </cell>
        </row>
        <row r="2329">
          <cell r="A2329" t="str">
            <v>R118</v>
          </cell>
          <cell r="B2329" t="str">
            <v>RAJINDER SINGH KUSANIA</v>
          </cell>
        </row>
        <row r="2330">
          <cell r="A2330" t="str">
            <v>R119</v>
          </cell>
          <cell r="B2330" t="str">
            <v>RAMESH CHANDRA</v>
          </cell>
        </row>
        <row r="2331">
          <cell r="A2331" t="str">
            <v>R120</v>
          </cell>
          <cell r="B2331" t="str">
            <v>ROSHAN BROTHERS</v>
          </cell>
        </row>
        <row r="2332">
          <cell r="A2332" t="str">
            <v>R121</v>
          </cell>
          <cell r="B2332" t="str">
            <v>RAM PREET SINGH</v>
          </cell>
        </row>
        <row r="2333">
          <cell r="A2333" t="str">
            <v>R122</v>
          </cell>
          <cell r="B2333" t="str">
            <v>RAM GATI</v>
          </cell>
        </row>
        <row r="2334">
          <cell r="A2334" t="str">
            <v>R123</v>
          </cell>
          <cell r="B2334" t="str">
            <v>RAM CHANDER SHUWAL SINGH</v>
          </cell>
        </row>
        <row r="2335">
          <cell r="A2335" t="str">
            <v>R124</v>
          </cell>
          <cell r="B2335" t="str">
            <v>ROOFERS COMBINE LIMITED(INOP.)</v>
          </cell>
        </row>
        <row r="2336">
          <cell r="A2336" t="str">
            <v>R125</v>
          </cell>
          <cell r="B2336" t="str">
            <v>RAJIV GODARI *NOT FOR USE*(INOP.)</v>
          </cell>
        </row>
        <row r="2337">
          <cell r="A2337" t="str">
            <v>R126</v>
          </cell>
          <cell r="B2337" t="str">
            <v>RAMA NAND RISHI DEV(INOP.)</v>
          </cell>
        </row>
        <row r="2338">
          <cell r="A2338" t="str">
            <v>R127</v>
          </cell>
          <cell r="B2338" t="str">
            <v>RAM PRAKASH MAHAJAN(INOP.)</v>
          </cell>
        </row>
        <row r="2339">
          <cell r="A2339" t="str">
            <v>R128</v>
          </cell>
          <cell r="B2339" t="str">
            <v>RAGHUBIR SINGH(INOP.)</v>
          </cell>
        </row>
        <row r="2340">
          <cell r="A2340" t="str">
            <v>R129</v>
          </cell>
          <cell r="B2340" t="str">
            <v>RAM PRASAD BUILDERS(INOP.)</v>
          </cell>
        </row>
        <row r="2341">
          <cell r="A2341" t="str">
            <v>R130</v>
          </cell>
          <cell r="B2341" t="str">
            <v>RAJESHWARI ENTERPRISES</v>
          </cell>
        </row>
        <row r="2342">
          <cell r="A2342" t="str">
            <v>R131</v>
          </cell>
          <cell r="B2342" t="str">
            <v>RISHI(INOP.)</v>
          </cell>
        </row>
        <row r="2343">
          <cell r="A2343" t="str">
            <v>R132</v>
          </cell>
          <cell r="B2343" t="str">
            <v>RISHABH TRAVELS</v>
          </cell>
        </row>
        <row r="2344">
          <cell r="A2344" t="str">
            <v>R133</v>
          </cell>
          <cell r="B2344" t="str">
            <v>RAK ELECTRONICS(INOP.)</v>
          </cell>
        </row>
        <row r="2345">
          <cell r="A2345" t="str">
            <v>R134</v>
          </cell>
          <cell r="B2345" t="str">
            <v>RAM DEV(INOP.)</v>
          </cell>
        </row>
        <row r="2346">
          <cell r="A2346" t="str">
            <v>R135</v>
          </cell>
          <cell r="B2346" t="str">
            <v>R.S.MEERWAL</v>
          </cell>
        </row>
        <row r="2347">
          <cell r="A2347" t="str">
            <v>R136</v>
          </cell>
          <cell r="B2347" t="str">
            <v>RAM MURATH(INOP.)</v>
          </cell>
        </row>
        <row r="2348">
          <cell r="A2348" t="str">
            <v>R137</v>
          </cell>
          <cell r="B2348" t="str">
            <v>RAJ KUMAR SHUKLA</v>
          </cell>
        </row>
        <row r="2349">
          <cell r="A2349" t="str">
            <v>R138</v>
          </cell>
          <cell r="B2349" t="str">
            <v>RISHI DEV(INOP.)</v>
          </cell>
        </row>
        <row r="2350">
          <cell r="A2350" t="str">
            <v>R139</v>
          </cell>
          <cell r="B2350" t="str">
            <v>RAM AVTAR(INOP.)</v>
          </cell>
        </row>
        <row r="2351">
          <cell r="A2351" t="str">
            <v>R140</v>
          </cell>
          <cell r="B2351" t="str">
            <v>RAJASTHAN RAJ-PATH FILLING STATION</v>
          </cell>
        </row>
        <row r="2352">
          <cell r="A2352" t="str">
            <v>R141</v>
          </cell>
          <cell r="B2352" t="str">
            <v>RAJ TRADERS</v>
          </cell>
        </row>
        <row r="2353">
          <cell r="A2353" t="str">
            <v>R142</v>
          </cell>
          <cell r="B2353" t="str">
            <v>RAMESH MOTORS</v>
          </cell>
        </row>
        <row r="2354">
          <cell r="A2354" t="str">
            <v>R143</v>
          </cell>
          <cell r="B2354" t="str">
            <v>R.P.YADAV</v>
          </cell>
        </row>
        <row r="2355">
          <cell r="A2355" t="str">
            <v>R144</v>
          </cell>
          <cell r="B2355" t="str">
            <v>R.S.BHATTA CO.</v>
          </cell>
        </row>
        <row r="2356">
          <cell r="A2356" t="str">
            <v>R145</v>
          </cell>
          <cell r="B2356" t="str">
            <v>RAJ BUILDING PRODUCTS</v>
          </cell>
        </row>
        <row r="2357">
          <cell r="A2357" t="str">
            <v>R146</v>
          </cell>
          <cell r="B2357" t="str">
            <v>RAJBIR BHATTA CO.</v>
          </cell>
        </row>
        <row r="2358">
          <cell r="A2358" t="str">
            <v>R147</v>
          </cell>
          <cell r="B2358" t="str">
            <v>RAMESHWAR DYAL AGGARWAL &amp; SONS</v>
          </cell>
        </row>
        <row r="2359">
          <cell r="A2359" t="str">
            <v>R148</v>
          </cell>
          <cell r="B2359" t="str">
            <v>RAJENDRA</v>
          </cell>
        </row>
        <row r="2360">
          <cell r="A2360" t="str">
            <v>R149</v>
          </cell>
          <cell r="B2360" t="str">
            <v>RANJANA MATHUR</v>
          </cell>
        </row>
        <row r="2361">
          <cell r="A2361" t="str">
            <v>R150</v>
          </cell>
          <cell r="B2361" t="str">
            <v>ROYAL BUILDERS</v>
          </cell>
        </row>
        <row r="2362">
          <cell r="A2362" t="str">
            <v>R151</v>
          </cell>
          <cell r="B2362" t="str">
            <v>R K BUILDING MATERIAL SUPPLIER</v>
          </cell>
        </row>
        <row r="2363">
          <cell r="A2363" t="str">
            <v>R152</v>
          </cell>
          <cell r="B2363" t="str">
            <v>R R STEEL FABRICATORS</v>
          </cell>
        </row>
        <row r="2364">
          <cell r="A2364" t="str">
            <v>R153</v>
          </cell>
          <cell r="B2364" t="str">
            <v>RAJIV CONSTRUCTION CO.</v>
          </cell>
        </row>
        <row r="2365">
          <cell r="A2365" t="str">
            <v>R154</v>
          </cell>
          <cell r="B2365" t="str">
            <v>RAJINDER SINGH &amp; CO.</v>
          </cell>
        </row>
        <row r="2366">
          <cell r="A2366" t="str">
            <v>R155</v>
          </cell>
          <cell r="B2366" t="str">
            <v>RIHANT ENGINEERING CORPORATION</v>
          </cell>
        </row>
        <row r="2367">
          <cell r="A2367" t="str">
            <v>R156</v>
          </cell>
          <cell r="B2367" t="str">
            <v>RAM KISHAN</v>
          </cell>
        </row>
        <row r="2368">
          <cell r="A2368" t="str">
            <v>R157</v>
          </cell>
          <cell r="B2368" t="str">
            <v>RAJ KISHORE GUPTA</v>
          </cell>
        </row>
        <row r="2369">
          <cell r="A2369" t="str">
            <v>R158</v>
          </cell>
          <cell r="B2369" t="str">
            <v>RAM KISHAN</v>
          </cell>
        </row>
        <row r="2370">
          <cell r="A2370" t="str">
            <v>R159</v>
          </cell>
          <cell r="B2370" t="str">
            <v>R K ENTERPRISES</v>
          </cell>
        </row>
        <row r="2371">
          <cell r="A2371" t="str">
            <v>R160</v>
          </cell>
          <cell r="B2371" t="str">
            <v>RAMPAL</v>
          </cell>
        </row>
        <row r="2372">
          <cell r="A2372" t="str">
            <v>R161</v>
          </cell>
          <cell r="B2372" t="str">
            <v>RAJIV MOTORS LTD</v>
          </cell>
        </row>
        <row r="2373">
          <cell r="A2373" t="str">
            <v>R162</v>
          </cell>
          <cell r="B2373" t="str">
            <v>RISHI BHAGWAN</v>
          </cell>
        </row>
        <row r="2374">
          <cell r="A2374" t="str">
            <v>R163</v>
          </cell>
          <cell r="B2374" t="str">
            <v>R.K. ANAND</v>
          </cell>
        </row>
        <row r="2375">
          <cell r="A2375" t="str">
            <v>R164</v>
          </cell>
          <cell r="B2375" t="str">
            <v>RAJ KUMAR CHUG</v>
          </cell>
        </row>
        <row r="2376">
          <cell r="A2376" t="str">
            <v>R165</v>
          </cell>
          <cell r="B2376" t="str">
            <v>RAMSHNEHI</v>
          </cell>
        </row>
        <row r="2377">
          <cell r="A2377" t="str">
            <v>R166</v>
          </cell>
          <cell r="B2377" t="str">
            <v>RPG PAGING SERVICES LTD</v>
          </cell>
        </row>
        <row r="2378">
          <cell r="A2378" t="str">
            <v>R167</v>
          </cell>
          <cell r="B2378" t="str">
            <v>RAVI J SHHARE</v>
          </cell>
        </row>
        <row r="2379">
          <cell r="A2379" t="str">
            <v>R168</v>
          </cell>
          <cell r="B2379" t="str">
            <v>RAVI RAJ CONSTRUCTIONS</v>
          </cell>
        </row>
        <row r="2380">
          <cell r="A2380" t="str">
            <v>R169</v>
          </cell>
          <cell r="B2380" t="str">
            <v>RAJA RAM AGGRAWAL</v>
          </cell>
        </row>
        <row r="2381">
          <cell r="A2381" t="str">
            <v>R170</v>
          </cell>
          <cell r="B2381" t="str">
            <v>RADHA KISHAN NURSERIES &amp; FLORIST</v>
          </cell>
        </row>
        <row r="2382">
          <cell r="A2382" t="str">
            <v>R171</v>
          </cell>
          <cell r="B2382" t="str">
            <v>REASEARCH ENGINEERS PVT. LTD.</v>
          </cell>
        </row>
        <row r="2383">
          <cell r="A2383" t="str">
            <v>R172</v>
          </cell>
          <cell r="B2383" t="str">
            <v>R R TRAVELS</v>
          </cell>
        </row>
        <row r="2384">
          <cell r="A2384" t="str">
            <v>R173</v>
          </cell>
          <cell r="B2384" t="str">
            <v>RABAN PULP &amp; PAPERS</v>
          </cell>
        </row>
        <row r="2385">
          <cell r="A2385" t="str">
            <v>R174</v>
          </cell>
          <cell r="B2385" t="str">
            <v>R K TRAVELS</v>
          </cell>
        </row>
        <row r="2386">
          <cell r="A2386" t="str">
            <v>R177</v>
          </cell>
          <cell r="B2386" t="str">
            <v>RAJ HARASH &amp; COMPANY</v>
          </cell>
        </row>
        <row r="2387">
          <cell r="A2387" t="str">
            <v>R178</v>
          </cell>
          <cell r="B2387" t="str">
            <v>RAVI STEELS</v>
          </cell>
        </row>
        <row r="2388">
          <cell r="A2388" t="str">
            <v>R179</v>
          </cell>
          <cell r="B2388" t="str">
            <v>RAJ RAJESHWAR CLOUR LAB &amp; STUDIO</v>
          </cell>
        </row>
        <row r="2389">
          <cell r="A2389" t="str">
            <v>R180</v>
          </cell>
          <cell r="B2389" t="str">
            <v>RNA AGENCIES PVT. LTD.</v>
          </cell>
        </row>
        <row r="2390">
          <cell r="A2390" t="str">
            <v>R181</v>
          </cell>
          <cell r="B2390" t="str">
            <v>RAVITEL AGRI  INDUSTRIAL PT. LTD.</v>
          </cell>
        </row>
        <row r="2391">
          <cell r="A2391" t="str">
            <v>R182</v>
          </cell>
          <cell r="B2391" t="str">
            <v>RITES LTD.</v>
          </cell>
        </row>
        <row r="2392">
          <cell r="A2392" t="str">
            <v>R183</v>
          </cell>
          <cell r="B2392" t="str">
            <v>R K ENTERPRISES</v>
          </cell>
        </row>
        <row r="2393">
          <cell r="A2393" t="str">
            <v>R184</v>
          </cell>
          <cell r="B2393" t="str">
            <v>ROY CIVIL CONTRACTOR</v>
          </cell>
        </row>
        <row r="2394">
          <cell r="A2394" t="str">
            <v>R185</v>
          </cell>
          <cell r="B2394" t="str">
            <v>RITU GRANITE &amp; MARBLE</v>
          </cell>
        </row>
        <row r="2395">
          <cell r="A2395" t="str">
            <v>R186</v>
          </cell>
          <cell r="B2395" t="str">
            <v>RUBBER TRADERS (INDIA) PVT. LTD.</v>
          </cell>
        </row>
        <row r="2396">
          <cell r="A2396" t="str">
            <v>R187</v>
          </cell>
          <cell r="B2396" t="str">
            <v>RAJ HARASH &amp; CO. (BR)</v>
          </cell>
        </row>
        <row r="2397">
          <cell r="A2397" t="str">
            <v>R188</v>
          </cell>
          <cell r="B2397" t="str">
            <v>RBI AIC COMMISSIONER OF CUSTOMS J.N.P.</v>
          </cell>
        </row>
        <row r="2398">
          <cell r="A2398" t="str">
            <v>R189</v>
          </cell>
          <cell r="B2398" t="str">
            <v>R.K. ASSOCIATES</v>
          </cell>
        </row>
        <row r="2399">
          <cell r="A2399" t="str">
            <v>R190</v>
          </cell>
          <cell r="B2399" t="str">
            <v>R K ANAND ENTERPRISES</v>
          </cell>
        </row>
        <row r="2400">
          <cell r="A2400" t="str">
            <v>R191</v>
          </cell>
          <cell r="B2400" t="str">
            <v>RAJU AUTO ELECTRIC WORKS</v>
          </cell>
        </row>
        <row r="2401">
          <cell r="A2401" t="str">
            <v>R192</v>
          </cell>
          <cell r="B2401" t="str">
            <v>RAMESH BHOLA</v>
          </cell>
        </row>
        <row r="2402">
          <cell r="A2402" t="str">
            <v>R193</v>
          </cell>
          <cell r="B2402" t="str">
            <v>RAPERIA BROTHERS B M SUPPLIER</v>
          </cell>
        </row>
        <row r="2403">
          <cell r="A2403" t="str">
            <v>R194</v>
          </cell>
          <cell r="B2403" t="str">
            <v>RAM PARKASH YADAV (MALBA MTRL. CARRIERS)</v>
          </cell>
        </row>
        <row r="2404">
          <cell r="A2404" t="str">
            <v>R195</v>
          </cell>
          <cell r="B2404" t="str">
            <v>RISHI RAJ AUTOMILES SERVICE P. LTD.</v>
          </cell>
        </row>
        <row r="2405">
          <cell r="A2405" t="str">
            <v>R196</v>
          </cell>
          <cell r="B2405" t="str">
            <v>RAM SAROOP</v>
          </cell>
        </row>
        <row r="2406">
          <cell r="A2406" t="str">
            <v>R197</v>
          </cell>
          <cell r="B2406" t="str">
            <v>RAJPAL WATER &amp; BUILDING MATERIAL CARRIER</v>
          </cell>
        </row>
        <row r="2407">
          <cell r="A2407" t="str">
            <v>R198</v>
          </cell>
          <cell r="B2407" t="str">
            <v>S. RADHAKRISHNAN</v>
          </cell>
        </row>
        <row r="2408">
          <cell r="A2408" t="str">
            <v>R199</v>
          </cell>
          <cell r="B2408" t="str">
            <v>RANJIT NANDA &amp; ASSOCIATES</v>
          </cell>
        </row>
        <row r="2409">
          <cell r="A2409" t="str">
            <v>R200</v>
          </cell>
          <cell r="B2409" t="str">
            <v>RAMESHWAR</v>
          </cell>
        </row>
        <row r="2410">
          <cell r="A2410" t="str">
            <v>R201</v>
          </cell>
          <cell r="B2410" t="str">
            <v>RAJINDER ENTERPRISES</v>
          </cell>
        </row>
        <row r="2411">
          <cell r="A2411" t="str">
            <v>R202</v>
          </cell>
          <cell r="B2411" t="str">
            <v>RITU STONES (PVT.) LIMITED</v>
          </cell>
        </row>
        <row r="2412">
          <cell r="A2412" t="str">
            <v>R203</v>
          </cell>
          <cell r="B2412" t="str">
            <v>R R ROAD CARRIERS</v>
          </cell>
        </row>
        <row r="2413">
          <cell r="A2413" t="str">
            <v>R204</v>
          </cell>
          <cell r="B2413" t="str">
            <v>R C TRANSPORT</v>
          </cell>
        </row>
        <row r="2414">
          <cell r="A2414" t="str">
            <v>R205</v>
          </cell>
          <cell r="B2414" t="str">
            <v>R V ENTERPRISES</v>
          </cell>
        </row>
        <row r="2415">
          <cell r="A2415" t="str">
            <v>R206</v>
          </cell>
          <cell r="B2415" t="str">
            <v>RAJENDRA SINGH</v>
          </cell>
        </row>
        <row r="2416">
          <cell r="A2416" t="str">
            <v>R207</v>
          </cell>
          <cell r="B2416" t="str">
            <v>RAJEEV AND COMPANY</v>
          </cell>
        </row>
        <row r="2417">
          <cell r="A2417" t="str">
            <v>R208</v>
          </cell>
          <cell r="B2417" t="str">
            <v>R P SHUKLA &amp; SONS</v>
          </cell>
        </row>
        <row r="2418">
          <cell r="A2418" t="str">
            <v>R209</v>
          </cell>
          <cell r="B2418" t="str">
            <v>RAJ KUMAR TIMBER STORE</v>
          </cell>
        </row>
        <row r="2419">
          <cell r="A2419" t="str">
            <v>R210</v>
          </cell>
          <cell r="B2419" t="str">
            <v>R P BUILDING MATERIAL CARRIER</v>
          </cell>
        </row>
        <row r="2420">
          <cell r="A2420" t="str">
            <v>R211</v>
          </cell>
          <cell r="B2420" t="str">
            <v>R M TRADING CORPORATION</v>
          </cell>
        </row>
        <row r="2421">
          <cell r="A2421" t="str">
            <v>R212</v>
          </cell>
          <cell r="B2421" t="str">
            <v>R S SERVICES</v>
          </cell>
        </row>
        <row r="2422">
          <cell r="A2422" t="str">
            <v>R213</v>
          </cell>
          <cell r="B2422" t="str">
            <v>R P BUILDING MATERIAL CARRIER</v>
          </cell>
        </row>
        <row r="2423">
          <cell r="A2423" t="str">
            <v>R214</v>
          </cell>
          <cell r="B2423" t="str">
            <v>RAVI FREIGHT CARRIER</v>
          </cell>
        </row>
        <row r="2424">
          <cell r="A2424" t="str">
            <v>R215</v>
          </cell>
          <cell r="B2424" t="str">
            <v>R A CASSETTES</v>
          </cell>
        </row>
        <row r="2425">
          <cell r="A2425" t="str">
            <v>R216</v>
          </cell>
          <cell r="B2425" t="str">
            <v>RAM GOPAL DCM RETAIL STOCKIST</v>
          </cell>
        </row>
        <row r="2426">
          <cell r="A2426" t="str">
            <v>R217</v>
          </cell>
          <cell r="B2426" t="str">
            <v>R K M ASSOCIATES</v>
          </cell>
        </row>
        <row r="2427">
          <cell r="A2427" t="str">
            <v>R218</v>
          </cell>
          <cell r="B2427" t="str">
            <v>RAJ TRADING CO.</v>
          </cell>
        </row>
        <row r="2428">
          <cell r="A2428" t="str">
            <v>R219</v>
          </cell>
          <cell r="B2428" t="str">
            <v>R K AUTOMOBILES (P) LTD.</v>
          </cell>
        </row>
        <row r="2429">
          <cell r="A2429" t="str">
            <v>R220</v>
          </cell>
          <cell r="B2429" t="str">
            <v>RATHI SUPER STEEL LTD.</v>
          </cell>
        </row>
        <row r="2430">
          <cell r="A2430" t="str">
            <v>R221</v>
          </cell>
          <cell r="B2430" t="str">
            <v>RAMDEV YADAV</v>
          </cell>
        </row>
        <row r="2431">
          <cell r="A2431" t="str">
            <v>R222</v>
          </cell>
          <cell r="B2431" t="str">
            <v>THE RELIABLE WAT. SUPP SERV OF(I)(P.)LTD</v>
          </cell>
        </row>
        <row r="2432">
          <cell r="A2432" t="str">
            <v>R223</v>
          </cell>
          <cell r="B2432" t="str">
            <v>RAM BHAGAT JHAKHADH</v>
          </cell>
        </row>
        <row r="2433">
          <cell r="A2433" t="str">
            <v>R224</v>
          </cell>
          <cell r="B2433" t="str">
            <v>RAM GOPAL</v>
          </cell>
        </row>
        <row r="2434">
          <cell r="A2434" t="str">
            <v>R225</v>
          </cell>
          <cell r="B2434" t="str">
            <v>REENA SINGH (TOUR &amp; TRAVEL)</v>
          </cell>
        </row>
        <row r="2435">
          <cell r="A2435" t="str">
            <v>R226</v>
          </cell>
          <cell r="B2435" t="str">
            <v>R N WATTS &amp; COMPANY</v>
          </cell>
        </row>
        <row r="2436">
          <cell r="A2436" t="str">
            <v>R227</v>
          </cell>
          <cell r="B2436" t="str">
            <v>RAJA TILES &amp; SANITARY STORES</v>
          </cell>
        </row>
        <row r="2437">
          <cell r="A2437" t="str">
            <v>R228</v>
          </cell>
          <cell r="B2437" t="str">
            <v>RITA SHARMA</v>
          </cell>
        </row>
        <row r="2438">
          <cell r="A2438" t="str">
            <v>R229</v>
          </cell>
          <cell r="B2438" t="str">
            <v>R R EQUIPMENT</v>
          </cell>
        </row>
        <row r="2439">
          <cell r="A2439" t="str">
            <v>R230</v>
          </cell>
          <cell r="B2439" t="str">
            <v>RAJANDERA EARTH MOVERS</v>
          </cell>
        </row>
        <row r="2440">
          <cell r="A2440" t="str">
            <v>R231</v>
          </cell>
          <cell r="B2440" t="str">
            <v>RITA CHANDRASEKAR</v>
          </cell>
        </row>
        <row r="2441">
          <cell r="A2441" t="str">
            <v>R232</v>
          </cell>
          <cell r="B2441" t="str">
            <v>RITA CHANDERSEKHAR</v>
          </cell>
        </row>
        <row r="2442">
          <cell r="A2442" t="str">
            <v>R233</v>
          </cell>
          <cell r="B2442" t="str">
            <v>RICHA BUILDERS</v>
          </cell>
        </row>
        <row r="2443">
          <cell r="A2443" t="str">
            <v>R234</v>
          </cell>
          <cell r="B2443" t="str">
            <v>RISHI ENTERPRISES</v>
          </cell>
        </row>
        <row r="2444">
          <cell r="A2444" t="str">
            <v>R235</v>
          </cell>
          <cell r="B2444" t="str">
            <v>RAJ CARRIERS</v>
          </cell>
        </row>
        <row r="2445">
          <cell r="A2445" t="str">
            <v>R236</v>
          </cell>
          <cell r="B2445" t="str">
            <v>RAJENDRA KUMAR ANAND</v>
          </cell>
        </row>
        <row r="2446">
          <cell r="A2446" t="str">
            <v>R237</v>
          </cell>
          <cell r="B2446" t="str">
            <v>R K ELECTRIC COMPANY</v>
          </cell>
        </row>
        <row r="2447">
          <cell r="A2447" t="str">
            <v>R238</v>
          </cell>
          <cell r="B2447" t="str">
            <v>RAJ BUILDING PRODUCTS</v>
          </cell>
        </row>
        <row r="2448">
          <cell r="A2448" t="str">
            <v>R239</v>
          </cell>
          <cell r="B2448" t="str">
            <v>RAMESH MOTOR ENGG. WORKS</v>
          </cell>
        </row>
        <row r="2449">
          <cell r="A2449" t="str">
            <v>R240</v>
          </cell>
          <cell r="B2449" t="str">
            <v>ROYAL AUTOMOBILES</v>
          </cell>
        </row>
        <row r="2450">
          <cell r="A2450" t="str">
            <v>R241</v>
          </cell>
          <cell r="B2450" t="str">
            <v>RAJESH KUMAR K R</v>
          </cell>
        </row>
        <row r="2451">
          <cell r="A2451" t="str">
            <v>R242</v>
          </cell>
          <cell r="B2451" t="str">
            <v>RUNGTA IRRIGATION LTD.</v>
          </cell>
        </row>
        <row r="2452">
          <cell r="A2452" t="str">
            <v>R243</v>
          </cell>
          <cell r="B2452" t="str">
            <v>RAJINDER ALLOYS LIMITED</v>
          </cell>
        </row>
        <row r="2453">
          <cell r="A2453" t="str">
            <v>R244</v>
          </cell>
          <cell r="B2453" t="str">
            <v>RIPPLE ENGINEERING PVT LTD</v>
          </cell>
        </row>
        <row r="2454">
          <cell r="A2454" t="str">
            <v>R245</v>
          </cell>
          <cell r="B2454" t="str">
            <v>RAM LAL SEHRAWAT</v>
          </cell>
        </row>
        <row r="2455">
          <cell r="A2455" t="str">
            <v>R246</v>
          </cell>
          <cell r="B2455" t="str">
            <v>RAMA NAND</v>
          </cell>
        </row>
        <row r="2456">
          <cell r="A2456" t="str">
            <v>R247</v>
          </cell>
          <cell r="B2456" t="str">
            <v>ROY CHOUDHARY &amp; ASSOCIATES</v>
          </cell>
        </row>
        <row r="2457">
          <cell r="A2457" t="str">
            <v>R248</v>
          </cell>
          <cell r="B2457" t="str">
            <v>RELIEF INDIA</v>
          </cell>
        </row>
        <row r="2458">
          <cell r="A2458" t="str">
            <v>R249</v>
          </cell>
          <cell r="B2458" t="str">
            <v>RISHAL SINGH</v>
          </cell>
        </row>
        <row r="2459">
          <cell r="A2459" t="str">
            <v>R250</v>
          </cell>
          <cell r="B2459" t="str">
            <v>RATHI INDUSTRIES LTD.</v>
          </cell>
        </row>
        <row r="2460">
          <cell r="A2460" t="str">
            <v>R251</v>
          </cell>
          <cell r="B2460" t="str">
            <v>ROHIT FABRICATOR &amp; ERRECTORS</v>
          </cell>
        </row>
        <row r="2461">
          <cell r="A2461" t="str">
            <v>R252</v>
          </cell>
          <cell r="B2461" t="str">
            <v>RAVI SHARMA(ADVOCATE)</v>
          </cell>
        </row>
        <row r="2462">
          <cell r="A2462" t="str">
            <v>R253</v>
          </cell>
          <cell r="B2462" t="str">
            <v>RADHA KRISHAN &amp; SONS</v>
          </cell>
        </row>
        <row r="2463">
          <cell r="A2463" t="str">
            <v>R254</v>
          </cell>
          <cell r="B2463" t="str">
            <v>RAYMUS PORTABUILDINGS LIMITED</v>
          </cell>
        </row>
        <row r="2464">
          <cell r="A2464" t="str">
            <v>R255</v>
          </cell>
          <cell r="B2464" t="str">
            <v>RAVINDER SINGH</v>
          </cell>
        </row>
        <row r="2465">
          <cell r="A2465" t="str">
            <v>R256</v>
          </cell>
          <cell r="B2465" t="str">
            <v>RAHISH AHMED</v>
          </cell>
        </row>
        <row r="2466">
          <cell r="A2466" t="str">
            <v>R257</v>
          </cell>
          <cell r="B2466" t="str">
            <v>R.S.TRANSPORT COMPANY</v>
          </cell>
        </row>
        <row r="2467">
          <cell r="A2467" t="str">
            <v>R258</v>
          </cell>
          <cell r="B2467" t="str">
            <v>RAJINDER SINGH CONTRACTOR</v>
          </cell>
        </row>
        <row r="2468">
          <cell r="A2468" t="str">
            <v>R259</v>
          </cell>
          <cell r="B2468" t="str">
            <v>R.K.ENTERPRISES</v>
          </cell>
        </row>
        <row r="2469">
          <cell r="A2469" t="str">
            <v>R260</v>
          </cell>
          <cell r="B2469" t="str">
            <v>RIMARI INDIA PVT. LTD.</v>
          </cell>
        </row>
        <row r="2470">
          <cell r="A2470" t="str">
            <v>R261</v>
          </cell>
          <cell r="B2470" t="str">
            <v>RAJENDRA KUMAR</v>
          </cell>
        </row>
        <row r="2471">
          <cell r="A2471" t="str">
            <v>R262</v>
          </cell>
          <cell r="B2471" t="str">
            <v>RIMARI INDIA PVT. LTD.</v>
          </cell>
        </row>
        <row r="2472">
          <cell r="A2472" t="str">
            <v>R263</v>
          </cell>
          <cell r="B2472" t="str">
            <v>RAGHUPATI LEASING &amp; FINANCE LTD.</v>
          </cell>
        </row>
        <row r="2473">
          <cell r="A2473" t="str">
            <v>R264</v>
          </cell>
          <cell r="B2473" t="str">
            <v>RAM DEV</v>
          </cell>
        </row>
        <row r="2474">
          <cell r="A2474" t="str">
            <v>R265</v>
          </cell>
          <cell r="B2474" t="str">
            <v>RAHUL RUBBER PVT. LTD.</v>
          </cell>
        </row>
        <row r="2475">
          <cell r="A2475" t="str">
            <v>R266</v>
          </cell>
          <cell r="B2475" t="str">
            <v>RAM KARAN KAMLESH KUMAR SAINI</v>
          </cell>
        </row>
        <row r="2476">
          <cell r="A2476" t="str">
            <v>R267</v>
          </cell>
          <cell r="B2476" t="str">
            <v>REAL VALUE MARKETING SERVICES LTD.</v>
          </cell>
        </row>
        <row r="2477">
          <cell r="A2477" t="str">
            <v>R268</v>
          </cell>
          <cell r="B2477" t="str">
            <v>RANJEET SINGH</v>
          </cell>
        </row>
        <row r="2478">
          <cell r="A2478" t="str">
            <v>R269</v>
          </cell>
          <cell r="B2478" t="str">
            <v>R N ENGINEERS &amp; FABRICATORS</v>
          </cell>
        </row>
        <row r="2479">
          <cell r="A2479" t="str">
            <v>R270</v>
          </cell>
          <cell r="B2479" t="str">
            <v>RAGHAV AUTOMOBILES</v>
          </cell>
        </row>
        <row r="2480">
          <cell r="A2480" t="str">
            <v>R271</v>
          </cell>
          <cell r="B2480" t="str">
            <v>RISHAB'S COMMUNICATIONS</v>
          </cell>
        </row>
        <row r="2481">
          <cell r="A2481" t="str">
            <v>R272</v>
          </cell>
          <cell r="B2481" t="str">
            <v>RAM PAL SINGH</v>
          </cell>
        </row>
        <row r="2482">
          <cell r="A2482" t="str">
            <v>R273</v>
          </cell>
          <cell r="B2482" t="str">
            <v>RECTIFIERS &amp; CONTROLS</v>
          </cell>
        </row>
        <row r="2483">
          <cell r="A2483" t="str">
            <v>R274</v>
          </cell>
          <cell r="B2483" t="str">
            <v>REGAL ELECTRONICS</v>
          </cell>
        </row>
        <row r="2484">
          <cell r="A2484" t="str">
            <v>R275</v>
          </cell>
          <cell r="B2484" t="str">
            <v>REGENT AUTOMOBILE LTD.</v>
          </cell>
        </row>
        <row r="2485">
          <cell r="A2485" t="str">
            <v>R801</v>
          </cell>
          <cell r="B2485" t="str">
            <v>RITU VATS</v>
          </cell>
        </row>
        <row r="2486">
          <cell r="A2486" t="str">
            <v>R802</v>
          </cell>
          <cell r="B2486" t="str">
            <v>RAMESH MOTWANI</v>
          </cell>
        </row>
        <row r="2487">
          <cell r="A2487" t="str">
            <v>R803</v>
          </cell>
          <cell r="B2487" t="str">
            <v>R S CHADHA</v>
          </cell>
        </row>
        <row r="2488">
          <cell r="A2488" t="str">
            <v>R806</v>
          </cell>
          <cell r="B2488" t="str">
            <v>RANI CHAWLA</v>
          </cell>
        </row>
        <row r="2489">
          <cell r="A2489" t="str">
            <v>R807</v>
          </cell>
          <cell r="B2489" t="str">
            <v>R S MADAN</v>
          </cell>
        </row>
        <row r="2490">
          <cell r="A2490" t="str">
            <v>R808</v>
          </cell>
          <cell r="B2490" t="str">
            <v>REETA PRADEEP KUMAR</v>
          </cell>
        </row>
        <row r="2491">
          <cell r="A2491" t="str">
            <v>R809</v>
          </cell>
          <cell r="B2491" t="str">
            <v>RAMLA MANDAL</v>
          </cell>
        </row>
        <row r="2492">
          <cell r="A2492" t="str">
            <v>R810</v>
          </cell>
          <cell r="B2492" t="str">
            <v>RANJANA NENE</v>
          </cell>
        </row>
        <row r="2493">
          <cell r="A2493" t="str">
            <v>R811</v>
          </cell>
          <cell r="B2493" t="str">
            <v>RAJNI SANWAL</v>
          </cell>
        </row>
        <row r="2494">
          <cell r="A2494" t="str">
            <v>R812</v>
          </cell>
          <cell r="B2494" t="str">
            <v>RITA SHARMA</v>
          </cell>
        </row>
        <row r="2495">
          <cell r="A2495" t="str">
            <v>R813</v>
          </cell>
          <cell r="B2495" t="str">
            <v>REANU KOHLEE</v>
          </cell>
        </row>
        <row r="2496">
          <cell r="A2496" t="str">
            <v>R814</v>
          </cell>
          <cell r="B2496" t="str">
            <v>R.N. BAKSHI (AIR CDR.)</v>
          </cell>
        </row>
        <row r="2497">
          <cell r="A2497" t="str">
            <v>R815</v>
          </cell>
          <cell r="B2497" t="str">
            <v>RENUKA SAWHNEY</v>
          </cell>
        </row>
        <row r="2498">
          <cell r="A2498" t="str">
            <v>R901</v>
          </cell>
          <cell r="B2498" t="str">
            <v>RAMDHYAN(INOP.)</v>
          </cell>
        </row>
        <row r="2499">
          <cell r="A2499" t="str">
            <v>R902</v>
          </cell>
          <cell r="B2499" t="str">
            <v>RAM AASHISH CHAUHAN(INOP.)</v>
          </cell>
        </row>
        <row r="2500">
          <cell r="A2500" t="str">
            <v>S001</v>
          </cell>
          <cell r="B2500" t="str">
            <v>SURYA ROSHNI LTD.</v>
          </cell>
        </row>
        <row r="2501">
          <cell r="A2501" t="str">
            <v>S002</v>
          </cell>
          <cell r="B2501" t="str">
            <v>SQUARE WAVE CONTROLS</v>
          </cell>
        </row>
        <row r="2502">
          <cell r="A2502" t="str">
            <v>S003</v>
          </cell>
          <cell r="B2502" t="str">
            <v>SEKHRI BROTHERS</v>
          </cell>
        </row>
        <row r="2503">
          <cell r="A2503" t="str">
            <v>S004</v>
          </cell>
          <cell r="B2503" t="str">
            <v>SHREEWOOD PRODUCTS (P) LTD.</v>
          </cell>
        </row>
        <row r="2504">
          <cell r="A2504" t="str">
            <v>S005</v>
          </cell>
          <cell r="B2504" t="str">
            <v>SUPREME INDUSTRIES LIMITED</v>
          </cell>
        </row>
        <row r="2505">
          <cell r="A2505" t="str">
            <v>S006</v>
          </cell>
          <cell r="B2505" t="str">
            <v>SOM DATTA GOEL &amp; SONS</v>
          </cell>
        </row>
        <row r="2506">
          <cell r="A2506" t="str">
            <v>S007</v>
          </cell>
          <cell r="B2506" t="str">
            <v>SUPRA ENTERPRISES</v>
          </cell>
        </row>
        <row r="2507">
          <cell r="A2507" t="str">
            <v>S008</v>
          </cell>
          <cell r="B2507" t="str">
            <v>S.P YADAV</v>
          </cell>
        </row>
        <row r="2508">
          <cell r="A2508" t="str">
            <v>S009</v>
          </cell>
          <cell r="B2508" t="str">
            <v>SUPER FIREL PVT. LTD.</v>
          </cell>
        </row>
        <row r="2509">
          <cell r="A2509" t="str">
            <v>S010</v>
          </cell>
          <cell r="B2509" t="str">
            <v>SHIV CARRIER</v>
          </cell>
        </row>
        <row r="2510">
          <cell r="A2510" t="str">
            <v>S011</v>
          </cell>
          <cell r="B2510" t="str">
            <v>SUNIL RANA</v>
          </cell>
        </row>
        <row r="2511">
          <cell r="A2511" t="str">
            <v>S012</v>
          </cell>
          <cell r="B2511" t="str">
            <v>SUPER PEST CONTROL (P) LTD.</v>
          </cell>
        </row>
        <row r="2512">
          <cell r="A2512" t="str">
            <v>S013</v>
          </cell>
          <cell r="B2512" t="str">
            <v>S.N INDUSTRIES</v>
          </cell>
        </row>
        <row r="2513">
          <cell r="A2513" t="str">
            <v>S014</v>
          </cell>
          <cell r="B2513" t="str">
            <v>S.M  &amp; SONS</v>
          </cell>
        </row>
        <row r="2514">
          <cell r="A2514" t="str">
            <v>S015</v>
          </cell>
          <cell r="B2514" t="str">
            <v>SET INC PRECISSION ENGG (P) LTD</v>
          </cell>
        </row>
        <row r="2515">
          <cell r="A2515" t="str">
            <v>S016</v>
          </cell>
          <cell r="B2515" t="str">
            <v>SACHDEVA GLASS HOUSE</v>
          </cell>
        </row>
        <row r="2516">
          <cell r="A2516" t="str">
            <v>S017</v>
          </cell>
          <cell r="B2516" t="str">
            <v>SHREE CEMENT LIMITED</v>
          </cell>
        </row>
        <row r="2517">
          <cell r="A2517" t="str">
            <v>S018</v>
          </cell>
          <cell r="B2517" t="str">
            <v>SUPER BLUE STONE GRIT CARRIER</v>
          </cell>
        </row>
        <row r="2518">
          <cell r="A2518" t="str">
            <v>S019</v>
          </cell>
          <cell r="B2518" t="str">
            <v>SHIVJI BHATTA COMPANY</v>
          </cell>
        </row>
        <row r="2519">
          <cell r="A2519" t="str">
            <v>S020</v>
          </cell>
          <cell r="B2519" t="str">
            <v>SITAPUR PLYWOOD MANUFACTURES LTD.</v>
          </cell>
        </row>
        <row r="2520">
          <cell r="A2520" t="str">
            <v>S021</v>
          </cell>
          <cell r="B2520" t="str">
            <v>SIDDARTH AND COMPANY</v>
          </cell>
        </row>
        <row r="2521">
          <cell r="A2521" t="str">
            <v>S022</v>
          </cell>
          <cell r="B2521" t="str">
            <v>SANJAY KUMAR SINGH</v>
          </cell>
        </row>
        <row r="2522">
          <cell r="A2522" t="str">
            <v>S023</v>
          </cell>
          <cell r="B2522" t="str">
            <v>SECURITY VIGILANCE SERVICE</v>
          </cell>
        </row>
        <row r="2523">
          <cell r="A2523" t="str">
            <v>S024</v>
          </cell>
          <cell r="B2523" t="str">
            <v>SOMANI MOZAK TILES</v>
          </cell>
        </row>
        <row r="2524">
          <cell r="A2524" t="str">
            <v>S025</v>
          </cell>
          <cell r="B2524" t="str">
            <v>SUPER BOND</v>
          </cell>
        </row>
        <row r="2525">
          <cell r="A2525" t="str">
            <v>S026</v>
          </cell>
          <cell r="B2525" t="str">
            <v>SATISH IRON &amp; CHARPAI STORE</v>
          </cell>
        </row>
        <row r="2526">
          <cell r="A2526" t="str">
            <v>S027</v>
          </cell>
          <cell r="B2526" t="str">
            <v>SUMAN &amp; SINGH CO.</v>
          </cell>
        </row>
        <row r="2527">
          <cell r="A2527" t="str">
            <v>S028</v>
          </cell>
          <cell r="B2527" t="str">
            <v>SOJI RAM</v>
          </cell>
        </row>
        <row r="2528">
          <cell r="A2528" t="str">
            <v>S029</v>
          </cell>
          <cell r="B2528" t="str">
            <v>SWATI CONSTRUCTION CO.</v>
          </cell>
        </row>
        <row r="2529">
          <cell r="A2529" t="str">
            <v>S030</v>
          </cell>
          <cell r="B2529" t="str">
            <v>SHAKTI BUILDERS</v>
          </cell>
        </row>
        <row r="2530">
          <cell r="A2530" t="str">
            <v>S031</v>
          </cell>
          <cell r="B2530" t="str">
            <v>S.K PRADHAN &amp; CO.</v>
          </cell>
        </row>
        <row r="2531">
          <cell r="A2531" t="str">
            <v>S032</v>
          </cell>
          <cell r="B2531" t="str">
            <v>SUBAS ELECTRICAL</v>
          </cell>
        </row>
        <row r="2532">
          <cell r="A2532" t="str">
            <v>S033</v>
          </cell>
          <cell r="B2532" t="str">
            <v>SINDHWANI BROS.</v>
          </cell>
        </row>
        <row r="2533">
          <cell r="A2533" t="str">
            <v>S034</v>
          </cell>
          <cell r="B2533" t="str">
            <v>SAGAR MOTOR CO.</v>
          </cell>
        </row>
        <row r="2534">
          <cell r="A2534" t="str">
            <v>S035</v>
          </cell>
          <cell r="B2534" t="str">
            <v>S.K.BATTERY &amp; AUTO ELECTRICAL PARTS</v>
          </cell>
        </row>
        <row r="2535">
          <cell r="A2535" t="str">
            <v>S036</v>
          </cell>
          <cell r="B2535" t="str">
            <v>SVAM POWER PLANTS PVT.LTD.</v>
          </cell>
        </row>
        <row r="2536">
          <cell r="A2536" t="str">
            <v>S037</v>
          </cell>
          <cell r="B2536" t="str">
            <v>STANDARD WIRE PRODUCTS</v>
          </cell>
        </row>
        <row r="2537">
          <cell r="A2537" t="str">
            <v>S038</v>
          </cell>
          <cell r="B2537" t="str">
            <v>SWASTIK RUBBER PRODUCTS LTD.</v>
          </cell>
        </row>
        <row r="2538">
          <cell r="A2538" t="str">
            <v>S039</v>
          </cell>
          <cell r="B2538" t="str">
            <v>SURENDER KUMAR</v>
          </cell>
        </row>
        <row r="2539">
          <cell r="A2539" t="str">
            <v>S040</v>
          </cell>
          <cell r="B2539" t="str">
            <v>SUBHASH &amp; SONS</v>
          </cell>
        </row>
        <row r="2540">
          <cell r="A2540" t="str">
            <v>S041</v>
          </cell>
          <cell r="B2540" t="str">
            <v>SHIVA CONSTRUCTION</v>
          </cell>
        </row>
        <row r="2541">
          <cell r="A2541" t="str">
            <v>S042</v>
          </cell>
          <cell r="B2541" t="str">
            <v>SHANKAR LAL</v>
          </cell>
        </row>
        <row r="2542">
          <cell r="A2542" t="str">
            <v>S043</v>
          </cell>
          <cell r="B2542" t="str">
            <v>SUNRISE ELECTRICALS</v>
          </cell>
        </row>
        <row r="2543">
          <cell r="A2543" t="str">
            <v>S044</v>
          </cell>
          <cell r="B2543" t="str">
            <v>SURAJ STEEL COMPANY</v>
          </cell>
        </row>
        <row r="2544">
          <cell r="A2544" t="str">
            <v>S045</v>
          </cell>
          <cell r="B2544" t="str">
            <v>SARAFAT ALI</v>
          </cell>
        </row>
        <row r="2545">
          <cell r="A2545" t="str">
            <v>S046</v>
          </cell>
          <cell r="B2545" t="str">
            <v>STRUCTURAL WATERPROOFING CO. PVT. LTD.</v>
          </cell>
        </row>
        <row r="2546">
          <cell r="A2546" t="str">
            <v>S047</v>
          </cell>
          <cell r="B2546" t="str">
            <v>SAI RAM CONSTRUCTION CO.</v>
          </cell>
        </row>
        <row r="2547">
          <cell r="A2547" t="str">
            <v>S048</v>
          </cell>
          <cell r="B2547" t="str">
            <v>SUNRISE CONSTRUCTION</v>
          </cell>
        </row>
        <row r="2548">
          <cell r="A2548" t="str">
            <v>S049</v>
          </cell>
          <cell r="B2548" t="str">
            <v>SHAFIQUE AHMED</v>
          </cell>
        </row>
        <row r="2549">
          <cell r="A2549" t="str">
            <v>S050</v>
          </cell>
          <cell r="B2549" t="str">
            <v>SATPAL SHARMA</v>
          </cell>
        </row>
        <row r="2550">
          <cell r="A2550" t="str">
            <v>S051</v>
          </cell>
          <cell r="B2550" t="str">
            <v>SWASTIK INDUSTRIES</v>
          </cell>
        </row>
        <row r="2551">
          <cell r="A2551" t="str">
            <v>S052</v>
          </cell>
          <cell r="B2551" t="str">
            <v>SHRI BANKEY BEHARI EARTH MOVERS</v>
          </cell>
        </row>
        <row r="2552">
          <cell r="A2552" t="str">
            <v>S053</v>
          </cell>
          <cell r="B2552" t="str">
            <v>SAJAWAT</v>
          </cell>
        </row>
        <row r="2553">
          <cell r="A2553" t="str">
            <v>S054</v>
          </cell>
          <cell r="B2553" t="str">
            <v>SUMAN INTERNATIONAL</v>
          </cell>
        </row>
        <row r="2554">
          <cell r="A2554" t="str">
            <v>S055</v>
          </cell>
          <cell r="B2554" t="str">
            <v>SUPER STAR GRIT UDYOG</v>
          </cell>
        </row>
        <row r="2555">
          <cell r="A2555" t="str">
            <v>S056</v>
          </cell>
          <cell r="B2555" t="str">
            <v>SATISH PAINTS &amp; HARDWARE STORE</v>
          </cell>
        </row>
        <row r="2556">
          <cell r="A2556" t="str">
            <v>S057</v>
          </cell>
          <cell r="B2556" t="str">
            <v>S K BISWAS (SHABU BISWAS)</v>
          </cell>
        </row>
        <row r="2557">
          <cell r="A2557" t="str">
            <v>S058</v>
          </cell>
          <cell r="B2557" t="str">
            <v>MD. SABBIR ALAM</v>
          </cell>
        </row>
        <row r="2558">
          <cell r="A2558" t="str">
            <v>S059</v>
          </cell>
          <cell r="B2558" t="str">
            <v>SANATH DAS</v>
          </cell>
        </row>
        <row r="2559">
          <cell r="A2559" t="str">
            <v>S060</v>
          </cell>
          <cell r="B2559" t="str">
            <v>SUBHASH GUPTA</v>
          </cell>
        </row>
        <row r="2560">
          <cell r="A2560" t="str">
            <v>S061</v>
          </cell>
          <cell r="B2560" t="str">
            <v>SURENDRA ELECTRICAL</v>
          </cell>
        </row>
        <row r="2561">
          <cell r="A2561" t="str">
            <v>S062</v>
          </cell>
          <cell r="B2561" t="str">
            <v>SCAF STRUCTS</v>
          </cell>
        </row>
        <row r="2562">
          <cell r="A2562" t="str">
            <v>S063</v>
          </cell>
          <cell r="B2562" t="str">
            <v>SANT LAL</v>
          </cell>
        </row>
        <row r="2563">
          <cell r="A2563" t="str">
            <v>S064</v>
          </cell>
          <cell r="B2563" t="str">
            <v>S R CONSTRUCTIONS</v>
          </cell>
        </row>
        <row r="2564">
          <cell r="A2564" t="str">
            <v>S065</v>
          </cell>
          <cell r="B2564" t="str">
            <v>SWASTIK ENTERPRISES</v>
          </cell>
        </row>
        <row r="2565">
          <cell r="A2565" t="str">
            <v>S066</v>
          </cell>
          <cell r="B2565" t="str">
            <v>SUNA RAM</v>
          </cell>
        </row>
        <row r="2566">
          <cell r="A2566" t="str">
            <v>S067</v>
          </cell>
          <cell r="B2566" t="str">
            <v>SHRI SHIRDIYAR CONST.</v>
          </cell>
        </row>
        <row r="2567">
          <cell r="A2567" t="str">
            <v>S068</v>
          </cell>
          <cell r="B2567" t="str">
            <v>SHARDA COMPUTERS</v>
          </cell>
        </row>
        <row r="2568">
          <cell r="A2568" t="str">
            <v>S069</v>
          </cell>
          <cell r="B2568" t="str">
            <v>SOFLINE SYSTEMS</v>
          </cell>
        </row>
        <row r="2569">
          <cell r="A2569" t="str">
            <v>S070</v>
          </cell>
          <cell r="B2569" t="str">
            <v>SACHDEVA SANITARY STORE</v>
          </cell>
        </row>
        <row r="2570">
          <cell r="A2570" t="str">
            <v>S071</v>
          </cell>
          <cell r="B2570" t="str">
            <v>SANCHITA CONSTRUCTIONS</v>
          </cell>
        </row>
        <row r="2571">
          <cell r="A2571" t="str">
            <v>S072</v>
          </cell>
          <cell r="B2571" t="str">
            <v>SONU STEEL WORKS</v>
          </cell>
        </row>
        <row r="2572">
          <cell r="A2572" t="str">
            <v>S073</v>
          </cell>
          <cell r="B2572" t="str">
            <v>SHREE GOPAL</v>
          </cell>
        </row>
        <row r="2573">
          <cell r="A2573" t="str">
            <v>S074</v>
          </cell>
          <cell r="B2573" t="str">
            <v>SHAYAM BUILDERS</v>
          </cell>
        </row>
        <row r="2574">
          <cell r="A2574" t="str">
            <v>S075</v>
          </cell>
          <cell r="B2574" t="str">
            <v>S K ENGINEERING INDUSTRIES</v>
          </cell>
        </row>
        <row r="2575">
          <cell r="A2575" t="str">
            <v>S076</v>
          </cell>
          <cell r="B2575" t="str">
            <v>SHYAM LAL</v>
          </cell>
        </row>
        <row r="2576">
          <cell r="A2576" t="str">
            <v>S077</v>
          </cell>
          <cell r="B2576" t="str">
            <v>SHYAM SUNDER</v>
          </cell>
        </row>
        <row r="2577">
          <cell r="A2577" t="str">
            <v>S078</v>
          </cell>
          <cell r="B2577" t="str">
            <v>SUDHIR KUMAR</v>
          </cell>
        </row>
        <row r="2578">
          <cell r="A2578" t="str">
            <v>S079</v>
          </cell>
          <cell r="B2578" t="str">
            <v>SUKHVIR SHARMA (SCRAP WALA)(INOP.)</v>
          </cell>
        </row>
        <row r="2579">
          <cell r="A2579" t="str">
            <v>S080</v>
          </cell>
          <cell r="B2579" t="str">
            <v>SHENGRILA FURNITURE</v>
          </cell>
        </row>
        <row r="2580">
          <cell r="A2580" t="str">
            <v>S081</v>
          </cell>
          <cell r="B2580" t="str">
            <v>SOCIETY FOR PROMOTION OF OCCUP. SAFETY</v>
          </cell>
        </row>
        <row r="2581">
          <cell r="A2581" t="str">
            <v>S082</v>
          </cell>
          <cell r="B2581" t="str">
            <v>SURYA CARRIER</v>
          </cell>
        </row>
        <row r="2582">
          <cell r="A2582" t="str">
            <v>S083</v>
          </cell>
          <cell r="B2582" t="str">
            <v>SAIBABA TUBEWELLS (P) LTD.</v>
          </cell>
        </row>
        <row r="2583">
          <cell r="A2583" t="str">
            <v>S084</v>
          </cell>
          <cell r="B2583" t="str">
            <v>SHIVANI TYRE</v>
          </cell>
        </row>
        <row r="2584">
          <cell r="A2584" t="str">
            <v>S085</v>
          </cell>
          <cell r="B2584" t="str">
            <v>SHRI RAM INSTITUTE FOR INDUSTRIAL RES.</v>
          </cell>
        </row>
        <row r="2585">
          <cell r="A2585" t="str">
            <v>S086</v>
          </cell>
          <cell r="B2585" t="str">
            <v>SHAKTI ROAD LINE</v>
          </cell>
        </row>
        <row r="2586">
          <cell r="A2586" t="str">
            <v>S087</v>
          </cell>
          <cell r="B2586" t="str">
            <v>SITARAM (SCRAP DEALER)</v>
          </cell>
        </row>
        <row r="2587">
          <cell r="A2587" t="str">
            <v>S088</v>
          </cell>
          <cell r="B2587" t="str">
            <v>SHREE NAR SINGH ELECTRIC CO.</v>
          </cell>
        </row>
        <row r="2588">
          <cell r="A2588" t="str">
            <v>S089</v>
          </cell>
          <cell r="B2588" t="str">
            <v>SUBASH TRANSPORT CORPORATION</v>
          </cell>
        </row>
        <row r="2589">
          <cell r="A2589" t="str">
            <v>S090</v>
          </cell>
          <cell r="B2589" t="str">
            <v>SACHDEVA DECORATERS</v>
          </cell>
        </row>
        <row r="2590">
          <cell r="A2590" t="str">
            <v>S091</v>
          </cell>
          <cell r="B2590" t="str">
            <v>SATBIR SINGH</v>
          </cell>
        </row>
        <row r="2591">
          <cell r="A2591" t="str">
            <v>S092</v>
          </cell>
          <cell r="B2591" t="str">
            <v>SANAN VALVES AND TUBES PVT LTD.</v>
          </cell>
        </row>
        <row r="2592">
          <cell r="A2592" t="str">
            <v>S093</v>
          </cell>
          <cell r="B2592" t="str">
            <v>SKY FREIGHT CARRIER</v>
          </cell>
        </row>
        <row r="2593">
          <cell r="A2593" t="str">
            <v>S094</v>
          </cell>
          <cell r="B2593" t="str">
            <v>SUMAN ENGG. ASSOCIATES</v>
          </cell>
        </row>
        <row r="2594">
          <cell r="A2594" t="str">
            <v>S095</v>
          </cell>
          <cell r="B2594" t="str">
            <v>SKY FREIGHT CARRIERS</v>
          </cell>
        </row>
        <row r="2595">
          <cell r="A2595" t="str">
            <v>S096</v>
          </cell>
          <cell r="B2595" t="str">
            <v>SUBHASH TRANSPORT CORPORATION</v>
          </cell>
        </row>
        <row r="2596">
          <cell r="A2596" t="str">
            <v>S097</v>
          </cell>
          <cell r="B2596" t="str">
            <v>S K ENTERPRISES</v>
          </cell>
        </row>
        <row r="2597">
          <cell r="A2597" t="str">
            <v>S098</v>
          </cell>
          <cell r="B2597" t="str">
            <v>SAEED QAMAR</v>
          </cell>
        </row>
        <row r="2598">
          <cell r="A2598" t="str">
            <v>S099</v>
          </cell>
          <cell r="B2598" t="str">
            <v>S S TRANSPORTERS</v>
          </cell>
        </row>
        <row r="2599">
          <cell r="A2599" t="str">
            <v>S100</v>
          </cell>
          <cell r="B2599" t="str">
            <v>S K JENA</v>
          </cell>
        </row>
        <row r="2600">
          <cell r="A2600" t="str">
            <v>S101</v>
          </cell>
          <cell r="B2600" t="str">
            <v>SYAL ASSOCIATES</v>
          </cell>
        </row>
        <row r="2601">
          <cell r="A2601" t="str">
            <v>S102</v>
          </cell>
          <cell r="B2601" t="str">
            <v>SATISH IRON &amp; CHARPAI STORE</v>
          </cell>
        </row>
        <row r="2602">
          <cell r="A2602" t="str">
            <v>S103</v>
          </cell>
          <cell r="B2602" t="str">
            <v>SUDHIR KUMAR SHARMA</v>
          </cell>
        </row>
        <row r="2603">
          <cell r="A2603" t="str">
            <v>S104</v>
          </cell>
          <cell r="B2603" t="str">
            <v>S V ASSOCIATES</v>
          </cell>
        </row>
        <row r="2604">
          <cell r="A2604" t="str">
            <v>S105</v>
          </cell>
          <cell r="B2604" t="str">
            <v>SWAROOP CHAND</v>
          </cell>
        </row>
        <row r="2605">
          <cell r="A2605" t="str">
            <v>S106</v>
          </cell>
          <cell r="B2605" t="str">
            <v>SHRI RAM ELECTRICALS (INDIA)</v>
          </cell>
        </row>
        <row r="2606">
          <cell r="A2606" t="str">
            <v>S107</v>
          </cell>
          <cell r="B2606" t="str">
            <v>STONE CLAD</v>
          </cell>
        </row>
        <row r="2607">
          <cell r="A2607" t="str">
            <v>S108</v>
          </cell>
          <cell r="B2607" t="str">
            <v>SHIVA STEEL</v>
          </cell>
        </row>
        <row r="2608">
          <cell r="A2608" t="str">
            <v>S109</v>
          </cell>
          <cell r="B2608" t="str">
            <v>SANT RAM VARMA</v>
          </cell>
        </row>
        <row r="2609">
          <cell r="A2609" t="str">
            <v>S110</v>
          </cell>
          <cell r="B2609" t="str">
            <v>SOM P SERVICES</v>
          </cell>
        </row>
        <row r="2610">
          <cell r="A2610" t="str">
            <v>S111</v>
          </cell>
          <cell r="B2610" t="str">
            <v>S. K. SARWAL (ADVOCATE)</v>
          </cell>
        </row>
        <row r="2611">
          <cell r="A2611" t="str">
            <v>S112</v>
          </cell>
          <cell r="B2611" t="str">
            <v>STANFORD ENGINEERING LTD.</v>
          </cell>
        </row>
        <row r="2612">
          <cell r="A2612" t="str">
            <v>S113</v>
          </cell>
          <cell r="B2612" t="str">
            <v>SINDWANI BROTHER</v>
          </cell>
        </row>
        <row r="2613">
          <cell r="A2613" t="str">
            <v>S114</v>
          </cell>
          <cell r="B2613" t="str">
            <v>SCAFF INDIA</v>
          </cell>
        </row>
        <row r="2614">
          <cell r="A2614" t="str">
            <v>S115</v>
          </cell>
          <cell r="B2614" t="str">
            <v>SANTOSH KUMAR YADAV</v>
          </cell>
        </row>
        <row r="2615">
          <cell r="A2615" t="str">
            <v>S116</v>
          </cell>
          <cell r="B2615" t="str">
            <v>SHIV KUMAR</v>
          </cell>
        </row>
        <row r="2616">
          <cell r="A2616" t="str">
            <v>S117</v>
          </cell>
          <cell r="B2616" t="str">
            <v>SURAJ VAN</v>
          </cell>
        </row>
        <row r="2617">
          <cell r="A2617" t="str">
            <v>S118</v>
          </cell>
          <cell r="B2617" t="str">
            <v>SETHI SPARES</v>
          </cell>
        </row>
        <row r="2618">
          <cell r="A2618" t="str">
            <v>S119</v>
          </cell>
          <cell r="B2618" t="str">
            <v>S S UPASANI</v>
          </cell>
        </row>
        <row r="2619">
          <cell r="A2619" t="str">
            <v>S120</v>
          </cell>
          <cell r="B2619" t="str">
            <v>SHIVANI ENTERPRISES</v>
          </cell>
        </row>
        <row r="2620">
          <cell r="A2620" t="str">
            <v>S121</v>
          </cell>
          <cell r="B2620" t="str">
            <v>SHIV RAJ SINGH</v>
          </cell>
        </row>
        <row r="2621">
          <cell r="A2621" t="str">
            <v>S122</v>
          </cell>
          <cell r="B2621" t="str">
            <v>SATYA WELDING STORE</v>
          </cell>
        </row>
        <row r="2622">
          <cell r="A2622" t="str">
            <v>S123</v>
          </cell>
          <cell r="B2622" t="str">
            <v>SUPER CONSTRUCTION CO.</v>
          </cell>
        </row>
        <row r="2623">
          <cell r="A2623" t="str">
            <v>S124</v>
          </cell>
          <cell r="B2623" t="str">
            <v>SURESH SHARMA</v>
          </cell>
        </row>
        <row r="2624">
          <cell r="A2624" t="str">
            <v>S125</v>
          </cell>
          <cell r="B2624" t="str">
            <v>SHARMA ELECTRICALS</v>
          </cell>
        </row>
        <row r="2625">
          <cell r="A2625" t="str">
            <v>S126</v>
          </cell>
          <cell r="B2625" t="str">
            <v>SPOT LIGHT IND. LTD.</v>
          </cell>
        </row>
        <row r="2626">
          <cell r="A2626" t="str">
            <v>S127</v>
          </cell>
          <cell r="B2626" t="str">
            <v>SADHU RAM</v>
          </cell>
        </row>
        <row r="2627">
          <cell r="A2627" t="str">
            <v>S128</v>
          </cell>
          <cell r="B2627" t="str">
            <v>SHARMA ASSOCIATES</v>
          </cell>
        </row>
        <row r="2628">
          <cell r="A2628" t="str">
            <v>S129</v>
          </cell>
          <cell r="B2628" t="str">
            <v>SHREE BALAJI CONSTRUCTION</v>
          </cell>
        </row>
        <row r="2629">
          <cell r="A2629" t="str">
            <v>S130</v>
          </cell>
          <cell r="B2629" t="str">
            <v>S N PARIDA</v>
          </cell>
        </row>
        <row r="2630">
          <cell r="A2630" t="str">
            <v>S131</v>
          </cell>
          <cell r="B2630" t="str">
            <v>S S MARBLES</v>
          </cell>
        </row>
        <row r="2631">
          <cell r="A2631" t="str">
            <v>S132</v>
          </cell>
          <cell r="B2631" t="str">
            <v>SHREE CONSTRUCTIONS</v>
          </cell>
        </row>
        <row r="2632">
          <cell r="A2632" t="str">
            <v>S133</v>
          </cell>
          <cell r="B2632" t="str">
            <v>SHYAM SINGH</v>
          </cell>
        </row>
        <row r="2633">
          <cell r="A2633" t="str">
            <v>S134</v>
          </cell>
          <cell r="B2633" t="str">
            <v>S M CONTRACTORS</v>
          </cell>
        </row>
        <row r="2634">
          <cell r="A2634" t="str">
            <v>S135</v>
          </cell>
          <cell r="B2634" t="str">
            <v>SAND PLAST (INDIA) LTD.</v>
          </cell>
        </row>
        <row r="2635">
          <cell r="A2635" t="str">
            <v>S136</v>
          </cell>
          <cell r="B2635" t="str">
            <v>S D CONSTRUCTIONS</v>
          </cell>
        </row>
        <row r="2636">
          <cell r="A2636" t="str">
            <v>S137</v>
          </cell>
          <cell r="B2636" t="str">
            <v>SATYA NARAIN</v>
          </cell>
        </row>
        <row r="2637">
          <cell r="A2637" t="str">
            <v>S138</v>
          </cell>
          <cell r="B2637" t="str">
            <v>SAINIK SHRAMIK</v>
          </cell>
        </row>
        <row r="2638">
          <cell r="A2638" t="str">
            <v>S139</v>
          </cell>
          <cell r="B2638" t="str">
            <v>SALAUDDIN</v>
          </cell>
        </row>
        <row r="2639">
          <cell r="A2639" t="str">
            <v>S140</v>
          </cell>
          <cell r="B2639" t="str">
            <v>S R COMPANY</v>
          </cell>
        </row>
        <row r="2640">
          <cell r="A2640" t="str">
            <v>S141</v>
          </cell>
          <cell r="B2640" t="str">
            <v>SAI BUILDERS</v>
          </cell>
        </row>
        <row r="2641">
          <cell r="A2641" t="str">
            <v>S142</v>
          </cell>
          <cell r="B2641" t="str">
            <v>SUKHDEV</v>
          </cell>
        </row>
        <row r="2642">
          <cell r="A2642" t="str">
            <v>S143</v>
          </cell>
          <cell r="B2642" t="str">
            <v>SUA LAL</v>
          </cell>
        </row>
        <row r="2643">
          <cell r="A2643" t="str">
            <v>S144</v>
          </cell>
          <cell r="B2643" t="str">
            <v>SAGGU ELECTRICALS</v>
          </cell>
        </row>
        <row r="2644">
          <cell r="A2644" t="str">
            <v>S145</v>
          </cell>
          <cell r="B2644" t="str">
            <v>S NAYAK</v>
          </cell>
        </row>
        <row r="2645">
          <cell r="A2645" t="str">
            <v>S146</v>
          </cell>
          <cell r="B2645" t="str">
            <v>SURESH KUMAR</v>
          </cell>
        </row>
        <row r="2646">
          <cell r="A2646" t="str">
            <v>S147</v>
          </cell>
          <cell r="B2646" t="str">
            <v>SATINDER SHARMA</v>
          </cell>
        </row>
        <row r="2647">
          <cell r="A2647" t="str">
            <v>S148</v>
          </cell>
          <cell r="B2647" t="str">
            <v>SHIV MUNI</v>
          </cell>
        </row>
        <row r="2648">
          <cell r="A2648" t="str">
            <v>S149</v>
          </cell>
          <cell r="B2648" t="str">
            <v>SRI RAM CENTRE FOR IND. REL. &amp; HUM. RESR</v>
          </cell>
        </row>
        <row r="2649">
          <cell r="A2649" t="str">
            <v>S150</v>
          </cell>
          <cell r="B2649" t="str">
            <v>SYNDICATE STONE CRUSHER</v>
          </cell>
        </row>
        <row r="2650">
          <cell r="A2650" t="str">
            <v>S151</v>
          </cell>
          <cell r="B2650" t="str">
            <v>SARITA A KALIA</v>
          </cell>
        </row>
        <row r="2651">
          <cell r="A2651" t="str">
            <v>S152</v>
          </cell>
          <cell r="B2651" t="str">
            <v>STEEL AUTHORITY OF INDIA LTD.</v>
          </cell>
        </row>
        <row r="2652">
          <cell r="A2652" t="str">
            <v>S153</v>
          </cell>
          <cell r="B2652" t="str">
            <v>S.B.S BUILDING MATERIAL CARRIER</v>
          </cell>
        </row>
        <row r="2653">
          <cell r="A2653" t="str">
            <v>S154</v>
          </cell>
          <cell r="B2653" t="str">
            <v>SHYAM COMMUNICATION SYSTEMS</v>
          </cell>
        </row>
        <row r="2654">
          <cell r="A2654" t="str">
            <v>S155</v>
          </cell>
          <cell r="B2654" t="str">
            <v>S KUMAR &amp; ASSOCIATES</v>
          </cell>
        </row>
        <row r="2655">
          <cell r="A2655" t="str">
            <v>S156</v>
          </cell>
          <cell r="B2655" t="str">
            <v>S A CONSTRUCTIONS</v>
          </cell>
        </row>
        <row r="2656">
          <cell r="A2656" t="str">
            <v>S157</v>
          </cell>
          <cell r="B2656" t="str">
            <v>S S ENTERPRISES</v>
          </cell>
        </row>
        <row r="2657">
          <cell r="A2657" t="str">
            <v>S158</v>
          </cell>
          <cell r="B2657" t="str">
            <v>SANITARY EMPORIUM</v>
          </cell>
        </row>
        <row r="2658">
          <cell r="A2658" t="str">
            <v>S159</v>
          </cell>
          <cell r="B2658" t="str">
            <v>SAVITA &amp; SEN ASSOCIATES</v>
          </cell>
        </row>
        <row r="2659">
          <cell r="A2659" t="str">
            <v>S160</v>
          </cell>
          <cell r="B2659" t="str">
            <v>SUKHVIR YADAV &amp; CO.</v>
          </cell>
        </row>
        <row r="2660">
          <cell r="A2660" t="str">
            <v>S161</v>
          </cell>
          <cell r="B2660" t="str">
            <v>SHREE NATH MARBLE &amp; GRANITES</v>
          </cell>
        </row>
        <row r="2661">
          <cell r="A2661" t="str">
            <v>S162</v>
          </cell>
          <cell r="B2661" t="str">
            <v>SAIBA ENTERPRISES</v>
          </cell>
        </row>
        <row r="2662">
          <cell r="A2662" t="str">
            <v>S163</v>
          </cell>
          <cell r="B2662" t="str">
            <v>S S BUILDERS</v>
          </cell>
        </row>
        <row r="2663">
          <cell r="A2663" t="str">
            <v>S164</v>
          </cell>
          <cell r="B2663" t="str">
            <v>SONA STEEL EQUIPMENT</v>
          </cell>
        </row>
        <row r="2664">
          <cell r="A2664" t="str">
            <v>S165</v>
          </cell>
          <cell r="B2664" t="str">
            <v>S R BUILDING MATERIAL</v>
          </cell>
        </row>
        <row r="2665">
          <cell r="A2665" t="str">
            <v>S166</v>
          </cell>
          <cell r="B2665" t="str">
            <v>SURAB FERRO COMCRETE (P) LTD.</v>
          </cell>
        </row>
        <row r="2666">
          <cell r="A2666" t="str">
            <v>S167</v>
          </cell>
          <cell r="B2666" t="str">
            <v>S PARDHAN</v>
          </cell>
        </row>
        <row r="2667">
          <cell r="A2667" t="str">
            <v>S168</v>
          </cell>
          <cell r="B2667" t="str">
            <v>SINGH BROTHERS</v>
          </cell>
        </row>
        <row r="2668">
          <cell r="A2668" t="str">
            <v>S169</v>
          </cell>
          <cell r="B2668" t="str">
            <v>SHREEDHAR</v>
          </cell>
        </row>
        <row r="2669">
          <cell r="A2669" t="str">
            <v>S170</v>
          </cell>
          <cell r="B2669" t="str">
            <v>SEN INTERIOR</v>
          </cell>
        </row>
        <row r="2670">
          <cell r="A2670" t="str">
            <v>S171</v>
          </cell>
          <cell r="B2670" t="str">
            <v>SUSHANT CONSTRUCTION</v>
          </cell>
        </row>
        <row r="2671">
          <cell r="A2671" t="str">
            <v>S172</v>
          </cell>
          <cell r="B2671" t="str">
            <v>SUNIL NAYYAR CONSULTANTS</v>
          </cell>
        </row>
        <row r="2672">
          <cell r="A2672" t="str">
            <v>S173</v>
          </cell>
          <cell r="B2672" t="str">
            <v>SURA &amp; COMPANY</v>
          </cell>
        </row>
        <row r="2673">
          <cell r="A2673" t="str">
            <v>S174</v>
          </cell>
          <cell r="B2673" t="str">
            <v>SHREE BHAGAT</v>
          </cell>
        </row>
        <row r="2674">
          <cell r="A2674" t="str">
            <v>S175</v>
          </cell>
          <cell r="B2674" t="str">
            <v>SHREE KRISHNA BUILDERS</v>
          </cell>
        </row>
        <row r="2675">
          <cell r="A2675" t="str">
            <v>S176</v>
          </cell>
          <cell r="B2675" t="str">
            <v>SAPI CONSTRUCTION</v>
          </cell>
        </row>
        <row r="2676">
          <cell r="A2676" t="str">
            <v>S177</v>
          </cell>
          <cell r="B2676" t="str">
            <v>SALEEM AHMED</v>
          </cell>
        </row>
        <row r="2677">
          <cell r="A2677" t="str">
            <v>S178</v>
          </cell>
          <cell r="B2677" t="str">
            <v>STANDARD BUSINESS MACHINES</v>
          </cell>
        </row>
        <row r="2678">
          <cell r="A2678" t="str">
            <v>S179</v>
          </cell>
          <cell r="B2678" t="str">
            <v>SARSWATI ELECTRICALS</v>
          </cell>
        </row>
        <row r="2679">
          <cell r="A2679" t="str">
            <v>S180</v>
          </cell>
          <cell r="B2679" t="str">
            <v>SHATRUGHAN DUBEY</v>
          </cell>
        </row>
        <row r="2680">
          <cell r="A2680" t="str">
            <v>S181</v>
          </cell>
          <cell r="B2680" t="str">
            <v>SHANNON &amp; SHANNON</v>
          </cell>
        </row>
        <row r="2681">
          <cell r="A2681" t="str">
            <v>S182</v>
          </cell>
          <cell r="B2681" t="str">
            <v>SHIVALIK CONSTRUCTIONS</v>
          </cell>
        </row>
        <row r="2682">
          <cell r="A2682" t="str">
            <v>S183</v>
          </cell>
          <cell r="B2682" t="str">
            <v>SWASTIK MARBLES</v>
          </cell>
        </row>
        <row r="2683">
          <cell r="A2683" t="str">
            <v>S184</v>
          </cell>
          <cell r="B2683" t="str">
            <v>SHIV MARBLES</v>
          </cell>
        </row>
        <row r="2684">
          <cell r="A2684" t="str">
            <v>S185</v>
          </cell>
          <cell r="B2684" t="str">
            <v>SHARIKA BUILDERS</v>
          </cell>
        </row>
        <row r="2685">
          <cell r="A2685" t="str">
            <v>S186</v>
          </cell>
          <cell r="B2685" t="str">
            <v>SONALI BUILDERS</v>
          </cell>
        </row>
        <row r="2686">
          <cell r="A2686" t="str">
            <v>S187</v>
          </cell>
          <cell r="B2686" t="str">
            <v>S P SINGH STEEL DECORATORS</v>
          </cell>
        </row>
        <row r="2687">
          <cell r="A2687" t="str">
            <v>S188</v>
          </cell>
          <cell r="B2687" t="str">
            <v>SENTINELS SECURITY SERVICES</v>
          </cell>
        </row>
        <row r="2688">
          <cell r="A2688" t="str">
            <v>S189</v>
          </cell>
          <cell r="B2688" t="str">
            <v>SHIVANAND NARAIN</v>
          </cell>
        </row>
        <row r="2689">
          <cell r="A2689" t="str">
            <v>S190</v>
          </cell>
          <cell r="B2689" t="str">
            <v>S M CORPORATION</v>
          </cell>
        </row>
        <row r="2690">
          <cell r="A2690" t="str">
            <v>S191</v>
          </cell>
          <cell r="B2690" t="str">
            <v>SHANKER NATH</v>
          </cell>
        </row>
        <row r="2691">
          <cell r="A2691" t="str">
            <v>S192</v>
          </cell>
          <cell r="B2691" t="str">
            <v>SWARAN KUMAR</v>
          </cell>
        </row>
        <row r="2692">
          <cell r="A2692" t="str">
            <v>S193</v>
          </cell>
          <cell r="B2692" t="str">
            <v>S S VERMA</v>
          </cell>
        </row>
        <row r="2693">
          <cell r="A2693" t="str">
            <v>S194</v>
          </cell>
          <cell r="B2693" t="str">
            <v>SIDHARTH ENGINEERS</v>
          </cell>
        </row>
        <row r="2694">
          <cell r="A2694" t="str">
            <v>S195</v>
          </cell>
          <cell r="B2694" t="str">
            <v>SOMVIR SINGH</v>
          </cell>
        </row>
        <row r="2695">
          <cell r="A2695" t="str">
            <v>S196</v>
          </cell>
          <cell r="B2695" t="str">
            <v>SURJIT CONSTRUCTION CO.</v>
          </cell>
        </row>
        <row r="2696">
          <cell r="A2696" t="str">
            <v>S197</v>
          </cell>
          <cell r="B2696" t="str">
            <v>SOUTH ASIAN FINANCIAL EXCHANGE LTD.</v>
          </cell>
        </row>
        <row r="2697">
          <cell r="A2697" t="str">
            <v>S198</v>
          </cell>
          <cell r="B2697" t="str">
            <v>SHINNING ENGG. WORKS</v>
          </cell>
        </row>
        <row r="2698">
          <cell r="A2698" t="str">
            <v>S199</v>
          </cell>
          <cell r="B2698" t="str">
            <v>S.F SCHOOL (G.K)</v>
          </cell>
        </row>
        <row r="2699">
          <cell r="A2699" t="str">
            <v>S200</v>
          </cell>
          <cell r="B2699" t="str">
            <v>SAURABH CONSTRUCTION CO.</v>
          </cell>
        </row>
        <row r="2700">
          <cell r="A2700" t="str">
            <v>S201</v>
          </cell>
          <cell r="B2700" t="str">
            <v>SHAMBHU AND RAM KRIPAL</v>
          </cell>
        </row>
        <row r="2701">
          <cell r="A2701" t="str">
            <v>S202</v>
          </cell>
          <cell r="B2701" t="str">
            <v>SHRI RAM</v>
          </cell>
        </row>
        <row r="2702">
          <cell r="A2702" t="str">
            <v>S203</v>
          </cell>
          <cell r="B2702" t="str">
            <v>SWAN MILL(INOP.)</v>
          </cell>
        </row>
        <row r="2703">
          <cell r="A2703" t="str">
            <v>S204</v>
          </cell>
          <cell r="B2703" t="str">
            <v>SOHAN SINGH(INOP.)</v>
          </cell>
        </row>
        <row r="2704">
          <cell r="A2704" t="str">
            <v>S205</v>
          </cell>
          <cell r="B2704" t="str">
            <v>SHANTI DEVI(INOP.)</v>
          </cell>
        </row>
        <row r="2705">
          <cell r="A2705" t="str">
            <v>S206</v>
          </cell>
          <cell r="B2705" t="str">
            <v>SARGAM ENGINEERS</v>
          </cell>
        </row>
        <row r="2706">
          <cell r="A2706" t="str">
            <v>S207</v>
          </cell>
          <cell r="B2706" t="str">
            <v>SHAKOORA CONSTRUCTIONS(INOP.)</v>
          </cell>
        </row>
        <row r="2707">
          <cell r="A2707" t="str">
            <v>S208</v>
          </cell>
          <cell r="B2707" t="str">
            <v>SERNIE TRERK OF KARAM E.ENGG.(INOP.)</v>
          </cell>
        </row>
        <row r="2708">
          <cell r="A2708" t="str">
            <v>S209</v>
          </cell>
          <cell r="B2708" t="str">
            <v>SUVATS SERVICES(INOP.)</v>
          </cell>
        </row>
        <row r="2709">
          <cell r="A2709" t="str">
            <v>S210</v>
          </cell>
          <cell r="B2709" t="str">
            <v>SUMER CHAND AGRAWAL &amp; CO.(INOP.)</v>
          </cell>
        </row>
        <row r="2710">
          <cell r="A2710" t="str">
            <v>S211</v>
          </cell>
          <cell r="B2710" t="str">
            <v>SHRI BADRINATH TIMBER MART</v>
          </cell>
        </row>
        <row r="2711">
          <cell r="A2711" t="str">
            <v>S212</v>
          </cell>
          <cell r="B2711" t="str">
            <v>SURSITA</v>
          </cell>
        </row>
        <row r="2712">
          <cell r="A2712" t="str">
            <v>S213</v>
          </cell>
          <cell r="B2712" t="str">
            <v>SUNDER BUILDERS(INOP.)</v>
          </cell>
        </row>
        <row r="2713">
          <cell r="A2713" t="str">
            <v>S214</v>
          </cell>
          <cell r="B2713" t="str">
            <v>SUDERAM FINANCE LTD</v>
          </cell>
        </row>
        <row r="2714">
          <cell r="A2714" t="str">
            <v>S215</v>
          </cell>
          <cell r="B2714" t="str">
            <v>SUMAN SHREE ENTERPRISES(INOP.)</v>
          </cell>
        </row>
        <row r="2715">
          <cell r="A2715" t="str">
            <v>S216</v>
          </cell>
          <cell r="B2715" t="str">
            <v>SPECO ENGG PVT LTD(INOP.)</v>
          </cell>
        </row>
        <row r="2716">
          <cell r="A2716" t="str">
            <v>S217</v>
          </cell>
          <cell r="B2716" t="str">
            <v>SUNIL KUMAR(INOP.)</v>
          </cell>
        </row>
        <row r="2717">
          <cell r="A2717" t="str">
            <v>S218</v>
          </cell>
          <cell r="B2717" t="str">
            <v>S.P.GUPTA</v>
          </cell>
        </row>
        <row r="2718">
          <cell r="A2718" t="str">
            <v>S219</v>
          </cell>
          <cell r="B2718" t="str">
            <v>SWEKA CONSTRUCTION &amp; ENGIINEER(INOP.)</v>
          </cell>
        </row>
        <row r="2719">
          <cell r="A2719" t="str">
            <v>S220</v>
          </cell>
          <cell r="B2719" t="str">
            <v>SEWAK STEEL WELDING WORKS</v>
          </cell>
        </row>
        <row r="2720">
          <cell r="A2720" t="str">
            <v>S221</v>
          </cell>
          <cell r="B2720" t="str">
            <v>SHYAM LAL BLDG MATR SUPPLIER(INOP.)</v>
          </cell>
        </row>
        <row r="2721">
          <cell r="A2721" t="str">
            <v>S222</v>
          </cell>
          <cell r="B2721" t="str">
            <v>SRF FINANCE LTD(INOP.)</v>
          </cell>
        </row>
        <row r="2722">
          <cell r="A2722" t="str">
            <v>S223</v>
          </cell>
          <cell r="B2722" t="str">
            <v>SHETLA CONSTRUCTION(INOP.)</v>
          </cell>
        </row>
        <row r="2723">
          <cell r="A2723" t="str">
            <v>S224</v>
          </cell>
          <cell r="B2723" t="str">
            <v>SANTOSH ELECTRICALS(INOP.)</v>
          </cell>
        </row>
        <row r="2724">
          <cell r="A2724" t="str">
            <v>S225</v>
          </cell>
          <cell r="B2724" t="str">
            <v>SUBODH(INOP.)</v>
          </cell>
        </row>
        <row r="2725">
          <cell r="A2725" t="str">
            <v>S226</v>
          </cell>
          <cell r="B2725" t="str">
            <v>SARAL EARTH MOVERS(INOP.)</v>
          </cell>
        </row>
        <row r="2726">
          <cell r="A2726" t="str">
            <v>S227</v>
          </cell>
          <cell r="B2726" t="str">
            <v>SHANTI BUILDERS(INOP.)</v>
          </cell>
        </row>
        <row r="2727">
          <cell r="A2727" t="str">
            <v>S228</v>
          </cell>
          <cell r="B2727" t="str">
            <v>SHIRKE STRUCTURALS PVT LTD</v>
          </cell>
        </row>
        <row r="2728">
          <cell r="A2728" t="str">
            <v>S229</v>
          </cell>
          <cell r="B2728" t="str">
            <v>S(INOP.)</v>
          </cell>
        </row>
        <row r="2729">
          <cell r="A2729" t="str">
            <v>S230</v>
          </cell>
          <cell r="B2729" t="str">
            <v>SHREE CONMIX ENGINEERS (P) LTD</v>
          </cell>
        </row>
        <row r="2730">
          <cell r="A2730" t="str">
            <v>S231</v>
          </cell>
          <cell r="B2730" t="str">
            <v>STERLING MOTOR CO.</v>
          </cell>
        </row>
        <row r="2731">
          <cell r="A2731" t="str">
            <v>S232</v>
          </cell>
          <cell r="B2731" t="str">
            <v>SPECTRAL SERVICES CONSULTANTS</v>
          </cell>
        </row>
        <row r="2732">
          <cell r="A2732" t="str">
            <v>S233</v>
          </cell>
          <cell r="B2732" t="str">
            <v>SBA SYSTEM</v>
          </cell>
        </row>
        <row r="2733">
          <cell r="A2733" t="str">
            <v>S234</v>
          </cell>
          <cell r="B2733" t="str">
            <v>STARLITE CHEMICALS (PVT.) LIMITED</v>
          </cell>
        </row>
        <row r="2734">
          <cell r="A2734" t="str">
            <v>S235</v>
          </cell>
          <cell r="B2734" t="str">
            <v>SETHI WELDING ENGG.</v>
          </cell>
        </row>
        <row r="2735">
          <cell r="A2735" t="str">
            <v>S236</v>
          </cell>
          <cell r="B2735" t="str">
            <v>SUPER DECORATORS</v>
          </cell>
        </row>
        <row r="2736">
          <cell r="A2736" t="str">
            <v>S237</v>
          </cell>
          <cell r="B2736" t="str">
            <v>SANJAY CARRIER</v>
          </cell>
        </row>
        <row r="2737">
          <cell r="A2737" t="str">
            <v>S238</v>
          </cell>
          <cell r="B2737" t="str">
            <v>SURYA MARBLES</v>
          </cell>
        </row>
        <row r="2738">
          <cell r="A2738" t="str">
            <v>S239</v>
          </cell>
          <cell r="B2738" t="str">
            <v>SCENARIO INDIA</v>
          </cell>
        </row>
        <row r="2739">
          <cell r="A2739" t="str">
            <v>S240</v>
          </cell>
          <cell r="B2739" t="str">
            <v>SHREE LAXMI  ELECTRIC COMPANY</v>
          </cell>
        </row>
        <row r="2740">
          <cell r="A2740" t="str">
            <v>S241</v>
          </cell>
          <cell r="B2740" t="str">
            <v>SANJIV ENGINEERING CO.</v>
          </cell>
        </row>
        <row r="2741">
          <cell r="A2741" t="str">
            <v>S242</v>
          </cell>
          <cell r="B2741" t="str">
            <v>SANGHI MOTORS</v>
          </cell>
        </row>
        <row r="2742">
          <cell r="A2742" t="str">
            <v>S243</v>
          </cell>
          <cell r="B2742" t="str">
            <v>SUMIT ENTERPRISES</v>
          </cell>
        </row>
        <row r="2743">
          <cell r="A2743" t="str">
            <v>S244</v>
          </cell>
          <cell r="B2743" t="str">
            <v>SHENARILA FURNITURES</v>
          </cell>
        </row>
        <row r="2744">
          <cell r="A2744" t="str">
            <v>S245</v>
          </cell>
          <cell r="B2744" t="str">
            <v>SAFFAIRE STONES PVT LTD.</v>
          </cell>
        </row>
        <row r="2745">
          <cell r="A2745" t="str">
            <v>S246</v>
          </cell>
          <cell r="B2745" t="str">
            <v>SANTOSH SERVICE SATATION</v>
          </cell>
        </row>
        <row r="2746">
          <cell r="A2746" t="str">
            <v>S247</v>
          </cell>
          <cell r="B2746" t="str">
            <v>SHREE VISHWAKARMA MOTORBODY  BUILDERS</v>
          </cell>
        </row>
        <row r="2747">
          <cell r="A2747" t="str">
            <v>S248</v>
          </cell>
          <cell r="B2747" t="str">
            <v>SPATILAL INFOTEC</v>
          </cell>
        </row>
        <row r="2748">
          <cell r="A2748" t="str">
            <v>S249</v>
          </cell>
          <cell r="B2748" t="str">
            <v>STANFORD ENGINEERING LIMITED</v>
          </cell>
        </row>
        <row r="2749">
          <cell r="A2749" t="str">
            <v>S250</v>
          </cell>
          <cell r="B2749" t="str">
            <v>SHAKTI AUTOMOTIVES</v>
          </cell>
        </row>
        <row r="2750">
          <cell r="A2750" t="str">
            <v>S251</v>
          </cell>
          <cell r="B2750" t="str">
            <v>SHAILENDRA KUMAR SINGH</v>
          </cell>
        </row>
        <row r="2751">
          <cell r="A2751" t="str">
            <v>S252</v>
          </cell>
          <cell r="B2751" t="str">
            <v>SANT LAL BAL KISHAN</v>
          </cell>
        </row>
        <row r="2752">
          <cell r="A2752" t="str">
            <v>S253</v>
          </cell>
          <cell r="B2752" t="str">
            <v>SHREE SHYAM ELECTRICALS</v>
          </cell>
        </row>
        <row r="2753">
          <cell r="A2753" t="str">
            <v>S254</v>
          </cell>
          <cell r="B2753" t="str">
            <v>SOM LEYLAND STORES</v>
          </cell>
        </row>
        <row r="2754">
          <cell r="A2754" t="str">
            <v>S255</v>
          </cell>
          <cell r="B2754" t="str">
            <v>SUSHIL STONE CRUSHING CO.</v>
          </cell>
        </row>
        <row r="2755">
          <cell r="A2755" t="str">
            <v>S256</v>
          </cell>
          <cell r="B2755" t="str">
            <v>SOUTH INDIA MACHINERY STORES</v>
          </cell>
        </row>
        <row r="2756">
          <cell r="A2756" t="str">
            <v>S257</v>
          </cell>
          <cell r="B2756" t="str">
            <v>SHIVANI TRADERS</v>
          </cell>
        </row>
        <row r="2757">
          <cell r="A2757" t="str">
            <v>S258</v>
          </cell>
          <cell r="B2757" t="str">
            <v>SUDHESH BUILDING MATERIAL CARRIER</v>
          </cell>
        </row>
        <row r="2758">
          <cell r="A2758" t="str">
            <v>S259</v>
          </cell>
          <cell r="B2758" t="str">
            <v>SHIVOM TRADERS</v>
          </cell>
        </row>
        <row r="2759">
          <cell r="A2759" t="str">
            <v>S260</v>
          </cell>
          <cell r="B2759" t="str">
            <v>SHIV ENTERPRISES(SCRAP WALA)</v>
          </cell>
        </row>
        <row r="2760">
          <cell r="A2760" t="str">
            <v>S261</v>
          </cell>
          <cell r="B2760" t="str">
            <v>SUGAM PARVAHAN PVT. LTD.</v>
          </cell>
        </row>
        <row r="2761">
          <cell r="A2761" t="str">
            <v>S262</v>
          </cell>
          <cell r="B2761" t="str">
            <v>SUSHIL KUMAR</v>
          </cell>
        </row>
        <row r="2762">
          <cell r="A2762" t="str">
            <v>S263</v>
          </cell>
          <cell r="B2762" t="str">
            <v>STEELAGE INDUSTRIES</v>
          </cell>
        </row>
        <row r="2763">
          <cell r="A2763" t="str">
            <v>S264</v>
          </cell>
          <cell r="B2763" t="str">
            <v>STEELAGE INDUSTRIES LTD(MINIMAX DIV.)</v>
          </cell>
        </row>
        <row r="2764">
          <cell r="A2764" t="str">
            <v>S265</v>
          </cell>
          <cell r="B2764" t="str">
            <v>SUMAN SINGH</v>
          </cell>
        </row>
        <row r="2765">
          <cell r="A2765" t="str">
            <v>S266</v>
          </cell>
          <cell r="B2765" t="str">
            <v>SHARMA KAUSHAL &amp; ASSOCIATES</v>
          </cell>
        </row>
        <row r="2766">
          <cell r="A2766" t="str">
            <v>S267</v>
          </cell>
          <cell r="B2766" t="str">
            <v>SAFIQUE</v>
          </cell>
        </row>
        <row r="2767">
          <cell r="A2767" t="str">
            <v>S268</v>
          </cell>
          <cell r="B2767" t="str">
            <v>SHABBIR ALAM</v>
          </cell>
        </row>
        <row r="2768">
          <cell r="A2768" t="str">
            <v>S269</v>
          </cell>
          <cell r="B2768" t="str">
            <v>SUBASH</v>
          </cell>
        </row>
        <row r="2769">
          <cell r="A2769" t="str">
            <v>S270</v>
          </cell>
          <cell r="B2769" t="str">
            <v>SUMESH KUMAR</v>
          </cell>
        </row>
        <row r="2770">
          <cell r="A2770" t="str">
            <v>S271</v>
          </cell>
          <cell r="B2770" t="str">
            <v>SHIV MODERN DECOR</v>
          </cell>
        </row>
        <row r="2771">
          <cell r="A2771" t="str">
            <v>S272</v>
          </cell>
          <cell r="B2771" t="str">
            <v>SHOBHA CONTRACTS</v>
          </cell>
        </row>
        <row r="2772">
          <cell r="A2772" t="str">
            <v>S273</v>
          </cell>
          <cell r="B2772" t="str">
            <v>SPPEDWAY TAXI SERVICE</v>
          </cell>
        </row>
        <row r="2773">
          <cell r="A2773" t="str">
            <v>S274</v>
          </cell>
          <cell r="B2773" t="str">
            <v>SHEKHRI BROS.</v>
          </cell>
        </row>
        <row r="2774">
          <cell r="A2774" t="str">
            <v>S275</v>
          </cell>
          <cell r="B2774" t="str">
            <v>STANDARD ELECTRICALS(INDIA)</v>
          </cell>
        </row>
        <row r="2775">
          <cell r="A2775" t="str">
            <v>S276</v>
          </cell>
          <cell r="B2775" t="str">
            <v>SOOD ELECTROTECH</v>
          </cell>
        </row>
        <row r="2776">
          <cell r="A2776" t="str">
            <v>S277</v>
          </cell>
          <cell r="B2776" t="str">
            <v>STANDARD VISHVAS MARBLE INDUSTRIES(P)LTD</v>
          </cell>
        </row>
        <row r="2777">
          <cell r="A2777" t="str">
            <v>S278</v>
          </cell>
          <cell r="B2777" t="str">
            <v>SURAJ AUTO(DIESEL SUPPLIER)</v>
          </cell>
        </row>
        <row r="2778">
          <cell r="A2778" t="str">
            <v>S279</v>
          </cell>
          <cell r="B2778" t="str">
            <v>SINGH BUILDERS</v>
          </cell>
        </row>
        <row r="2779">
          <cell r="A2779" t="str">
            <v>S280</v>
          </cell>
          <cell r="B2779" t="str">
            <v>SINGH MODELLERS</v>
          </cell>
        </row>
        <row r="2780">
          <cell r="A2780" t="str">
            <v>S281</v>
          </cell>
          <cell r="B2780" t="str">
            <v>SHYAM SINGH</v>
          </cell>
        </row>
        <row r="2781">
          <cell r="A2781" t="str">
            <v>S282</v>
          </cell>
          <cell r="B2781" t="str">
            <v>SATJAY ENGINEERING INDUSTRIES</v>
          </cell>
        </row>
        <row r="2782">
          <cell r="A2782" t="str">
            <v>S283</v>
          </cell>
          <cell r="B2782" t="str">
            <v>SPAN INDIA SCAFFOLDINGS</v>
          </cell>
        </row>
        <row r="2783">
          <cell r="A2783" t="str">
            <v>S284</v>
          </cell>
          <cell r="B2783" t="str">
            <v>SVEDALA INDUSTRI INDIA PVT LTD</v>
          </cell>
        </row>
        <row r="2784">
          <cell r="A2784" t="str">
            <v>S285</v>
          </cell>
          <cell r="B2784" t="str">
            <v>M/S SEHDEO RAM &amp; ASSOCIATES</v>
          </cell>
        </row>
        <row r="2785">
          <cell r="A2785" t="str">
            <v>S286</v>
          </cell>
          <cell r="B2785" t="str">
            <v>SHARMILA CHOUDHURY</v>
          </cell>
        </row>
        <row r="2786">
          <cell r="A2786" t="str">
            <v>S287</v>
          </cell>
          <cell r="B2786" t="str">
            <v>S K ENTERPRISES (CONTRACTOR)</v>
          </cell>
        </row>
        <row r="2787">
          <cell r="A2787" t="str">
            <v>S288</v>
          </cell>
          <cell r="B2787" t="str">
            <v>SAMYAK ENTERPRISES</v>
          </cell>
        </row>
        <row r="2788">
          <cell r="A2788" t="str">
            <v>S289</v>
          </cell>
          <cell r="B2788" t="str">
            <v>SUPER TECH INDUSTRIES</v>
          </cell>
        </row>
        <row r="2789">
          <cell r="A2789" t="str">
            <v>S290</v>
          </cell>
          <cell r="B2789" t="str">
            <v>SETIA ELECTRICALS</v>
          </cell>
        </row>
        <row r="2790">
          <cell r="A2790" t="str">
            <v>S291</v>
          </cell>
          <cell r="B2790" t="str">
            <v>STAR CONSTRUCTION</v>
          </cell>
        </row>
        <row r="2791">
          <cell r="A2791" t="str">
            <v>S292</v>
          </cell>
          <cell r="B2791" t="str">
            <v>SEAR CARGO SERVICES</v>
          </cell>
        </row>
        <row r="2792">
          <cell r="A2792" t="str">
            <v>S293</v>
          </cell>
          <cell r="B2792" t="str">
            <v>SANCHTTI ENTERPRISES PVT. LTD.</v>
          </cell>
        </row>
        <row r="2793">
          <cell r="A2793" t="str">
            <v>S294</v>
          </cell>
          <cell r="B2793" t="str">
            <v>S.B. ENTERPRISES</v>
          </cell>
        </row>
        <row r="2794">
          <cell r="A2794" t="str">
            <v>S295</v>
          </cell>
          <cell r="B2794" t="str">
            <v>SHREE GANESH PLY PALACE</v>
          </cell>
        </row>
        <row r="2795">
          <cell r="A2795" t="str">
            <v>S296</v>
          </cell>
          <cell r="B2795" t="str">
            <v>SUSHIL PRASAD PURI</v>
          </cell>
        </row>
        <row r="2796">
          <cell r="A2796" t="str">
            <v>S297</v>
          </cell>
          <cell r="B2796" t="str">
            <v>M/S SHIV NATH ELECTRIC CO.</v>
          </cell>
        </row>
        <row r="2797">
          <cell r="A2797" t="str">
            <v>S298</v>
          </cell>
          <cell r="B2797" t="str">
            <v>STUP CONSULTANTS LIMITED</v>
          </cell>
        </row>
        <row r="2798">
          <cell r="A2798" t="str">
            <v>S299</v>
          </cell>
          <cell r="B2798" t="str">
            <v>SEJWAL CONSTRUCTION</v>
          </cell>
        </row>
        <row r="2799">
          <cell r="A2799" t="str">
            <v>S300</v>
          </cell>
          <cell r="B2799" t="str">
            <v>JAGDAMBA ELECTRIC CO.</v>
          </cell>
        </row>
        <row r="2800">
          <cell r="A2800" t="str">
            <v>S301</v>
          </cell>
          <cell r="B2800" t="str">
            <v>SINGHALA FREIGHT CARRIER</v>
          </cell>
        </row>
        <row r="2801">
          <cell r="A2801" t="str">
            <v>S302</v>
          </cell>
          <cell r="B2801" t="str">
            <v>SARASWATI SPEEDWAYS</v>
          </cell>
        </row>
        <row r="2802">
          <cell r="A2802" t="str">
            <v>S303</v>
          </cell>
          <cell r="B2802" t="str">
            <v>SIDDARTH ENGINEERS (ENGINEERS&amp;FABRICATOR</v>
          </cell>
        </row>
        <row r="2803">
          <cell r="A2803" t="str">
            <v>S304</v>
          </cell>
          <cell r="B2803" t="str">
            <v>SHANKER AUTOMOBILES</v>
          </cell>
        </row>
        <row r="2804">
          <cell r="A2804" t="str">
            <v>S305</v>
          </cell>
          <cell r="B2804" t="str">
            <v>SANJAY BUILDER</v>
          </cell>
        </row>
        <row r="2805">
          <cell r="A2805" t="str">
            <v>S306</v>
          </cell>
          <cell r="B2805" t="str">
            <v>SUNNY DIESEL ENGINEERS INDIA</v>
          </cell>
        </row>
        <row r="2806">
          <cell r="A2806" t="str">
            <v>S307</v>
          </cell>
          <cell r="B2806" t="str">
            <v>STANDARD TUBE CO.</v>
          </cell>
        </row>
        <row r="2807">
          <cell r="A2807" t="str">
            <v>S308</v>
          </cell>
          <cell r="B2807" t="str">
            <v>SINECOS PROFILES PVT LTD.</v>
          </cell>
        </row>
        <row r="2808">
          <cell r="A2808" t="str">
            <v>S309</v>
          </cell>
          <cell r="B2808" t="str">
            <v>SUPER ELECRTICALS</v>
          </cell>
        </row>
        <row r="2809">
          <cell r="A2809" t="str">
            <v>S310</v>
          </cell>
          <cell r="B2809" t="str">
            <v>SHARIKA BUILDING MATERIAL CARRIER</v>
          </cell>
        </row>
        <row r="2810">
          <cell r="A2810" t="str">
            <v>S311</v>
          </cell>
          <cell r="B2810" t="str">
            <v>SEWA SINGH</v>
          </cell>
        </row>
        <row r="2811">
          <cell r="A2811" t="str">
            <v>S312</v>
          </cell>
          <cell r="B2811" t="str">
            <v>SIKA QUALCRETE PVT. LTD.</v>
          </cell>
        </row>
        <row r="2812">
          <cell r="A2812" t="str">
            <v>S313</v>
          </cell>
          <cell r="B2812" t="str">
            <v>STANDARD SHEET METAL WORK</v>
          </cell>
        </row>
        <row r="2813">
          <cell r="A2813" t="str">
            <v>S314</v>
          </cell>
          <cell r="B2813" t="str">
            <v>SHIV TRADERS (SCRAPWALA)</v>
          </cell>
        </row>
        <row r="2814">
          <cell r="A2814" t="str">
            <v>S315</v>
          </cell>
          <cell r="B2814" t="str">
            <v>SETH INSTRUMENTATION</v>
          </cell>
        </row>
        <row r="2815">
          <cell r="A2815" t="str">
            <v>S316</v>
          </cell>
          <cell r="B2815" t="str">
            <v>SHALIMAR FURNISHERS</v>
          </cell>
        </row>
        <row r="2816">
          <cell r="A2816" t="str">
            <v>S317</v>
          </cell>
          <cell r="B2816" t="str">
            <v>SAFFAIRE SALES</v>
          </cell>
        </row>
        <row r="2817">
          <cell r="A2817" t="str">
            <v>S318</v>
          </cell>
          <cell r="B2817" t="str">
            <v>SIMPLE ENTERPRISES</v>
          </cell>
        </row>
        <row r="2818">
          <cell r="A2818" t="str">
            <v>S319</v>
          </cell>
          <cell r="B2818" t="str">
            <v>SHAKTI INDUSTRIAL CORPORTION</v>
          </cell>
        </row>
        <row r="2819">
          <cell r="A2819" t="str">
            <v>S320</v>
          </cell>
          <cell r="B2819" t="str">
            <v>STERLING CELLULAR LTD.</v>
          </cell>
        </row>
        <row r="2820">
          <cell r="A2820" t="str">
            <v>S321</v>
          </cell>
          <cell r="B2820" t="str">
            <v>SERVON INDIA</v>
          </cell>
        </row>
        <row r="2821">
          <cell r="A2821" t="str">
            <v>S322</v>
          </cell>
          <cell r="B2821" t="str">
            <v>SAFAR INDIA TOUR &amp; TRAVEL</v>
          </cell>
        </row>
        <row r="2822">
          <cell r="A2822" t="str">
            <v>S323</v>
          </cell>
          <cell r="B2822" t="str">
            <v>S S TRADING CORPORATION</v>
          </cell>
        </row>
        <row r="2823">
          <cell r="A2823" t="str">
            <v>S324</v>
          </cell>
          <cell r="B2823" t="str">
            <v>SUPER TRADERS</v>
          </cell>
        </row>
        <row r="2824">
          <cell r="A2824" t="str">
            <v>S325</v>
          </cell>
          <cell r="B2824" t="str">
            <v>SHIRKE CONSTRUCTION EQUIPMENT LTD.</v>
          </cell>
        </row>
        <row r="2825">
          <cell r="A2825" t="str">
            <v>S326</v>
          </cell>
          <cell r="B2825" t="str">
            <v>S K ENTERPRISES</v>
          </cell>
        </row>
        <row r="2826">
          <cell r="A2826" t="str">
            <v>S327</v>
          </cell>
          <cell r="B2826" t="str">
            <v>SHILENDRA HR. SINGH</v>
          </cell>
        </row>
        <row r="2827">
          <cell r="A2827" t="str">
            <v>S328</v>
          </cell>
          <cell r="B2827" t="str">
            <v>SUNNY TRAVELS</v>
          </cell>
        </row>
        <row r="2828">
          <cell r="A2828" t="str">
            <v>S329</v>
          </cell>
          <cell r="B2828" t="str">
            <v>SAFEX FIRE SERVICES</v>
          </cell>
        </row>
        <row r="2829">
          <cell r="A2829" t="str">
            <v>S330</v>
          </cell>
          <cell r="B2829" t="str">
            <v>SURESHCHAND RAMESH</v>
          </cell>
        </row>
        <row r="2830">
          <cell r="A2830" t="str">
            <v>S331</v>
          </cell>
          <cell r="B2830" t="str">
            <v>SHIVAM SAFETY INDUSTRIES</v>
          </cell>
        </row>
        <row r="2831">
          <cell r="A2831" t="str">
            <v>S332</v>
          </cell>
          <cell r="B2831" t="str">
            <v>SURI &amp; ASSOCIATES</v>
          </cell>
        </row>
        <row r="2832">
          <cell r="A2832" t="str">
            <v>S333</v>
          </cell>
          <cell r="B2832" t="str">
            <v>SURESH CONTRACTOR</v>
          </cell>
        </row>
        <row r="2833">
          <cell r="A2833" t="str">
            <v>S334</v>
          </cell>
          <cell r="B2833" t="str">
            <v>SAMRAT SAFE COMPANY</v>
          </cell>
        </row>
        <row r="2834">
          <cell r="A2834" t="str">
            <v>S335</v>
          </cell>
          <cell r="B2834" t="str">
            <v>S C GUPTA</v>
          </cell>
        </row>
        <row r="2835">
          <cell r="A2835" t="str">
            <v>S336</v>
          </cell>
          <cell r="B2835" t="str">
            <v>S K PRADHAN</v>
          </cell>
        </row>
        <row r="2836">
          <cell r="A2836" t="str">
            <v>S337</v>
          </cell>
          <cell r="B2836" t="str">
            <v>S&amp;S ELECTRICALS</v>
          </cell>
        </row>
        <row r="2837">
          <cell r="A2837" t="str">
            <v>S338</v>
          </cell>
          <cell r="B2837" t="str">
            <v>SURESH EARTH MOVERS</v>
          </cell>
        </row>
        <row r="2838">
          <cell r="A2838" t="str">
            <v>S339</v>
          </cell>
          <cell r="B2838" t="str">
            <v>SHREE R.K.G. TRADERS</v>
          </cell>
        </row>
        <row r="2839">
          <cell r="A2839" t="str">
            <v>S340</v>
          </cell>
          <cell r="B2839" t="str">
            <v>SETHI BUILDERS &amp; ENGINEERING WOKS</v>
          </cell>
        </row>
        <row r="2840">
          <cell r="A2840" t="str">
            <v>S341</v>
          </cell>
          <cell r="B2840" t="str">
            <v>SHIV BUILDER</v>
          </cell>
        </row>
        <row r="2841">
          <cell r="A2841" t="str">
            <v>S342</v>
          </cell>
          <cell r="B2841" t="str">
            <v>SUMIT MACHINERY TRADERS</v>
          </cell>
        </row>
        <row r="2842">
          <cell r="A2842" t="str">
            <v>S343</v>
          </cell>
          <cell r="B2842" t="str">
            <v>SATYAM ENGINEERING WORKS</v>
          </cell>
        </row>
        <row r="2843">
          <cell r="A2843" t="str">
            <v>S344</v>
          </cell>
          <cell r="B2843" t="str">
            <v>SHANKAR ASSOCIATES</v>
          </cell>
        </row>
        <row r="2844">
          <cell r="A2844" t="str">
            <v>S345</v>
          </cell>
          <cell r="B2844" t="str">
            <v>SOMANI TILES</v>
          </cell>
        </row>
        <row r="2845">
          <cell r="A2845" t="str">
            <v>S346</v>
          </cell>
          <cell r="B2845" t="str">
            <v>SHREE SRI ENTERPRISES</v>
          </cell>
        </row>
        <row r="2846">
          <cell r="A2846" t="str">
            <v>S347</v>
          </cell>
          <cell r="B2846" t="str">
            <v>SUNITA TRAVELS</v>
          </cell>
        </row>
        <row r="2847">
          <cell r="A2847" t="str">
            <v>S348</v>
          </cell>
          <cell r="B2847" t="str">
            <v>SANDEEP TRAVEL &amp; CO.</v>
          </cell>
        </row>
        <row r="2848">
          <cell r="A2848" t="str">
            <v>S349</v>
          </cell>
          <cell r="B2848" t="str">
            <v>SUBHASH NAGAR</v>
          </cell>
        </row>
        <row r="2849">
          <cell r="A2849" t="str">
            <v>S350</v>
          </cell>
          <cell r="B2849" t="str">
            <v>SUMERAN ENGINEERS</v>
          </cell>
        </row>
        <row r="2850">
          <cell r="A2850" t="str">
            <v>S351</v>
          </cell>
          <cell r="B2850" t="str">
            <v>STANDARD STAMP WORKS</v>
          </cell>
        </row>
        <row r="2851">
          <cell r="A2851" t="str">
            <v>S352</v>
          </cell>
          <cell r="B2851" t="str">
            <v>SHAKUN CO. (SERVICES) P LTD.</v>
          </cell>
        </row>
        <row r="2852">
          <cell r="A2852" t="str">
            <v>S353</v>
          </cell>
          <cell r="B2852" t="str">
            <v>S K ENTERPRISES</v>
          </cell>
        </row>
        <row r="2853">
          <cell r="A2853" t="str">
            <v>S354</v>
          </cell>
          <cell r="B2853" t="str">
            <v>SONIA TOURIST SERVICE</v>
          </cell>
        </row>
        <row r="2854">
          <cell r="A2854" t="str">
            <v>S355</v>
          </cell>
          <cell r="B2854" t="str">
            <v>STAR ENGINEERING WORKS</v>
          </cell>
        </row>
        <row r="2855">
          <cell r="A2855" t="str">
            <v>S356</v>
          </cell>
          <cell r="B2855" t="str">
            <v>S D ENGINEERING CONSULTANTS</v>
          </cell>
        </row>
        <row r="2856">
          <cell r="A2856" t="str">
            <v>S357</v>
          </cell>
          <cell r="B2856" t="str">
            <v>SWASTIK BUILDING MATERIAL CARRIER</v>
          </cell>
        </row>
        <row r="2857">
          <cell r="A2857" t="str">
            <v>S358</v>
          </cell>
          <cell r="B2857" t="str">
            <v>SURRINDER MOHAN &amp; SONS</v>
          </cell>
        </row>
        <row r="2858">
          <cell r="A2858" t="str">
            <v>S359</v>
          </cell>
          <cell r="B2858" t="str">
            <v>SANT RAJ</v>
          </cell>
        </row>
        <row r="2859">
          <cell r="A2859" t="str">
            <v>S360</v>
          </cell>
          <cell r="B2859" t="str">
            <v>S CHATTERJEE</v>
          </cell>
        </row>
        <row r="2860">
          <cell r="A2860" t="str">
            <v>S361</v>
          </cell>
          <cell r="B2860" t="str">
            <v>SEHRAWAT POLISHING &amp; MARBLE FIXING WORKS</v>
          </cell>
        </row>
        <row r="2861">
          <cell r="A2861" t="str">
            <v>S362</v>
          </cell>
          <cell r="B2861" t="str">
            <v>SHIV CHARAN</v>
          </cell>
        </row>
        <row r="2862">
          <cell r="A2862" t="str">
            <v>S363</v>
          </cell>
          <cell r="B2862" t="str">
            <v>SECURITY AND INTELLIGENCE SERVICE (I) LT</v>
          </cell>
        </row>
        <row r="2863">
          <cell r="A2863" t="str">
            <v>S364</v>
          </cell>
          <cell r="B2863" t="str">
            <v>STONE WORLD</v>
          </cell>
        </row>
        <row r="2864">
          <cell r="A2864" t="str">
            <v>S365</v>
          </cell>
          <cell r="B2864" t="str">
            <v>SUPER ENGINEERING WORKS</v>
          </cell>
        </row>
        <row r="2865">
          <cell r="A2865" t="str">
            <v>S366</v>
          </cell>
          <cell r="B2865" t="str">
            <v>SURESH KUMAR</v>
          </cell>
        </row>
        <row r="2866">
          <cell r="A2866" t="str">
            <v>S367</v>
          </cell>
          <cell r="B2866" t="str">
            <v>SARURA FOODS PVT. LTD.</v>
          </cell>
        </row>
        <row r="2867">
          <cell r="A2867" t="str">
            <v>S368</v>
          </cell>
          <cell r="B2867" t="str">
            <v>SHILPKAR</v>
          </cell>
        </row>
        <row r="2868">
          <cell r="A2868" t="str">
            <v>S369</v>
          </cell>
          <cell r="B2868" t="str">
            <v>SUCHITRA MANDAL</v>
          </cell>
        </row>
        <row r="2869">
          <cell r="A2869" t="str">
            <v>S370</v>
          </cell>
          <cell r="B2869" t="str">
            <v>SUNDER SINGH DECORATOR</v>
          </cell>
        </row>
        <row r="2870">
          <cell r="A2870" t="str">
            <v>S371</v>
          </cell>
          <cell r="B2870" t="str">
            <v>S K BOSE</v>
          </cell>
        </row>
        <row r="2871">
          <cell r="A2871" t="str">
            <v>S372</v>
          </cell>
          <cell r="B2871" t="str">
            <v>STP LIMITED</v>
          </cell>
        </row>
        <row r="2872">
          <cell r="A2872" t="str">
            <v>S373</v>
          </cell>
          <cell r="B2872" t="str">
            <v>SHREE RAM STEEL SYNDICATE</v>
          </cell>
        </row>
        <row r="2873">
          <cell r="A2873" t="str">
            <v>S374</v>
          </cell>
          <cell r="B2873" t="str">
            <v>SKY TONE SALES (P) LTD.</v>
          </cell>
        </row>
        <row r="2874">
          <cell r="A2874" t="str">
            <v>S375</v>
          </cell>
          <cell r="B2874" t="str">
            <v>SUBASH (TAXI)</v>
          </cell>
        </row>
        <row r="2875">
          <cell r="A2875" t="str">
            <v>S376</v>
          </cell>
          <cell r="B2875" t="str">
            <v>S S TOOLS (INDIA) PVT. LTD.</v>
          </cell>
        </row>
        <row r="2876">
          <cell r="A2876" t="str">
            <v>S377</v>
          </cell>
          <cell r="B2876" t="str">
            <v>SOUTHERN TURF NURSERIES</v>
          </cell>
        </row>
        <row r="2877">
          <cell r="A2877" t="str">
            <v>S378</v>
          </cell>
          <cell r="B2877" t="str">
            <v>SIEMENS LTD.</v>
          </cell>
        </row>
        <row r="2878">
          <cell r="A2878" t="str">
            <v>S379</v>
          </cell>
          <cell r="B2878" t="str">
            <v>SANA BUILDERS</v>
          </cell>
        </row>
        <row r="2879">
          <cell r="A2879" t="str">
            <v>S380</v>
          </cell>
          <cell r="B2879" t="str">
            <v>SUBASH BASS BALLY STORE</v>
          </cell>
        </row>
        <row r="2880">
          <cell r="A2880" t="str">
            <v>S381</v>
          </cell>
          <cell r="B2880" t="str">
            <v>SWAPAN CATERS</v>
          </cell>
        </row>
        <row r="2881">
          <cell r="A2881" t="str">
            <v>S382</v>
          </cell>
          <cell r="B2881" t="str">
            <v>SANJAY &amp; PARTY</v>
          </cell>
        </row>
        <row r="2882">
          <cell r="A2882" t="str">
            <v>S383</v>
          </cell>
          <cell r="B2882" t="str">
            <v>SUNIL KUMAR (S/O SH. VISHWA SRUP)</v>
          </cell>
        </row>
        <row r="2883">
          <cell r="A2883" t="str">
            <v>S384</v>
          </cell>
          <cell r="B2883" t="str">
            <v>SHRI AMAR STEEL PRODUCT</v>
          </cell>
        </row>
        <row r="2884">
          <cell r="A2884" t="str">
            <v>S385</v>
          </cell>
          <cell r="B2884" t="str">
            <v>SAHNI BENZ PVT. LTD.</v>
          </cell>
        </row>
        <row r="2885">
          <cell r="A2885" t="str">
            <v>S386</v>
          </cell>
          <cell r="B2885" t="str">
            <v>SPRINT RPG INDIA LTD.</v>
          </cell>
        </row>
        <row r="2886">
          <cell r="A2886" t="str">
            <v>S387</v>
          </cell>
          <cell r="B2886" t="str">
            <v>SAI TRADERS</v>
          </cell>
        </row>
        <row r="2887">
          <cell r="A2887" t="str">
            <v>S388</v>
          </cell>
          <cell r="B2887" t="str">
            <v>SANSUN ELECTRONICS</v>
          </cell>
        </row>
        <row r="2888">
          <cell r="A2888" t="str">
            <v>S389</v>
          </cell>
          <cell r="B2888" t="str">
            <v>SAFAR TRAVELS</v>
          </cell>
        </row>
        <row r="2889">
          <cell r="A2889" t="str">
            <v>S390</v>
          </cell>
          <cell r="B2889" t="str">
            <v>SETHI BROTHERS</v>
          </cell>
        </row>
        <row r="2890">
          <cell r="A2890" t="str">
            <v>S391</v>
          </cell>
          <cell r="B2890" t="str">
            <v>SAVIRAM</v>
          </cell>
        </row>
        <row r="2891">
          <cell r="A2891" t="str">
            <v>S392</v>
          </cell>
          <cell r="B2891" t="str">
            <v>SIYARAM BROTHERS</v>
          </cell>
        </row>
        <row r="2892">
          <cell r="A2892" t="str">
            <v>S393</v>
          </cell>
          <cell r="B2892" t="str">
            <v>SHIVA BUILDING MATERIAL CARRIER</v>
          </cell>
        </row>
        <row r="2893">
          <cell r="A2893" t="str">
            <v>S394</v>
          </cell>
          <cell r="B2893" t="str">
            <v>SIGMA INDUSTRIES</v>
          </cell>
        </row>
        <row r="2894">
          <cell r="A2894" t="str">
            <v>S395</v>
          </cell>
          <cell r="B2894" t="str">
            <v>SURAJ MEC BRICKS PVT. LTD.</v>
          </cell>
        </row>
        <row r="2895">
          <cell r="A2895" t="str">
            <v>S396</v>
          </cell>
          <cell r="B2895" t="str">
            <v>SAMYAGYA CONSULTING ENGRS.&amp;CON. PVT. LTD</v>
          </cell>
        </row>
        <row r="2896">
          <cell r="A2896" t="str">
            <v>S397</v>
          </cell>
          <cell r="B2896" t="str">
            <v>SHIVA BUILDER</v>
          </cell>
        </row>
        <row r="2897">
          <cell r="A2897" t="str">
            <v>S398</v>
          </cell>
          <cell r="B2897" t="str">
            <v>SHEELA CONSTRUCTIONS LIMITED</v>
          </cell>
        </row>
        <row r="2898">
          <cell r="A2898" t="str">
            <v>S399</v>
          </cell>
          <cell r="B2898" t="str">
            <v>SHABANA TIMBER STORE</v>
          </cell>
        </row>
        <row r="2899">
          <cell r="A2899" t="str">
            <v>S400</v>
          </cell>
          <cell r="B2899" t="str">
            <v>SHRI KARNI ENGINEERING AND HYDRAULIC</v>
          </cell>
        </row>
        <row r="2900">
          <cell r="A2900" t="str">
            <v>S401</v>
          </cell>
          <cell r="B2900" t="str">
            <v>S K TRADERS</v>
          </cell>
        </row>
        <row r="2901">
          <cell r="A2901" t="str">
            <v>S402</v>
          </cell>
          <cell r="B2901" t="str">
            <v>SUPRABHAT ELECTRIC COMPANY</v>
          </cell>
        </row>
        <row r="2902">
          <cell r="A2902" t="str">
            <v>S403</v>
          </cell>
          <cell r="B2902" t="str">
            <v>STONE INTERNATIONAL INC.</v>
          </cell>
        </row>
        <row r="2903">
          <cell r="A2903" t="str">
            <v>S404</v>
          </cell>
          <cell r="B2903" t="str">
            <v>SECURE COURIER (P) LTD</v>
          </cell>
        </row>
        <row r="2904">
          <cell r="A2904" t="str">
            <v>S405</v>
          </cell>
          <cell r="B2904" t="str">
            <v>SHIV NURSERY</v>
          </cell>
        </row>
        <row r="2905">
          <cell r="A2905" t="str">
            <v>S406</v>
          </cell>
          <cell r="B2905" t="str">
            <v>SETHI DIESAL CARE</v>
          </cell>
        </row>
        <row r="2906">
          <cell r="A2906" t="str">
            <v>S407</v>
          </cell>
          <cell r="B2906" t="str">
            <v>SUN SHINE INDUSTRIES</v>
          </cell>
        </row>
        <row r="2907">
          <cell r="A2907" t="str">
            <v>S408</v>
          </cell>
          <cell r="B2907" t="str">
            <v>SURESH SHARMA &amp; CO.</v>
          </cell>
        </row>
        <row r="2908">
          <cell r="A2908" t="str">
            <v>S409</v>
          </cell>
          <cell r="B2908" t="str">
            <v>SINGH ENTERPRISES</v>
          </cell>
        </row>
        <row r="2909">
          <cell r="A2909" t="str">
            <v>S410</v>
          </cell>
          <cell r="B2909" t="str">
            <v>SLEEK SALES</v>
          </cell>
        </row>
        <row r="2910">
          <cell r="A2910" t="str">
            <v>S411</v>
          </cell>
          <cell r="B2910" t="str">
            <v>SUJATA MARBLE&amp;GRANITE PROCESSING PVT.LTD</v>
          </cell>
        </row>
        <row r="2911">
          <cell r="A2911" t="str">
            <v>S412</v>
          </cell>
          <cell r="B2911" t="str">
            <v>S K AUDIO VISUAL CO.</v>
          </cell>
        </row>
        <row r="2912">
          <cell r="A2912" t="str">
            <v>S413</v>
          </cell>
          <cell r="B2912" t="str">
            <v>SPECTRUM MARKETING ASSOCIATES</v>
          </cell>
        </row>
        <row r="2913">
          <cell r="A2913" t="str">
            <v>S414</v>
          </cell>
          <cell r="B2913" t="str">
            <v>S SONY &amp; COMPANY</v>
          </cell>
        </row>
        <row r="2914">
          <cell r="A2914" t="str">
            <v>S415</v>
          </cell>
          <cell r="B2914" t="str">
            <v>SEHGAL ASSOCIATES</v>
          </cell>
        </row>
        <row r="2915">
          <cell r="A2915" t="str">
            <v>S416</v>
          </cell>
          <cell r="B2915" t="str">
            <v>SKYTONE ELECTRICALS (INDIA)</v>
          </cell>
        </row>
        <row r="2916">
          <cell r="A2916" t="str">
            <v>S417</v>
          </cell>
          <cell r="B2916" t="str">
            <v>SERVICE EQUIPMENT COMPANY</v>
          </cell>
        </row>
        <row r="2917">
          <cell r="A2917" t="str">
            <v>S418</v>
          </cell>
          <cell r="B2917" t="str">
            <v>SAPRA PASTRY TREAT</v>
          </cell>
        </row>
        <row r="2918">
          <cell r="A2918" t="str">
            <v>S419</v>
          </cell>
          <cell r="B2918" t="str">
            <v>SUBHASH BANS BALLI STORE</v>
          </cell>
        </row>
        <row r="2919">
          <cell r="A2919" t="str">
            <v>S420</v>
          </cell>
          <cell r="B2919" t="str">
            <v>SHREE HARI SALES PROMOTORS (P) LTD.</v>
          </cell>
        </row>
        <row r="2920">
          <cell r="A2920" t="str">
            <v>S421</v>
          </cell>
          <cell r="B2920" t="str">
            <v>SURAJ PRAKASH</v>
          </cell>
        </row>
        <row r="2921">
          <cell r="A2921" t="str">
            <v>S422</v>
          </cell>
          <cell r="B2921" t="str">
            <v>SHARMISTHA ENTERPRISE</v>
          </cell>
        </row>
        <row r="2922">
          <cell r="A2922" t="str">
            <v>S423</v>
          </cell>
          <cell r="B2922" t="str">
            <v>SIYAJIT HOUSING &amp; CONSTRUCTION</v>
          </cell>
        </row>
        <row r="2923">
          <cell r="A2923" t="str">
            <v>S424</v>
          </cell>
          <cell r="B2923" t="str">
            <v>SHIVALIK AGRO-POLY PRODUCTS LTD.</v>
          </cell>
        </row>
        <row r="2924">
          <cell r="A2924" t="str">
            <v>S425</v>
          </cell>
          <cell r="B2924" t="str">
            <v>SECURITY INTELLIGENCE SERVICES(INDIA)LTD</v>
          </cell>
        </row>
        <row r="2925">
          <cell r="A2925" t="str">
            <v>S426</v>
          </cell>
          <cell r="B2925" t="str">
            <v>STONE ART</v>
          </cell>
        </row>
        <row r="2926">
          <cell r="A2926" t="str">
            <v>S427</v>
          </cell>
          <cell r="B2926" t="str">
            <v>SHRADDA ENGG. CONSULTANT</v>
          </cell>
        </row>
        <row r="2927">
          <cell r="A2927" t="str">
            <v>S428</v>
          </cell>
          <cell r="B2927" t="str">
            <v>S D BUILDERS</v>
          </cell>
        </row>
        <row r="2928">
          <cell r="A2928" t="str">
            <v>S429</v>
          </cell>
          <cell r="B2928" t="str">
            <v>SUDHIR ENGINEERING CO.</v>
          </cell>
        </row>
        <row r="2929">
          <cell r="A2929" t="str">
            <v>S430</v>
          </cell>
          <cell r="B2929" t="str">
            <v>SLV SECURITY SERVICES PVT. LTD</v>
          </cell>
        </row>
        <row r="2930">
          <cell r="A2930" t="str">
            <v>S431</v>
          </cell>
          <cell r="B2930" t="str">
            <v>SATPAL</v>
          </cell>
        </row>
        <row r="2931">
          <cell r="A2931" t="str">
            <v>S432</v>
          </cell>
          <cell r="B2931" t="str">
            <v>SHAKTI MET-DOR LIMITED</v>
          </cell>
        </row>
        <row r="2932">
          <cell r="A2932" t="str">
            <v>S433</v>
          </cell>
          <cell r="B2932" t="str">
            <v>SARVODAYA ENTERPRISES</v>
          </cell>
        </row>
        <row r="2933">
          <cell r="A2933" t="str">
            <v>S434</v>
          </cell>
          <cell r="B2933" t="str">
            <v>SHYAM TELECOMM LTD.</v>
          </cell>
        </row>
        <row r="2934">
          <cell r="A2934" t="str">
            <v>S435</v>
          </cell>
          <cell r="B2934" t="str">
            <v>SAPTAGIRI NURSERY &amp; FARMS</v>
          </cell>
        </row>
        <row r="2935">
          <cell r="A2935" t="str">
            <v>S436</v>
          </cell>
          <cell r="B2935" t="str">
            <v>S.R.LAKSHMI &amp; CO.</v>
          </cell>
        </row>
        <row r="2936">
          <cell r="A2936" t="str">
            <v>S437</v>
          </cell>
          <cell r="B2936" t="str">
            <v>SUPER DRY CLEANERS</v>
          </cell>
        </row>
        <row r="2937">
          <cell r="A2937" t="str">
            <v>S438</v>
          </cell>
          <cell r="B2937" t="str">
            <v>S.M.TRIPATHI</v>
          </cell>
        </row>
        <row r="2938">
          <cell r="A2938" t="str">
            <v>S439</v>
          </cell>
          <cell r="B2938" t="str">
            <v>SANGHI INDUSTRIES</v>
          </cell>
        </row>
        <row r="2939">
          <cell r="A2939" t="str">
            <v>S440</v>
          </cell>
          <cell r="B2939" t="str">
            <v>S.R.REPROGRAFIX</v>
          </cell>
        </row>
        <row r="2940">
          <cell r="A2940" t="str">
            <v>S441</v>
          </cell>
          <cell r="B2940" t="str">
            <v>SHRISTI ENTERPRISES</v>
          </cell>
        </row>
        <row r="2941">
          <cell r="A2941" t="str">
            <v>S442</v>
          </cell>
          <cell r="B2941" t="str">
            <v>SOUVENIOR CERAMICS</v>
          </cell>
        </row>
        <row r="2942">
          <cell r="A2942" t="str">
            <v>S443</v>
          </cell>
          <cell r="B2942" t="str">
            <v>SURAJ NURSERY</v>
          </cell>
        </row>
        <row r="2943">
          <cell r="A2943" t="str">
            <v>S444</v>
          </cell>
          <cell r="B2943" t="str">
            <v>S.S.CHHABARIA</v>
          </cell>
        </row>
        <row r="2944">
          <cell r="A2944" t="str">
            <v>S445</v>
          </cell>
          <cell r="B2944" t="str">
            <v>S K GARDEN TRADERS</v>
          </cell>
        </row>
        <row r="2945">
          <cell r="A2945" t="str">
            <v>S446</v>
          </cell>
          <cell r="B2945" t="str">
            <v>SAGAR TRADERS</v>
          </cell>
        </row>
        <row r="2946">
          <cell r="A2946" t="str">
            <v>S447</v>
          </cell>
          <cell r="B2946" t="str">
            <v>STANDARD ELECTRICAL APPLIANCE</v>
          </cell>
        </row>
        <row r="2947">
          <cell r="A2947" t="str">
            <v>S448</v>
          </cell>
          <cell r="B2947" t="str">
            <v>SUHAS MARBLE</v>
          </cell>
        </row>
        <row r="2948">
          <cell r="A2948" t="str">
            <v>S449</v>
          </cell>
          <cell r="B2948" t="str">
            <v>SUBODH ENTERPRISES</v>
          </cell>
        </row>
        <row r="2949">
          <cell r="A2949" t="str">
            <v>S450</v>
          </cell>
          <cell r="B2949" t="str">
            <v>SACHDEVA TRADERS</v>
          </cell>
        </row>
        <row r="2950">
          <cell r="A2950" t="str">
            <v>S451</v>
          </cell>
          <cell r="B2950" t="str">
            <v>SUPERTECH (INDIA) PVT.LTD</v>
          </cell>
        </row>
        <row r="2951">
          <cell r="A2951" t="str">
            <v>S452</v>
          </cell>
          <cell r="B2951" t="str">
            <v>SAHIL IRON WORKS</v>
          </cell>
        </row>
        <row r="2952">
          <cell r="A2952" t="str">
            <v>S453</v>
          </cell>
          <cell r="B2952" t="str">
            <v>SEVCON INDIA PVT. LTD</v>
          </cell>
        </row>
        <row r="2953">
          <cell r="A2953" t="str">
            <v>S454</v>
          </cell>
          <cell r="B2953" t="str">
            <v>SHIVA BUILD-TECH PVT. LTD.</v>
          </cell>
        </row>
        <row r="2954">
          <cell r="A2954" t="str">
            <v>S455</v>
          </cell>
          <cell r="B2954" t="str">
            <v>SYNCOTTS INTERNATIONAL</v>
          </cell>
        </row>
        <row r="2955">
          <cell r="A2955" t="str">
            <v>S456</v>
          </cell>
          <cell r="B2955" t="str">
            <v>SURENDER</v>
          </cell>
        </row>
        <row r="2956">
          <cell r="A2956" t="str">
            <v>S457</v>
          </cell>
          <cell r="B2956" t="str">
            <v>SHANTI BOOK SERVICE</v>
          </cell>
        </row>
        <row r="2957">
          <cell r="A2957" t="str">
            <v>S458</v>
          </cell>
          <cell r="B2957" t="str">
            <v>SHIVAM BATTERIES</v>
          </cell>
        </row>
        <row r="2958">
          <cell r="A2958" t="str">
            <v>S459</v>
          </cell>
          <cell r="B2958" t="str">
            <v>SOHAN LAL &amp; SONS (POLES) PVT.LTD.</v>
          </cell>
        </row>
        <row r="2959">
          <cell r="A2959" t="str">
            <v>S460</v>
          </cell>
          <cell r="B2959" t="str">
            <v>SUPERSHINE LAUNDRY SYSTEM PVT.LTD</v>
          </cell>
        </row>
        <row r="2960">
          <cell r="A2960" t="str">
            <v>S461</v>
          </cell>
          <cell r="B2960" t="str">
            <v>SURYA FURNESHINGS</v>
          </cell>
        </row>
        <row r="2961">
          <cell r="A2961" t="str">
            <v>S462</v>
          </cell>
          <cell r="B2961" t="str">
            <v>SATISH YADAV</v>
          </cell>
        </row>
        <row r="2962">
          <cell r="A2962" t="str">
            <v>S463</v>
          </cell>
          <cell r="B2962" t="str">
            <v>SAKET PACKS PVT LTD</v>
          </cell>
        </row>
        <row r="2963">
          <cell r="A2963" t="str">
            <v>S464</v>
          </cell>
          <cell r="B2963" t="str">
            <v>SACHDEVA SERVICES</v>
          </cell>
        </row>
        <row r="2964">
          <cell r="A2964" t="str">
            <v>S465</v>
          </cell>
          <cell r="B2964" t="str">
            <v>SUPER BULK CARRIERS</v>
          </cell>
        </row>
        <row r="2965">
          <cell r="A2965" t="str">
            <v>S466</v>
          </cell>
          <cell r="B2965" t="str">
            <v>SAI VENDING SERVICES PVT.LTD.</v>
          </cell>
        </row>
        <row r="2966">
          <cell r="A2966" t="str">
            <v>S467</v>
          </cell>
          <cell r="B2966" t="str">
            <v>SIGN DESIGN</v>
          </cell>
        </row>
        <row r="2967">
          <cell r="A2967" t="str">
            <v>S468</v>
          </cell>
          <cell r="B2967" t="str">
            <v>SWETHA ARTS</v>
          </cell>
        </row>
        <row r="2968">
          <cell r="A2968" t="str">
            <v>S469</v>
          </cell>
          <cell r="B2968" t="str">
            <v>SYNERGY PRODUCTS</v>
          </cell>
        </row>
        <row r="2969">
          <cell r="A2969" t="str">
            <v>S470</v>
          </cell>
          <cell r="B2969" t="str">
            <v>S V DAMLE CONSULTING ENGINEERS</v>
          </cell>
        </row>
        <row r="2970">
          <cell r="A2970" t="str">
            <v>S471</v>
          </cell>
          <cell r="B2970" t="str">
            <v>SWADESHI MOTORS</v>
          </cell>
        </row>
        <row r="2971">
          <cell r="A2971" t="str">
            <v>S472</v>
          </cell>
          <cell r="B2971" t="str">
            <v>SAMJ INCORPORATION</v>
          </cell>
        </row>
        <row r="2972">
          <cell r="A2972" t="str">
            <v>S473</v>
          </cell>
          <cell r="B2972" t="str">
            <v>SACHDEVA TRADING COMPANY</v>
          </cell>
        </row>
        <row r="2973">
          <cell r="A2973" t="str">
            <v>S474</v>
          </cell>
          <cell r="B2973" t="str">
            <v>SATURN OVERSEAS</v>
          </cell>
        </row>
        <row r="2974">
          <cell r="A2974" t="str">
            <v>S475</v>
          </cell>
          <cell r="B2974" t="str">
            <v>SURBHI MARKETING PVT. LTD.</v>
          </cell>
        </row>
        <row r="2975">
          <cell r="A2975" t="str">
            <v>S476</v>
          </cell>
          <cell r="B2975" t="str">
            <v>S.K.INTERNATIONAL</v>
          </cell>
        </row>
        <row r="2976">
          <cell r="A2976" t="str">
            <v>S477</v>
          </cell>
          <cell r="B2976" t="str">
            <v>STICHWELL QUALITEX PVT. LTD.</v>
          </cell>
        </row>
        <row r="2977">
          <cell r="A2977" t="str">
            <v>S478</v>
          </cell>
          <cell r="B2977" t="str">
            <v>SAVI VISION P LTD</v>
          </cell>
        </row>
        <row r="2978">
          <cell r="A2978" t="str">
            <v>S479</v>
          </cell>
          <cell r="B2978" t="str">
            <v>SANGEETA BROS.</v>
          </cell>
        </row>
        <row r="2979">
          <cell r="A2979" t="str">
            <v>S480</v>
          </cell>
          <cell r="B2979" t="str">
            <v>SWEETY VERMA</v>
          </cell>
        </row>
        <row r="2980">
          <cell r="A2980" t="str">
            <v>S481</v>
          </cell>
          <cell r="B2980" t="str">
            <v>SANJAY KUMAR</v>
          </cell>
        </row>
        <row r="2981">
          <cell r="A2981" t="str">
            <v>S482</v>
          </cell>
          <cell r="B2981" t="str">
            <v>SANJAY RANA</v>
          </cell>
        </row>
        <row r="2982">
          <cell r="A2982" t="str">
            <v>S483</v>
          </cell>
          <cell r="B2982" t="str">
            <v>SUSHILA</v>
          </cell>
        </row>
        <row r="2983">
          <cell r="A2983" t="str">
            <v>S484</v>
          </cell>
          <cell r="B2983" t="str">
            <v>SUMAN PAWAR</v>
          </cell>
        </row>
        <row r="2984">
          <cell r="A2984" t="str">
            <v>S485</v>
          </cell>
          <cell r="B2984" t="str">
            <v>SUMER &amp; COMPANY(REGD)</v>
          </cell>
        </row>
        <row r="2985">
          <cell r="A2985" t="str">
            <v>S486</v>
          </cell>
          <cell r="B2985" t="str">
            <v>SURODAYA HITECH ENGINEERING (P) LTD</v>
          </cell>
        </row>
        <row r="2986">
          <cell r="A2986" t="str">
            <v>S487</v>
          </cell>
          <cell r="B2986" t="str">
            <v>SANTOSH ASSOCIATES PVT. LTD.</v>
          </cell>
        </row>
        <row r="2987">
          <cell r="A2987" t="str">
            <v>S488</v>
          </cell>
          <cell r="B2987" t="str">
            <v>M/S, STUDIO FILMISTAN</v>
          </cell>
        </row>
        <row r="2988">
          <cell r="A2988" t="str">
            <v>S489</v>
          </cell>
          <cell r="B2988" t="str">
            <v>SAFE WELD (INDIA)</v>
          </cell>
        </row>
        <row r="2989">
          <cell r="A2989" t="str">
            <v>S490</v>
          </cell>
          <cell r="B2989" t="str">
            <v>SHIV SHAKTI STEEL</v>
          </cell>
        </row>
        <row r="2990">
          <cell r="A2990" t="str">
            <v>S491</v>
          </cell>
          <cell r="B2990" t="str">
            <v>STJ ELCTRONICS PVT. LTD.</v>
          </cell>
        </row>
        <row r="2991">
          <cell r="A2991" t="str">
            <v>S492</v>
          </cell>
          <cell r="B2991" t="str">
            <v>SUDHIR GENSETS LTD.</v>
          </cell>
        </row>
        <row r="2992">
          <cell r="A2992" t="str">
            <v>S493</v>
          </cell>
          <cell r="B2992" t="str">
            <v>SALORA INTERNATIONAL LTD.</v>
          </cell>
        </row>
        <row r="2993">
          <cell r="A2993" t="str">
            <v>S494</v>
          </cell>
          <cell r="B2993" t="str">
            <v>SHIVAM TECHNO SYSTEMS</v>
          </cell>
        </row>
        <row r="2994">
          <cell r="A2994" t="str">
            <v>S495</v>
          </cell>
          <cell r="B2994" t="str">
            <v>STRATUM FOUNDATIONS</v>
          </cell>
        </row>
        <row r="2995">
          <cell r="A2995" t="str">
            <v>S496</v>
          </cell>
          <cell r="B2995" t="str">
            <v>SURINDER K RAO</v>
          </cell>
        </row>
        <row r="2996">
          <cell r="A2996" t="str">
            <v>S802</v>
          </cell>
          <cell r="B2996" t="str">
            <v>SUBASH KR GUPTA</v>
          </cell>
        </row>
        <row r="2997">
          <cell r="A2997" t="str">
            <v>S803</v>
          </cell>
          <cell r="B2997" t="str">
            <v>S RAJAMANI</v>
          </cell>
        </row>
        <row r="2998">
          <cell r="A2998" t="str">
            <v>S804</v>
          </cell>
          <cell r="B2998" t="str">
            <v>SATYA PAL ARORA</v>
          </cell>
        </row>
        <row r="2999">
          <cell r="A2999" t="str">
            <v>S806</v>
          </cell>
          <cell r="B2999" t="str">
            <v>SHASHI VERMA</v>
          </cell>
        </row>
        <row r="3000">
          <cell r="A3000" t="str">
            <v>S807</v>
          </cell>
          <cell r="B3000" t="str">
            <v>SHASHI GUPTA</v>
          </cell>
        </row>
        <row r="3001">
          <cell r="A3001" t="str">
            <v>S808</v>
          </cell>
          <cell r="B3001" t="str">
            <v>MRS SARLA HANDA</v>
          </cell>
        </row>
        <row r="3002">
          <cell r="A3002" t="str">
            <v>S810</v>
          </cell>
          <cell r="B3002" t="str">
            <v>SUTAPA SHARMA</v>
          </cell>
        </row>
        <row r="3003">
          <cell r="A3003" t="str">
            <v>S811</v>
          </cell>
          <cell r="B3003" t="str">
            <v>SCAFFORM HI-TECH</v>
          </cell>
        </row>
        <row r="3004">
          <cell r="A3004" t="str">
            <v>S812</v>
          </cell>
          <cell r="B3004" t="str">
            <v>S K BAKSHI</v>
          </cell>
        </row>
        <row r="3005">
          <cell r="A3005" t="str">
            <v>S813</v>
          </cell>
          <cell r="B3005" t="str">
            <v>S S RAO</v>
          </cell>
        </row>
        <row r="3006">
          <cell r="A3006" t="str">
            <v>S814</v>
          </cell>
          <cell r="B3006" t="str">
            <v>SANGITA ADVANI</v>
          </cell>
        </row>
        <row r="3007">
          <cell r="A3007" t="str">
            <v>S815</v>
          </cell>
          <cell r="B3007" t="str">
            <v>SURINDER SINGH CHUGH</v>
          </cell>
        </row>
        <row r="3008">
          <cell r="A3008" t="str">
            <v>S816</v>
          </cell>
          <cell r="B3008" t="str">
            <v>SUMEDH MEHTA</v>
          </cell>
        </row>
        <row r="3009">
          <cell r="A3009" t="str">
            <v>S817</v>
          </cell>
          <cell r="B3009" t="str">
            <v>SEEMA KHANNA</v>
          </cell>
        </row>
        <row r="3010">
          <cell r="A3010" t="str">
            <v>S818</v>
          </cell>
          <cell r="B3010" t="str">
            <v>SHAKUNTLA GUPTA</v>
          </cell>
        </row>
        <row r="3011">
          <cell r="A3011" t="str">
            <v>S819</v>
          </cell>
          <cell r="B3011" t="str">
            <v>SURGE SYSTEMS INDIA PVT LTD.,</v>
          </cell>
        </row>
        <row r="3012">
          <cell r="A3012" t="str">
            <v>S820</v>
          </cell>
          <cell r="B3012" t="str">
            <v>COL. S.C. GUJRAL</v>
          </cell>
        </row>
        <row r="3013">
          <cell r="A3013" t="str">
            <v>S821</v>
          </cell>
          <cell r="B3013" t="str">
            <v>SUDHA PRASAD</v>
          </cell>
        </row>
        <row r="3014">
          <cell r="A3014" t="str">
            <v>S822</v>
          </cell>
          <cell r="B3014" t="str">
            <v>S N ARORA</v>
          </cell>
        </row>
        <row r="3015">
          <cell r="A3015" t="str">
            <v>S823</v>
          </cell>
          <cell r="B3015" t="str">
            <v>S.B.GUPTA</v>
          </cell>
        </row>
        <row r="3016">
          <cell r="A3016" t="str">
            <v>S824</v>
          </cell>
          <cell r="B3016" t="str">
            <v>SARADA HARIHARAN</v>
          </cell>
        </row>
        <row r="3017">
          <cell r="A3017" t="str">
            <v>S825</v>
          </cell>
          <cell r="B3017" t="str">
            <v>SUMITA BHAN</v>
          </cell>
        </row>
        <row r="3018">
          <cell r="A3018" t="str">
            <v>S826</v>
          </cell>
          <cell r="B3018" t="str">
            <v>MRS.SNEH LATA</v>
          </cell>
        </row>
        <row r="3019">
          <cell r="A3019" t="str">
            <v>S901</v>
          </cell>
          <cell r="B3019" t="str">
            <v>SURURA FOODS (P) LTD.(INOP.)</v>
          </cell>
        </row>
        <row r="3020">
          <cell r="A3020" t="str">
            <v>T001</v>
          </cell>
          <cell r="B3020" t="str">
            <v>TRINITY TIMBERS</v>
          </cell>
        </row>
        <row r="3021">
          <cell r="A3021" t="str">
            <v>T002</v>
          </cell>
          <cell r="B3021" t="str">
            <v>TREND SET ENGINEERS P. LTD.</v>
          </cell>
        </row>
        <row r="3022">
          <cell r="A3022" t="str">
            <v>T003</v>
          </cell>
          <cell r="B3022" t="str">
            <v>TATA IRON &amp; STEEL CO. LTD.</v>
          </cell>
        </row>
        <row r="3023">
          <cell r="A3023" t="str">
            <v>T004</v>
          </cell>
          <cell r="B3023" t="str">
            <v>TECHNO MAC CABLES</v>
          </cell>
        </row>
        <row r="3024">
          <cell r="A3024" t="str">
            <v>T005</v>
          </cell>
          <cell r="B3024" t="str">
            <v>TARA CHAND &amp; BROTHERS</v>
          </cell>
        </row>
        <row r="3025">
          <cell r="A3025" t="str">
            <v>T006</v>
          </cell>
          <cell r="B3025" t="str">
            <v>TRACTEL TIRFOR INDIA PVT.LTD.</v>
          </cell>
        </row>
        <row r="3026">
          <cell r="A3026" t="str">
            <v>T007</v>
          </cell>
          <cell r="B3026" t="str">
            <v>THE ACME MANUFACTURING CO.LTD.</v>
          </cell>
        </row>
        <row r="3027">
          <cell r="A3027" t="str">
            <v>T008</v>
          </cell>
          <cell r="B3027" t="str">
            <v>TRIMOORTI ELECTRICALS</v>
          </cell>
        </row>
        <row r="3028">
          <cell r="A3028" t="str">
            <v>T009</v>
          </cell>
          <cell r="B3028" t="str">
            <v>THE NORTHERN INDIA TILES CORPORATION</v>
          </cell>
        </row>
        <row r="3029">
          <cell r="A3029" t="str">
            <v>T010</v>
          </cell>
          <cell r="B3029" t="str">
            <v>TRIVENI ENTERPRISES</v>
          </cell>
        </row>
        <row r="3030">
          <cell r="A3030" t="str">
            <v>T011</v>
          </cell>
          <cell r="B3030" t="str">
            <v>TEJ PAL</v>
          </cell>
        </row>
        <row r="3031">
          <cell r="A3031" t="str">
            <v>T012</v>
          </cell>
          <cell r="B3031" t="str">
            <v>TECHNOCRATES CONSTRUCTIONS CO.</v>
          </cell>
        </row>
        <row r="3032">
          <cell r="A3032" t="str">
            <v>T013</v>
          </cell>
          <cell r="B3032" t="str">
            <v>TEEKAM RAM</v>
          </cell>
        </row>
        <row r="3033">
          <cell r="A3033" t="str">
            <v>T014</v>
          </cell>
          <cell r="B3033" t="str">
            <v>TOP TOOLS (P) LTD.</v>
          </cell>
        </row>
        <row r="3034">
          <cell r="A3034" t="str">
            <v>T015</v>
          </cell>
          <cell r="B3034" t="str">
            <v>TATA ENGINEERING &amp; LOCOMOTIVE CO LTD</v>
          </cell>
        </row>
        <row r="3035">
          <cell r="A3035" t="str">
            <v>T016</v>
          </cell>
          <cell r="B3035" t="str">
            <v>TRAKTO DIESEL SPARES</v>
          </cell>
        </row>
        <row r="3036">
          <cell r="A3036" t="str">
            <v>T017</v>
          </cell>
          <cell r="B3036" t="str">
            <v>TRILOK CHAND</v>
          </cell>
        </row>
        <row r="3037">
          <cell r="A3037" t="str">
            <v>T018</v>
          </cell>
          <cell r="B3037" t="str">
            <v>TRACTO DIESEL</v>
          </cell>
        </row>
        <row r="3038">
          <cell r="A3038" t="str">
            <v>T019</v>
          </cell>
          <cell r="B3038" t="str">
            <v>TEJ SINGH</v>
          </cell>
        </row>
        <row r="3039">
          <cell r="A3039" t="str">
            <v>T020</v>
          </cell>
          <cell r="B3039" t="str">
            <v>TEKNIKA ELECTRONICS</v>
          </cell>
        </row>
        <row r="3040">
          <cell r="A3040" t="str">
            <v>T021</v>
          </cell>
          <cell r="B3040" t="str">
            <v>TYAGI ASSOCIATE</v>
          </cell>
        </row>
        <row r="3041">
          <cell r="A3041" t="str">
            <v>T022</v>
          </cell>
          <cell r="B3041" t="str">
            <v>TRICON SYSTEM (P) LTD.</v>
          </cell>
        </row>
        <row r="3042">
          <cell r="A3042" t="str">
            <v>T023</v>
          </cell>
          <cell r="B3042" t="str">
            <v>THREE E.M</v>
          </cell>
        </row>
        <row r="3043">
          <cell r="A3043" t="str">
            <v>T024</v>
          </cell>
          <cell r="B3043" t="str">
            <v>TOTA RAM SUNIL KUMAR</v>
          </cell>
        </row>
        <row r="3044">
          <cell r="A3044" t="str">
            <v>T025</v>
          </cell>
          <cell r="B3044" t="str">
            <v>TIGAR RUBBER COMPANY</v>
          </cell>
        </row>
        <row r="3045">
          <cell r="A3045" t="str">
            <v>T026</v>
          </cell>
          <cell r="B3045" t="str">
            <v>TEAK TRENDS</v>
          </cell>
        </row>
        <row r="3046">
          <cell r="A3046" t="str">
            <v>T027</v>
          </cell>
          <cell r="B3046" t="str">
            <v>TOP COAT SYSTEMS &amp; SERVICES</v>
          </cell>
        </row>
        <row r="3047">
          <cell r="A3047" t="str">
            <v>T028</v>
          </cell>
          <cell r="B3047" t="str">
            <v>T S CARRIERS</v>
          </cell>
        </row>
        <row r="3048">
          <cell r="A3048" t="str">
            <v>T029</v>
          </cell>
          <cell r="B3048" t="str">
            <v>TECHNO CRAFT</v>
          </cell>
        </row>
        <row r="3049">
          <cell r="A3049" t="str">
            <v>T030</v>
          </cell>
          <cell r="B3049" t="str">
            <v>TRIPUTI TIMBERS</v>
          </cell>
        </row>
        <row r="3050">
          <cell r="A3050" t="str">
            <v>T031</v>
          </cell>
          <cell r="B3050" t="str">
            <v>T.K ENGG. &amp; MECH. WORKS</v>
          </cell>
        </row>
        <row r="3051">
          <cell r="A3051" t="str">
            <v>T032</v>
          </cell>
          <cell r="B3051" t="str">
            <v>TRIKUTA AUTOMOBILES</v>
          </cell>
        </row>
        <row r="3052">
          <cell r="A3052" t="str">
            <v>T033</v>
          </cell>
          <cell r="B3052" t="str">
            <v>THE TROUBLE SHOOT TIGERS</v>
          </cell>
        </row>
        <row r="3053">
          <cell r="A3053" t="str">
            <v>T034</v>
          </cell>
          <cell r="B3053" t="str">
            <v>THOMAS COOK</v>
          </cell>
        </row>
        <row r="3054">
          <cell r="A3054" t="str">
            <v>T035</v>
          </cell>
          <cell r="B3054" t="str">
            <v>TIKKOO PIKARA(INOP.)</v>
          </cell>
        </row>
        <row r="3055">
          <cell r="A3055" t="str">
            <v>T036</v>
          </cell>
          <cell r="B3055" t="str">
            <v>TRIVENI TRAVEL PVT LTD(INOP.)</v>
          </cell>
        </row>
        <row r="3056">
          <cell r="A3056" t="str">
            <v>T037</v>
          </cell>
          <cell r="B3056" t="str">
            <v>TULIP ENTERPRISES(INOP.)</v>
          </cell>
        </row>
        <row r="3057">
          <cell r="A3057" t="str">
            <v>T038</v>
          </cell>
          <cell r="B3057" t="str">
            <v>TELECOM SERVICES(INOP.)</v>
          </cell>
        </row>
        <row r="3058">
          <cell r="A3058" t="str">
            <v>T039</v>
          </cell>
          <cell r="B3058" t="str">
            <v>TEJ BAHADUR SINGH(INOP.)</v>
          </cell>
        </row>
        <row r="3059">
          <cell r="A3059" t="str">
            <v>T040</v>
          </cell>
          <cell r="B3059" t="str">
            <v>TECC (TOWNSHIP ER. CONSULTANTS &amp; CONT.)</v>
          </cell>
        </row>
        <row r="3060">
          <cell r="A3060" t="str">
            <v>T041</v>
          </cell>
          <cell r="B3060" t="str">
            <v>TIL LIMITED</v>
          </cell>
        </row>
        <row r="3061">
          <cell r="A3061" t="str">
            <v>T042</v>
          </cell>
          <cell r="B3061" t="str">
            <v>THE ASSOCIATED CEMENT CORPORATION LTD.</v>
          </cell>
        </row>
        <row r="3062">
          <cell r="A3062" t="str">
            <v>T043</v>
          </cell>
          <cell r="B3062" t="str">
            <v>TUBES SALES PRIVATE LTD.</v>
          </cell>
        </row>
        <row r="3063">
          <cell r="A3063" t="str">
            <v>T044</v>
          </cell>
          <cell r="B3063" t="str">
            <v>TECH BOOKS</v>
          </cell>
        </row>
        <row r="3064">
          <cell r="A3064" t="str">
            <v>T045</v>
          </cell>
          <cell r="B3064" t="str">
            <v>TECHNO ENGINEERING COMPANY</v>
          </cell>
        </row>
        <row r="3065">
          <cell r="A3065" t="str">
            <v>T046</v>
          </cell>
          <cell r="B3065" t="str">
            <v>TOTAL FIRE COMPONENT PVT. LTD</v>
          </cell>
        </row>
        <row r="3066">
          <cell r="A3066" t="str">
            <v>T047</v>
          </cell>
          <cell r="B3066" t="str">
            <v>THE TATA IRON &amp; STEEL CO. LTD.(TUBES DIV</v>
          </cell>
        </row>
        <row r="3067">
          <cell r="A3067" t="str">
            <v>T048</v>
          </cell>
          <cell r="B3067" t="str">
            <v>TIGER TUTAF COAT SYSTEM &amp; SERVICES</v>
          </cell>
        </row>
        <row r="3068">
          <cell r="A3068" t="str">
            <v>T049</v>
          </cell>
          <cell r="B3068" t="str">
            <v>THE FABRICATION PEOPLE KAYMAX</v>
          </cell>
        </row>
        <row r="3069">
          <cell r="A3069" t="str">
            <v>T050</v>
          </cell>
          <cell r="B3069" t="str">
            <v>TANEJA SALES CORPORATION</v>
          </cell>
        </row>
        <row r="3070">
          <cell r="A3070" t="str">
            <v>T051</v>
          </cell>
          <cell r="B3070" t="str">
            <v>TARUSHI TAXI SERVICE</v>
          </cell>
        </row>
        <row r="3071">
          <cell r="A3071" t="str">
            <v>T052</v>
          </cell>
          <cell r="B3071" t="str">
            <v>TIMKEN SERVICES (P) LTD.</v>
          </cell>
        </row>
        <row r="3072">
          <cell r="A3072" t="str">
            <v>T053</v>
          </cell>
          <cell r="B3072" t="str">
            <v>TIMBER MART</v>
          </cell>
        </row>
        <row r="3073">
          <cell r="A3073" t="str">
            <v>T054</v>
          </cell>
          <cell r="B3073" t="str">
            <v>TRILOK CHAND &amp; SONS PVT. LTD.</v>
          </cell>
        </row>
        <row r="3074">
          <cell r="A3074" t="str">
            <v>T055</v>
          </cell>
          <cell r="B3074" t="str">
            <v>TIMES MARKETING PVT LTD</v>
          </cell>
        </row>
        <row r="3075">
          <cell r="A3075" t="str">
            <v>T056</v>
          </cell>
          <cell r="B3075" t="str">
            <v>TEJINDER TEJI &amp; CO.</v>
          </cell>
        </row>
        <row r="3076">
          <cell r="A3076" t="str">
            <v>T057</v>
          </cell>
          <cell r="B3076" t="str">
            <v>TIWARI HARDWARE STORE</v>
          </cell>
        </row>
        <row r="3077">
          <cell r="A3077" t="str">
            <v>T058</v>
          </cell>
          <cell r="B3077" t="str">
            <v>TATA UNISYS LTD.</v>
          </cell>
        </row>
        <row r="3078">
          <cell r="A3078" t="str">
            <v>T059</v>
          </cell>
          <cell r="B3078" t="str">
            <v>TRILOK CHAND &amp; SONS P.LTD.</v>
          </cell>
        </row>
        <row r="3079">
          <cell r="A3079" t="str">
            <v>T060</v>
          </cell>
          <cell r="B3079" t="str">
            <v>24 HOURS TAXI SERVICE</v>
          </cell>
        </row>
        <row r="3080">
          <cell r="A3080" t="str">
            <v>T061</v>
          </cell>
          <cell r="B3080" t="str">
            <v>TANUS SHEET METAL INDUSTRIES</v>
          </cell>
        </row>
        <row r="3081">
          <cell r="A3081" t="str">
            <v>T062</v>
          </cell>
          <cell r="B3081" t="str">
            <v>TAJ HI-TECH</v>
          </cell>
        </row>
        <row r="3082">
          <cell r="A3082" t="str">
            <v>T063</v>
          </cell>
          <cell r="B3082" t="str">
            <v>TATA CARRIER</v>
          </cell>
        </row>
        <row r="3083">
          <cell r="A3083" t="str">
            <v>T064</v>
          </cell>
          <cell r="B3083" t="str">
            <v>TEKNOS (INDIA) &amp; CO. PVT. LTD.</v>
          </cell>
        </row>
        <row r="3084">
          <cell r="A3084" t="str">
            <v>T065</v>
          </cell>
          <cell r="B3084" t="str">
            <v>THAKUR PRASAD CONSTRUCTION CO.</v>
          </cell>
        </row>
        <row r="3085">
          <cell r="A3085" t="str">
            <v>T066</v>
          </cell>
          <cell r="B3085" t="str">
            <v>TAURAS HOIST TACKLES</v>
          </cell>
        </row>
        <row r="3086">
          <cell r="A3086" t="str">
            <v>T067</v>
          </cell>
          <cell r="B3086" t="str">
            <v>THE ST. JOHN AMBULANCE DELHI CENTRE</v>
          </cell>
        </row>
        <row r="3087">
          <cell r="A3087" t="str">
            <v>T068</v>
          </cell>
          <cell r="B3087" t="str">
            <v>TRINITY TIMBERS (P) LTD.</v>
          </cell>
        </row>
        <row r="3088">
          <cell r="A3088" t="str">
            <v>T069</v>
          </cell>
          <cell r="B3088" t="str">
            <v>THE MAPMAKERS</v>
          </cell>
        </row>
        <row r="3089">
          <cell r="A3089" t="str">
            <v>T070</v>
          </cell>
          <cell r="B3089" t="str">
            <v>TECHNOLAND SYSTEMS LTD.</v>
          </cell>
        </row>
        <row r="3090">
          <cell r="A3090" t="str">
            <v>T071</v>
          </cell>
          <cell r="B3090" t="str">
            <v>THE MARBLE ARTS</v>
          </cell>
        </row>
        <row r="3091">
          <cell r="A3091" t="str">
            <v>T072</v>
          </cell>
          <cell r="B3091" t="str">
            <v>TARUN TAILORS &amp; FABRICATION</v>
          </cell>
        </row>
        <row r="3092">
          <cell r="A3092" t="str">
            <v>T073</v>
          </cell>
          <cell r="B3092" t="str">
            <v>TARUN ENTERPRISES</v>
          </cell>
        </row>
        <row r="3093">
          <cell r="A3093" t="str">
            <v>T074</v>
          </cell>
          <cell r="B3093" t="str">
            <v>TIME BOND SERVICES</v>
          </cell>
        </row>
        <row r="3094">
          <cell r="A3094" t="str">
            <v>T075</v>
          </cell>
          <cell r="B3094" t="str">
            <v>TULIP SOFTWARE LTD.</v>
          </cell>
        </row>
        <row r="3095">
          <cell r="A3095" t="str">
            <v>T076</v>
          </cell>
          <cell r="B3095" t="str">
            <v>TOTAL INTERIORS</v>
          </cell>
        </row>
        <row r="3096">
          <cell r="A3096" t="str">
            <v>T078</v>
          </cell>
          <cell r="B3096" t="str">
            <v>THE RANSOMES JACOBSEN LTD.</v>
          </cell>
        </row>
        <row r="3097">
          <cell r="A3097" t="str">
            <v>T079</v>
          </cell>
          <cell r="B3097" t="str">
            <v>TELEPOLE MANUFACTURING COMPANY PVT.LTD</v>
          </cell>
        </row>
        <row r="3098">
          <cell r="A3098" t="str">
            <v>T080</v>
          </cell>
          <cell r="B3098" t="str">
            <v>THE MANJILA NURSERY</v>
          </cell>
        </row>
        <row r="3099">
          <cell r="A3099" t="str">
            <v>T081</v>
          </cell>
          <cell r="B3099" t="str">
            <v>TOPAZ INTERNATIONAL CORPORATION</v>
          </cell>
        </row>
        <row r="3100">
          <cell r="A3100" t="str">
            <v>T082</v>
          </cell>
          <cell r="B3100" t="str">
            <v>THOMSON CONSUMER ELETRONICS INDIA LTD.</v>
          </cell>
        </row>
        <row r="3101">
          <cell r="A3101" t="str">
            <v>T083</v>
          </cell>
          <cell r="B3101" t="str">
            <v>THAKAR EQUIPMENT COMPANY</v>
          </cell>
        </row>
        <row r="3102">
          <cell r="A3102" t="str">
            <v>T084</v>
          </cell>
          <cell r="B3102" t="str">
            <v>THE 7TH GALAXY</v>
          </cell>
        </row>
        <row r="3103">
          <cell r="A3103" t="str">
            <v>T085</v>
          </cell>
          <cell r="B3103" t="str">
            <v>TRIVENI STEEL</v>
          </cell>
        </row>
        <row r="3104">
          <cell r="A3104" t="str">
            <v>T086</v>
          </cell>
          <cell r="B3104" t="str">
            <v>TREND</v>
          </cell>
        </row>
        <row r="3105">
          <cell r="A3105" t="str">
            <v>T087</v>
          </cell>
          <cell r="B3105" t="str">
            <v>TRACTOR &amp; FARM EQUIPMENT LIMITED</v>
          </cell>
        </row>
        <row r="3106">
          <cell r="A3106" t="str">
            <v>T088</v>
          </cell>
          <cell r="B3106" t="str">
            <v>THE TORO COMPANY</v>
          </cell>
        </row>
        <row r="3107">
          <cell r="A3107" t="str">
            <v>T089</v>
          </cell>
          <cell r="B3107" t="str">
            <v>TRAINING ALTERNATIVE</v>
          </cell>
        </row>
        <row r="3108">
          <cell r="A3108" t="str">
            <v>T090</v>
          </cell>
          <cell r="B3108" t="str">
            <v>TIGER PLAST (INDIA) LIMITED</v>
          </cell>
        </row>
        <row r="3109">
          <cell r="A3109" t="str">
            <v>T091</v>
          </cell>
          <cell r="B3109" t="str">
            <v>THE CAVALIER</v>
          </cell>
        </row>
        <row r="3110">
          <cell r="A3110" t="str">
            <v>T092</v>
          </cell>
          <cell r="B3110" t="str">
            <v>TAURUS ENGINEERING COMPANY</v>
          </cell>
        </row>
        <row r="3111">
          <cell r="A3111" t="str">
            <v>T093</v>
          </cell>
          <cell r="B3111" t="str">
            <v>TECH MART</v>
          </cell>
        </row>
        <row r="3112">
          <cell r="A3112" t="str">
            <v>T801</v>
          </cell>
          <cell r="B3112" t="str">
            <v>TULSI RAM GARG</v>
          </cell>
        </row>
        <row r="3113">
          <cell r="A3113" t="str">
            <v>T802</v>
          </cell>
          <cell r="B3113" t="str">
            <v>T BASU</v>
          </cell>
        </row>
        <row r="3114">
          <cell r="A3114" t="str">
            <v>T803</v>
          </cell>
          <cell r="B3114" t="str">
            <v>TEJINDER SINGH</v>
          </cell>
        </row>
        <row r="3115">
          <cell r="A3115" t="str">
            <v>T804</v>
          </cell>
          <cell r="B3115" t="str">
            <v>TARUN KUMAR</v>
          </cell>
        </row>
        <row r="3116">
          <cell r="A3116" t="str">
            <v>T805</v>
          </cell>
          <cell r="B3116" t="str">
            <v>TAPAN KUMAR BHATTACHARYA (RETAINER)</v>
          </cell>
        </row>
        <row r="3117">
          <cell r="A3117" t="str">
            <v>U001</v>
          </cell>
          <cell r="B3117" t="str">
            <v>UNIPLAS INDIA LIMITED</v>
          </cell>
        </row>
        <row r="3118">
          <cell r="A3118" t="str">
            <v>U002</v>
          </cell>
          <cell r="B3118" t="str">
            <v>UNIQUE MARBLES</v>
          </cell>
        </row>
        <row r="3119">
          <cell r="A3119" t="str">
            <v>U003</v>
          </cell>
          <cell r="B3119" t="str">
            <v>UBIQUE ELECTRICALS</v>
          </cell>
        </row>
        <row r="3120">
          <cell r="A3120" t="str">
            <v>U004</v>
          </cell>
          <cell r="B3120" t="str">
            <v>UNIVERSAL ENGINEERING CORPORATION</v>
          </cell>
        </row>
        <row r="3121">
          <cell r="A3121" t="str">
            <v>U005</v>
          </cell>
          <cell r="B3121" t="str">
            <v>USHA TELEHOIST LIMITED</v>
          </cell>
        </row>
        <row r="3122">
          <cell r="A3122" t="str">
            <v>U006</v>
          </cell>
          <cell r="B3122" t="str">
            <v>UBITECH (P) LIMITED</v>
          </cell>
        </row>
        <row r="3123">
          <cell r="A3123" t="str">
            <v>U007</v>
          </cell>
          <cell r="B3123" t="str">
            <v>UNIDUS ASSOCIATES</v>
          </cell>
        </row>
        <row r="3124">
          <cell r="A3124" t="str">
            <v>U008</v>
          </cell>
          <cell r="B3124" t="str">
            <v>UNILEC ENGINEERS LTD.</v>
          </cell>
        </row>
        <row r="3125">
          <cell r="A3125" t="str">
            <v>U009</v>
          </cell>
          <cell r="B3125" t="str">
            <v>UNIQUE CONSTRUCTION</v>
          </cell>
        </row>
        <row r="3126">
          <cell r="A3126" t="str">
            <v>U010</v>
          </cell>
          <cell r="B3126" t="str">
            <v>UMESH SINGH</v>
          </cell>
        </row>
        <row r="3127">
          <cell r="A3127" t="str">
            <v>U011</v>
          </cell>
          <cell r="B3127" t="str">
            <v>UNITECH TURNKEY PVT LTD</v>
          </cell>
        </row>
        <row r="3128">
          <cell r="A3128" t="str">
            <v>U012</v>
          </cell>
          <cell r="B3128" t="str">
            <v>USHA MARTIN INDUSTRIES LIMITED</v>
          </cell>
        </row>
        <row r="3129">
          <cell r="A3129" t="str">
            <v>U013</v>
          </cell>
          <cell r="B3129" t="str">
            <v>UDYOGI PLASTICS (P) LTD.</v>
          </cell>
        </row>
        <row r="3130">
          <cell r="A3130" t="str">
            <v>U014</v>
          </cell>
          <cell r="B3130" t="str">
            <v>UNIVERSAL FREIGHT CARRIER</v>
          </cell>
        </row>
        <row r="3131">
          <cell r="A3131" t="str">
            <v>U015</v>
          </cell>
          <cell r="B3131" t="str">
            <v>UPENDRA BUILDERS</v>
          </cell>
        </row>
        <row r="3132">
          <cell r="A3132" t="str">
            <v>U016</v>
          </cell>
          <cell r="B3132" t="str">
            <v>UDAY MANDAL</v>
          </cell>
        </row>
        <row r="3133">
          <cell r="A3133" t="str">
            <v>U017</v>
          </cell>
          <cell r="B3133" t="str">
            <v>UMESH KUMAR MISHRA</v>
          </cell>
        </row>
        <row r="3134">
          <cell r="A3134" t="str">
            <v>U018</v>
          </cell>
          <cell r="B3134" t="str">
            <v>UNITED BHATTA CO.</v>
          </cell>
        </row>
        <row r="3135">
          <cell r="A3135" t="str">
            <v>U019</v>
          </cell>
          <cell r="B3135" t="str">
            <v>UMA BUILDERS</v>
          </cell>
        </row>
        <row r="3136">
          <cell r="A3136" t="str">
            <v>U020</v>
          </cell>
          <cell r="B3136" t="str">
            <v>UNITED BROTHERS(INOP.)</v>
          </cell>
        </row>
        <row r="3137">
          <cell r="A3137" t="str">
            <v>U021</v>
          </cell>
          <cell r="B3137" t="str">
            <v>U.K.MISHRA(INOP.)</v>
          </cell>
        </row>
        <row r="3138">
          <cell r="A3138" t="str">
            <v>U022</v>
          </cell>
          <cell r="B3138" t="str">
            <v>USHA SPEEDWAYS</v>
          </cell>
        </row>
        <row r="3139">
          <cell r="A3139" t="str">
            <v>U023</v>
          </cell>
          <cell r="B3139" t="str">
            <v>UPENDRA KUMAR GUPTA</v>
          </cell>
        </row>
        <row r="3140">
          <cell r="A3140" t="str">
            <v>U024</v>
          </cell>
          <cell r="B3140" t="str">
            <v>UTKARSH UDYOG</v>
          </cell>
        </row>
        <row r="3141">
          <cell r="A3141" t="str">
            <v>U025</v>
          </cell>
          <cell r="B3141" t="str">
            <v>UNILUBES</v>
          </cell>
        </row>
        <row r="3142">
          <cell r="A3142" t="str">
            <v>U026</v>
          </cell>
          <cell r="B3142" t="str">
            <v>UNIVERSAL ENTERPRISES</v>
          </cell>
        </row>
        <row r="3143">
          <cell r="A3143" t="str">
            <v>U027</v>
          </cell>
          <cell r="B3143" t="str">
            <v>USHA TELEMATICS</v>
          </cell>
        </row>
        <row r="3144">
          <cell r="A3144" t="str">
            <v>U028</v>
          </cell>
          <cell r="B3144" t="str">
            <v>UNIVERSAL CABLES LTD.</v>
          </cell>
        </row>
        <row r="3145">
          <cell r="A3145" t="str">
            <v>U029</v>
          </cell>
          <cell r="B3145" t="str">
            <v>UNITED ENGINEERS</v>
          </cell>
        </row>
        <row r="3146">
          <cell r="A3146" t="str">
            <v>U030</v>
          </cell>
          <cell r="B3146" t="str">
            <v>UPKAR UDYOG</v>
          </cell>
        </row>
        <row r="3147">
          <cell r="A3147" t="str">
            <v>U031</v>
          </cell>
          <cell r="B3147" t="str">
            <v>UJALA CABLES PVT. LTD.</v>
          </cell>
        </row>
        <row r="3148">
          <cell r="A3148" t="str">
            <v>U032</v>
          </cell>
          <cell r="B3148" t="str">
            <v>UNITECH PREFEB LTD.</v>
          </cell>
        </row>
        <row r="3149">
          <cell r="A3149" t="str">
            <v>U033</v>
          </cell>
          <cell r="B3149" t="str">
            <v>UDAY BUILDING MATERIAL SUPPLIERS</v>
          </cell>
        </row>
        <row r="3150">
          <cell r="A3150" t="str">
            <v>U034</v>
          </cell>
          <cell r="B3150" t="str">
            <v>UNIVERSAL STEEL INDUSTRIES</v>
          </cell>
        </row>
        <row r="3151">
          <cell r="A3151" t="str">
            <v>U035</v>
          </cell>
          <cell r="B3151" t="str">
            <v>UMKAL HOSPITAL</v>
          </cell>
        </row>
        <row r="3152">
          <cell r="A3152" t="str">
            <v>U036</v>
          </cell>
          <cell r="B3152" t="str">
            <v>UPPER INDIA CONSTRUCTION ENGG. PVT. LTD.</v>
          </cell>
        </row>
        <row r="3153">
          <cell r="A3153" t="str">
            <v>U037</v>
          </cell>
          <cell r="B3153" t="str">
            <v>UNILEC ENGINEERS LTD.</v>
          </cell>
        </row>
        <row r="3154">
          <cell r="A3154" t="str">
            <v>U038</v>
          </cell>
          <cell r="B3154" t="str">
            <v>UDHAM TAXI SERVICE</v>
          </cell>
        </row>
        <row r="3155">
          <cell r="A3155" t="str">
            <v>U039</v>
          </cell>
          <cell r="B3155" t="str">
            <v>UNITECH ELECTRONICS PVT. LTD.</v>
          </cell>
        </row>
        <row r="3156">
          <cell r="A3156" t="str">
            <v>U040</v>
          </cell>
          <cell r="B3156" t="str">
            <v>UNIQUE AUTO INDUSTRIES</v>
          </cell>
        </row>
        <row r="3157">
          <cell r="A3157" t="str">
            <v>U041</v>
          </cell>
          <cell r="B3157" t="str">
            <v>UNITED ELECTRICALS</v>
          </cell>
        </row>
        <row r="3158">
          <cell r="A3158" t="str">
            <v>U042</v>
          </cell>
          <cell r="B3158" t="str">
            <v>UNIVERSAL LAW LINKER</v>
          </cell>
        </row>
        <row r="3159">
          <cell r="A3159" t="str">
            <v>U043</v>
          </cell>
          <cell r="B3159" t="str">
            <v>UMA SANJEEVANI HEALTH CENTRE PVT. LTD.</v>
          </cell>
        </row>
        <row r="3160">
          <cell r="A3160" t="str">
            <v>U044</v>
          </cell>
          <cell r="B3160" t="str">
            <v>UNITED SYSTEMS &amp; INSTRUMENTS</v>
          </cell>
        </row>
        <row r="3161">
          <cell r="A3161" t="str">
            <v>U045</v>
          </cell>
          <cell r="B3161" t="str">
            <v>UDYOG SHAKTI ENGINEERS</v>
          </cell>
        </row>
        <row r="3162">
          <cell r="A3162" t="str">
            <v>U046</v>
          </cell>
          <cell r="B3162" t="str">
            <v>UNITED MARKETING</v>
          </cell>
        </row>
        <row r="3163">
          <cell r="A3163" t="str">
            <v>U047</v>
          </cell>
          <cell r="B3163" t="str">
            <v>USHA TRAVELS</v>
          </cell>
        </row>
        <row r="3164">
          <cell r="A3164" t="str">
            <v>U048</v>
          </cell>
          <cell r="B3164" t="str">
            <v>UDAI SINGH</v>
          </cell>
        </row>
        <row r="3165">
          <cell r="A3165" t="str">
            <v>U049</v>
          </cell>
          <cell r="B3165" t="str">
            <v>UNISON ENGINEERS ENTERPRISES</v>
          </cell>
        </row>
        <row r="3166">
          <cell r="A3166" t="str">
            <v>U050</v>
          </cell>
          <cell r="B3166" t="str">
            <v>UPLIFT MACHINES INDIA PVT LTD.</v>
          </cell>
        </row>
        <row r="3167">
          <cell r="A3167" t="str">
            <v>U051</v>
          </cell>
          <cell r="B3167" t="str">
            <v>UNITED OPTICALS</v>
          </cell>
        </row>
        <row r="3168">
          <cell r="A3168" t="str">
            <v>U801</v>
          </cell>
          <cell r="B3168" t="str">
            <v>URMIL KAPIL</v>
          </cell>
        </row>
        <row r="3169">
          <cell r="A3169" t="str">
            <v>U802</v>
          </cell>
          <cell r="B3169" t="str">
            <v>USHA KACHROO</v>
          </cell>
        </row>
        <row r="3170">
          <cell r="A3170" t="str">
            <v>U803</v>
          </cell>
          <cell r="B3170" t="str">
            <v>UMANG BEDI</v>
          </cell>
        </row>
        <row r="3171">
          <cell r="A3171" t="str">
            <v>U804</v>
          </cell>
          <cell r="B3171" t="str">
            <v>UNITED BUILDERS</v>
          </cell>
        </row>
        <row r="3172">
          <cell r="A3172" t="str">
            <v>U805</v>
          </cell>
          <cell r="B3172" t="str">
            <v>U.K. SAHOO</v>
          </cell>
        </row>
        <row r="3173">
          <cell r="A3173" t="str">
            <v>V001</v>
          </cell>
          <cell r="B3173" t="str">
            <v>VIJAY FIRE APPARATUS CO.</v>
          </cell>
        </row>
        <row r="3174">
          <cell r="A3174" t="str">
            <v>V002</v>
          </cell>
          <cell r="B3174" t="str">
            <v>VIKRAM ELECTRICALS</v>
          </cell>
        </row>
        <row r="3175">
          <cell r="A3175" t="str">
            <v>V003</v>
          </cell>
          <cell r="B3175" t="str">
            <v>VOLT SELLERS</v>
          </cell>
        </row>
        <row r="3176">
          <cell r="A3176" t="str">
            <v>V004</v>
          </cell>
          <cell r="B3176" t="str">
            <v>VIMAL FIRE PROTECTION ENGINEERS</v>
          </cell>
        </row>
        <row r="3177">
          <cell r="A3177" t="str">
            <v>V005</v>
          </cell>
          <cell r="B3177" t="str">
            <v>VIJAY M. DECORATERS</v>
          </cell>
        </row>
        <row r="3178">
          <cell r="A3178" t="str">
            <v>V006</v>
          </cell>
          <cell r="B3178" t="str">
            <v>VISH RAM</v>
          </cell>
        </row>
        <row r="3179">
          <cell r="A3179" t="str">
            <v>V007</v>
          </cell>
          <cell r="B3179" t="str">
            <v>VISSION ENTERPRISES</v>
          </cell>
        </row>
        <row r="3180">
          <cell r="A3180" t="str">
            <v>V008</v>
          </cell>
          <cell r="B3180" t="str">
            <v>VIJAY KUMAR</v>
          </cell>
        </row>
        <row r="3181">
          <cell r="A3181" t="str">
            <v>V009</v>
          </cell>
          <cell r="B3181" t="str">
            <v>VIJAY ELECTRICALS LTD.</v>
          </cell>
        </row>
        <row r="3182">
          <cell r="A3182" t="str">
            <v>V010</v>
          </cell>
          <cell r="B3182" t="str">
            <v>VIJAY PAL</v>
          </cell>
        </row>
        <row r="3183">
          <cell r="A3183" t="str">
            <v>V011</v>
          </cell>
          <cell r="B3183" t="str">
            <v>VIJAY FABRICATING ENGRS.</v>
          </cell>
        </row>
        <row r="3184">
          <cell r="A3184" t="str">
            <v>V012</v>
          </cell>
          <cell r="B3184" t="str">
            <v>MR VINOD KUMAR</v>
          </cell>
        </row>
        <row r="3185">
          <cell r="A3185" t="str">
            <v>V013</v>
          </cell>
          <cell r="B3185" t="str">
            <v>V K CONSTRUCTION</v>
          </cell>
        </row>
        <row r="3186">
          <cell r="A3186" t="str">
            <v>V014</v>
          </cell>
          <cell r="B3186" t="str">
            <v>VIRENDER SINGH YADAV</v>
          </cell>
        </row>
        <row r="3187">
          <cell r="A3187" t="str">
            <v>V015</v>
          </cell>
          <cell r="B3187" t="str">
            <v>V SHANKAR AIYAR &amp; CO.</v>
          </cell>
        </row>
        <row r="3188">
          <cell r="A3188" t="str">
            <v>V016</v>
          </cell>
          <cell r="B3188" t="str">
            <v>V I P CRANE SERVICE</v>
          </cell>
        </row>
        <row r="3189">
          <cell r="A3189" t="str">
            <v>V017</v>
          </cell>
          <cell r="B3189" t="str">
            <v>VIDARTHI PUSTAK BHANDAR</v>
          </cell>
        </row>
        <row r="3190">
          <cell r="A3190" t="str">
            <v>V018</v>
          </cell>
          <cell r="B3190" t="str">
            <v>VASISHT BEARING ENTERPRISES</v>
          </cell>
        </row>
        <row r="3191">
          <cell r="A3191" t="str">
            <v>V019</v>
          </cell>
          <cell r="B3191" t="str">
            <v>V D TYAGI</v>
          </cell>
        </row>
        <row r="3192">
          <cell r="A3192" t="str">
            <v>V020</v>
          </cell>
          <cell r="B3192" t="str">
            <v>V.K.DECOR</v>
          </cell>
        </row>
        <row r="3193">
          <cell r="A3193" t="str">
            <v>V021</v>
          </cell>
          <cell r="B3193" t="str">
            <v>VIDIANI ENGGINERS LIMITED</v>
          </cell>
        </row>
        <row r="3194">
          <cell r="A3194" t="str">
            <v>V022</v>
          </cell>
          <cell r="B3194" t="str">
            <v>VISHWA NATH NAYAK</v>
          </cell>
        </row>
        <row r="3195">
          <cell r="A3195" t="str">
            <v>V023</v>
          </cell>
          <cell r="B3195" t="str">
            <v>VIRENDER &amp; COMPANY</v>
          </cell>
        </row>
        <row r="3196">
          <cell r="A3196" t="str">
            <v>V024</v>
          </cell>
          <cell r="B3196" t="str">
            <v>VIKAS TUBEWELL &amp; MACHINERY STORE</v>
          </cell>
        </row>
        <row r="3197">
          <cell r="A3197" t="str">
            <v>V025</v>
          </cell>
          <cell r="B3197" t="str">
            <v>V K ENTERPRISES</v>
          </cell>
        </row>
        <row r="3198">
          <cell r="A3198" t="str">
            <v>V026</v>
          </cell>
          <cell r="B3198" t="str">
            <v>VIJAY CARRIER BUILDING MATERIAL SUPPLIER</v>
          </cell>
        </row>
        <row r="3199">
          <cell r="A3199" t="str">
            <v>V027</v>
          </cell>
          <cell r="B3199" t="str">
            <v>VIJAY SINGH</v>
          </cell>
        </row>
        <row r="3200">
          <cell r="A3200" t="str">
            <v>V028</v>
          </cell>
          <cell r="B3200" t="str">
            <v>V SHREEDHARAN</v>
          </cell>
        </row>
        <row r="3201">
          <cell r="A3201" t="str">
            <v>V029</v>
          </cell>
          <cell r="B3201" t="str">
            <v>VIVIDHA ENGG.</v>
          </cell>
        </row>
        <row r="3202">
          <cell r="A3202" t="str">
            <v>V030</v>
          </cell>
          <cell r="B3202" t="str">
            <v>VARDHMAN STEEL TRADERS(INOP.)</v>
          </cell>
        </row>
        <row r="3203">
          <cell r="A3203" t="str">
            <v>V031</v>
          </cell>
          <cell r="B3203" t="str">
            <v>VIJAY STONE CRUSHING CO.</v>
          </cell>
        </row>
        <row r="3204">
          <cell r="A3204" t="str">
            <v>V032</v>
          </cell>
          <cell r="B3204" t="str">
            <v>VIJAY BROTHERS</v>
          </cell>
        </row>
        <row r="3205">
          <cell r="A3205" t="str">
            <v>V033</v>
          </cell>
          <cell r="B3205" t="str">
            <v>VIKAS TIMBERS</v>
          </cell>
        </row>
        <row r="3206">
          <cell r="A3206" t="str">
            <v>V034</v>
          </cell>
          <cell r="B3206" t="str">
            <v>VISHAL ROAD ROLLERS</v>
          </cell>
        </row>
        <row r="3207">
          <cell r="A3207" t="str">
            <v>V035</v>
          </cell>
          <cell r="B3207" t="str">
            <v>VIDYUT CONSTRUCTIONS</v>
          </cell>
        </row>
        <row r="3208">
          <cell r="A3208" t="str">
            <v>V036</v>
          </cell>
          <cell r="B3208" t="str">
            <v>VISHWA KARMA CONSTRUCTIONS</v>
          </cell>
        </row>
        <row r="3209">
          <cell r="A3209" t="str">
            <v>V037</v>
          </cell>
          <cell r="B3209" t="str">
            <v>V S SHARMA</v>
          </cell>
        </row>
        <row r="3210">
          <cell r="A3210" t="str">
            <v>V038</v>
          </cell>
          <cell r="B3210" t="str">
            <v>VIKAS KUMAR</v>
          </cell>
        </row>
        <row r="3211">
          <cell r="A3211" t="str">
            <v>V039</v>
          </cell>
          <cell r="B3211" t="str">
            <v>VENUS CONSTRUCTIONS</v>
          </cell>
        </row>
        <row r="3212">
          <cell r="A3212" t="str">
            <v>V040</v>
          </cell>
          <cell r="B3212" t="str">
            <v>VENUS STEEL TRADING CO.</v>
          </cell>
        </row>
        <row r="3213">
          <cell r="A3213" t="str">
            <v>V041</v>
          </cell>
          <cell r="B3213" t="str">
            <v>VARDHMAN MACHINERY STORE(INOP.)</v>
          </cell>
        </row>
        <row r="3214">
          <cell r="A3214" t="str">
            <v>V042</v>
          </cell>
          <cell r="B3214" t="str">
            <v>V.K.BUILDERS</v>
          </cell>
        </row>
        <row r="3215">
          <cell r="A3215" t="str">
            <v>V043</v>
          </cell>
          <cell r="B3215" t="str">
            <v>VIVIDH STONE PVT.LTD.</v>
          </cell>
        </row>
        <row r="3216">
          <cell r="A3216" t="str">
            <v>V044</v>
          </cell>
          <cell r="B3216" t="str">
            <v>VIKAS TRANSPORT LTD.(INOP.)</v>
          </cell>
        </row>
        <row r="3217">
          <cell r="A3217" t="str">
            <v>V045</v>
          </cell>
          <cell r="B3217" t="str">
            <v>VIJAY CONSTRUCTIONS</v>
          </cell>
        </row>
        <row r="3218">
          <cell r="A3218" t="str">
            <v>V046</v>
          </cell>
          <cell r="B3218" t="str">
            <v>V.K.PANDEY</v>
          </cell>
        </row>
        <row r="3219">
          <cell r="A3219" t="str">
            <v>V047</v>
          </cell>
          <cell r="B3219" t="str">
            <v>V.S.YADAV</v>
          </cell>
        </row>
        <row r="3220">
          <cell r="A3220" t="str">
            <v>V048</v>
          </cell>
          <cell r="B3220" t="str">
            <v>VANDANA MADAN</v>
          </cell>
        </row>
        <row r="3221">
          <cell r="A3221" t="str">
            <v>V049</v>
          </cell>
          <cell r="B3221" t="str">
            <v>VINOD MUTNEJA CONSULTANTS PVT. LTD.</v>
          </cell>
        </row>
        <row r="3222">
          <cell r="A3222" t="str">
            <v>V050</v>
          </cell>
          <cell r="B3222" t="str">
            <v>VIKAVIN CONSULTANTS (PVT) LTD.</v>
          </cell>
        </row>
        <row r="3223">
          <cell r="A3223" t="str">
            <v>V051</v>
          </cell>
          <cell r="B3223" t="str">
            <v>VEER SANITARY APPLIANCES(PVT.) LTD.</v>
          </cell>
        </row>
        <row r="3224">
          <cell r="A3224" t="str">
            <v>V052</v>
          </cell>
          <cell r="B3224" t="str">
            <v>VINOD KUMAR</v>
          </cell>
        </row>
        <row r="3225">
          <cell r="A3225" t="str">
            <v>V053</v>
          </cell>
          <cell r="B3225" t="str">
            <v>VIRENDER YADAV</v>
          </cell>
        </row>
        <row r="3226">
          <cell r="A3226" t="str">
            <v>V054</v>
          </cell>
          <cell r="B3226" t="str">
            <v>V S B ENTERPRISES</v>
          </cell>
        </row>
        <row r="3227">
          <cell r="A3227" t="str">
            <v>V055</v>
          </cell>
          <cell r="B3227" t="str">
            <v>V K CARRIERS</v>
          </cell>
        </row>
        <row r="3228">
          <cell r="A3228" t="str">
            <v>V056</v>
          </cell>
          <cell r="B3228" t="str">
            <v>V.K. CARRIERS</v>
          </cell>
        </row>
        <row r="3229">
          <cell r="A3229" t="str">
            <v>V057</v>
          </cell>
          <cell r="B3229" t="str">
            <v>VISHRAM LAL</v>
          </cell>
        </row>
        <row r="3230">
          <cell r="A3230" t="str">
            <v>V058</v>
          </cell>
          <cell r="B3230" t="str">
            <v>VEE PEE ASSOCIATES</v>
          </cell>
        </row>
        <row r="3231">
          <cell r="A3231" t="str">
            <v>V059</v>
          </cell>
          <cell r="B3231" t="str">
            <v>VED REXINE STORE</v>
          </cell>
        </row>
        <row r="3232">
          <cell r="A3232" t="str">
            <v>V060</v>
          </cell>
          <cell r="B3232" t="str">
            <v>VIRENDRA TAXI SERVICE</v>
          </cell>
        </row>
        <row r="3233">
          <cell r="A3233" t="str">
            <v>V061</v>
          </cell>
          <cell r="B3233" t="str">
            <v>VIJAY GRIT TRADERS</v>
          </cell>
        </row>
        <row r="3234">
          <cell r="A3234" t="str">
            <v>V062</v>
          </cell>
          <cell r="B3234" t="str">
            <v>VIM-TECH</v>
          </cell>
        </row>
        <row r="3235">
          <cell r="A3235" t="str">
            <v>V063</v>
          </cell>
          <cell r="B3235" t="str">
            <v>VISHAL CONTRACTOR</v>
          </cell>
        </row>
        <row r="3236">
          <cell r="A3236" t="str">
            <v>V064</v>
          </cell>
          <cell r="B3236" t="str">
            <v>V.K. KHANNA</v>
          </cell>
        </row>
        <row r="3237">
          <cell r="A3237" t="str">
            <v>V065</v>
          </cell>
          <cell r="B3237" t="str">
            <v>VOLGA LUBRICANT OIL COMPANY</v>
          </cell>
        </row>
        <row r="3238">
          <cell r="A3238" t="str">
            <v>V066</v>
          </cell>
          <cell r="B3238" t="str">
            <v>VAIBHAV ENTERPRISES</v>
          </cell>
        </row>
        <row r="3239">
          <cell r="A3239" t="str">
            <v>V067</v>
          </cell>
          <cell r="B3239" t="str">
            <v>VAM  ORGANIC CHEMICALS LTD.</v>
          </cell>
        </row>
        <row r="3240">
          <cell r="A3240" t="str">
            <v>V068</v>
          </cell>
          <cell r="B3240" t="str">
            <v>VIJAY ELECTRICAL</v>
          </cell>
        </row>
        <row r="3241">
          <cell r="A3241" t="str">
            <v>V069</v>
          </cell>
          <cell r="B3241" t="str">
            <v>VINITECH ELECTRONICS PVT. LTD.</v>
          </cell>
        </row>
        <row r="3242">
          <cell r="A3242" t="str">
            <v>V070</v>
          </cell>
          <cell r="B3242" t="str">
            <v>VIKAS SURI</v>
          </cell>
        </row>
        <row r="3243">
          <cell r="A3243" t="str">
            <v>V071</v>
          </cell>
          <cell r="B3243" t="str">
            <v>VIVEK CONTRACTS PVT. LTD.</v>
          </cell>
        </row>
        <row r="3244">
          <cell r="A3244" t="str">
            <v>V072</v>
          </cell>
          <cell r="B3244" t="str">
            <v>VISHAL ENGINEERING WORKS</v>
          </cell>
        </row>
        <row r="3245">
          <cell r="A3245" t="str">
            <v>V073</v>
          </cell>
          <cell r="B3245" t="str">
            <v>VARDHAMAN PLYWOOD INDUSTRIES (P) LTD.</v>
          </cell>
        </row>
        <row r="3246">
          <cell r="A3246" t="str">
            <v>V074</v>
          </cell>
          <cell r="B3246" t="str">
            <v>VYAPAR KENDRA SUSHANTLOK TAXI SERVICE</v>
          </cell>
        </row>
        <row r="3247">
          <cell r="A3247" t="str">
            <v>V075</v>
          </cell>
          <cell r="B3247" t="str">
            <v>VIKAS ENTERPRISES</v>
          </cell>
        </row>
        <row r="3248">
          <cell r="A3248" t="str">
            <v>V076</v>
          </cell>
          <cell r="B3248" t="str">
            <v>VAISHALI CONSTRUCTION</v>
          </cell>
        </row>
        <row r="3249">
          <cell r="A3249" t="str">
            <v>V077</v>
          </cell>
          <cell r="B3249" t="str">
            <v>VIJAY TYRE SALES</v>
          </cell>
        </row>
        <row r="3250">
          <cell r="A3250" t="str">
            <v>V078</v>
          </cell>
          <cell r="B3250" t="str">
            <v>VINTRON INDUSTRIES LTD.</v>
          </cell>
        </row>
        <row r="3251">
          <cell r="A3251" t="str">
            <v>V079</v>
          </cell>
          <cell r="B3251" t="str">
            <v>VARUN PIPE &amp; INDUSTRIES</v>
          </cell>
        </row>
        <row r="3252">
          <cell r="A3252" t="str">
            <v>V080</v>
          </cell>
          <cell r="B3252" t="str">
            <v>VENUS METAL INDUSTRIES</v>
          </cell>
        </row>
        <row r="3253">
          <cell r="A3253" t="str">
            <v>V081</v>
          </cell>
          <cell r="B3253" t="str">
            <v>V.K.DECOR</v>
          </cell>
        </row>
        <row r="3254">
          <cell r="A3254" t="str">
            <v>V082</v>
          </cell>
          <cell r="B3254" t="str">
            <v>VINOD KUMAR BUILDING MATERIAL CARRIER</v>
          </cell>
        </row>
        <row r="3255">
          <cell r="A3255" t="str">
            <v>V083</v>
          </cell>
          <cell r="B3255" t="str">
            <v>VINOD SHARMA</v>
          </cell>
        </row>
        <row r="3256">
          <cell r="A3256" t="str">
            <v>V084</v>
          </cell>
          <cell r="B3256" t="str">
            <v>VINESH GANDHI PHOTOGRAPHY</v>
          </cell>
        </row>
        <row r="3257">
          <cell r="A3257" t="str">
            <v>V085</v>
          </cell>
          <cell r="B3257" t="str">
            <v>VIBHA GRANITES (P) LTD.</v>
          </cell>
        </row>
        <row r="3258">
          <cell r="A3258" t="str">
            <v>V086</v>
          </cell>
          <cell r="B3258" t="str">
            <v>VINOD KUMAR YADAV</v>
          </cell>
        </row>
        <row r="3259">
          <cell r="A3259" t="str">
            <v>V087</v>
          </cell>
          <cell r="B3259" t="str">
            <v>VINOD TRANSPORT COMPANY</v>
          </cell>
        </row>
        <row r="3260">
          <cell r="A3260" t="str">
            <v>V088</v>
          </cell>
          <cell r="B3260" t="str">
            <v>VINOD JINDAL</v>
          </cell>
        </row>
        <row r="3261">
          <cell r="A3261" t="str">
            <v>V089</v>
          </cell>
          <cell r="B3261" t="str">
            <v>VESPA PAINT SALES</v>
          </cell>
        </row>
        <row r="3262">
          <cell r="A3262" t="str">
            <v>V090</v>
          </cell>
          <cell r="B3262" t="str">
            <v>VIJAY KUMAR KHANNA</v>
          </cell>
        </row>
        <row r="3263">
          <cell r="A3263" t="str">
            <v>V091</v>
          </cell>
          <cell r="B3263" t="str">
            <v>VIKING POWER PVT. LTD</v>
          </cell>
        </row>
        <row r="3264">
          <cell r="A3264" t="str">
            <v>V092</v>
          </cell>
          <cell r="B3264" t="str">
            <v>VIPPIN KUMAR</v>
          </cell>
        </row>
        <row r="3265">
          <cell r="A3265" t="str">
            <v>V093</v>
          </cell>
          <cell r="B3265" t="str">
            <v>VARDHMAN VENEERS (P) LTD.</v>
          </cell>
        </row>
        <row r="3266">
          <cell r="A3266" t="str">
            <v>V094</v>
          </cell>
          <cell r="B3266" t="str">
            <v>V K CONSTRUCTION (VIJAY KUMAR)</v>
          </cell>
        </row>
        <row r="3267">
          <cell r="A3267" t="str">
            <v>V095</v>
          </cell>
          <cell r="B3267" t="str">
            <v>VARDHMAN ENGINEERS</v>
          </cell>
        </row>
        <row r="3268">
          <cell r="A3268" t="str">
            <v>V096</v>
          </cell>
          <cell r="B3268" t="str">
            <v>VACATIONS AIR TRAVELS (P) LTD.</v>
          </cell>
        </row>
        <row r="3269">
          <cell r="A3269" t="str">
            <v>V097</v>
          </cell>
          <cell r="B3269" t="str">
            <v>VIJAY ANAND AND ASSOCIATE PRIVATE LTD.</v>
          </cell>
        </row>
        <row r="3270">
          <cell r="A3270" t="str">
            <v>V098</v>
          </cell>
          <cell r="B3270" t="str">
            <v>VEER SAIN JAIN &amp; CO.</v>
          </cell>
        </row>
        <row r="3271">
          <cell r="A3271" t="str">
            <v>V099</v>
          </cell>
          <cell r="B3271" t="str">
            <v>VIADIT ENGINEERS</v>
          </cell>
        </row>
        <row r="3272">
          <cell r="A3272" t="str">
            <v>V100</v>
          </cell>
          <cell r="B3272" t="str">
            <v>VIKING SERVICES PVT LTD</v>
          </cell>
        </row>
        <row r="3273">
          <cell r="A3273" t="str">
            <v>V101</v>
          </cell>
          <cell r="B3273" t="str">
            <v>VIPUL MOTORS LIMITED</v>
          </cell>
        </row>
        <row r="3274">
          <cell r="A3274" t="str">
            <v>V102</v>
          </cell>
          <cell r="B3274" t="str">
            <v>VIKAS MOTOR LTD.</v>
          </cell>
        </row>
        <row r="3275">
          <cell r="A3275" t="str">
            <v>V103</v>
          </cell>
          <cell r="B3275" t="str">
            <v>VEEKAY ELECTRICAL TRADERS</v>
          </cell>
        </row>
        <row r="3276">
          <cell r="A3276" t="str">
            <v>V104</v>
          </cell>
          <cell r="B3276" t="str">
            <v>VIBHA</v>
          </cell>
        </row>
        <row r="3277">
          <cell r="A3277" t="str">
            <v>V801</v>
          </cell>
          <cell r="B3277" t="str">
            <v>VINOD SOPORY</v>
          </cell>
        </row>
        <row r="3278">
          <cell r="A3278" t="str">
            <v>V802</v>
          </cell>
          <cell r="B3278" t="str">
            <v>VED PRAKASH GUPTA</v>
          </cell>
        </row>
        <row r="3279">
          <cell r="A3279" t="str">
            <v>V803</v>
          </cell>
          <cell r="B3279" t="str">
            <v>V CHITRA</v>
          </cell>
        </row>
        <row r="3280">
          <cell r="A3280" t="str">
            <v>V804</v>
          </cell>
          <cell r="B3280" t="str">
            <v>VIPIN SAWHNEY</v>
          </cell>
        </row>
        <row r="3281">
          <cell r="A3281" t="str">
            <v>V805</v>
          </cell>
          <cell r="B3281" t="str">
            <v>VED PRAKASH GUPTA</v>
          </cell>
        </row>
        <row r="3282">
          <cell r="A3282" t="str">
            <v>V806</v>
          </cell>
          <cell r="B3282" t="str">
            <v>V.PERIS</v>
          </cell>
        </row>
        <row r="3283">
          <cell r="A3283" t="str">
            <v>V807</v>
          </cell>
          <cell r="B3283" t="str">
            <v>VIJAY SINGH</v>
          </cell>
        </row>
        <row r="3284">
          <cell r="A3284" t="str">
            <v>V808</v>
          </cell>
          <cell r="B3284" t="str">
            <v>VISHNU SAHAI MATHUR</v>
          </cell>
        </row>
        <row r="3285">
          <cell r="A3285" t="str">
            <v>V809</v>
          </cell>
          <cell r="B3285" t="str">
            <v>VIPIN AGARWAL</v>
          </cell>
        </row>
        <row r="3286">
          <cell r="A3286" t="str">
            <v>V810</v>
          </cell>
          <cell r="B3286" t="str">
            <v>VINOD KAPILA</v>
          </cell>
        </row>
        <row r="3287">
          <cell r="A3287" t="str">
            <v>V811</v>
          </cell>
          <cell r="B3287" t="str">
            <v>VACHAN SINGH</v>
          </cell>
        </row>
        <row r="3288">
          <cell r="A3288" t="str">
            <v>V812</v>
          </cell>
          <cell r="B3288" t="str">
            <v>VINITA BIMBHET</v>
          </cell>
        </row>
        <row r="3289">
          <cell r="A3289" t="str">
            <v>V813</v>
          </cell>
          <cell r="B3289" t="str">
            <v>VAISALI STEEL TRADERS</v>
          </cell>
        </row>
        <row r="3290">
          <cell r="A3290" t="str">
            <v>W001</v>
          </cell>
          <cell r="B3290" t="str">
            <v>WATTSON ELECTRICALS</v>
          </cell>
        </row>
        <row r="3291">
          <cell r="A3291" t="str">
            <v>W002</v>
          </cell>
          <cell r="B3291" t="str">
            <v>WAKE ENTERPRISES</v>
          </cell>
        </row>
        <row r="3292">
          <cell r="A3292" t="str">
            <v>W003</v>
          </cell>
          <cell r="B3292" t="str">
            <v>WESTERN CONSTRUCTIONS</v>
          </cell>
        </row>
        <row r="3293">
          <cell r="A3293" t="str">
            <v>W004</v>
          </cell>
          <cell r="B3293" t="str">
            <v>WALI JAAN ANSARI(INOP.)</v>
          </cell>
        </row>
        <row r="3294">
          <cell r="A3294" t="str">
            <v>W005</v>
          </cell>
          <cell r="B3294" t="str">
            <v>WIPRO FINANCIAL SERVICE LTD.(INOP.)</v>
          </cell>
        </row>
        <row r="3295">
          <cell r="A3295" t="str">
            <v>W006</v>
          </cell>
          <cell r="B3295" t="str">
            <v>WORLD COMMERCIAL CORPORATION</v>
          </cell>
        </row>
        <row r="3296">
          <cell r="A3296" t="str">
            <v>W007</v>
          </cell>
          <cell r="B3296" t="str">
            <v>WATER SUPPLY SPECIALISTS PVT. LTD.</v>
          </cell>
        </row>
        <row r="3297">
          <cell r="A3297" t="str">
            <v>W008</v>
          </cell>
          <cell r="B3297" t="str">
            <v>WIPRO FINANCE LIMITED</v>
          </cell>
        </row>
        <row r="3298">
          <cell r="A3298" t="str">
            <v>W009</v>
          </cell>
          <cell r="B3298" t="str">
            <v>WIPRO LIGHTING</v>
          </cell>
        </row>
        <row r="3299">
          <cell r="A3299" t="str">
            <v>W010</v>
          </cell>
          <cell r="B3299" t="str">
            <v>WELLWORTH WIRE ROPES PVT. LTD.</v>
          </cell>
        </row>
        <row r="3300">
          <cell r="A3300" t="str">
            <v>W011</v>
          </cell>
          <cell r="B3300" t="str">
            <v>WOOD TECH</v>
          </cell>
        </row>
        <row r="3301">
          <cell r="A3301" t="str">
            <v>W012</v>
          </cell>
          <cell r="B3301" t="str">
            <v>WHEELS RENT-A-CAR</v>
          </cell>
        </row>
        <row r="3302">
          <cell r="A3302" t="str">
            <v>W013</v>
          </cell>
          <cell r="B3302" t="str">
            <v>WIG BROTHERS CONSTRUCTION PVT. LTD.</v>
          </cell>
        </row>
        <row r="3303">
          <cell r="A3303" t="str">
            <v>W014</v>
          </cell>
          <cell r="B3303" t="str">
            <v>WATCON WATER SPECIALISTS PVT. LTD.</v>
          </cell>
        </row>
        <row r="3304">
          <cell r="A3304" t="str">
            <v>W015</v>
          </cell>
          <cell r="B3304" t="str">
            <v>WINDOEZ INDIA (P) LTD.</v>
          </cell>
        </row>
        <row r="3305">
          <cell r="A3305" t="str">
            <v>W016</v>
          </cell>
          <cell r="B3305" t="str">
            <v>WINDORZ INDIA (P) LTD.</v>
          </cell>
        </row>
        <row r="3306">
          <cell r="A3306" t="str">
            <v>W017</v>
          </cell>
          <cell r="B3306" t="str">
            <v>VISHWAKARMA SHILP KARYALAY</v>
          </cell>
        </row>
        <row r="3307">
          <cell r="A3307" t="str">
            <v>W018</v>
          </cell>
          <cell r="B3307" t="str">
            <v>WINNER CONSTRUCTION PVT.LIMITED</v>
          </cell>
        </row>
        <row r="3308">
          <cell r="A3308" t="str">
            <v>W019</v>
          </cell>
          <cell r="B3308" t="str">
            <v>WALKER CHANDIAK &amp; CO.</v>
          </cell>
        </row>
        <row r="3309">
          <cell r="A3309" t="str">
            <v>W020</v>
          </cell>
          <cell r="B3309" t="str">
            <v>WAZIRCHAND MALIK &amp; COMPANY</v>
          </cell>
        </row>
        <row r="3310">
          <cell r="A3310" t="str">
            <v>Y001</v>
          </cell>
          <cell r="B3310" t="str">
            <v>YADAV GOODS CARRIER</v>
          </cell>
        </row>
        <row r="3311">
          <cell r="A3311" t="str">
            <v>Y002</v>
          </cell>
          <cell r="B3311" t="str">
            <v>YADAV BUILDING MATERIAL SUPPLIER</v>
          </cell>
        </row>
        <row r="3312">
          <cell r="A3312" t="str">
            <v>Y003</v>
          </cell>
          <cell r="B3312" t="str">
            <v>YASH PAL SINGH</v>
          </cell>
        </row>
        <row r="3313">
          <cell r="A3313" t="str">
            <v>Y004</v>
          </cell>
          <cell r="B3313" t="str">
            <v>YUDHVIR SINGH(INOP.)</v>
          </cell>
        </row>
        <row r="3314">
          <cell r="A3314" t="str">
            <v>Y005</v>
          </cell>
          <cell r="B3314" t="str">
            <v>YASH SHARMA</v>
          </cell>
        </row>
        <row r="3315">
          <cell r="A3315" t="str">
            <v>Y006</v>
          </cell>
          <cell r="B3315" t="str">
            <v>YADAV ENTERPRISES</v>
          </cell>
        </row>
        <row r="3316">
          <cell r="A3316" t="str">
            <v>Y007</v>
          </cell>
          <cell r="B3316" t="str">
            <v>Y K CONSTRUCTION</v>
          </cell>
        </row>
        <row r="3317">
          <cell r="A3317" t="str">
            <v>Y008</v>
          </cell>
          <cell r="B3317" t="str">
            <v>YADAV TAILORS</v>
          </cell>
        </row>
        <row r="3318">
          <cell r="A3318" t="str">
            <v>Y009</v>
          </cell>
          <cell r="B3318" t="str">
            <v>YOGE ENGG. CO.(INOP.)</v>
          </cell>
        </row>
        <row r="3319">
          <cell r="A3319" t="str">
            <v>Y010</v>
          </cell>
          <cell r="B3319" t="str">
            <v>YADAV BROSS</v>
          </cell>
        </row>
        <row r="3320">
          <cell r="A3320" t="str">
            <v>Y011</v>
          </cell>
          <cell r="B3320" t="str">
            <v>YADAV BUILDING MATERIAL SUPPLIERS</v>
          </cell>
        </row>
        <row r="3321">
          <cell r="A3321" t="str">
            <v>Y012</v>
          </cell>
          <cell r="B3321" t="str">
            <v>YADAV CARRIER</v>
          </cell>
        </row>
        <row r="3322">
          <cell r="A3322" t="str">
            <v>Y013</v>
          </cell>
          <cell r="B3322" t="str">
            <v>YADAV GAS AGENCY</v>
          </cell>
        </row>
        <row r="3323">
          <cell r="A3323" t="str">
            <v>Y014</v>
          </cell>
          <cell r="B3323" t="str">
            <v>YASHPAL ELECTRONICS PVT.LTD.</v>
          </cell>
        </row>
        <row r="3324">
          <cell r="A3324" t="str">
            <v>Y801</v>
          </cell>
          <cell r="B3324" t="str">
            <v>YASH SHARMA</v>
          </cell>
        </row>
        <row r="3325">
          <cell r="A3325" t="str">
            <v>Y802</v>
          </cell>
          <cell r="B3325" t="str">
            <v>Y.K.KAPOOR</v>
          </cell>
        </row>
        <row r="3326">
          <cell r="A3326" t="str">
            <v>Y901</v>
          </cell>
          <cell r="B3326" t="str">
            <v>YADEVENDAR SHARMA(INOP.)</v>
          </cell>
        </row>
        <row r="3327">
          <cell r="A3327" t="str">
            <v>Z001</v>
          </cell>
          <cell r="B3327" t="str">
            <v>DUMMY</v>
          </cell>
        </row>
        <row r="3328">
          <cell r="A3328" t="str">
            <v>Z002</v>
          </cell>
          <cell r="B3328" t="str">
            <v>MISC.</v>
          </cell>
        </row>
        <row r="3329">
          <cell r="A3329" t="str">
            <v>Z003</v>
          </cell>
          <cell r="B3329" t="str">
            <v>ZENITH INDUSTRIES</v>
          </cell>
        </row>
        <row r="3330">
          <cell r="A3330" t="str">
            <v>Z004</v>
          </cell>
          <cell r="B3330" t="str">
            <v>ZAKIR HUSAIN</v>
          </cell>
        </row>
        <row r="3331">
          <cell r="A3331" t="str">
            <v>Z005</v>
          </cell>
          <cell r="B3331" t="str">
            <v>Z. TECH (INDIA) PVT. LTD.</v>
          </cell>
        </row>
        <row r="3332">
          <cell r="A3332" t="str">
            <v>Z006</v>
          </cell>
          <cell r="B3332" t="str">
            <v>ZAJAC PERFORMANCE SEEDS INC.</v>
          </cell>
        </row>
        <row r="3333">
          <cell r="A3333" t="str">
            <v>Z999</v>
          </cell>
          <cell r="B3333" t="str">
            <v>DUMMY PARTY CODE</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XXX"/>
      <sheetName val="ap imp mar02"/>
      <sheetName val="ap local mar02"/>
      <sheetName val="ap imp apr02"/>
      <sheetName val="ap local apr02"/>
      <sheetName val="annc"/>
      <sheetName val="ann n b"/>
      <sheetName val="ann n a"/>
      <sheetName val="CURRASSCOMP Nov"/>
      <sheetName val="WORKING CAPITAL"/>
      <sheetName val="BS YARN MAY02"/>
      <sheetName val="Annex-I"/>
      <sheetName val="AnnexII"/>
      <sheetName val="AnnexIII"/>
      <sheetName val="raw matl"/>
      <sheetName val="Table 5"/>
      <sheetName val="Sheet1"/>
      <sheetName val="Delhi"/>
      <sheetName val="A"/>
      <sheetName val="for challans"/>
      <sheetName val="Phy-4301"/>
      <sheetName val="Original"/>
      <sheetName val="INDORAMA Group June 02"/>
      <sheetName val="Sum_ACQ"/>
      <sheetName val="pURCHASES"/>
      <sheetName val="Sept-03"/>
      <sheetName val="BS-203"/>
      <sheetName val="PL_BS"/>
      <sheetName val="RG-A"/>
      <sheetName val="Fact.Equip."/>
      <sheetName val="Supplier"/>
      <sheetName val="CRITERIA4"/>
      <sheetName val="Assumption"/>
      <sheetName val="WORKING CAPITAL MAY02 SPUN &amp; DT"/>
    </sheetNames>
    <sheetDataSet>
      <sheetData sheetId="0">
        <row r="5">
          <cell r="O5">
            <v>0.37666666666666665</v>
          </cell>
        </row>
      </sheetData>
      <sheetData sheetId="1">
        <row r="5">
          <cell r="O5">
            <v>0.37666666666666665</v>
          </cell>
        </row>
      </sheetData>
      <sheetData sheetId="2">
        <row r="5">
          <cell r="O5">
            <v>0.37666666666666665</v>
          </cell>
        </row>
      </sheetData>
      <sheetData sheetId="3">
        <row r="5">
          <cell r="O5">
            <v>0.37666666666666665</v>
          </cell>
        </row>
      </sheetData>
      <sheetData sheetId="4">
        <row r="5">
          <cell r="O5">
            <v>0.37666666666666665</v>
          </cell>
        </row>
      </sheetData>
      <sheetData sheetId="5">
        <row r="5">
          <cell r="O5">
            <v>0.37666666666666665</v>
          </cell>
        </row>
      </sheetData>
      <sheetData sheetId="6">
        <row r="5">
          <cell r="O5">
            <v>0.37666666666666665</v>
          </cell>
        </row>
      </sheetData>
      <sheetData sheetId="7">
        <row r="5">
          <cell r="O5">
            <v>0.37666666666666665</v>
          </cell>
        </row>
      </sheetData>
      <sheetData sheetId="8">
        <row r="5">
          <cell r="O5">
            <v>0.37666666666666665</v>
          </cell>
        </row>
      </sheetData>
      <sheetData sheetId="9">
        <row r="5">
          <cell r="O5">
            <v>0.37666666666666665</v>
          </cell>
        </row>
      </sheetData>
      <sheetData sheetId="10">
        <row r="5">
          <cell r="O5">
            <v>0.37666666666666665</v>
          </cell>
        </row>
      </sheetData>
      <sheetData sheetId="11">
        <row r="5">
          <cell r="O5">
            <v>0.37666666666666665</v>
          </cell>
        </row>
      </sheetData>
      <sheetData sheetId="12">
        <row r="5">
          <cell r="O5">
            <v>0.37666666666666665</v>
          </cell>
        </row>
      </sheetData>
      <sheetData sheetId="13" refreshError="1">
        <row r="5">
          <cell r="O5">
            <v>0.37666666666666665</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Cash flow workings (2)"/>
      <sheetName val="cash flow"/>
      <sheetName val="final segment"/>
      <sheetName val="For notes Segment in Rs. ('000)"/>
      <sheetName val="segment final break up"/>
      <sheetName val="Part 4"/>
      <sheetName val="EPS"/>
      <sheetName val="BS"/>
      <sheetName val="P&amp;L"/>
      <sheetName val="1"/>
      <sheetName val="2"/>
      <sheetName val="5"/>
      <sheetName val="6"/>
      <sheetName val="8"/>
      <sheetName val="10"/>
      <sheetName val="12"/>
      <sheetName val="14"/>
      <sheetName val="4"/>
      <sheetName val="Unit wise consol "/>
      <sheetName val=" Tax provision"/>
      <sheetName val="Tax provision workings"/>
      <sheetName val="IT Depreciation 01-02"/>
      <sheetName val="Inter unit set off"/>
      <sheetName val="Sheet1"/>
      <sheetName val="Co Depreciation 01-02 (2)"/>
      <sheetName val="Interest cost capitalised"/>
      <sheetName val="Rounded off"/>
      <sheetName val="NOTES -1"/>
      <sheetName val="NOTES-2"/>
      <sheetName val="Table 5"/>
      <sheetName val="Sheet2"/>
      <sheetName val="Trial Balance"/>
      <sheetName val="Pg.1 Marketing Info"/>
      <sheetName val="AnnexII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row r="7">
          <cell r="C7">
            <v>-557907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REPORT"/>
      <sheetName val="Running"/>
      <sheetName val="Qty-Day"/>
      <sheetName val="Value- Day"/>
      <sheetName val="Solvents"/>
      <sheetName val="Dead -6+6"/>
      <sheetName val="Dead +12"/>
      <sheetName val="Dead -12 "/>
      <sheetName val="-6+6"/>
      <sheetName val="R&amp;D Non"/>
      <sheetName val="Prod"/>
      <sheetName val="R&amp;D W"/>
      <sheetName val="RM"/>
      <sheetName val="AKN-13"/>
      <sheetName val="comm (3)"/>
      <sheetName val="CLM"/>
      <sheetName val="AZA"/>
      <sheetName val="Venila"/>
      <sheetName val="Sdipamp"/>
      <sheetName val="Electrip"/>
      <sheetName val="Fluvadiol"/>
      <sheetName val="CMHDI A"/>
      <sheetName val="OLANZA"/>
      <sheetName val="ATROVA"/>
      <sheetName val="Los Azid"/>
      <sheetName val="Val Azid"/>
      <sheetName val="Qutapine"/>
      <sheetName val="hydry"/>
      <sheetName val="RCMH"/>
    </sheetNames>
    <sheetDataSet>
      <sheetData sheetId="0"/>
      <sheetData sheetId="1"/>
      <sheetData sheetId="2" refreshError="1"/>
      <sheetData sheetId="3" refreshError="1"/>
      <sheetData sheetId="4"/>
      <sheetData sheetId="5"/>
      <sheetData sheetId="6"/>
      <sheetData sheetId="7"/>
      <sheetData sheetId="8"/>
      <sheetData sheetId="9"/>
      <sheetData sheetId="10">
        <row r="1">
          <cell r="F1" t="str">
            <v>Quant</v>
          </cell>
        </row>
        <row r="2">
          <cell r="F2">
            <v>67656.87</v>
          </cell>
        </row>
        <row r="3">
          <cell r="F3">
            <v>18725.400000000001</v>
          </cell>
        </row>
        <row r="4">
          <cell r="F4">
            <v>16099</v>
          </cell>
        </row>
        <row r="5">
          <cell r="F5">
            <v>25393.06</v>
          </cell>
        </row>
        <row r="6">
          <cell r="F6">
            <v>3360</v>
          </cell>
        </row>
        <row r="7">
          <cell r="F7">
            <v>27565.021000000001</v>
          </cell>
        </row>
        <row r="8">
          <cell r="F8">
            <v>11097</v>
          </cell>
        </row>
        <row r="9">
          <cell r="F9">
            <v>15136</v>
          </cell>
        </row>
        <row r="10">
          <cell r="F10">
            <v>18927.37</v>
          </cell>
        </row>
        <row r="11">
          <cell r="F11">
            <v>9165</v>
          </cell>
        </row>
        <row r="12">
          <cell r="F12">
            <v>125858.65</v>
          </cell>
        </row>
        <row r="13">
          <cell r="F13">
            <v>1526.45</v>
          </cell>
        </row>
        <row r="14">
          <cell r="F14">
            <v>16341.954</v>
          </cell>
        </row>
        <row r="15">
          <cell r="F15">
            <v>146597.70199999999</v>
          </cell>
        </row>
        <row r="16">
          <cell r="F16">
            <v>6803</v>
          </cell>
        </row>
        <row r="17">
          <cell r="F17">
            <v>10490.217000000001</v>
          </cell>
        </row>
        <row r="18">
          <cell r="F18">
            <v>2915.4169999999999</v>
          </cell>
        </row>
        <row r="19">
          <cell r="F19">
            <v>18126.569</v>
          </cell>
        </row>
        <row r="20">
          <cell r="F20">
            <v>37923.158000000003</v>
          </cell>
        </row>
        <row r="21">
          <cell r="F21">
            <v>53437.39</v>
          </cell>
        </row>
        <row r="22">
          <cell r="F22">
            <v>21842.73</v>
          </cell>
        </row>
        <row r="23">
          <cell r="F23">
            <v>11198.74</v>
          </cell>
        </row>
        <row r="24">
          <cell r="F24">
            <v>21290.799999999999</v>
          </cell>
        </row>
        <row r="25">
          <cell r="F25">
            <v>290.90600000000001</v>
          </cell>
        </row>
        <row r="26">
          <cell r="F26">
            <v>76601.354999999996</v>
          </cell>
        </row>
        <row r="27">
          <cell r="F27">
            <v>6695</v>
          </cell>
        </row>
        <row r="28">
          <cell r="F28">
            <v>205.44</v>
          </cell>
        </row>
        <row r="29">
          <cell r="F29">
            <v>16818.099999999999</v>
          </cell>
        </row>
        <row r="30">
          <cell r="F30">
            <v>7650</v>
          </cell>
        </row>
        <row r="31">
          <cell r="F31">
            <v>9350</v>
          </cell>
        </row>
        <row r="32">
          <cell r="F32">
            <v>21115</v>
          </cell>
        </row>
        <row r="33">
          <cell r="F33">
            <v>854.43</v>
          </cell>
        </row>
        <row r="34">
          <cell r="F34">
            <v>16122</v>
          </cell>
        </row>
        <row r="35">
          <cell r="F35">
            <v>176.60499999999999</v>
          </cell>
        </row>
        <row r="36">
          <cell r="F36">
            <v>114910.924</v>
          </cell>
        </row>
        <row r="37">
          <cell r="F37">
            <v>14321.432000000001</v>
          </cell>
        </row>
        <row r="38">
          <cell r="F38">
            <v>2121.3000000000002</v>
          </cell>
        </row>
        <row r="39">
          <cell r="F39">
            <v>1299.0999999999999</v>
          </cell>
        </row>
        <row r="40">
          <cell r="F40">
            <v>1400</v>
          </cell>
        </row>
        <row r="41">
          <cell r="F41">
            <v>1820</v>
          </cell>
        </row>
        <row r="42">
          <cell r="F42">
            <v>47</v>
          </cell>
        </row>
        <row r="43">
          <cell r="F43">
            <v>1005.75</v>
          </cell>
        </row>
        <row r="44">
          <cell r="F44">
            <v>115161.648</v>
          </cell>
        </row>
        <row r="45">
          <cell r="F45">
            <v>129.5</v>
          </cell>
        </row>
        <row r="46">
          <cell r="F46">
            <v>3550</v>
          </cell>
        </row>
        <row r="47">
          <cell r="F47">
            <v>927.2</v>
          </cell>
        </row>
        <row r="48">
          <cell r="F48">
            <v>3235.9</v>
          </cell>
        </row>
        <row r="49">
          <cell r="F49">
            <v>560</v>
          </cell>
        </row>
        <row r="50">
          <cell r="F50">
            <v>570.29999999999995</v>
          </cell>
        </row>
        <row r="51">
          <cell r="F51">
            <v>47</v>
          </cell>
        </row>
        <row r="52">
          <cell r="F52">
            <v>415.23200000000003</v>
          </cell>
        </row>
        <row r="53">
          <cell r="F53">
            <v>3668.14</v>
          </cell>
        </row>
        <row r="54">
          <cell r="F54">
            <v>1600</v>
          </cell>
        </row>
        <row r="55">
          <cell r="F55">
            <v>85</v>
          </cell>
        </row>
        <row r="56">
          <cell r="F56">
            <v>12.1</v>
          </cell>
        </row>
        <row r="57">
          <cell r="F57">
            <v>13.9</v>
          </cell>
        </row>
        <row r="58">
          <cell r="F58">
            <v>233</v>
          </cell>
        </row>
        <row r="59">
          <cell r="F59">
            <v>24</v>
          </cell>
        </row>
        <row r="60">
          <cell r="F60">
            <v>295.14999999999998</v>
          </cell>
        </row>
        <row r="61">
          <cell r="F61">
            <v>1800</v>
          </cell>
        </row>
        <row r="62">
          <cell r="F62">
            <v>1411.1</v>
          </cell>
        </row>
        <row r="63">
          <cell r="F63">
            <v>375</v>
          </cell>
        </row>
        <row r="64">
          <cell r="F64">
            <v>8680.8150000000005</v>
          </cell>
        </row>
        <row r="65">
          <cell r="F65">
            <v>1600</v>
          </cell>
        </row>
        <row r="66">
          <cell r="F66">
            <v>1.22</v>
          </cell>
        </row>
        <row r="67">
          <cell r="F67">
            <v>1593.9</v>
          </cell>
        </row>
        <row r="68">
          <cell r="F68">
            <v>70.099999999999994</v>
          </cell>
        </row>
        <row r="69">
          <cell r="F69">
            <v>1300</v>
          </cell>
        </row>
        <row r="70">
          <cell r="F70">
            <v>364.1</v>
          </cell>
        </row>
        <row r="71">
          <cell r="F71">
            <v>166.6</v>
          </cell>
        </row>
        <row r="72">
          <cell r="F72">
            <v>105.3</v>
          </cell>
        </row>
        <row r="73">
          <cell r="F73">
            <v>934.5</v>
          </cell>
        </row>
        <row r="74">
          <cell r="F74">
            <v>21.9</v>
          </cell>
        </row>
        <row r="75">
          <cell r="F75">
            <v>287.10000000000002</v>
          </cell>
        </row>
        <row r="76">
          <cell r="F76">
            <v>249.8</v>
          </cell>
        </row>
        <row r="77">
          <cell r="F77">
            <v>154.85</v>
          </cell>
        </row>
        <row r="78">
          <cell r="F78">
            <v>20</v>
          </cell>
        </row>
        <row r="79">
          <cell r="F79">
            <v>200</v>
          </cell>
        </row>
        <row r="80">
          <cell r="F80">
            <v>150</v>
          </cell>
        </row>
        <row r="81">
          <cell r="F81">
            <v>21.75</v>
          </cell>
        </row>
        <row r="82">
          <cell r="F82">
            <v>33.5</v>
          </cell>
        </row>
        <row r="83">
          <cell r="F83">
            <v>10</v>
          </cell>
        </row>
        <row r="84">
          <cell r="F84">
            <v>7</v>
          </cell>
        </row>
        <row r="85">
          <cell r="F85">
            <v>2340</v>
          </cell>
        </row>
        <row r="86">
          <cell r="F86">
            <v>5991.31</v>
          </cell>
        </row>
        <row r="87">
          <cell r="F87">
            <v>55</v>
          </cell>
        </row>
        <row r="88">
          <cell r="F88">
            <v>1850</v>
          </cell>
        </row>
        <row r="89">
          <cell r="F89">
            <v>2970</v>
          </cell>
        </row>
        <row r="90">
          <cell r="F90">
            <v>50</v>
          </cell>
        </row>
        <row r="91">
          <cell r="F91">
            <v>6875.6</v>
          </cell>
        </row>
        <row r="92">
          <cell r="F92">
            <v>13200</v>
          </cell>
        </row>
        <row r="93">
          <cell r="F93">
            <v>14750</v>
          </cell>
        </row>
        <row r="94">
          <cell r="F94">
            <v>1684.45</v>
          </cell>
        </row>
        <row r="95">
          <cell r="F95">
            <v>18.5</v>
          </cell>
        </row>
        <row r="96">
          <cell r="F96">
            <v>12750</v>
          </cell>
        </row>
        <row r="97">
          <cell r="F97">
            <v>4100</v>
          </cell>
        </row>
        <row r="98">
          <cell r="F98">
            <v>1426.8</v>
          </cell>
        </row>
        <row r="99">
          <cell r="F99">
            <v>1815</v>
          </cell>
        </row>
        <row r="100">
          <cell r="F100">
            <v>5700</v>
          </cell>
        </row>
        <row r="101">
          <cell r="F101">
            <v>11400</v>
          </cell>
        </row>
        <row r="102">
          <cell r="F102">
            <v>2775</v>
          </cell>
        </row>
        <row r="103">
          <cell r="F103">
            <v>35400</v>
          </cell>
        </row>
        <row r="104">
          <cell r="F104">
            <v>15150</v>
          </cell>
        </row>
        <row r="105">
          <cell r="F105">
            <v>73</v>
          </cell>
        </row>
        <row r="106">
          <cell r="F106">
            <v>42.5</v>
          </cell>
        </row>
        <row r="107">
          <cell r="F107">
            <v>9.8000000000000007</v>
          </cell>
        </row>
        <row r="108">
          <cell r="F108">
            <v>46</v>
          </cell>
        </row>
        <row r="109">
          <cell r="F109">
            <v>11500</v>
          </cell>
        </row>
        <row r="110">
          <cell r="F110">
            <v>46.4</v>
          </cell>
        </row>
        <row r="111">
          <cell r="F111">
            <v>1519.4</v>
          </cell>
        </row>
        <row r="112">
          <cell r="F112">
            <v>271.7</v>
          </cell>
        </row>
        <row r="113">
          <cell r="F113">
            <v>2103.6</v>
          </cell>
        </row>
        <row r="114">
          <cell r="F114">
            <v>4141.2</v>
          </cell>
        </row>
        <row r="115">
          <cell r="F115">
            <v>11900</v>
          </cell>
        </row>
        <row r="116">
          <cell r="F116">
            <v>100</v>
          </cell>
        </row>
        <row r="117">
          <cell r="F117">
            <v>39666.379999999997</v>
          </cell>
        </row>
        <row r="118">
          <cell r="F118">
            <v>38</v>
          </cell>
        </row>
        <row r="119">
          <cell r="F119">
            <v>73.8</v>
          </cell>
        </row>
        <row r="120">
          <cell r="F120">
            <v>145.9</v>
          </cell>
        </row>
        <row r="121">
          <cell r="F121">
            <v>470.7</v>
          </cell>
        </row>
        <row r="122">
          <cell r="F122">
            <v>335</v>
          </cell>
        </row>
        <row r="123">
          <cell r="F123">
            <v>24650</v>
          </cell>
        </row>
        <row r="124">
          <cell r="F124">
            <v>765</v>
          </cell>
        </row>
        <row r="125">
          <cell r="F125">
            <v>913.2</v>
          </cell>
        </row>
        <row r="126">
          <cell r="F126">
            <v>9.39</v>
          </cell>
        </row>
        <row r="127">
          <cell r="F127">
            <v>1536.3</v>
          </cell>
        </row>
        <row r="128">
          <cell r="F128">
            <v>2850</v>
          </cell>
        </row>
        <row r="129">
          <cell r="F129">
            <v>64.5</v>
          </cell>
        </row>
        <row r="130">
          <cell r="F130">
            <v>200</v>
          </cell>
        </row>
        <row r="131">
          <cell r="F131">
            <v>44.3</v>
          </cell>
        </row>
        <row r="132">
          <cell r="F132">
            <v>126.78</v>
          </cell>
        </row>
        <row r="133">
          <cell r="F133">
            <v>16</v>
          </cell>
        </row>
        <row r="134">
          <cell r="F134">
            <v>80</v>
          </cell>
        </row>
        <row r="135">
          <cell r="F135">
            <v>922.6</v>
          </cell>
        </row>
        <row r="136">
          <cell r="F136">
            <v>3475</v>
          </cell>
        </row>
        <row r="137">
          <cell r="F137">
            <v>57.6</v>
          </cell>
        </row>
        <row r="138">
          <cell r="F138">
            <v>750</v>
          </cell>
        </row>
        <row r="139">
          <cell r="F139">
            <v>142.18</v>
          </cell>
        </row>
        <row r="140">
          <cell r="F140">
            <v>338.48</v>
          </cell>
        </row>
        <row r="141">
          <cell r="F141">
            <v>130</v>
          </cell>
        </row>
        <row r="142">
          <cell r="F142">
            <v>187.2</v>
          </cell>
        </row>
        <row r="143">
          <cell r="F143">
            <v>156.25</v>
          </cell>
        </row>
        <row r="144">
          <cell r="F144">
            <v>40.799999999999997</v>
          </cell>
        </row>
        <row r="145">
          <cell r="F145">
            <v>29.75</v>
          </cell>
        </row>
        <row r="146">
          <cell r="F146">
            <v>6.4710000000000001</v>
          </cell>
        </row>
        <row r="147">
          <cell r="F147">
            <v>80.099999999999994</v>
          </cell>
        </row>
        <row r="148">
          <cell r="F148">
            <v>1817.02</v>
          </cell>
        </row>
        <row r="149">
          <cell r="F149">
            <v>17.75</v>
          </cell>
        </row>
        <row r="150">
          <cell r="F150">
            <v>75</v>
          </cell>
        </row>
        <row r="151">
          <cell r="F151">
            <v>2000</v>
          </cell>
        </row>
        <row r="152">
          <cell r="F152">
            <v>2.2000000000000002</v>
          </cell>
        </row>
        <row r="153">
          <cell r="F153">
            <v>2950</v>
          </cell>
        </row>
        <row r="154">
          <cell r="F154">
            <v>200</v>
          </cell>
        </row>
        <row r="155">
          <cell r="F155">
            <v>120</v>
          </cell>
        </row>
        <row r="156">
          <cell r="F156">
            <v>375</v>
          </cell>
        </row>
        <row r="157">
          <cell r="F157">
            <v>900</v>
          </cell>
        </row>
        <row r="158">
          <cell r="F158">
            <v>0.12</v>
          </cell>
        </row>
        <row r="159">
          <cell r="F159">
            <v>50</v>
          </cell>
        </row>
        <row r="160">
          <cell r="F160">
            <v>5</v>
          </cell>
        </row>
        <row r="161">
          <cell r="F161">
            <v>3800</v>
          </cell>
        </row>
        <row r="162">
          <cell r="F162">
            <v>150</v>
          </cell>
        </row>
        <row r="163">
          <cell r="F163">
            <v>234</v>
          </cell>
        </row>
        <row r="164">
          <cell r="F164">
            <v>522</v>
          </cell>
        </row>
        <row r="165">
          <cell r="F165">
            <v>1189</v>
          </cell>
        </row>
        <row r="166">
          <cell r="F166">
            <v>2650</v>
          </cell>
        </row>
        <row r="167">
          <cell r="F167">
            <v>95</v>
          </cell>
        </row>
        <row r="168">
          <cell r="F168">
            <v>3600</v>
          </cell>
        </row>
        <row r="169">
          <cell r="F169">
            <v>3456.5</v>
          </cell>
        </row>
        <row r="170">
          <cell r="F170">
            <v>2525</v>
          </cell>
        </row>
        <row r="171">
          <cell r="F171">
            <v>67</v>
          </cell>
        </row>
        <row r="172">
          <cell r="F172">
            <v>19400</v>
          </cell>
        </row>
        <row r="173">
          <cell r="F173">
            <v>20</v>
          </cell>
        </row>
        <row r="174">
          <cell r="F174">
            <v>348</v>
          </cell>
        </row>
        <row r="175">
          <cell r="F175">
            <v>19700</v>
          </cell>
        </row>
        <row r="176">
          <cell r="F176">
            <v>67</v>
          </cell>
        </row>
        <row r="177">
          <cell r="F177">
            <v>374</v>
          </cell>
        </row>
        <row r="178">
          <cell r="F178">
            <v>180</v>
          </cell>
        </row>
        <row r="179">
          <cell r="F179">
            <v>142</v>
          </cell>
        </row>
        <row r="180">
          <cell r="F180">
            <v>410</v>
          </cell>
        </row>
        <row r="181">
          <cell r="F181">
            <v>1448166.9760000003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Stcok-M"/>
      <sheetName val="Prod"/>
    </sheetNames>
    <sheetDataSet>
      <sheetData sheetId="0" refreshError="1"/>
      <sheetData sheetId="1"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laroux"/>
      <sheetName val="Cover"/>
      <sheetName val="Index"/>
      <sheetName val="Assum"/>
      <sheetName val="Operation"/>
      <sheetName val="Manpower"/>
      <sheetName val="Common"/>
      <sheetName val="GLANCE"/>
      <sheetName val="Profit"/>
      <sheetName val="PMIX"/>
      <sheetName val="RMPrice"/>
      <sheetName val="ExPrice"/>
      <sheetName val="LoPrice"/>
      <sheetName val="Pack"/>
      <sheetName val="Stores"/>
      <sheetName val="sheet"/>
      <sheetName val="Sheet1"/>
      <sheetName val="Graph"/>
      <sheetName val="Salary"/>
      <sheetName val="Admn"/>
      <sheetName val="Inttwork"/>
      <sheetName val="Power"/>
      <sheetName val="Expenses"/>
      <sheetName val="phasep&amp;l"/>
      <sheetName val="EXPR(FR)"/>
      <sheetName val="Selling"/>
      <sheetName val="Profit (2)"/>
      <sheetName val="000000"/>
      <sheetName val="Cover "/>
      <sheetName val="Highlights"/>
      <sheetName val=" C 1- 3"/>
      <sheetName val="RawLand"/>
      <sheetName val="sales"/>
      <sheetName val="CONTRB"/>
      <sheetName val="CONTWRK"/>
      <sheetName val="PV I"/>
      <sheetName val="PC"/>
      <sheetName val="Pc II"/>
      <sheetName val="B_S"/>
      <sheetName val="machbal"/>
      <sheetName val="Cont"/>
      <sheetName val="Prd_cont"/>
      <sheetName val="AdmnOH"/>
      <sheetName val="Powcost"/>
      <sheetName val="powcost (2)"/>
      <sheetName val="utlcost"/>
      <sheetName val="AnnexIII"/>
      <sheetName val="Inter unit set off"/>
      <sheetName val="Pg.1 Marketing Info"/>
      <sheetName val="MISC"/>
      <sheetName val="Hidden"/>
      <sheetName val="Menu"/>
      <sheetName val="STK0731"/>
      <sheetName val="75 Nig."/>
      <sheetName val="BS &amp; P&amp;L"/>
      <sheetName val="P &amp; L"/>
      <sheetName val="Bal Sheet"/>
      <sheetName val="defaults"/>
      <sheetName val="header"/>
    </sheetNames>
    <sheetDataSet>
      <sheetData sheetId="0" refreshError="1"/>
      <sheetData sheetId="1">
        <row r="7">
          <cell r="A7" t="str">
            <v>Month</v>
          </cell>
        </row>
      </sheetData>
      <sheetData sheetId="2">
        <row r="7">
          <cell r="A7" t="str">
            <v>Month</v>
          </cell>
        </row>
      </sheetData>
      <sheetData sheetId="3">
        <row r="7">
          <cell r="A7" t="str">
            <v>Month</v>
          </cell>
        </row>
      </sheetData>
      <sheetData sheetId="4">
        <row r="7">
          <cell r="A7" t="str">
            <v>Month</v>
          </cell>
        </row>
      </sheetData>
      <sheetData sheetId="5">
        <row r="7">
          <cell r="A7" t="str">
            <v>Month</v>
          </cell>
        </row>
      </sheetData>
      <sheetData sheetId="6">
        <row r="7">
          <cell r="A7" t="str">
            <v>Month</v>
          </cell>
        </row>
      </sheetData>
      <sheetData sheetId="7">
        <row r="7">
          <cell r="A7" t="str">
            <v>Month</v>
          </cell>
        </row>
      </sheetData>
      <sheetData sheetId="8">
        <row r="7">
          <cell r="A7" t="str">
            <v>Month</v>
          </cell>
        </row>
      </sheetData>
      <sheetData sheetId="9">
        <row r="7">
          <cell r="A7" t="str">
            <v>Month</v>
          </cell>
        </row>
      </sheetData>
      <sheetData sheetId="10">
        <row r="7">
          <cell r="A7" t="str">
            <v>Month</v>
          </cell>
        </row>
      </sheetData>
      <sheetData sheetId="11">
        <row r="7">
          <cell r="A7" t="str">
            <v>Month</v>
          </cell>
        </row>
      </sheetData>
      <sheetData sheetId="12">
        <row r="7">
          <cell r="A7" t="str">
            <v>Month</v>
          </cell>
        </row>
      </sheetData>
      <sheetData sheetId="13">
        <row r="7">
          <cell r="A7" t="str">
            <v>Month</v>
          </cell>
        </row>
      </sheetData>
      <sheetData sheetId="14" refreshError="1">
        <row r="7">
          <cell r="A7" t="str">
            <v>Month</v>
          </cell>
          <cell r="B7" t="str">
            <v>No. Of</v>
          </cell>
          <cell r="C7" t="str">
            <v>No. Of</v>
          </cell>
          <cell r="D7" t="str">
            <v>Direct Stores</v>
          </cell>
          <cell r="E7" t="str">
            <v>Other</v>
          </cell>
          <cell r="F7" t="str">
            <v>Total Stores</v>
          </cell>
        </row>
        <row r="8">
          <cell r="B8" t="str">
            <v>Days</v>
          </cell>
          <cell r="C8" t="str">
            <v>Spindles</v>
          </cell>
          <cell r="D8" t="str">
            <v>Expenses</v>
          </cell>
          <cell r="E8" t="str">
            <v>Allocation</v>
          </cell>
          <cell r="F8" t="str">
            <v>Expenses</v>
          </cell>
        </row>
        <row r="9">
          <cell r="C9" t="str">
            <v>(in Lacs)</v>
          </cell>
          <cell r="D9" t="str">
            <v>(Rs. Lacs)</v>
          </cell>
          <cell r="E9" t="str">
            <v>(Rs. Lacs)</v>
          </cell>
          <cell r="F9" t="str">
            <v>(Rs. Lacs)</v>
          </cell>
        </row>
        <row r="10">
          <cell r="A10" t="str">
            <v>Rs./Spdl/Shift</v>
          </cell>
          <cell r="D10">
            <v>0.5161</v>
          </cell>
          <cell r="E10">
            <v>0.20675576048383063</v>
          </cell>
          <cell r="F10">
            <v>0.7228557604838306</v>
          </cell>
        </row>
        <row r="11">
          <cell r="A11">
            <v>36617</v>
          </cell>
          <cell r="B11">
            <v>30</v>
          </cell>
          <cell r="C11">
            <v>53.351999999999997</v>
          </cell>
          <cell r="D11">
            <v>27.534967199999997</v>
          </cell>
          <cell r="E11">
            <v>10.96</v>
          </cell>
          <cell r="F11">
            <v>38.494967199999998</v>
          </cell>
        </row>
        <row r="12">
          <cell r="A12">
            <v>36647</v>
          </cell>
          <cell r="B12">
            <v>30</v>
          </cell>
          <cell r="C12">
            <v>53.351999999999997</v>
          </cell>
          <cell r="D12">
            <v>27.534967199999997</v>
          </cell>
          <cell r="E12">
            <v>11.05</v>
          </cell>
          <cell r="F12">
            <v>38.584967199999994</v>
          </cell>
        </row>
        <row r="13">
          <cell r="A13">
            <v>36678</v>
          </cell>
          <cell r="B13">
            <v>30</v>
          </cell>
          <cell r="C13">
            <v>53.351999999999997</v>
          </cell>
          <cell r="D13">
            <v>27.534967199999997</v>
          </cell>
          <cell r="E13">
            <v>11.14</v>
          </cell>
          <cell r="F13">
            <v>38.674967199999998</v>
          </cell>
        </row>
        <row r="14">
          <cell r="A14">
            <v>36708</v>
          </cell>
          <cell r="B14">
            <v>31</v>
          </cell>
          <cell r="C14">
            <v>55.130400000000002</v>
          </cell>
          <cell r="D14">
            <v>28.45279944</v>
          </cell>
          <cell r="E14">
            <v>11.25</v>
          </cell>
          <cell r="F14">
            <v>39.70279944</v>
          </cell>
        </row>
        <row r="15">
          <cell r="A15">
            <v>36739</v>
          </cell>
          <cell r="B15">
            <v>30</v>
          </cell>
          <cell r="C15">
            <v>53.351999999999997</v>
          </cell>
          <cell r="D15">
            <v>27.534967199999997</v>
          </cell>
          <cell r="E15">
            <v>11.25</v>
          </cell>
          <cell r="F15">
            <v>38.784967199999997</v>
          </cell>
        </row>
        <row r="16">
          <cell r="A16">
            <v>36770</v>
          </cell>
          <cell r="B16">
            <v>29</v>
          </cell>
          <cell r="C16">
            <v>51.573599999999999</v>
          </cell>
          <cell r="D16">
            <v>26.617134960000001</v>
          </cell>
          <cell r="E16">
            <v>11.14</v>
          </cell>
          <cell r="F16">
            <v>37.757134960000002</v>
          </cell>
        </row>
        <row r="17">
          <cell r="A17">
            <v>36800</v>
          </cell>
          <cell r="B17">
            <v>30</v>
          </cell>
          <cell r="C17">
            <v>53.351999999999997</v>
          </cell>
          <cell r="D17">
            <v>27.534967199999997</v>
          </cell>
          <cell r="E17">
            <v>10.959999999999999</v>
          </cell>
          <cell r="F17">
            <v>38.494967199999998</v>
          </cell>
        </row>
        <row r="18">
          <cell r="A18">
            <v>36831</v>
          </cell>
          <cell r="B18">
            <v>30</v>
          </cell>
          <cell r="C18">
            <v>53.351999999999997</v>
          </cell>
          <cell r="D18">
            <v>27.534967199999997</v>
          </cell>
          <cell r="E18">
            <v>10.87</v>
          </cell>
          <cell r="F18">
            <v>38.404967199999994</v>
          </cell>
        </row>
        <row r="19">
          <cell r="A19">
            <v>36861</v>
          </cell>
          <cell r="B19">
            <v>31</v>
          </cell>
          <cell r="C19">
            <v>55.130400000000002</v>
          </cell>
          <cell r="D19">
            <v>28.45279944</v>
          </cell>
          <cell r="E19">
            <v>10.959999999999999</v>
          </cell>
          <cell r="F19">
            <v>39.412799440000001</v>
          </cell>
        </row>
        <row r="20">
          <cell r="A20">
            <v>36892</v>
          </cell>
          <cell r="B20">
            <v>31</v>
          </cell>
          <cell r="C20">
            <v>55.130400000000002</v>
          </cell>
          <cell r="D20">
            <v>28.45279944</v>
          </cell>
          <cell r="E20">
            <v>10.959999999999999</v>
          </cell>
          <cell r="F20">
            <v>39.412799440000001</v>
          </cell>
        </row>
        <row r="21">
          <cell r="A21">
            <v>36923</v>
          </cell>
          <cell r="B21">
            <v>28</v>
          </cell>
          <cell r="C21">
            <v>49.795200000000001</v>
          </cell>
          <cell r="D21">
            <v>25.699302720000002</v>
          </cell>
          <cell r="E21">
            <v>10.780000000000001</v>
          </cell>
          <cell r="F21">
            <v>36.479302720000007</v>
          </cell>
        </row>
        <row r="22">
          <cell r="A22">
            <v>36951</v>
          </cell>
          <cell r="B22">
            <v>30</v>
          </cell>
          <cell r="C22">
            <v>53.351999999999997</v>
          </cell>
          <cell r="D22">
            <v>27.534967199999997</v>
          </cell>
          <cell r="E22">
            <v>11.05</v>
          </cell>
          <cell r="F22">
            <v>38.584967199999994</v>
          </cell>
        </row>
        <row r="23">
          <cell r="A23" t="str">
            <v>Total</v>
          </cell>
          <cell r="B23">
            <v>360</v>
          </cell>
          <cell r="C23">
            <v>640.22399999999993</v>
          </cell>
          <cell r="D23">
            <v>330.41960639999991</v>
          </cell>
          <cell r="E23">
            <v>132.37</v>
          </cell>
          <cell r="F23">
            <v>462.78960640000003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apract"/>
      <sheetName val="Stores"/>
      <sheetName val="Trial-Sub"/>
      <sheetName val="pack pnl-99"/>
      <sheetName val="Sheet1"/>
      <sheetName val="apract.xls"/>
      <sheetName val="Balance Sht"/>
      <sheetName val="Hidden"/>
      <sheetName val="for challans"/>
    </sheetNames>
    <definedNames>
      <definedName name="strik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3cd"/>
      <sheetName val="3cb"/>
      <sheetName val="DETAIL"/>
      <sheetName val="BSHEET"/>
      <sheetName val="TRADING"/>
      <sheetName val="Stcok-M"/>
    </sheetNames>
    <sheetDataSet>
      <sheetData sheetId="0" refreshError="1"/>
      <sheetData sheetId="1" refreshError="1"/>
      <sheetData sheetId="2" refreshError="1"/>
      <sheetData sheetId="3" refreshError="1">
        <row r="89">
          <cell r="C89">
            <v>11436</v>
          </cell>
        </row>
      </sheetData>
      <sheetData sheetId="4" refreshError="1"/>
      <sheetData sheetId="5"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Sheet1"/>
      <sheetName val="Sheet2"/>
      <sheetName val="Sheet3"/>
      <sheetName val="Pun24May2K"/>
      <sheetName val="CF"/>
      <sheetName val="Inter unit set off"/>
      <sheetName val="BS Schdl- 1 &amp; 2"/>
      <sheetName val="Performance Report"/>
      <sheetName val="Staff Forecast spread"/>
      <sheetName val="Bal.Sheet"/>
      <sheetName val="Master"/>
      <sheetName val="Stores"/>
      <sheetName val="Comp"/>
      <sheetName val="Assumptions"/>
      <sheetName val="test exl"/>
      <sheetName val="Employee Summary"/>
      <sheetName val="Notes"/>
      <sheetName val="Details"/>
      <sheetName val="Balance Sheet &amp; PL"/>
      <sheetName val="p &amp;l stpwise dec03"/>
      <sheetName val="Rates"/>
      <sheetName val="PART_C"/>
      <sheetName val="Legal"/>
      <sheetName val="Dividend"/>
      <sheetName val="T-11"/>
      <sheetName val="_REF"/>
      <sheetName val="june add-del- july 3 bkts4.6.01"/>
      <sheetName val="#REF"/>
      <sheetName val="Leave Status"/>
      <sheetName val="Employee data"/>
      <sheetName val="Bal_Sheet"/>
      <sheetName val="test_exl"/>
      <sheetName val="Employee_Summary"/>
      <sheetName val="Balance_Sheet_&amp;_PL"/>
      <sheetName val="p_&amp;l_stpwise_dec03"/>
      <sheetName val="june_add-del-_july_3_bkts4_6_01"/>
      <sheetName val="Bal_Sheet1"/>
      <sheetName val="test_exl1"/>
      <sheetName val="Employee_Summary1"/>
      <sheetName val="Balance_Sheet_&amp;_PL1"/>
      <sheetName val="p_&amp;l_stpwise_dec031"/>
      <sheetName val="june_add-del-_july_3_bkts4_6_02"/>
      <sheetName val="Leave_Status"/>
      <sheetName val="Employee_data"/>
      <sheetName val="Inter_unit_set_off"/>
      <sheetName val="BS_Schdl-_1_&amp;_2"/>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Form No. 3CD"/>
      <sheetName val="Statement 1"/>
      <sheetName val="Statement 2 "/>
      <sheetName val="Stat 3"/>
      <sheetName val="ASSETS TAR"/>
      <sheetName val="Clause 17"/>
      <sheetName val="Statement 4 "/>
      <sheetName val="Clause 21(b)(i)(A)"/>
      <sheetName val="Statement 5 "/>
      <sheetName val="Clause 21(b)(vi)"/>
      <sheetName val="Clause 21(d)(A)"/>
      <sheetName val="Statement 6"/>
      <sheetName val="Statement 7"/>
      <sheetName val="Statement 8 "/>
      <sheetName val="Statement 9 "/>
      <sheetName val="Clause 31"/>
      <sheetName val="statement 10"/>
      <sheetName val="Clause 34(b)"/>
      <sheetName val="Clause 34(c)"/>
      <sheetName val="Statement 11"/>
      <sheetName val="Statement 12"/>
      <sheetName val="Stateme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10">
          <cell r="XFD10" t="str">
            <v>Select</v>
          </cell>
        </row>
        <row r="11">
          <cell r="XFD11" t="str">
            <v xml:space="preserve">Demand raised </v>
          </cell>
        </row>
        <row r="12">
          <cell r="XFD12" t="str">
            <v xml:space="preserve">refund received </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Index"/>
      <sheetName val="Monthwise Salary"/>
      <sheetName val="Monthwise Rent"/>
      <sheetName val="Monthwise Electricity"/>
      <sheetName val="Monthwise Professional"/>
      <sheetName val="Monthwise Travelling"/>
      <sheetName val="Monthly Telephone Expn."/>
      <sheetName val="Monthy Internet Bandwidth Cost"/>
      <sheetName val="Monthly Mobile Expn."/>
      <sheetName val="Monthwise Office Maint."/>
      <sheetName val="Monthly Postage &amp; Courier"/>
      <sheetName val="Monthly Advertisement"/>
      <sheetName val="Monthly Pritning Stationary"/>
      <sheetName val="Car Details"/>
      <sheetName val="Monthly Interest"/>
      <sheetName val="Security Deposit detail"/>
      <sheetName val="Share Warrants"/>
      <sheetName val="Share Capital"/>
      <sheetName val="Monthwise Commission"/>
      <sheetName val="Misc Exp."/>
      <sheetName val="Misc Income"/>
      <sheetName val="TAX"/>
      <sheetName val="Dividend"/>
      <sheetName val="Subsidiaries n Associates"/>
      <sheetName val="ESI_PF"/>
      <sheetName val="Foreign Source of Funds"/>
      <sheetName val="Demerger Entries"/>
      <sheetName val="Fund flow"/>
      <sheetName val="Expenditure In Foreign 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TANK3"/>
      <sheetName val="BSHEET"/>
    </sheetNames>
    <definedNames>
      <definedName name="UNITOK"/>
    </definedNames>
    <sheetDataSet>
      <sheetData sheetId="0" refreshError="1"/>
      <sheetData sheetId="1"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FA Schedule 02-03"/>
      <sheetName val="FA Schedule"/>
      <sheetName val="O_E"/>
      <sheetName val="Imports-useless sheet"/>
      <sheetName val="Comp"/>
      <sheetName val="hard Furn final"/>
      <sheetName val="hard Furn- useless sheet"/>
      <sheetName val="Fur_Fix"/>
      <sheetName val="vehicles"/>
      <sheetName val="Leasehold imp A30"/>
      <sheetName val="LHI A_31"/>
      <sheetName val="LHI A_31 (2)"/>
      <sheetName val="Sheet1"/>
      <sheetName val="LHI A_31 (3)"/>
      <sheetName val="Software"/>
      <sheetName val="AMIT K - DEP taxI"/>
      <sheetName val="Edit(01)"/>
      <sheetName val="SBU"/>
      <sheetName val="1.1 AR Database"/>
      <sheetName val="entit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 val="Table 5"/>
      <sheetName val="Leasehold imp A30"/>
      <sheetName val="ABP"/>
      <sheetName val="KPIs"/>
      <sheetName val="Balance sheet DCCDL Nov 06"/>
      <sheetName val="Lists"/>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Instructions"/>
      <sheetName val="RPP"/>
      <sheetName val="tables"/>
      <sheetName val="trial Balance"/>
      <sheetName val="Global Assmptions"/>
      <sheetName val="Ref"/>
      <sheetName val="YTD"/>
      <sheetName val="#REF"/>
      <sheetName val="Deletions"/>
      <sheetName val="Sheet1"/>
      <sheetName val="Revised RPP Format - USA"/>
      <sheetName val="7"/>
      <sheetName val="AN-2K"/>
      <sheetName val="Switch V16"/>
      <sheetName val="working "/>
    </sheetNames>
    <sheetDataSet>
      <sheetData sheetId="0" refreshError="1"/>
      <sheetData sheetId="1" refreshError="1"/>
      <sheetData sheetId="2" refreshError="1">
        <row r="4">
          <cell r="A4">
            <v>2003</v>
          </cell>
          <cell r="G4">
            <v>37987</v>
          </cell>
          <cell r="J4">
            <v>38016</v>
          </cell>
        </row>
        <row r="5">
          <cell r="A5">
            <v>2004</v>
          </cell>
          <cell r="G5">
            <v>38018</v>
          </cell>
          <cell r="J5">
            <v>38017</v>
          </cell>
        </row>
        <row r="6">
          <cell r="A6">
            <v>2005</v>
          </cell>
          <cell r="G6">
            <v>38047</v>
          </cell>
          <cell r="J6">
            <v>38018</v>
          </cell>
        </row>
        <row r="7">
          <cell r="A7">
            <v>2006</v>
          </cell>
          <cell r="G7">
            <v>38078</v>
          </cell>
          <cell r="J7">
            <v>38019</v>
          </cell>
        </row>
        <row r="8">
          <cell r="G8">
            <v>38108</v>
          </cell>
          <cell r="J8">
            <v>38020</v>
          </cell>
        </row>
        <row r="9">
          <cell r="G9">
            <v>38139</v>
          </cell>
          <cell r="J9">
            <v>38021</v>
          </cell>
        </row>
        <row r="10">
          <cell r="G10">
            <v>38169</v>
          </cell>
          <cell r="J10">
            <v>38022</v>
          </cell>
        </row>
        <row r="11">
          <cell r="G11">
            <v>38200</v>
          </cell>
          <cell r="J11">
            <v>38023</v>
          </cell>
        </row>
        <row r="12">
          <cell r="G12">
            <v>38231</v>
          </cell>
          <cell r="J12">
            <v>38024</v>
          </cell>
        </row>
        <row r="13">
          <cell r="G13">
            <v>38261</v>
          </cell>
          <cell r="J13">
            <v>38025</v>
          </cell>
        </row>
        <row r="14">
          <cell r="G14">
            <v>38292</v>
          </cell>
          <cell r="J14">
            <v>38026</v>
          </cell>
        </row>
        <row r="15">
          <cell r="G15">
            <v>38322</v>
          </cell>
          <cell r="J15">
            <v>38027</v>
          </cell>
        </row>
        <row r="16">
          <cell r="J16">
            <v>38028</v>
          </cell>
        </row>
        <row r="17">
          <cell r="J17">
            <v>38029</v>
          </cell>
        </row>
        <row r="18">
          <cell r="J18">
            <v>38030</v>
          </cell>
        </row>
        <row r="19">
          <cell r="J19">
            <v>38031</v>
          </cell>
        </row>
        <row r="20">
          <cell r="J20">
            <v>38032</v>
          </cell>
        </row>
        <row r="21">
          <cell r="J21">
            <v>38033</v>
          </cell>
        </row>
        <row r="22">
          <cell r="J22">
            <v>38034</v>
          </cell>
        </row>
        <row r="23">
          <cell r="J23">
            <v>38035</v>
          </cell>
        </row>
        <row r="24">
          <cell r="J24">
            <v>38036</v>
          </cell>
        </row>
        <row r="25">
          <cell r="J25">
            <v>38037</v>
          </cell>
        </row>
        <row r="26">
          <cell r="J26">
            <v>38038</v>
          </cell>
        </row>
        <row r="27">
          <cell r="J27">
            <v>38039</v>
          </cell>
        </row>
        <row r="28">
          <cell r="J28">
            <v>38040</v>
          </cell>
        </row>
        <row r="29">
          <cell r="J29">
            <v>38041</v>
          </cell>
        </row>
        <row r="30">
          <cell r="J30">
            <v>38042</v>
          </cell>
        </row>
        <row r="31">
          <cell r="J31">
            <v>38043</v>
          </cell>
        </row>
        <row r="32">
          <cell r="J32">
            <v>38044</v>
          </cell>
        </row>
        <row r="33">
          <cell r="J33">
            <v>38045</v>
          </cell>
        </row>
        <row r="34">
          <cell r="J34">
            <v>38046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 val="Sheet1"/>
      <sheetName val="Trial Balance"/>
      <sheetName val="Ref"/>
      <sheetName val="CURRENCY"/>
      <sheetName val="Global Assmptions"/>
      <sheetName val="stat C (2)"/>
      <sheetName val="tables"/>
      <sheetName val="hdnSheet"/>
    </sheetNames>
    <sheetDataSet>
      <sheetData sheetId="0">
        <row r="1">
          <cell r="BN1" t="str">
            <v xml:space="preserve"> </v>
          </cell>
        </row>
      </sheetData>
      <sheetData sheetId="1">
        <row r="1">
          <cell r="BN1" t="str">
            <v xml:space="preserve"> </v>
          </cell>
        </row>
      </sheetData>
      <sheetData sheetId="2">
        <row r="1">
          <cell r="BN1" t="str">
            <v/>
          </cell>
        </row>
      </sheetData>
      <sheetData sheetId="3">
        <row r="1">
          <cell r="BN1" t="str">
            <v/>
          </cell>
        </row>
      </sheetData>
      <sheetData sheetId="4">
        <row r="1">
          <cell r="BN1" t="str">
            <v/>
          </cell>
        </row>
      </sheetData>
      <sheetData sheetId="5">
        <row r="1">
          <cell r="BN1" t="str">
            <v/>
          </cell>
        </row>
      </sheetData>
      <sheetData sheetId="6">
        <row r="1">
          <cell r="BN1" t="str">
            <v/>
          </cell>
        </row>
      </sheetData>
      <sheetData sheetId="7">
        <row r="1">
          <cell r="BN1" t="str">
            <v/>
          </cell>
        </row>
      </sheetData>
      <sheetData sheetId="8"/>
      <sheetData sheetId="9"/>
      <sheetData sheetId="10"/>
      <sheetData sheetId="11"/>
      <sheetData sheetId="12"/>
      <sheetData sheetId="13">
        <row r="1">
          <cell r="BN1" t="str">
            <v/>
          </cell>
        </row>
      </sheetData>
      <sheetData sheetId="14">
        <row r="1">
          <cell r="BN1" t="str">
            <v/>
          </cell>
        </row>
      </sheetData>
      <sheetData sheetId="15">
        <row r="1">
          <cell r="BN1" t="str">
            <v/>
          </cell>
        </row>
      </sheetData>
      <sheetData sheetId="16">
        <row r="1">
          <cell r="BN1" t="str">
            <v/>
          </cell>
        </row>
      </sheetData>
      <sheetData sheetId="17"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0</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0</v>
          </cell>
        </row>
        <row r="28">
          <cell r="BN28" t="str">
            <v>APPLICATIONS OF FUNDS</v>
          </cell>
        </row>
        <row r="30">
          <cell r="BN30" t="str">
            <v>FIXED ASSETS :</v>
          </cell>
          <cell r="BO30" t="str">
            <v/>
          </cell>
          <cell r="BP30">
            <v>0</v>
          </cell>
        </row>
        <row r="31">
          <cell r="BN31" t="str">
            <v>Less : Depreciation</v>
          </cell>
          <cell r="BP31">
            <v>0</v>
          </cell>
        </row>
        <row r="33">
          <cell r="BN33" t="str">
            <v>Net Block</v>
          </cell>
          <cell r="BP33">
            <v>0</v>
          </cell>
        </row>
        <row r="35">
          <cell r="BN35" t="str">
            <v>CAPITAL WIP</v>
          </cell>
          <cell r="BO35" t="str">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cell>
          <cell r="BP46">
            <v>0</v>
          </cell>
        </row>
        <row r="47">
          <cell r="BP47">
            <v>0</v>
          </cell>
        </row>
        <row r="48">
          <cell r="BN48" t="str">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stock_status2001"/>
      <sheetName val="worksheet"/>
    </sheetNames>
    <sheetDataSet>
      <sheetData sheetId="0" refreshError="1"/>
      <sheetData sheetId="1" refreshError="1">
        <row r="1">
          <cell r="A1" t="str">
            <v>LF</v>
          </cell>
          <cell r="B1" t="str">
            <v>VPN</v>
          </cell>
          <cell r="C1" t="str">
            <v>SKU</v>
          </cell>
          <cell r="E1" t="str">
            <v>Description</v>
          </cell>
          <cell r="F1" t="str">
            <v>BRANCH</v>
          </cell>
          <cell r="G1" t="str">
            <v>UNIT_COST</v>
          </cell>
          <cell r="H1" t="str">
            <v>IN_TRANSIT</v>
          </cell>
          <cell r="I1" t="str">
            <v>TRANS_VAL</v>
          </cell>
          <cell r="J1" t="str">
            <v>BOH</v>
          </cell>
          <cell r="K1" t="str">
            <v>BOH_VALUE</v>
          </cell>
          <cell r="L1" t="str">
            <v>ICP600 Cost</v>
          </cell>
          <cell r="M1" t="str">
            <v>Avg Price</v>
          </cell>
          <cell r="N1" t="str">
            <v>Good Stock Cost</v>
          </cell>
          <cell r="O1" t="str">
            <v>Nedu's Cost</v>
          </cell>
          <cell r="P1" t="str">
            <v>Total</v>
          </cell>
        </row>
        <row r="2">
          <cell r="A2" t="str">
            <v>006271EE124040R18</v>
          </cell>
          <cell r="B2" t="str">
            <v>006271EE</v>
          </cell>
          <cell r="C2" t="str">
            <v>124040R</v>
          </cell>
          <cell r="D2" t="str">
            <v>124040R</v>
          </cell>
          <cell r="E2" t="str">
            <v>DLT 4000 EXT 20/40GB TAPE DRIVE</v>
          </cell>
          <cell r="F2">
            <v>18</v>
          </cell>
          <cell r="G2">
            <v>52408.4</v>
          </cell>
          <cell r="J2">
            <v>1</v>
          </cell>
          <cell r="K2">
            <v>52408.4</v>
          </cell>
          <cell r="L2">
            <v>52408.4</v>
          </cell>
          <cell r="M2">
            <v>106750.39</v>
          </cell>
          <cell r="O2">
            <v>52000</v>
          </cell>
          <cell r="P2">
            <v>52000</v>
          </cell>
        </row>
        <row r="3">
          <cell r="A3" t="str">
            <v>006271EE124040R59</v>
          </cell>
          <cell r="B3" t="str">
            <v>006271EE</v>
          </cell>
          <cell r="C3" t="str">
            <v>124040R</v>
          </cell>
          <cell r="D3" t="str">
            <v>124040R</v>
          </cell>
          <cell r="E3" t="str">
            <v>DLT 4000 EXT 20/40GB TAPE DRIVE</v>
          </cell>
          <cell r="F3">
            <v>59</v>
          </cell>
          <cell r="G3">
            <v>52408.4</v>
          </cell>
          <cell r="J3">
            <v>1</v>
          </cell>
          <cell r="K3">
            <v>52408.4</v>
          </cell>
          <cell r="L3">
            <v>52408.4</v>
          </cell>
          <cell r="M3">
            <v>106750.39</v>
          </cell>
          <cell r="O3">
            <v>0</v>
          </cell>
          <cell r="P3">
            <v>0</v>
          </cell>
        </row>
        <row r="4">
          <cell r="A4" t="str">
            <v>006273EE124044R18</v>
          </cell>
          <cell r="B4" t="str">
            <v>006273EE</v>
          </cell>
          <cell r="C4" t="str">
            <v>124044R</v>
          </cell>
          <cell r="D4" t="str">
            <v>124044R</v>
          </cell>
          <cell r="E4" t="str">
            <v>DLT 7000 EXT 35/70GB TAPE DRIVE</v>
          </cell>
          <cell r="F4">
            <v>18</v>
          </cell>
          <cell r="G4">
            <v>26062.45</v>
          </cell>
          <cell r="J4">
            <v>2</v>
          </cell>
          <cell r="K4">
            <v>52124.9</v>
          </cell>
          <cell r="L4">
            <v>26062.45</v>
          </cell>
          <cell r="O4">
            <v>26000</v>
          </cell>
          <cell r="P4">
            <v>52000</v>
          </cell>
        </row>
        <row r="5">
          <cell r="A5" t="str">
            <v>062-00038116289R18</v>
          </cell>
          <cell r="B5" t="str">
            <v>062-00038</v>
          </cell>
          <cell r="C5" t="str">
            <v>116289R</v>
          </cell>
          <cell r="D5" t="str">
            <v>116289R</v>
          </cell>
          <cell r="E5" t="str">
            <v>MICROSOFT TREKKER WHEEL MOUSE.</v>
          </cell>
          <cell r="F5">
            <v>18</v>
          </cell>
          <cell r="G5">
            <v>33.71</v>
          </cell>
          <cell r="J5">
            <v>13</v>
          </cell>
          <cell r="K5">
            <v>438.26</v>
          </cell>
          <cell r="L5">
            <v>33.71</v>
          </cell>
          <cell r="M5">
            <v>560</v>
          </cell>
          <cell r="O5">
            <v>400</v>
          </cell>
          <cell r="P5">
            <v>5200</v>
          </cell>
        </row>
        <row r="6">
          <cell r="A6" t="str">
            <v>062-00038116289X19</v>
          </cell>
          <cell r="B6" t="str">
            <v>062-00038</v>
          </cell>
          <cell r="C6" t="str">
            <v>116289X</v>
          </cell>
          <cell r="D6" t="str">
            <v>116289X</v>
          </cell>
          <cell r="E6" t="str">
            <v>MICROSOFT TREKKER WHEEL MOUSE</v>
          </cell>
          <cell r="F6">
            <v>19</v>
          </cell>
          <cell r="G6">
            <v>0</v>
          </cell>
          <cell r="J6">
            <v>3</v>
          </cell>
          <cell r="L6">
            <v>0</v>
          </cell>
          <cell r="O6">
            <v>400</v>
          </cell>
          <cell r="P6">
            <v>1200</v>
          </cell>
        </row>
        <row r="7">
          <cell r="A7" t="str">
            <v>1070001503145001X19</v>
          </cell>
          <cell r="B7" t="str">
            <v>1070001503</v>
          </cell>
          <cell r="C7" t="str">
            <v>145001X</v>
          </cell>
          <cell r="D7" t="str">
            <v>145001X</v>
          </cell>
          <cell r="E7" t="str">
            <v>REVO 8M EURO..........*****.**</v>
          </cell>
          <cell r="F7">
            <v>19</v>
          </cell>
          <cell r="G7">
            <v>0</v>
          </cell>
          <cell r="J7">
            <v>3</v>
          </cell>
          <cell r="L7">
            <v>0</v>
          </cell>
          <cell r="N7">
            <v>14057.8</v>
          </cell>
          <cell r="O7">
            <v>14000</v>
          </cell>
          <cell r="P7">
            <v>42000</v>
          </cell>
        </row>
        <row r="8">
          <cell r="A8" t="str">
            <v>1070003402145002X19</v>
          </cell>
          <cell r="B8" t="str">
            <v>1070003402</v>
          </cell>
          <cell r="C8" t="str">
            <v>145002X</v>
          </cell>
          <cell r="D8" t="str">
            <v>145002X</v>
          </cell>
          <cell r="E8" t="str">
            <v>REVO PLUS 16MB INT EURO****.**</v>
          </cell>
          <cell r="F8">
            <v>19</v>
          </cell>
          <cell r="G8">
            <v>0</v>
          </cell>
          <cell r="J8">
            <v>2</v>
          </cell>
          <cell r="L8">
            <v>0</v>
          </cell>
          <cell r="O8">
            <v>18000</v>
          </cell>
          <cell r="P8">
            <v>36000</v>
          </cell>
        </row>
        <row r="9">
          <cell r="A9" t="str">
            <v>10775534011403948</v>
          </cell>
          <cell r="B9" t="str">
            <v>107755340</v>
          </cell>
          <cell r="C9" t="str">
            <v>114039</v>
          </cell>
          <cell r="D9" t="str">
            <v>114039</v>
          </cell>
          <cell r="E9" t="str">
            <v>10FT,SC-ST PATCHCORD,DUPLEX</v>
          </cell>
          <cell r="F9">
            <v>48</v>
          </cell>
          <cell r="G9">
            <v>3700</v>
          </cell>
          <cell r="H9">
            <v>1</v>
          </cell>
          <cell r="I9">
            <v>3700</v>
          </cell>
          <cell r="L9">
            <v>3700</v>
          </cell>
          <cell r="M9">
            <v>2418.2042307692309</v>
          </cell>
          <cell r="N9">
            <v>3700</v>
          </cell>
          <cell r="O9">
            <v>3700</v>
          </cell>
          <cell r="P9">
            <v>3700</v>
          </cell>
        </row>
        <row r="10">
          <cell r="A10" t="str">
            <v>11058111002R18</v>
          </cell>
          <cell r="B10" t="str">
            <v>11058</v>
          </cell>
          <cell r="C10" t="str">
            <v>111002R</v>
          </cell>
          <cell r="D10" t="str">
            <v>111002R</v>
          </cell>
          <cell r="E10" t="str">
            <v>3.5 LP 100MB  PPT FOR PC</v>
          </cell>
          <cell r="F10">
            <v>18</v>
          </cell>
          <cell r="G10">
            <v>50.58</v>
          </cell>
          <cell r="J10">
            <v>128</v>
          </cell>
          <cell r="K10">
            <v>6474.67</v>
          </cell>
          <cell r="L10">
            <v>50.58</v>
          </cell>
          <cell r="O10">
            <v>1000</v>
          </cell>
          <cell r="P10">
            <v>128000</v>
          </cell>
        </row>
        <row r="11">
          <cell r="A11" t="str">
            <v>11058111002R48</v>
          </cell>
          <cell r="B11" t="str">
            <v>11058</v>
          </cell>
          <cell r="C11" t="str">
            <v>111002R</v>
          </cell>
          <cell r="D11" t="str">
            <v>111002R</v>
          </cell>
          <cell r="E11" t="str">
            <v>3.5 LP 100MB  PPT FOR PC</v>
          </cell>
          <cell r="F11">
            <v>48</v>
          </cell>
          <cell r="G11">
            <v>50.58</v>
          </cell>
          <cell r="J11">
            <v>17</v>
          </cell>
          <cell r="K11">
            <v>859.91</v>
          </cell>
          <cell r="L11">
            <v>50.58</v>
          </cell>
          <cell r="O11">
            <v>1000</v>
          </cell>
          <cell r="P11">
            <v>17000</v>
          </cell>
        </row>
        <row r="12">
          <cell r="A12" t="str">
            <v>11058111002R58</v>
          </cell>
          <cell r="B12" t="str">
            <v>11058</v>
          </cell>
          <cell r="C12" t="str">
            <v>111002R</v>
          </cell>
          <cell r="D12" t="str">
            <v>111002R</v>
          </cell>
          <cell r="E12" t="str">
            <v>3.5 LP 100MB  PPT FOR PC</v>
          </cell>
          <cell r="F12">
            <v>58</v>
          </cell>
          <cell r="G12">
            <v>50.58</v>
          </cell>
          <cell r="H12">
            <v>3</v>
          </cell>
          <cell r="I12">
            <v>151.75</v>
          </cell>
          <cell r="J12">
            <v>6</v>
          </cell>
          <cell r="K12">
            <v>303.5</v>
          </cell>
          <cell r="L12">
            <v>50.58</v>
          </cell>
          <cell r="O12">
            <v>1000</v>
          </cell>
          <cell r="P12">
            <v>9000</v>
          </cell>
        </row>
        <row r="13">
          <cell r="A13" t="str">
            <v>11058111002R68</v>
          </cell>
          <cell r="B13" t="str">
            <v>11058</v>
          </cell>
          <cell r="C13" t="str">
            <v>111002R</v>
          </cell>
          <cell r="D13" t="str">
            <v>111002R</v>
          </cell>
          <cell r="E13" t="str">
            <v>3.5 LP 100MB  PPT FOR PC</v>
          </cell>
          <cell r="F13">
            <v>68</v>
          </cell>
          <cell r="G13">
            <v>50.58</v>
          </cell>
          <cell r="J13">
            <v>1</v>
          </cell>
          <cell r="K13">
            <v>50.58</v>
          </cell>
          <cell r="L13">
            <v>50.58</v>
          </cell>
          <cell r="O13">
            <v>1000</v>
          </cell>
          <cell r="P13">
            <v>1000</v>
          </cell>
        </row>
        <row r="14">
          <cell r="A14" t="str">
            <v>11058111002X19</v>
          </cell>
          <cell r="B14" t="str">
            <v>11058</v>
          </cell>
          <cell r="C14" t="str">
            <v>111002X</v>
          </cell>
          <cell r="D14" t="str">
            <v>111002X</v>
          </cell>
          <cell r="E14" t="str">
            <v>3.5LP 100MB PPT FOR PC BLUE W/O</v>
          </cell>
          <cell r="F14">
            <v>19</v>
          </cell>
          <cell r="G14">
            <v>0</v>
          </cell>
          <cell r="H14">
            <v>6</v>
          </cell>
          <cell r="J14">
            <v>104</v>
          </cell>
          <cell r="L14">
            <v>0</v>
          </cell>
          <cell r="O14">
            <v>1000</v>
          </cell>
          <cell r="P14">
            <v>110000</v>
          </cell>
        </row>
        <row r="15">
          <cell r="A15" t="str">
            <v>11058111002X59</v>
          </cell>
          <cell r="B15" t="str">
            <v>11058</v>
          </cell>
          <cell r="C15" t="str">
            <v>111002X</v>
          </cell>
          <cell r="D15" t="str">
            <v>111002X</v>
          </cell>
          <cell r="E15" t="str">
            <v>3.5LP 100MB PPT FOR PC BLUE W/O</v>
          </cell>
          <cell r="F15">
            <v>59</v>
          </cell>
          <cell r="G15">
            <v>0</v>
          </cell>
          <cell r="J15">
            <v>2</v>
          </cell>
          <cell r="L15">
            <v>0</v>
          </cell>
          <cell r="O15">
            <v>1000</v>
          </cell>
          <cell r="P15">
            <v>2000</v>
          </cell>
        </row>
        <row r="16">
          <cell r="A16" t="str">
            <v>11058111002X39</v>
          </cell>
          <cell r="B16" t="str">
            <v>11058</v>
          </cell>
          <cell r="C16" t="str">
            <v>111002X</v>
          </cell>
          <cell r="D16" t="str">
            <v>111002X</v>
          </cell>
          <cell r="E16" t="str">
            <v>3.5LP 100MB PPT FOR PC BLUE W/O</v>
          </cell>
          <cell r="F16">
            <v>39</v>
          </cell>
          <cell r="G16">
            <v>0</v>
          </cell>
          <cell r="J16">
            <v>1</v>
          </cell>
          <cell r="K16">
            <v>0</v>
          </cell>
          <cell r="L16">
            <v>0</v>
          </cell>
          <cell r="O16">
            <v>1000</v>
          </cell>
          <cell r="P16">
            <v>1000</v>
          </cell>
        </row>
        <row r="17">
          <cell r="A17" t="str">
            <v>11110111009R18</v>
          </cell>
          <cell r="B17" t="str">
            <v>11110</v>
          </cell>
          <cell r="C17" t="str">
            <v>111009R</v>
          </cell>
          <cell r="D17" t="str">
            <v>111009R</v>
          </cell>
          <cell r="E17" t="str">
            <v>3.5 LP 100MB  USB FOR IMAC</v>
          </cell>
          <cell r="F17">
            <v>18</v>
          </cell>
          <cell r="G17">
            <v>0.01</v>
          </cell>
          <cell r="J17">
            <v>10</v>
          </cell>
          <cell r="K17">
            <v>0.1</v>
          </cell>
          <cell r="L17">
            <v>0.01</v>
          </cell>
          <cell r="O17">
            <v>1000</v>
          </cell>
          <cell r="P17">
            <v>10000</v>
          </cell>
        </row>
        <row r="18">
          <cell r="A18" t="str">
            <v>11146111004R18</v>
          </cell>
          <cell r="B18" t="str">
            <v>11146</v>
          </cell>
          <cell r="C18" t="str">
            <v>111004R</v>
          </cell>
          <cell r="D18" t="str">
            <v>111004R</v>
          </cell>
          <cell r="E18" t="str">
            <v>3.5 LP 250MB  PPT FOR PC</v>
          </cell>
          <cell r="F18">
            <v>18</v>
          </cell>
          <cell r="G18">
            <v>47.38</v>
          </cell>
          <cell r="J18">
            <v>30</v>
          </cell>
          <cell r="K18">
            <v>1421.28</v>
          </cell>
          <cell r="L18">
            <v>47.38</v>
          </cell>
          <cell r="O18">
            <v>1500</v>
          </cell>
          <cell r="P18">
            <v>45000</v>
          </cell>
        </row>
        <row r="19">
          <cell r="A19" t="str">
            <v>11146111004R48</v>
          </cell>
          <cell r="B19" t="str">
            <v>11146</v>
          </cell>
          <cell r="C19" t="str">
            <v>111004R</v>
          </cell>
          <cell r="D19" t="str">
            <v>111004R</v>
          </cell>
          <cell r="E19" t="str">
            <v>3.5 LP 250MB  PPT FOR PC</v>
          </cell>
          <cell r="F19">
            <v>48</v>
          </cell>
          <cell r="G19">
            <v>47.38</v>
          </cell>
          <cell r="J19">
            <v>2</v>
          </cell>
          <cell r="K19">
            <v>94.75</v>
          </cell>
          <cell r="L19">
            <v>47.38</v>
          </cell>
          <cell r="O19">
            <v>1500</v>
          </cell>
          <cell r="P19">
            <v>3000</v>
          </cell>
        </row>
        <row r="20">
          <cell r="A20" t="str">
            <v>11146111004R58</v>
          </cell>
          <cell r="B20" t="str">
            <v>11146</v>
          </cell>
          <cell r="C20" t="str">
            <v>111004R</v>
          </cell>
          <cell r="D20" t="str">
            <v>111004R</v>
          </cell>
          <cell r="E20" t="str">
            <v>3.5 LP 250MB  PPT FOR PC</v>
          </cell>
          <cell r="F20">
            <v>58</v>
          </cell>
          <cell r="G20">
            <v>47.38</v>
          </cell>
          <cell r="J20">
            <v>2</v>
          </cell>
          <cell r="K20">
            <v>94.75</v>
          </cell>
          <cell r="L20">
            <v>47.38</v>
          </cell>
          <cell r="O20">
            <v>1500</v>
          </cell>
          <cell r="P20">
            <v>3000</v>
          </cell>
        </row>
        <row r="21">
          <cell r="A21" t="str">
            <v>11146111004X19</v>
          </cell>
          <cell r="B21" t="str">
            <v>11146</v>
          </cell>
          <cell r="C21" t="str">
            <v>111004X</v>
          </cell>
          <cell r="D21" t="str">
            <v>111004X</v>
          </cell>
          <cell r="E21" t="str">
            <v>3.5LP 250MB PPT FOR PC BLUE</v>
          </cell>
          <cell r="F21">
            <v>19</v>
          </cell>
          <cell r="G21">
            <v>0</v>
          </cell>
          <cell r="H21">
            <v>3</v>
          </cell>
          <cell r="J21">
            <v>30</v>
          </cell>
          <cell r="L21">
            <v>0</v>
          </cell>
          <cell r="O21">
            <v>1500</v>
          </cell>
          <cell r="P21">
            <v>49500</v>
          </cell>
        </row>
        <row r="22">
          <cell r="A22" t="str">
            <v>114500148</v>
          </cell>
          <cell r="B22" t="str">
            <v>1</v>
          </cell>
          <cell r="C22" t="str">
            <v>145001</v>
          </cell>
          <cell r="D22" t="str">
            <v>145001</v>
          </cell>
          <cell r="E22" t="str">
            <v>REVO 8M EURO</v>
          </cell>
          <cell r="F22">
            <v>48</v>
          </cell>
          <cell r="G22">
            <v>14057.8</v>
          </cell>
          <cell r="J22">
            <v>1</v>
          </cell>
          <cell r="K22">
            <v>14057.79</v>
          </cell>
          <cell r="L22">
            <v>14057.8</v>
          </cell>
          <cell r="M22">
            <v>15581.333333333334</v>
          </cell>
          <cell r="N22">
            <v>14057.8</v>
          </cell>
          <cell r="O22">
            <v>14000</v>
          </cell>
          <cell r="P22">
            <v>14000</v>
          </cell>
        </row>
        <row r="23">
          <cell r="A23" t="str">
            <v>1161-43A135271X59</v>
          </cell>
          <cell r="B23" t="str">
            <v>1161-43A</v>
          </cell>
          <cell r="C23" t="str">
            <v>135271X</v>
          </cell>
          <cell r="D23" t="str">
            <v>135271X</v>
          </cell>
          <cell r="E23" t="str">
            <v>CEL 700/64MB/10GB/13.1" XTFT**</v>
          </cell>
          <cell r="F23">
            <v>59</v>
          </cell>
          <cell r="G23">
            <v>0</v>
          </cell>
          <cell r="J23">
            <v>1</v>
          </cell>
          <cell r="L23">
            <v>0</v>
          </cell>
          <cell r="O23">
            <v>79000</v>
          </cell>
          <cell r="P23">
            <v>79000</v>
          </cell>
        </row>
        <row r="24">
          <cell r="A24" t="str">
            <v>12075111018R18</v>
          </cell>
          <cell r="B24" t="str">
            <v>12075</v>
          </cell>
          <cell r="C24" t="str">
            <v>111018R</v>
          </cell>
          <cell r="D24" t="str">
            <v>111018R</v>
          </cell>
          <cell r="E24" t="str">
            <v>40 MB  PPT FOR NOTEBOOKS</v>
          </cell>
          <cell r="F24">
            <v>18</v>
          </cell>
          <cell r="G24">
            <v>1314</v>
          </cell>
          <cell r="J24">
            <v>4</v>
          </cell>
          <cell r="K24">
            <v>5256</v>
          </cell>
          <cell r="L24">
            <v>1314</v>
          </cell>
          <cell r="O24">
            <v>400</v>
          </cell>
          <cell r="P24">
            <v>1600</v>
          </cell>
        </row>
        <row r="25">
          <cell r="A25" t="str">
            <v>1230MS01138007X19</v>
          </cell>
          <cell r="B25" t="str">
            <v>1230MS01</v>
          </cell>
          <cell r="C25" t="str">
            <v>138007X</v>
          </cell>
          <cell r="D25" t="str">
            <v>138007X</v>
          </cell>
          <cell r="E25" t="str">
            <v>MSP 240 CALSSIC, 9WIRE, 80COL,</v>
          </cell>
          <cell r="F25">
            <v>19</v>
          </cell>
          <cell r="G25">
            <v>0</v>
          </cell>
          <cell r="J25">
            <v>1</v>
          </cell>
          <cell r="L25">
            <v>0</v>
          </cell>
          <cell r="O25">
            <v>7800</v>
          </cell>
          <cell r="P25">
            <v>7800</v>
          </cell>
        </row>
        <row r="26">
          <cell r="A26" t="str">
            <v>168636-B2810577948</v>
          </cell>
          <cell r="B26" t="str">
            <v>168636-B28</v>
          </cell>
          <cell r="C26" t="str">
            <v>105779</v>
          </cell>
          <cell r="D26" t="str">
            <v>105779</v>
          </cell>
          <cell r="E26" t="str">
            <v>S510 15" COLOR MONITOR</v>
          </cell>
          <cell r="F26">
            <v>48</v>
          </cell>
          <cell r="G26">
            <v>9102.93</v>
          </cell>
          <cell r="J26">
            <v>1</v>
          </cell>
          <cell r="K26">
            <v>9102.93</v>
          </cell>
          <cell r="L26">
            <v>9102.93</v>
          </cell>
          <cell r="M26">
            <v>9144.4717821782178</v>
          </cell>
          <cell r="N26">
            <v>9102.93</v>
          </cell>
          <cell r="O26">
            <v>1000</v>
          </cell>
          <cell r="P26">
            <v>1000</v>
          </cell>
        </row>
        <row r="27">
          <cell r="A27" t="str">
            <v>168636-B2810607048</v>
          </cell>
          <cell r="B27" t="str">
            <v>168636-B28</v>
          </cell>
          <cell r="C27" t="str">
            <v>106070</v>
          </cell>
          <cell r="D27" t="str">
            <v>106070</v>
          </cell>
          <cell r="E27" t="str">
            <v>S510 15" COL. MON.</v>
          </cell>
          <cell r="F27">
            <v>48</v>
          </cell>
          <cell r="G27">
            <v>8200.27</v>
          </cell>
          <cell r="J27">
            <v>1</v>
          </cell>
          <cell r="K27">
            <v>8200.26</v>
          </cell>
          <cell r="L27">
            <v>8200.27</v>
          </cell>
          <cell r="M27">
            <v>8348.0490410958901</v>
          </cell>
          <cell r="N27">
            <v>8200.27</v>
          </cell>
          <cell r="O27">
            <v>1000</v>
          </cell>
          <cell r="P27">
            <v>1000</v>
          </cell>
        </row>
        <row r="28">
          <cell r="A28" t="str">
            <v>20008111008X19</v>
          </cell>
          <cell r="B28" t="str">
            <v>20008</v>
          </cell>
          <cell r="C28" t="str">
            <v>111008X</v>
          </cell>
          <cell r="D28" t="str">
            <v>111008X</v>
          </cell>
          <cell r="E28" t="str">
            <v>ZIP 100MB 3.5HH INT FOR MICR OS</v>
          </cell>
          <cell r="F28">
            <v>19</v>
          </cell>
          <cell r="G28">
            <v>0</v>
          </cell>
          <cell r="H28">
            <v>11</v>
          </cell>
          <cell r="J28">
            <v>85</v>
          </cell>
          <cell r="L28">
            <v>0</v>
          </cell>
          <cell r="O28">
            <v>1000</v>
          </cell>
          <cell r="P28">
            <v>96000</v>
          </cell>
        </row>
        <row r="29">
          <cell r="A29" t="str">
            <v>20008111008X59</v>
          </cell>
          <cell r="B29" t="str">
            <v>20008</v>
          </cell>
          <cell r="C29" t="str">
            <v>111008X</v>
          </cell>
          <cell r="D29" t="str">
            <v>111008X</v>
          </cell>
          <cell r="E29" t="str">
            <v>ZIP 100MB 3.5HH INT FOR MICR OS</v>
          </cell>
          <cell r="F29">
            <v>59</v>
          </cell>
          <cell r="G29">
            <v>0</v>
          </cell>
          <cell r="J29">
            <v>2</v>
          </cell>
          <cell r="L29">
            <v>0</v>
          </cell>
          <cell r="O29">
            <v>1000</v>
          </cell>
          <cell r="P29">
            <v>2000</v>
          </cell>
        </row>
        <row r="30">
          <cell r="A30" t="str">
            <v>20008111008X39</v>
          </cell>
          <cell r="B30" t="str">
            <v>20008</v>
          </cell>
          <cell r="C30" t="str">
            <v>111008X</v>
          </cell>
          <cell r="D30" t="str">
            <v>111008X</v>
          </cell>
          <cell r="E30" t="str">
            <v>ZIP 100MB 3.5HH INT FOR MICR OS</v>
          </cell>
          <cell r="F30">
            <v>39</v>
          </cell>
          <cell r="G30">
            <v>0</v>
          </cell>
          <cell r="J30">
            <v>1</v>
          </cell>
          <cell r="L30">
            <v>0</v>
          </cell>
          <cell r="O30">
            <v>1000</v>
          </cell>
          <cell r="P30">
            <v>1000</v>
          </cell>
        </row>
        <row r="31">
          <cell r="A31" t="str">
            <v>20008-ATAPI111008R48</v>
          </cell>
          <cell r="B31" t="str">
            <v>20008-ATAPI</v>
          </cell>
          <cell r="C31" t="str">
            <v>111008R</v>
          </cell>
          <cell r="D31" t="str">
            <v>111008R</v>
          </cell>
          <cell r="E31" t="str">
            <v>3.5HH_100MB_OFF WHITE_FOR MICR</v>
          </cell>
          <cell r="F31">
            <v>48</v>
          </cell>
          <cell r="G31">
            <v>265.2</v>
          </cell>
          <cell r="J31">
            <v>3</v>
          </cell>
          <cell r="K31">
            <v>795.6</v>
          </cell>
          <cell r="L31">
            <v>265.2</v>
          </cell>
          <cell r="M31">
            <v>3610</v>
          </cell>
          <cell r="O31">
            <v>1000</v>
          </cell>
          <cell r="P31">
            <v>3000</v>
          </cell>
        </row>
        <row r="32">
          <cell r="A32" t="str">
            <v>31025111025R18</v>
          </cell>
          <cell r="B32" t="str">
            <v>31025</v>
          </cell>
          <cell r="C32" t="str">
            <v>111025R</v>
          </cell>
          <cell r="D32" t="str">
            <v>111025R</v>
          </cell>
          <cell r="E32" t="str">
            <v>IOMEGA CD WRITER INTERNAL</v>
          </cell>
          <cell r="F32">
            <v>18</v>
          </cell>
          <cell r="G32">
            <v>1750.02</v>
          </cell>
          <cell r="J32">
            <v>6</v>
          </cell>
          <cell r="K32">
            <v>10500.13</v>
          </cell>
          <cell r="L32">
            <v>1750.02</v>
          </cell>
          <cell r="O32">
            <v>2000</v>
          </cell>
          <cell r="P32">
            <v>12000</v>
          </cell>
        </row>
        <row r="33">
          <cell r="A33" t="str">
            <v>31025111025R48</v>
          </cell>
          <cell r="B33" t="str">
            <v>31025</v>
          </cell>
          <cell r="C33" t="str">
            <v>111025R</v>
          </cell>
          <cell r="D33" t="str">
            <v>111025R</v>
          </cell>
          <cell r="E33" t="str">
            <v>IOMEGA CD WRITER INTERNAL</v>
          </cell>
          <cell r="F33">
            <v>48</v>
          </cell>
          <cell r="G33">
            <v>1750.02</v>
          </cell>
          <cell r="J33">
            <v>1</v>
          </cell>
          <cell r="K33">
            <v>1750.02</v>
          </cell>
          <cell r="L33">
            <v>1750.02</v>
          </cell>
          <cell r="O33">
            <v>2000</v>
          </cell>
          <cell r="P33">
            <v>2000</v>
          </cell>
        </row>
        <row r="34">
          <cell r="A34" t="str">
            <v>31025111025X19</v>
          </cell>
          <cell r="B34" t="str">
            <v>31025</v>
          </cell>
          <cell r="C34" t="str">
            <v>111025X</v>
          </cell>
          <cell r="D34" t="str">
            <v>111025X</v>
          </cell>
          <cell r="E34" t="str">
            <v>IOMEGA CD WRITER INTERNAL</v>
          </cell>
          <cell r="F34">
            <v>19</v>
          </cell>
          <cell r="G34">
            <v>0</v>
          </cell>
          <cell r="H34">
            <v>2</v>
          </cell>
          <cell r="J34">
            <v>16</v>
          </cell>
          <cell r="L34">
            <v>0</v>
          </cell>
          <cell r="O34">
            <v>6000</v>
          </cell>
          <cell r="P34">
            <v>108000</v>
          </cell>
        </row>
        <row r="35">
          <cell r="A35" t="str">
            <v>31034111027R18</v>
          </cell>
          <cell r="B35" t="str">
            <v>31034</v>
          </cell>
          <cell r="C35" t="str">
            <v>111027R</v>
          </cell>
          <cell r="D35" t="str">
            <v>111027R</v>
          </cell>
          <cell r="E35" t="str">
            <v>ZIP EXTERNAL USB CD WRITER</v>
          </cell>
          <cell r="F35">
            <v>18</v>
          </cell>
          <cell r="G35">
            <v>2831.15</v>
          </cell>
          <cell r="J35">
            <v>2</v>
          </cell>
          <cell r="K35">
            <v>5662.3</v>
          </cell>
          <cell r="L35">
            <v>2831.15</v>
          </cell>
          <cell r="O35">
            <v>2800</v>
          </cell>
          <cell r="P35">
            <v>5600</v>
          </cell>
        </row>
        <row r="36">
          <cell r="A36" t="str">
            <v>31034111027R48</v>
          </cell>
          <cell r="B36" t="str">
            <v>31034</v>
          </cell>
          <cell r="C36" t="str">
            <v>111027R</v>
          </cell>
          <cell r="D36" t="str">
            <v>111027R</v>
          </cell>
          <cell r="E36" t="str">
            <v>ZIP EXTERNAL USB CD WRITER</v>
          </cell>
          <cell r="F36">
            <v>48</v>
          </cell>
          <cell r="G36">
            <v>2831.15</v>
          </cell>
          <cell r="J36">
            <v>1</v>
          </cell>
          <cell r="K36">
            <v>2831.15</v>
          </cell>
          <cell r="L36">
            <v>2831.15</v>
          </cell>
          <cell r="O36">
            <v>2800</v>
          </cell>
          <cell r="P36">
            <v>2800</v>
          </cell>
        </row>
        <row r="37">
          <cell r="A37" t="str">
            <v>31034111027X19</v>
          </cell>
          <cell r="B37" t="str">
            <v>31034</v>
          </cell>
          <cell r="C37" t="str">
            <v>111027X</v>
          </cell>
          <cell r="D37" t="str">
            <v>111027X</v>
          </cell>
          <cell r="E37" t="str">
            <v>ZIP EXTERNAL USB CD WRITER*.**</v>
          </cell>
          <cell r="F37">
            <v>19</v>
          </cell>
          <cell r="G37">
            <v>0</v>
          </cell>
          <cell r="H37">
            <v>1</v>
          </cell>
          <cell r="L37">
            <v>0</v>
          </cell>
          <cell r="O37">
            <v>7000</v>
          </cell>
          <cell r="P37">
            <v>7000</v>
          </cell>
        </row>
        <row r="38">
          <cell r="A38" t="str">
            <v>31062111019R18</v>
          </cell>
          <cell r="B38" t="str">
            <v>31062</v>
          </cell>
          <cell r="C38" t="str">
            <v>111019R</v>
          </cell>
          <cell r="D38" t="str">
            <v>111019R</v>
          </cell>
          <cell r="E38" t="str">
            <v>3.5 LP 250MB  USB FOR PC</v>
          </cell>
          <cell r="F38">
            <v>18</v>
          </cell>
          <cell r="G38">
            <v>47.68</v>
          </cell>
          <cell r="J38">
            <v>8</v>
          </cell>
          <cell r="K38">
            <v>381.43</v>
          </cell>
          <cell r="L38">
            <v>47.68</v>
          </cell>
          <cell r="O38">
            <v>2000</v>
          </cell>
          <cell r="P38">
            <v>16000</v>
          </cell>
        </row>
        <row r="39">
          <cell r="A39" t="str">
            <v>31062111019X19</v>
          </cell>
          <cell r="B39" t="str">
            <v>31062</v>
          </cell>
          <cell r="C39" t="str">
            <v>111019X</v>
          </cell>
          <cell r="D39" t="str">
            <v>111019X</v>
          </cell>
          <cell r="E39" t="str">
            <v>3.5LP 250MB USB FOR PC BLUE W/O</v>
          </cell>
          <cell r="F39">
            <v>19</v>
          </cell>
          <cell r="G39">
            <v>0</v>
          </cell>
          <cell r="J39">
            <v>4</v>
          </cell>
          <cell r="L39">
            <v>0</v>
          </cell>
          <cell r="O39">
            <v>3000</v>
          </cell>
          <cell r="P39">
            <v>12000</v>
          </cell>
        </row>
        <row r="40">
          <cell r="A40" t="str">
            <v>31171111020SX19</v>
          </cell>
          <cell r="B40" t="str">
            <v>31171</v>
          </cell>
          <cell r="C40" t="str">
            <v>111020SX</v>
          </cell>
          <cell r="D40" t="str">
            <v>111020SX</v>
          </cell>
          <cell r="E40" t="str">
            <v>ZIP 250MB ATAPI DRIVE.*****.**</v>
          </cell>
          <cell r="F40">
            <v>19</v>
          </cell>
          <cell r="G40">
            <v>0</v>
          </cell>
          <cell r="H40">
            <v>1</v>
          </cell>
          <cell r="J40">
            <v>17</v>
          </cell>
          <cell r="L40">
            <v>0</v>
          </cell>
          <cell r="N40">
            <v>4375.45</v>
          </cell>
          <cell r="O40">
            <v>4300</v>
          </cell>
          <cell r="P40">
            <v>77400</v>
          </cell>
        </row>
        <row r="41">
          <cell r="A41" t="str">
            <v>31171111020SX59</v>
          </cell>
          <cell r="B41" t="str">
            <v>31171</v>
          </cell>
          <cell r="C41" t="str">
            <v>111020SX</v>
          </cell>
          <cell r="D41" t="str">
            <v>111020SX</v>
          </cell>
          <cell r="E41" t="str">
            <v>ZIP 250MB ATAPI DRIVE.*****.**</v>
          </cell>
          <cell r="F41">
            <v>59</v>
          </cell>
          <cell r="G41">
            <v>0</v>
          </cell>
          <cell r="J41">
            <v>3</v>
          </cell>
          <cell r="L41">
            <v>0</v>
          </cell>
          <cell r="N41">
            <v>4375.45</v>
          </cell>
          <cell r="O41">
            <v>4300</v>
          </cell>
          <cell r="P41">
            <v>12900</v>
          </cell>
        </row>
        <row r="42">
          <cell r="A42" t="str">
            <v>31171111020SX39</v>
          </cell>
          <cell r="B42" t="str">
            <v>31171</v>
          </cell>
          <cell r="C42" t="str">
            <v>111020SX</v>
          </cell>
          <cell r="D42" t="str">
            <v>111020SX</v>
          </cell>
          <cell r="E42" t="str">
            <v>ZIP 250MB ATAPI DRIVE.*****.**</v>
          </cell>
          <cell r="F42">
            <v>39</v>
          </cell>
          <cell r="G42">
            <v>0</v>
          </cell>
          <cell r="J42">
            <v>1</v>
          </cell>
          <cell r="K42">
            <v>0</v>
          </cell>
          <cell r="O42">
            <v>4300</v>
          </cell>
          <cell r="P42">
            <v>4300</v>
          </cell>
        </row>
        <row r="43">
          <cell r="A43" t="str">
            <v>31214111031X19</v>
          </cell>
          <cell r="B43" t="str">
            <v>31214</v>
          </cell>
          <cell r="C43" t="str">
            <v>111031X</v>
          </cell>
          <cell r="D43" t="str">
            <v>111031X</v>
          </cell>
          <cell r="E43" t="str">
            <v>3.5 LP 2GB JAZ EXT FOR PC**.**</v>
          </cell>
          <cell r="F43">
            <v>19</v>
          </cell>
          <cell r="G43">
            <v>0</v>
          </cell>
          <cell r="J43">
            <v>2</v>
          </cell>
          <cell r="L43">
            <v>0</v>
          </cell>
          <cell r="O43">
            <v>1000</v>
          </cell>
          <cell r="P43">
            <v>2000</v>
          </cell>
        </row>
        <row r="44">
          <cell r="A44" t="str">
            <v>31280111006X19</v>
          </cell>
          <cell r="B44" t="str">
            <v>31280</v>
          </cell>
          <cell r="C44" t="str">
            <v>111006X</v>
          </cell>
          <cell r="D44" t="str">
            <v>111006X</v>
          </cell>
          <cell r="E44" t="str">
            <v>3.5LP 2GB EXT FOR PC GREEN TOOL</v>
          </cell>
          <cell r="F44">
            <v>19</v>
          </cell>
          <cell r="G44">
            <v>0</v>
          </cell>
          <cell r="J44">
            <v>3</v>
          </cell>
          <cell r="L44">
            <v>0</v>
          </cell>
          <cell r="O44">
            <v>2000</v>
          </cell>
          <cell r="P44">
            <v>6000</v>
          </cell>
        </row>
        <row r="45">
          <cell r="A45" t="str">
            <v>31283111039X39</v>
          </cell>
          <cell r="B45" t="str">
            <v>31283</v>
          </cell>
          <cell r="C45" t="str">
            <v>111039X</v>
          </cell>
          <cell r="D45" t="str">
            <v>111039X</v>
          </cell>
          <cell r="E45" t="str">
            <v>3.5 LP 250MB USB WITH BUILT-IN</v>
          </cell>
          <cell r="F45">
            <v>39</v>
          </cell>
          <cell r="G45">
            <v>0</v>
          </cell>
          <cell r="J45">
            <v>2</v>
          </cell>
          <cell r="K45">
            <v>0</v>
          </cell>
          <cell r="O45">
            <v>1000</v>
          </cell>
          <cell r="P45">
            <v>2000</v>
          </cell>
        </row>
        <row r="46">
          <cell r="A46" t="str">
            <v>3522500111022R18</v>
          </cell>
          <cell r="B46" t="str">
            <v>3522500</v>
          </cell>
          <cell r="C46" t="str">
            <v>111022R</v>
          </cell>
          <cell r="D46" t="str">
            <v>111022R</v>
          </cell>
          <cell r="E46" t="str">
            <v>ZIP POWER ADAPTER</v>
          </cell>
          <cell r="F46">
            <v>18</v>
          </cell>
          <cell r="G46">
            <v>72.88</v>
          </cell>
          <cell r="J46">
            <v>28</v>
          </cell>
          <cell r="K46">
            <v>2040.65</v>
          </cell>
          <cell r="L46">
            <v>72.88</v>
          </cell>
          <cell r="O46">
            <v>250</v>
          </cell>
          <cell r="P46">
            <v>7000</v>
          </cell>
        </row>
        <row r="47">
          <cell r="A47" t="str">
            <v>3522500111022R48</v>
          </cell>
          <cell r="B47" t="str">
            <v>3522500</v>
          </cell>
          <cell r="C47" t="str">
            <v>111022R</v>
          </cell>
          <cell r="D47" t="str">
            <v>111022R</v>
          </cell>
          <cell r="E47" t="str">
            <v>ZIP POWER ADAPTER</v>
          </cell>
          <cell r="F47">
            <v>48</v>
          </cell>
          <cell r="G47">
            <v>72.88</v>
          </cell>
          <cell r="J47">
            <v>13</v>
          </cell>
          <cell r="K47">
            <v>947.44</v>
          </cell>
          <cell r="L47">
            <v>72.88</v>
          </cell>
          <cell r="O47">
            <v>250</v>
          </cell>
          <cell r="P47">
            <v>3250</v>
          </cell>
        </row>
        <row r="48">
          <cell r="A48" t="str">
            <v>3522500111022R58</v>
          </cell>
          <cell r="B48" t="str">
            <v>3522500</v>
          </cell>
          <cell r="C48" t="str">
            <v>111022R</v>
          </cell>
          <cell r="D48" t="str">
            <v>111022R</v>
          </cell>
          <cell r="E48" t="str">
            <v>ZIP POWER ADAPTER</v>
          </cell>
          <cell r="F48">
            <v>58</v>
          </cell>
          <cell r="G48">
            <v>72.88</v>
          </cell>
          <cell r="J48">
            <v>12</v>
          </cell>
          <cell r="K48">
            <v>874.56</v>
          </cell>
          <cell r="L48">
            <v>72.88</v>
          </cell>
          <cell r="O48">
            <v>250</v>
          </cell>
          <cell r="P48">
            <v>3000</v>
          </cell>
        </row>
        <row r="49">
          <cell r="A49" t="str">
            <v>3522500111022R68</v>
          </cell>
          <cell r="B49" t="str">
            <v>3522500</v>
          </cell>
          <cell r="C49" t="str">
            <v>111022R</v>
          </cell>
          <cell r="D49" t="str">
            <v>111022R</v>
          </cell>
          <cell r="E49" t="str">
            <v>ZIP POWER ADAPTER</v>
          </cell>
          <cell r="F49">
            <v>68</v>
          </cell>
          <cell r="G49">
            <v>72.88</v>
          </cell>
          <cell r="J49">
            <v>6</v>
          </cell>
          <cell r="K49">
            <v>437.28</v>
          </cell>
          <cell r="L49">
            <v>72.88</v>
          </cell>
          <cell r="O49">
            <v>250</v>
          </cell>
          <cell r="P49">
            <v>1500</v>
          </cell>
        </row>
        <row r="50">
          <cell r="A50" t="str">
            <v>3522500111022X19</v>
          </cell>
          <cell r="B50" t="str">
            <v>3522500</v>
          </cell>
          <cell r="C50" t="str">
            <v>111022X</v>
          </cell>
          <cell r="D50" t="str">
            <v>111022X</v>
          </cell>
          <cell r="E50" t="str">
            <v>ZIP POWER ADAPTER</v>
          </cell>
          <cell r="F50">
            <v>19</v>
          </cell>
          <cell r="G50">
            <v>0</v>
          </cell>
          <cell r="H50">
            <v>2</v>
          </cell>
          <cell r="J50">
            <v>53</v>
          </cell>
          <cell r="L50">
            <v>0</v>
          </cell>
          <cell r="O50">
            <v>250</v>
          </cell>
          <cell r="P50">
            <v>13750</v>
          </cell>
        </row>
        <row r="51">
          <cell r="A51" t="str">
            <v>3C16465A100018R18</v>
          </cell>
          <cell r="B51" t="str">
            <v>3C16465A</v>
          </cell>
          <cell r="C51" t="str">
            <v>100018R</v>
          </cell>
          <cell r="D51" t="str">
            <v>100018R</v>
          </cell>
          <cell r="E51" t="str">
            <v>BASELINE 10/100BT SWITCH</v>
          </cell>
          <cell r="F51">
            <v>18</v>
          </cell>
          <cell r="G51">
            <v>0.68</v>
          </cell>
          <cell r="J51">
            <v>1</v>
          </cell>
          <cell r="K51">
            <v>0.68</v>
          </cell>
          <cell r="L51">
            <v>0.68</v>
          </cell>
          <cell r="O51">
            <v>50000</v>
          </cell>
          <cell r="P51">
            <v>50000</v>
          </cell>
        </row>
        <row r="52">
          <cell r="A52" t="str">
            <v>3C16700100001R18</v>
          </cell>
          <cell r="B52" t="str">
            <v>3C16700</v>
          </cell>
          <cell r="C52" t="str">
            <v>100001R</v>
          </cell>
          <cell r="D52" t="str">
            <v>100001R</v>
          </cell>
          <cell r="E52" t="str">
            <v>OFFCNT 10BT HUB 8RJ45</v>
          </cell>
          <cell r="F52">
            <v>18</v>
          </cell>
          <cell r="G52">
            <v>0.01</v>
          </cell>
          <cell r="J52">
            <v>1</v>
          </cell>
          <cell r="K52">
            <v>0.01</v>
          </cell>
          <cell r="L52">
            <v>0.01</v>
          </cell>
          <cell r="O52">
            <v>3500</v>
          </cell>
          <cell r="P52">
            <v>3500</v>
          </cell>
        </row>
        <row r="53">
          <cell r="A53" t="str">
            <v>3C16702100002R18</v>
          </cell>
          <cell r="B53" t="str">
            <v>3C16702</v>
          </cell>
          <cell r="C53" t="str">
            <v>100002R</v>
          </cell>
          <cell r="D53" t="str">
            <v>100002R</v>
          </cell>
          <cell r="E53" t="str">
            <v>OFFCNT 10BT HUB 16RJ45</v>
          </cell>
          <cell r="F53">
            <v>18</v>
          </cell>
          <cell r="G53">
            <v>0.68</v>
          </cell>
          <cell r="J53">
            <v>2</v>
          </cell>
          <cell r="K53">
            <v>1.36</v>
          </cell>
          <cell r="L53">
            <v>0.68</v>
          </cell>
          <cell r="O53">
            <v>7000</v>
          </cell>
          <cell r="P53">
            <v>14000</v>
          </cell>
        </row>
        <row r="54">
          <cell r="A54" t="str">
            <v>3C16734100011R18</v>
          </cell>
          <cell r="B54" t="str">
            <v>3C16734</v>
          </cell>
          <cell r="C54" t="str">
            <v>100011R</v>
          </cell>
          <cell r="D54" t="str">
            <v>100011R</v>
          </cell>
          <cell r="E54" t="str">
            <v>OFFCNT800 10/100BT SWITCH</v>
          </cell>
          <cell r="F54">
            <v>18</v>
          </cell>
          <cell r="G54">
            <v>11712.97</v>
          </cell>
          <cell r="J54">
            <v>2</v>
          </cell>
          <cell r="K54">
            <v>23425.94</v>
          </cell>
          <cell r="L54">
            <v>11712.97</v>
          </cell>
          <cell r="O54">
            <v>17000</v>
          </cell>
          <cell r="P54">
            <v>34000</v>
          </cell>
        </row>
        <row r="55">
          <cell r="A55" t="str">
            <v>3C16735A100068R18</v>
          </cell>
          <cell r="B55" t="str">
            <v>3C16735A</v>
          </cell>
          <cell r="C55" t="str">
            <v>100068R</v>
          </cell>
          <cell r="D55" t="str">
            <v>100068R</v>
          </cell>
          <cell r="E55" t="str">
            <v>OFFCNT1600 10/100BT SWITCH</v>
          </cell>
          <cell r="F55">
            <v>18</v>
          </cell>
          <cell r="G55">
            <v>0.14000000000000001</v>
          </cell>
          <cell r="J55">
            <v>1</v>
          </cell>
          <cell r="K55">
            <v>0.13</v>
          </cell>
          <cell r="L55">
            <v>0.14000000000000001</v>
          </cell>
          <cell r="O55">
            <v>14000</v>
          </cell>
          <cell r="P55">
            <v>14000</v>
          </cell>
        </row>
        <row r="56">
          <cell r="A56" t="str">
            <v>3C16735A100068R48</v>
          </cell>
          <cell r="B56" t="str">
            <v>3C16735A</v>
          </cell>
          <cell r="C56" t="str">
            <v>100068R</v>
          </cell>
          <cell r="D56" t="str">
            <v>100068R</v>
          </cell>
          <cell r="E56" t="str">
            <v>OFFCNT1600 10/100BT SWITCH</v>
          </cell>
          <cell r="F56">
            <v>48</v>
          </cell>
          <cell r="G56">
            <v>0.14000000000000001</v>
          </cell>
          <cell r="J56">
            <v>1</v>
          </cell>
          <cell r="K56">
            <v>0.13</v>
          </cell>
          <cell r="L56">
            <v>0.14000000000000001</v>
          </cell>
          <cell r="O56">
            <v>14000</v>
          </cell>
          <cell r="P56">
            <v>14000</v>
          </cell>
        </row>
        <row r="57">
          <cell r="A57" t="str">
            <v>3C16750100003R18</v>
          </cell>
          <cell r="B57" t="str">
            <v>3C16750</v>
          </cell>
          <cell r="C57" t="str">
            <v>100003R</v>
          </cell>
          <cell r="D57" t="str">
            <v>100003R</v>
          </cell>
          <cell r="E57" t="str">
            <v>OFFCNT 10/100BT HUB 8RJ45</v>
          </cell>
          <cell r="F57">
            <v>18</v>
          </cell>
          <cell r="G57">
            <v>0.32</v>
          </cell>
          <cell r="J57">
            <v>1</v>
          </cell>
          <cell r="K57">
            <v>0.32</v>
          </cell>
          <cell r="L57">
            <v>0.32</v>
          </cell>
          <cell r="O57">
            <v>15000</v>
          </cell>
          <cell r="P57">
            <v>15000</v>
          </cell>
        </row>
        <row r="58">
          <cell r="A58" t="str">
            <v>3C16951100031R18</v>
          </cell>
          <cell r="B58" t="str">
            <v>3C16951</v>
          </cell>
          <cell r="C58" t="str">
            <v>100031R</v>
          </cell>
          <cell r="D58" t="str">
            <v>100031R</v>
          </cell>
          <cell r="E58" t="str">
            <v>SSII 1100 10BT SWITCH</v>
          </cell>
          <cell r="F58">
            <v>18</v>
          </cell>
          <cell r="G58">
            <v>0.01</v>
          </cell>
          <cell r="J58">
            <v>4</v>
          </cell>
          <cell r="K58">
            <v>0.04</v>
          </cell>
          <cell r="L58">
            <v>0.01</v>
          </cell>
          <cell r="O58">
            <v>20000</v>
          </cell>
          <cell r="P58">
            <v>80000</v>
          </cell>
        </row>
        <row r="59">
          <cell r="A59" t="str">
            <v>3C16960100036R18</v>
          </cell>
          <cell r="B59" t="str">
            <v>3C16960</v>
          </cell>
          <cell r="C59" t="str">
            <v>100036R</v>
          </cell>
          <cell r="D59" t="str">
            <v>100036R</v>
          </cell>
          <cell r="E59" t="str">
            <v>SSII 1100/3300 MARTIX MODULE</v>
          </cell>
          <cell r="F59">
            <v>18</v>
          </cell>
          <cell r="G59">
            <v>0.01</v>
          </cell>
          <cell r="J59">
            <v>1</v>
          </cell>
          <cell r="K59">
            <v>0.01</v>
          </cell>
          <cell r="L59">
            <v>0.01</v>
          </cell>
          <cell r="O59">
            <v>30000</v>
          </cell>
          <cell r="P59">
            <v>30000</v>
          </cell>
        </row>
        <row r="60">
          <cell r="A60" t="str">
            <v>3C16984100030R18</v>
          </cell>
          <cell r="B60" t="str">
            <v>3C16984</v>
          </cell>
          <cell r="C60" t="str">
            <v>100030R</v>
          </cell>
          <cell r="D60" t="str">
            <v>100030R</v>
          </cell>
          <cell r="E60" t="str">
            <v>SSII 630 10/100BT SWITCH</v>
          </cell>
          <cell r="F60">
            <v>18</v>
          </cell>
          <cell r="G60">
            <v>62497.9</v>
          </cell>
          <cell r="J60">
            <v>1</v>
          </cell>
          <cell r="K60">
            <v>62497.9</v>
          </cell>
          <cell r="L60">
            <v>62497.9</v>
          </cell>
          <cell r="O60">
            <v>45000</v>
          </cell>
          <cell r="P60">
            <v>45000</v>
          </cell>
        </row>
        <row r="61">
          <cell r="A61" t="str">
            <v>3C16985100083X69</v>
          </cell>
          <cell r="B61" t="str">
            <v>3C16985</v>
          </cell>
          <cell r="C61" t="str">
            <v>100083X</v>
          </cell>
          <cell r="D61" t="str">
            <v>100083X</v>
          </cell>
          <cell r="E61" t="str">
            <v>SSII 3300XM 10/100 SWITCH</v>
          </cell>
          <cell r="F61">
            <v>69</v>
          </cell>
          <cell r="G61">
            <v>0</v>
          </cell>
          <cell r="J61">
            <v>1</v>
          </cell>
          <cell r="L61">
            <v>0</v>
          </cell>
          <cell r="O61">
            <v>35000</v>
          </cell>
          <cell r="P61">
            <v>35000</v>
          </cell>
        </row>
        <row r="62">
          <cell r="A62" t="str">
            <v>3C16985B100083R18</v>
          </cell>
          <cell r="B62" t="str">
            <v>3C16985B</v>
          </cell>
          <cell r="C62" t="str">
            <v>100083R</v>
          </cell>
          <cell r="D62" t="str">
            <v>100083R</v>
          </cell>
          <cell r="E62" t="str">
            <v>SSII 3300XM 10/100 SWITCH</v>
          </cell>
          <cell r="F62">
            <v>18</v>
          </cell>
          <cell r="G62">
            <v>0.66</v>
          </cell>
          <cell r="J62">
            <v>2</v>
          </cell>
          <cell r="K62">
            <v>1.31</v>
          </cell>
          <cell r="L62">
            <v>0.66</v>
          </cell>
          <cell r="O62">
            <v>35000</v>
          </cell>
          <cell r="P62">
            <v>70000</v>
          </cell>
        </row>
        <row r="63">
          <cell r="A63" t="str">
            <v>3C16986100111R18</v>
          </cell>
          <cell r="B63" t="str">
            <v>3C16986</v>
          </cell>
          <cell r="C63" t="str">
            <v>100111R</v>
          </cell>
          <cell r="D63" t="str">
            <v>100111R</v>
          </cell>
          <cell r="E63" t="str">
            <v>SUPERSTACK II SWITCH  3300*.**</v>
          </cell>
          <cell r="F63">
            <v>18</v>
          </cell>
          <cell r="G63">
            <v>0.34</v>
          </cell>
          <cell r="J63">
            <v>2</v>
          </cell>
          <cell r="K63">
            <v>0.67</v>
          </cell>
          <cell r="L63">
            <v>0.34</v>
          </cell>
          <cell r="O63">
            <v>50000</v>
          </cell>
          <cell r="P63">
            <v>100000</v>
          </cell>
        </row>
        <row r="64">
          <cell r="A64" t="str">
            <v>3C16988A100113R18</v>
          </cell>
          <cell r="B64" t="str">
            <v>3C16988A</v>
          </cell>
          <cell r="C64" t="str">
            <v>100113R</v>
          </cell>
          <cell r="D64" t="str">
            <v>100113R</v>
          </cell>
          <cell r="E64" t="str">
            <v>SS II 3300 MM 24......*****.**</v>
          </cell>
          <cell r="F64">
            <v>18</v>
          </cell>
          <cell r="G64">
            <v>0.67</v>
          </cell>
          <cell r="J64">
            <v>1</v>
          </cell>
          <cell r="K64">
            <v>0.66</v>
          </cell>
          <cell r="L64">
            <v>0.67</v>
          </cell>
          <cell r="O64">
            <v>72000</v>
          </cell>
          <cell r="P64">
            <v>72000</v>
          </cell>
        </row>
        <row r="65">
          <cell r="A65" t="str">
            <v>3C80401ROW14600418</v>
          </cell>
          <cell r="B65" t="str">
            <v>3C80401ROW</v>
          </cell>
          <cell r="C65" t="str">
            <v>146004</v>
          </cell>
          <cell r="D65" t="str">
            <v>146004</v>
          </cell>
          <cell r="E65" t="str">
            <v>PALM VX</v>
          </cell>
          <cell r="F65">
            <v>18</v>
          </cell>
          <cell r="G65">
            <v>15290.17</v>
          </cell>
          <cell r="J65">
            <v>2</v>
          </cell>
          <cell r="K65">
            <v>30580.34</v>
          </cell>
          <cell r="L65">
            <v>15290.17</v>
          </cell>
          <cell r="M65">
            <v>16133.4</v>
          </cell>
          <cell r="N65">
            <v>15290.17</v>
          </cell>
          <cell r="O65">
            <v>15000</v>
          </cell>
          <cell r="P65">
            <v>30000</v>
          </cell>
        </row>
        <row r="66">
          <cell r="A66" t="str">
            <v>3C80600ROW14600318</v>
          </cell>
          <cell r="B66" t="str">
            <v>3C80600ROW</v>
          </cell>
          <cell r="C66" t="str">
            <v>146003</v>
          </cell>
          <cell r="D66" t="str">
            <v>146003</v>
          </cell>
          <cell r="E66" t="str">
            <v>PALM IIIC</v>
          </cell>
          <cell r="F66">
            <v>18</v>
          </cell>
          <cell r="G66">
            <v>15737.29</v>
          </cell>
          <cell r="J66">
            <v>2</v>
          </cell>
          <cell r="K66">
            <v>31474.57</v>
          </cell>
          <cell r="L66">
            <v>15737.29</v>
          </cell>
          <cell r="M66">
            <v>15768.264705882353</v>
          </cell>
          <cell r="N66">
            <v>15737.29</v>
          </cell>
          <cell r="O66">
            <v>14000</v>
          </cell>
          <cell r="P66">
            <v>28000</v>
          </cell>
        </row>
        <row r="67">
          <cell r="A67" t="str">
            <v>3C80700IE14600118</v>
          </cell>
          <cell r="B67" t="str">
            <v>3C80700IE</v>
          </cell>
          <cell r="C67" t="str">
            <v>146001</v>
          </cell>
          <cell r="D67" t="str">
            <v>146001</v>
          </cell>
          <cell r="E67" t="str">
            <v>PALM M100</v>
          </cell>
          <cell r="F67">
            <v>18</v>
          </cell>
          <cell r="G67">
            <v>6965.93</v>
          </cell>
          <cell r="J67">
            <v>2</v>
          </cell>
          <cell r="K67">
            <v>13931.86</v>
          </cell>
          <cell r="L67">
            <v>6965.93</v>
          </cell>
          <cell r="M67">
            <v>7116.2320437956205</v>
          </cell>
          <cell r="N67">
            <v>6965.93</v>
          </cell>
          <cell r="O67">
            <v>6900</v>
          </cell>
          <cell r="P67">
            <v>13800</v>
          </cell>
        </row>
        <row r="68">
          <cell r="A68" t="str">
            <v>3C80700IE146001X19</v>
          </cell>
          <cell r="B68" t="str">
            <v>3C80700IE</v>
          </cell>
          <cell r="C68" t="str">
            <v>146001X</v>
          </cell>
          <cell r="D68" t="str">
            <v>146001X</v>
          </cell>
          <cell r="E68" t="str">
            <v>PALM M100.............*****.**</v>
          </cell>
          <cell r="F68">
            <v>19</v>
          </cell>
          <cell r="G68">
            <v>0.47</v>
          </cell>
          <cell r="H68">
            <v>1</v>
          </cell>
          <cell r="I68">
            <v>0.47</v>
          </cell>
          <cell r="J68">
            <v>1</v>
          </cell>
          <cell r="K68">
            <v>0.47</v>
          </cell>
          <cell r="L68">
            <v>0.47</v>
          </cell>
          <cell r="N68">
            <v>6965.93</v>
          </cell>
          <cell r="O68">
            <v>6800</v>
          </cell>
          <cell r="P68">
            <v>13600</v>
          </cell>
        </row>
        <row r="69">
          <cell r="A69" t="str">
            <v>3C905B-TX(R)100059R18</v>
          </cell>
          <cell r="B69" t="str">
            <v>3C905B-TX(R)</v>
          </cell>
          <cell r="C69" t="str">
            <v>100059R</v>
          </cell>
          <cell r="D69" t="str">
            <v>100059R</v>
          </cell>
          <cell r="E69" t="str">
            <v>ETHERLK 905B TX PCI 10/100MBPS</v>
          </cell>
          <cell r="F69">
            <v>18</v>
          </cell>
          <cell r="G69">
            <v>277.98</v>
          </cell>
          <cell r="J69">
            <v>1</v>
          </cell>
          <cell r="K69">
            <v>277.97000000000003</v>
          </cell>
          <cell r="L69">
            <v>277.98</v>
          </cell>
          <cell r="O69">
            <v>1500</v>
          </cell>
          <cell r="P69">
            <v>1500</v>
          </cell>
        </row>
        <row r="70">
          <cell r="A70" t="str">
            <v>3C905B-TX-NM100058R18</v>
          </cell>
          <cell r="B70" t="str">
            <v>3C905B-TX-NM</v>
          </cell>
          <cell r="C70" t="str">
            <v>100058R</v>
          </cell>
          <cell r="D70" t="str">
            <v>100058R</v>
          </cell>
          <cell r="E70" t="str">
            <v>ETHER 905B-NM TX PCI 10/100MBP</v>
          </cell>
          <cell r="F70">
            <v>18</v>
          </cell>
          <cell r="G70">
            <v>0.71</v>
          </cell>
          <cell r="J70">
            <v>6</v>
          </cell>
          <cell r="K70">
            <v>4.25</v>
          </cell>
          <cell r="L70">
            <v>0.71</v>
          </cell>
          <cell r="O70">
            <v>1500</v>
          </cell>
          <cell r="P70">
            <v>9000</v>
          </cell>
        </row>
        <row r="71">
          <cell r="A71" t="str">
            <v>3C905B-TX-NM100058R58</v>
          </cell>
          <cell r="B71" t="str">
            <v>3C905B-TX-NM</v>
          </cell>
          <cell r="C71" t="str">
            <v>100058R</v>
          </cell>
          <cell r="D71" t="str">
            <v>100058R</v>
          </cell>
          <cell r="E71" t="str">
            <v>ETHER 905B-NM TX PCI 10/100MBP</v>
          </cell>
          <cell r="F71">
            <v>58</v>
          </cell>
          <cell r="G71">
            <v>0.71</v>
          </cell>
          <cell r="J71">
            <v>1</v>
          </cell>
          <cell r="K71">
            <v>0.7</v>
          </cell>
          <cell r="L71">
            <v>0.71</v>
          </cell>
          <cell r="O71">
            <v>1500</v>
          </cell>
          <cell r="P71">
            <v>1500</v>
          </cell>
        </row>
        <row r="72">
          <cell r="A72" t="str">
            <v>3C905-TX100072R18</v>
          </cell>
          <cell r="B72" t="str">
            <v>3C905-TX</v>
          </cell>
          <cell r="C72" t="str">
            <v>100072R</v>
          </cell>
          <cell r="D72" t="str">
            <v>100072R</v>
          </cell>
          <cell r="E72" t="str">
            <v>ETHERLINK 905TX</v>
          </cell>
          <cell r="F72">
            <v>18</v>
          </cell>
          <cell r="G72">
            <v>0.67</v>
          </cell>
          <cell r="J72">
            <v>4</v>
          </cell>
          <cell r="K72">
            <v>2.69</v>
          </cell>
          <cell r="L72">
            <v>0.67</v>
          </cell>
          <cell r="O72">
            <v>1500</v>
          </cell>
          <cell r="P72">
            <v>6000</v>
          </cell>
        </row>
        <row r="73">
          <cell r="A73" t="str">
            <v>3C905TX100079R18</v>
          </cell>
          <cell r="B73" t="str">
            <v>3C905TX</v>
          </cell>
          <cell r="C73" t="str">
            <v>100079R</v>
          </cell>
          <cell r="D73" t="str">
            <v>100079R</v>
          </cell>
          <cell r="E73" t="str">
            <v>ETHERLK 905 TX PCI</v>
          </cell>
          <cell r="F73">
            <v>18</v>
          </cell>
          <cell r="G73">
            <v>0.71</v>
          </cell>
          <cell r="J73">
            <v>1</v>
          </cell>
          <cell r="K73">
            <v>0.7</v>
          </cell>
          <cell r="L73">
            <v>0.71</v>
          </cell>
          <cell r="O73">
            <v>1500</v>
          </cell>
          <cell r="P73">
            <v>1500</v>
          </cell>
        </row>
        <row r="74">
          <cell r="A74" t="str">
            <v>3C90X-TRIROM100063R18</v>
          </cell>
          <cell r="B74" t="str">
            <v>3C90X-TRIROM</v>
          </cell>
          <cell r="C74" t="str">
            <v>100063R</v>
          </cell>
          <cell r="D74" t="str">
            <v>100063R</v>
          </cell>
          <cell r="E74" t="str">
            <v>TRIPROTOCOL 90X SERIES BOOTROM</v>
          </cell>
          <cell r="F74">
            <v>18</v>
          </cell>
          <cell r="G74">
            <v>0.67</v>
          </cell>
          <cell r="J74">
            <v>6</v>
          </cell>
          <cell r="K74">
            <v>4</v>
          </cell>
          <cell r="L74">
            <v>0.67</v>
          </cell>
          <cell r="O74">
            <v>0</v>
          </cell>
          <cell r="P74">
            <v>0</v>
          </cell>
        </row>
        <row r="75">
          <cell r="A75" t="str">
            <v>3CB9FG24T100209R18</v>
          </cell>
          <cell r="B75" t="str">
            <v>3CB9FG24T</v>
          </cell>
          <cell r="C75" t="str">
            <v>100209R</v>
          </cell>
          <cell r="D75" t="str">
            <v>100209R</v>
          </cell>
          <cell r="E75" t="str">
            <v>SWITCH 4007 24-PORT...*****.**</v>
          </cell>
          <cell r="F75">
            <v>18</v>
          </cell>
          <cell r="G75">
            <v>0.66</v>
          </cell>
          <cell r="J75">
            <v>1</v>
          </cell>
          <cell r="K75">
            <v>0.66</v>
          </cell>
          <cell r="L75">
            <v>0.66</v>
          </cell>
          <cell r="O75">
            <v>150000</v>
          </cell>
          <cell r="P75">
            <v>150000</v>
          </cell>
        </row>
        <row r="76">
          <cell r="A76" t="str">
            <v>3CCFE574BT100055R18</v>
          </cell>
          <cell r="B76" t="str">
            <v>3CCFE574BT</v>
          </cell>
          <cell r="C76" t="str">
            <v>100055R</v>
          </cell>
          <cell r="D76" t="str">
            <v>100055R</v>
          </cell>
          <cell r="E76" t="str">
            <v>MEGAHZ PCMCIA  FEC 10/100MBPS</v>
          </cell>
          <cell r="F76">
            <v>18</v>
          </cell>
          <cell r="G76">
            <v>0.67</v>
          </cell>
          <cell r="J76">
            <v>1</v>
          </cell>
          <cell r="K76">
            <v>0.66</v>
          </cell>
          <cell r="L76">
            <v>0.67</v>
          </cell>
          <cell r="O76">
            <v>3000</v>
          </cell>
          <cell r="P76">
            <v>3000</v>
          </cell>
        </row>
        <row r="77">
          <cell r="A77" t="str">
            <v>3CCFEM556B100056R18</v>
          </cell>
          <cell r="B77" t="str">
            <v>3CCFEM556B</v>
          </cell>
          <cell r="C77" t="str">
            <v>100056R</v>
          </cell>
          <cell r="D77" t="str">
            <v>100056R</v>
          </cell>
          <cell r="E77" t="str">
            <v>MEGA HZ PCMCIA 10/100MBPS</v>
          </cell>
          <cell r="F77">
            <v>18</v>
          </cell>
          <cell r="G77">
            <v>0.68</v>
          </cell>
          <cell r="J77">
            <v>1</v>
          </cell>
          <cell r="K77">
            <v>0.68</v>
          </cell>
          <cell r="L77">
            <v>0.68</v>
          </cell>
          <cell r="O77">
            <v>6000</v>
          </cell>
          <cell r="P77">
            <v>6000</v>
          </cell>
        </row>
        <row r="78">
          <cell r="A78" t="str">
            <v>3CR29220100123R18</v>
          </cell>
          <cell r="B78" t="str">
            <v>3CR29220</v>
          </cell>
          <cell r="C78" t="str">
            <v>100123R</v>
          </cell>
          <cell r="D78" t="str">
            <v>100123R</v>
          </cell>
          <cell r="E78" t="str">
            <v>EXTERNAL HC 1.1 CABLE MODEM.**</v>
          </cell>
          <cell r="F78">
            <v>18</v>
          </cell>
          <cell r="G78">
            <v>2791.67</v>
          </cell>
          <cell r="J78">
            <v>5</v>
          </cell>
          <cell r="K78">
            <v>13958.34</v>
          </cell>
          <cell r="L78">
            <v>2791.67</v>
          </cell>
          <cell r="O78">
            <v>11000</v>
          </cell>
          <cell r="P78">
            <v>55000</v>
          </cell>
        </row>
        <row r="79">
          <cell r="A79" t="str">
            <v>3CR29220100123R58</v>
          </cell>
          <cell r="B79" t="str">
            <v>3CR29220</v>
          </cell>
          <cell r="C79" t="str">
            <v>100123R</v>
          </cell>
          <cell r="D79" t="str">
            <v>100123R</v>
          </cell>
          <cell r="E79" t="str">
            <v>EXTERNAL HC 1.1 CABLE MODEM.**</v>
          </cell>
          <cell r="F79">
            <v>58</v>
          </cell>
          <cell r="G79">
            <v>2791.67</v>
          </cell>
          <cell r="J79">
            <v>2</v>
          </cell>
          <cell r="K79">
            <v>5583.33</v>
          </cell>
          <cell r="L79">
            <v>2791.67</v>
          </cell>
          <cell r="O79">
            <v>11000</v>
          </cell>
          <cell r="P79">
            <v>22000</v>
          </cell>
        </row>
        <row r="80">
          <cell r="A80" t="str">
            <v>3CR29221-UK100116R18</v>
          </cell>
          <cell r="B80" t="str">
            <v>3CR29221-UK</v>
          </cell>
          <cell r="C80" t="str">
            <v>100116R</v>
          </cell>
          <cell r="D80" t="str">
            <v>100116R</v>
          </cell>
          <cell r="E80" t="str">
            <v>EXTERNAL HC 1.1 CABLE MODEM.**</v>
          </cell>
          <cell r="F80">
            <v>18</v>
          </cell>
          <cell r="G80">
            <v>0.67</v>
          </cell>
          <cell r="J80">
            <v>1</v>
          </cell>
          <cell r="K80">
            <v>0.66</v>
          </cell>
          <cell r="L80">
            <v>0.67</v>
          </cell>
          <cell r="O80">
            <v>11000</v>
          </cell>
          <cell r="P80">
            <v>11000</v>
          </cell>
        </row>
        <row r="81">
          <cell r="A81" t="str">
            <v>3CR29221-UK100116R48</v>
          </cell>
          <cell r="B81" t="str">
            <v>3CR29221-UK</v>
          </cell>
          <cell r="C81" t="str">
            <v>100116R</v>
          </cell>
          <cell r="D81" t="str">
            <v>100116R</v>
          </cell>
          <cell r="E81" t="str">
            <v>EXTERNAL HC 1.1 CABLE MODEM.**</v>
          </cell>
          <cell r="F81">
            <v>48</v>
          </cell>
          <cell r="G81">
            <v>0.67</v>
          </cell>
          <cell r="J81">
            <v>31</v>
          </cell>
          <cell r="K81">
            <v>20.69</v>
          </cell>
          <cell r="L81">
            <v>0.67</v>
          </cell>
          <cell r="O81">
            <v>11000</v>
          </cell>
          <cell r="P81">
            <v>341000</v>
          </cell>
        </row>
        <row r="82">
          <cell r="A82" t="str">
            <v>3CXFE575CT-AP100105R18</v>
          </cell>
          <cell r="B82" t="str">
            <v>3CXFE575CT-AP</v>
          </cell>
          <cell r="C82" t="str">
            <v>100105R</v>
          </cell>
          <cell r="D82" t="str">
            <v>100105R</v>
          </cell>
          <cell r="E82" t="str">
            <v>10/100 LAN+56K MODEM CARDBUS</v>
          </cell>
          <cell r="F82">
            <v>18</v>
          </cell>
          <cell r="G82">
            <v>0.65</v>
          </cell>
          <cell r="J82">
            <v>1</v>
          </cell>
          <cell r="K82">
            <v>0.65</v>
          </cell>
          <cell r="L82">
            <v>0.65</v>
          </cell>
          <cell r="O82">
            <v>4000</v>
          </cell>
          <cell r="P82">
            <v>4000</v>
          </cell>
        </row>
        <row r="83">
          <cell r="A83" t="str">
            <v>52X CDROM115626LR18</v>
          </cell>
          <cell r="B83" t="str">
            <v>52X CDROM</v>
          </cell>
          <cell r="C83" t="str">
            <v>115626LR</v>
          </cell>
          <cell r="D83" t="str">
            <v>115626LR</v>
          </cell>
          <cell r="E83" t="str">
            <v>MX 52X ACER CDROM DRIVE</v>
          </cell>
          <cell r="F83">
            <v>18</v>
          </cell>
          <cell r="G83">
            <v>0.01</v>
          </cell>
          <cell r="J83">
            <v>3</v>
          </cell>
          <cell r="K83">
            <v>0.03</v>
          </cell>
          <cell r="L83">
            <v>0.01</v>
          </cell>
          <cell r="N83">
            <v>1795.32</v>
          </cell>
          <cell r="O83">
            <v>2000</v>
          </cell>
          <cell r="P83">
            <v>6000</v>
          </cell>
        </row>
        <row r="84">
          <cell r="A84" t="str">
            <v>5325301103120044R18</v>
          </cell>
          <cell r="B84" t="str">
            <v>5325301103</v>
          </cell>
          <cell r="C84" t="str">
            <v>120044R</v>
          </cell>
          <cell r="D84" t="str">
            <v>120044R</v>
          </cell>
          <cell r="E84" t="str">
            <v>SNAP SERVER 15 GB</v>
          </cell>
          <cell r="F84">
            <v>18</v>
          </cell>
          <cell r="G84">
            <v>4207.0200000000004</v>
          </cell>
          <cell r="J84">
            <v>1</v>
          </cell>
          <cell r="K84">
            <v>4207.0200000000004</v>
          </cell>
          <cell r="L84">
            <v>4207.0200000000004</v>
          </cell>
          <cell r="O84">
            <v>29000</v>
          </cell>
          <cell r="P84">
            <v>29000</v>
          </cell>
        </row>
        <row r="85">
          <cell r="A85" t="str">
            <v>5325301103120044X19</v>
          </cell>
          <cell r="B85" t="str">
            <v>5325301103</v>
          </cell>
          <cell r="C85" t="str">
            <v>120044X</v>
          </cell>
          <cell r="D85" t="str">
            <v>120044X</v>
          </cell>
          <cell r="E85" t="str">
            <v>SNAP SERVER 15 GB.....*****.**</v>
          </cell>
          <cell r="F85">
            <v>19</v>
          </cell>
          <cell r="G85">
            <v>0</v>
          </cell>
          <cell r="J85">
            <v>1</v>
          </cell>
          <cell r="L85">
            <v>0</v>
          </cell>
          <cell r="O85">
            <v>0</v>
          </cell>
          <cell r="P85">
            <v>0</v>
          </cell>
        </row>
        <row r="86">
          <cell r="A86" t="str">
            <v>5325301105120046RR18</v>
          </cell>
          <cell r="B86" t="str">
            <v>5325301105</v>
          </cell>
          <cell r="C86" t="str">
            <v>120046RR</v>
          </cell>
          <cell r="D86" t="str">
            <v>120046RR</v>
          </cell>
          <cell r="E86" t="str">
            <v>SNAP SERVER 30 GB</v>
          </cell>
          <cell r="F86">
            <v>18</v>
          </cell>
          <cell r="G86">
            <v>6359</v>
          </cell>
          <cell r="J86">
            <v>1</v>
          </cell>
          <cell r="K86">
            <v>6359</v>
          </cell>
          <cell r="L86">
            <v>6359</v>
          </cell>
          <cell r="O86">
            <v>43000</v>
          </cell>
          <cell r="P86">
            <v>43000</v>
          </cell>
        </row>
        <row r="87">
          <cell r="A87" t="str">
            <v>5325301263120121X19</v>
          </cell>
          <cell r="B87" t="str">
            <v>5325301263</v>
          </cell>
          <cell r="C87" t="str">
            <v>120121X</v>
          </cell>
          <cell r="D87" t="str">
            <v>120121X</v>
          </cell>
          <cell r="E87" t="str">
            <v>SNAP 4100 POWER SUPPLY*****.**</v>
          </cell>
          <cell r="F87">
            <v>19</v>
          </cell>
          <cell r="G87">
            <v>0</v>
          </cell>
          <cell r="J87">
            <v>2</v>
          </cell>
          <cell r="L87">
            <v>0</v>
          </cell>
          <cell r="O87">
            <v>8000</v>
          </cell>
          <cell r="P87">
            <v>16000</v>
          </cell>
        </row>
        <row r="88">
          <cell r="A88" t="str">
            <v>5325301276120049R18</v>
          </cell>
          <cell r="B88" t="str">
            <v>5325301276</v>
          </cell>
          <cell r="C88" t="str">
            <v>120049R</v>
          </cell>
          <cell r="D88" t="str">
            <v>120049R</v>
          </cell>
          <cell r="E88" t="str">
            <v>SNAP SERVER 240 GB</v>
          </cell>
          <cell r="F88">
            <v>18</v>
          </cell>
          <cell r="G88">
            <v>63753.48</v>
          </cell>
          <cell r="J88">
            <v>1</v>
          </cell>
          <cell r="K88">
            <v>63753.48</v>
          </cell>
          <cell r="L88">
            <v>63753.48</v>
          </cell>
          <cell r="O88">
            <v>63000</v>
          </cell>
          <cell r="P88">
            <v>63000</v>
          </cell>
        </row>
        <row r="89">
          <cell r="A89" t="str">
            <v>6024124031R18</v>
          </cell>
          <cell r="B89" t="str">
            <v>6024</v>
          </cell>
          <cell r="C89" t="str">
            <v>124031R</v>
          </cell>
          <cell r="D89" t="str">
            <v>124031R</v>
          </cell>
          <cell r="E89" t="str">
            <v>SLR2 BARE OEM DRIVE INT</v>
          </cell>
          <cell r="F89">
            <v>18</v>
          </cell>
          <cell r="G89">
            <v>226.81</v>
          </cell>
          <cell r="J89">
            <v>5</v>
          </cell>
          <cell r="K89">
            <v>1134.05</v>
          </cell>
          <cell r="L89">
            <v>226.81</v>
          </cell>
          <cell r="O89">
            <v>3500</v>
          </cell>
          <cell r="P89">
            <v>17500</v>
          </cell>
        </row>
        <row r="90">
          <cell r="A90" t="str">
            <v>6024124031X19</v>
          </cell>
          <cell r="B90" t="str">
            <v>6024</v>
          </cell>
          <cell r="C90" t="str">
            <v>124031X</v>
          </cell>
          <cell r="D90" t="str">
            <v>124031X</v>
          </cell>
          <cell r="E90" t="str">
            <v>SLR2 BARE OEM DRIVE INT</v>
          </cell>
          <cell r="F90">
            <v>19</v>
          </cell>
          <cell r="G90">
            <v>0</v>
          </cell>
          <cell r="J90">
            <v>7</v>
          </cell>
          <cell r="L90">
            <v>0</v>
          </cell>
          <cell r="O90">
            <v>15000</v>
          </cell>
          <cell r="P90">
            <v>105000</v>
          </cell>
        </row>
        <row r="91">
          <cell r="A91" t="str">
            <v>6025124032R18</v>
          </cell>
          <cell r="B91" t="str">
            <v>6025</v>
          </cell>
          <cell r="C91" t="str">
            <v>124032R</v>
          </cell>
          <cell r="D91" t="str">
            <v>124032R</v>
          </cell>
          <cell r="E91" t="str">
            <v>SLR3 1.2GB INT TAPE DRIVE</v>
          </cell>
          <cell r="F91">
            <v>18</v>
          </cell>
          <cell r="G91">
            <v>123.18</v>
          </cell>
          <cell r="J91">
            <v>14</v>
          </cell>
          <cell r="K91">
            <v>1724.46</v>
          </cell>
          <cell r="L91">
            <v>123.18</v>
          </cell>
          <cell r="O91">
            <v>5000</v>
          </cell>
          <cell r="P91">
            <v>70000</v>
          </cell>
        </row>
        <row r="92">
          <cell r="A92" t="str">
            <v>6025124032R58</v>
          </cell>
          <cell r="B92" t="str">
            <v>6025</v>
          </cell>
          <cell r="C92" t="str">
            <v>124032R</v>
          </cell>
          <cell r="D92" t="str">
            <v>124032R</v>
          </cell>
          <cell r="E92" t="str">
            <v>SLR3 1.2GB INT TAPE DRIVE</v>
          </cell>
          <cell r="F92">
            <v>58</v>
          </cell>
          <cell r="G92">
            <v>123.18</v>
          </cell>
          <cell r="J92">
            <v>3</v>
          </cell>
          <cell r="K92">
            <v>369.52</v>
          </cell>
          <cell r="L92">
            <v>123.18</v>
          </cell>
          <cell r="O92">
            <v>5000</v>
          </cell>
          <cell r="P92">
            <v>15000</v>
          </cell>
        </row>
        <row r="93">
          <cell r="A93" t="str">
            <v>602712406418</v>
          </cell>
          <cell r="B93" t="str">
            <v>6027</v>
          </cell>
          <cell r="C93" t="str">
            <v>124064</v>
          </cell>
          <cell r="D93" t="str">
            <v>124064</v>
          </cell>
          <cell r="E93" t="str">
            <v>6027,SLR4 DC , 2.5/5GB</v>
          </cell>
          <cell r="F93">
            <v>18</v>
          </cell>
          <cell r="G93">
            <v>0.01</v>
          </cell>
          <cell r="J93">
            <v>1</v>
          </cell>
          <cell r="K93">
            <v>0.01</v>
          </cell>
          <cell r="L93">
            <v>0.01</v>
          </cell>
          <cell r="N93">
            <v>0.01</v>
          </cell>
          <cell r="O93">
            <v>5000</v>
          </cell>
          <cell r="P93">
            <v>5000</v>
          </cell>
        </row>
        <row r="94">
          <cell r="A94" t="str">
            <v>6081124001R18</v>
          </cell>
          <cell r="B94" t="str">
            <v>6081</v>
          </cell>
          <cell r="C94" t="str">
            <v>124001R</v>
          </cell>
          <cell r="D94" t="str">
            <v>124001R</v>
          </cell>
          <cell r="E94" t="str">
            <v>SLR5 4/8GB INT</v>
          </cell>
          <cell r="F94">
            <v>18</v>
          </cell>
          <cell r="G94">
            <v>959.64</v>
          </cell>
          <cell r="J94">
            <v>3</v>
          </cell>
          <cell r="K94">
            <v>2878.93</v>
          </cell>
          <cell r="L94">
            <v>959.64</v>
          </cell>
          <cell r="O94">
            <v>5000</v>
          </cell>
          <cell r="P94">
            <v>15000</v>
          </cell>
        </row>
        <row r="95">
          <cell r="A95" t="str">
            <v>6081124001X19</v>
          </cell>
          <cell r="B95" t="str">
            <v>6081</v>
          </cell>
          <cell r="C95" t="str">
            <v>124001X</v>
          </cell>
          <cell r="D95" t="str">
            <v>124001X</v>
          </cell>
          <cell r="E95" t="str">
            <v>SLR5 4/8GB INT........*****.**</v>
          </cell>
          <cell r="F95">
            <v>19</v>
          </cell>
          <cell r="G95">
            <v>0</v>
          </cell>
          <cell r="J95">
            <v>1</v>
          </cell>
          <cell r="L95">
            <v>0</v>
          </cell>
          <cell r="O95">
            <v>5000</v>
          </cell>
          <cell r="P95">
            <v>5000</v>
          </cell>
        </row>
        <row r="96">
          <cell r="A96" t="str">
            <v>6129124021R18</v>
          </cell>
          <cell r="B96" t="str">
            <v>6129</v>
          </cell>
          <cell r="C96" t="str">
            <v>124021R</v>
          </cell>
          <cell r="D96" t="str">
            <v>124021R</v>
          </cell>
          <cell r="E96" t="str">
            <v>NS8 PRO 4/8GB INT</v>
          </cell>
          <cell r="F96">
            <v>18</v>
          </cell>
          <cell r="G96">
            <v>2007.15</v>
          </cell>
          <cell r="J96">
            <v>3</v>
          </cell>
          <cell r="K96">
            <v>6021.44</v>
          </cell>
          <cell r="L96">
            <v>2007.15</v>
          </cell>
          <cell r="O96">
            <v>2000</v>
          </cell>
          <cell r="P96">
            <v>6000</v>
          </cell>
        </row>
        <row r="97">
          <cell r="A97" t="str">
            <v>6129124021X19</v>
          </cell>
          <cell r="B97" t="str">
            <v>6129</v>
          </cell>
          <cell r="C97" t="str">
            <v>124021X</v>
          </cell>
          <cell r="D97" t="str">
            <v>124021X</v>
          </cell>
          <cell r="E97" t="str">
            <v>NS8 PRO 4/8GB INT 500KB/SEC.</v>
          </cell>
          <cell r="F97">
            <v>19</v>
          </cell>
          <cell r="G97">
            <v>0</v>
          </cell>
          <cell r="J97">
            <v>1</v>
          </cell>
          <cell r="L97">
            <v>0</v>
          </cell>
          <cell r="O97">
            <v>2000</v>
          </cell>
          <cell r="P97">
            <v>2000</v>
          </cell>
        </row>
        <row r="98">
          <cell r="A98" t="str">
            <v>616 GHACASE + PS SAM13604318</v>
          </cell>
          <cell r="B98" t="str">
            <v>616 GHACASE + PS SAM</v>
          </cell>
          <cell r="C98" t="str">
            <v>136043</v>
          </cell>
          <cell r="D98" t="str">
            <v>136042</v>
          </cell>
          <cell r="E98" t="str">
            <v>616 GHACASE + PS SAMPLE</v>
          </cell>
          <cell r="F98">
            <v>18</v>
          </cell>
          <cell r="G98">
            <v>7.49</v>
          </cell>
          <cell r="J98">
            <v>24</v>
          </cell>
          <cell r="K98">
            <v>179.76</v>
          </cell>
          <cell r="L98">
            <v>7.49</v>
          </cell>
          <cell r="N98">
            <v>7.49</v>
          </cell>
          <cell r="O98">
            <v>0</v>
          </cell>
          <cell r="P98">
            <v>0</v>
          </cell>
        </row>
        <row r="99">
          <cell r="A99" t="str">
            <v>616SA136020X19</v>
          </cell>
          <cell r="B99" t="str">
            <v>616SA</v>
          </cell>
          <cell r="C99" t="str">
            <v>136020X</v>
          </cell>
          <cell r="D99" t="str">
            <v>136020X</v>
          </cell>
          <cell r="E99" t="str">
            <v>VESTA CROWN ATX CABINET 180W</v>
          </cell>
          <cell r="F99">
            <v>19</v>
          </cell>
          <cell r="G99">
            <v>0</v>
          </cell>
          <cell r="J99">
            <v>3</v>
          </cell>
          <cell r="L99">
            <v>0</v>
          </cell>
          <cell r="O99">
            <v>0</v>
          </cell>
          <cell r="P99">
            <v>0</v>
          </cell>
        </row>
        <row r="100">
          <cell r="A100" t="str">
            <v>616SA136020X59</v>
          </cell>
          <cell r="B100" t="str">
            <v>616SA</v>
          </cell>
          <cell r="C100" t="str">
            <v>136020X</v>
          </cell>
          <cell r="D100" t="str">
            <v>136020X</v>
          </cell>
          <cell r="E100" t="str">
            <v>VESTA CROWN ATX CABINET 180W</v>
          </cell>
          <cell r="F100">
            <v>59</v>
          </cell>
          <cell r="G100">
            <v>0</v>
          </cell>
          <cell r="J100">
            <v>16</v>
          </cell>
          <cell r="L100">
            <v>0</v>
          </cell>
          <cell r="O100">
            <v>0</v>
          </cell>
          <cell r="P100">
            <v>0</v>
          </cell>
        </row>
        <row r="101">
          <cell r="A101" t="str">
            <v>616SD13601918</v>
          </cell>
          <cell r="B101" t="str">
            <v>616SD</v>
          </cell>
          <cell r="C101" t="str">
            <v>136019</v>
          </cell>
          <cell r="D101" t="str">
            <v>136019</v>
          </cell>
          <cell r="E101" t="str">
            <v>VESTA CROWN BABY AT CABINET.**</v>
          </cell>
          <cell r="F101">
            <v>18</v>
          </cell>
          <cell r="G101">
            <v>724.76</v>
          </cell>
          <cell r="H101">
            <v>1</v>
          </cell>
          <cell r="I101">
            <v>724.76</v>
          </cell>
          <cell r="J101">
            <v>1</v>
          </cell>
          <cell r="K101">
            <v>724.76</v>
          </cell>
          <cell r="L101">
            <v>724.76</v>
          </cell>
          <cell r="M101">
            <v>676.11348814229245</v>
          </cell>
          <cell r="N101">
            <v>724.76</v>
          </cell>
          <cell r="O101">
            <v>720</v>
          </cell>
          <cell r="P101">
            <v>1440</v>
          </cell>
        </row>
        <row r="102">
          <cell r="A102" t="str">
            <v>616SD136019X59</v>
          </cell>
          <cell r="B102" t="str">
            <v>616SD</v>
          </cell>
          <cell r="C102" t="str">
            <v>136019X</v>
          </cell>
          <cell r="D102" t="str">
            <v>136019X</v>
          </cell>
          <cell r="E102" t="str">
            <v>VESTA CROWN BABY AT CABINET.**</v>
          </cell>
          <cell r="F102">
            <v>59</v>
          </cell>
          <cell r="G102">
            <v>0</v>
          </cell>
          <cell r="J102">
            <v>22</v>
          </cell>
          <cell r="L102">
            <v>0</v>
          </cell>
          <cell r="O102">
            <v>0</v>
          </cell>
          <cell r="P102">
            <v>0</v>
          </cell>
        </row>
        <row r="103">
          <cell r="A103" t="str">
            <v>6214124006R18</v>
          </cell>
          <cell r="B103" t="str">
            <v>6214</v>
          </cell>
          <cell r="C103" t="str">
            <v>124006R</v>
          </cell>
          <cell r="D103" t="str">
            <v>124006R</v>
          </cell>
          <cell r="E103" t="str">
            <v>SLR24  12/24GB INT,TAPE DRIVE</v>
          </cell>
          <cell r="F103">
            <v>18</v>
          </cell>
          <cell r="G103">
            <v>0.57999999999999996</v>
          </cell>
          <cell r="J103">
            <v>9</v>
          </cell>
          <cell r="K103">
            <v>5.26</v>
          </cell>
          <cell r="L103">
            <v>0.57999999999999996</v>
          </cell>
          <cell r="O103">
            <v>7000</v>
          </cell>
          <cell r="P103">
            <v>63000</v>
          </cell>
        </row>
        <row r="104">
          <cell r="A104" t="str">
            <v>6230124028R18</v>
          </cell>
          <cell r="B104" t="str">
            <v>6230</v>
          </cell>
          <cell r="C104" t="str">
            <v>124028R</v>
          </cell>
          <cell r="D104" t="str">
            <v>124028R</v>
          </cell>
          <cell r="E104" t="str">
            <v>NS20 PRO 10/20GB INT</v>
          </cell>
          <cell r="F104">
            <v>18</v>
          </cell>
          <cell r="G104">
            <v>0.59</v>
          </cell>
          <cell r="J104">
            <v>3</v>
          </cell>
          <cell r="K104">
            <v>1.76</v>
          </cell>
          <cell r="L104">
            <v>0.59</v>
          </cell>
          <cell r="O104">
            <v>4500</v>
          </cell>
          <cell r="P104">
            <v>13500</v>
          </cell>
        </row>
        <row r="105">
          <cell r="A105" t="str">
            <v>6290MC12407348</v>
          </cell>
          <cell r="B105" t="str">
            <v>6290MC</v>
          </cell>
          <cell r="C105" t="str">
            <v>124073</v>
          </cell>
          <cell r="D105" t="str">
            <v>124073</v>
          </cell>
          <cell r="E105" t="str">
            <v>SLR24, 8CART. AUTOLOADER EXT.</v>
          </cell>
          <cell r="F105">
            <v>48</v>
          </cell>
          <cell r="G105">
            <v>131552.38</v>
          </cell>
          <cell r="J105">
            <v>1</v>
          </cell>
          <cell r="K105">
            <v>131552.38</v>
          </cell>
          <cell r="L105">
            <v>131552.38</v>
          </cell>
          <cell r="N105">
            <v>131552.38</v>
          </cell>
          <cell r="O105">
            <v>131550</v>
          </cell>
          <cell r="P105">
            <v>131550</v>
          </cell>
        </row>
        <row r="106">
          <cell r="A106" t="str">
            <v>6328EL124063R18</v>
          </cell>
          <cell r="B106" t="str">
            <v>6328EL</v>
          </cell>
          <cell r="C106" t="str">
            <v>124063R</v>
          </cell>
          <cell r="D106" t="str">
            <v>124063R</v>
          </cell>
          <cell r="E106" t="str">
            <v>TR-4 4/8GB BARE DRIVE IN ATAPI</v>
          </cell>
          <cell r="F106">
            <v>18</v>
          </cell>
          <cell r="G106">
            <v>1063.3900000000001</v>
          </cell>
          <cell r="J106">
            <v>4</v>
          </cell>
          <cell r="K106">
            <v>4253.55</v>
          </cell>
          <cell r="L106">
            <v>1063.3900000000001</v>
          </cell>
          <cell r="O106">
            <v>2500</v>
          </cell>
          <cell r="P106">
            <v>10000</v>
          </cell>
        </row>
        <row r="107">
          <cell r="A107" t="str">
            <v>6328EL124063X19</v>
          </cell>
          <cell r="B107" t="str">
            <v>6328EL</v>
          </cell>
          <cell r="C107" t="str">
            <v>124063X</v>
          </cell>
          <cell r="D107" t="str">
            <v>124063X</v>
          </cell>
          <cell r="E107" t="str">
            <v>TR-4 R/8GB BARE DRIVE IN ATAPI</v>
          </cell>
          <cell r="F107">
            <v>19</v>
          </cell>
          <cell r="G107">
            <v>0</v>
          </cell>
          <cell r="H107">
            <v>1</v>
          </cell>
          <cell r="L107">
            <v>0</v>
          </cell>
          <cell r="O107">
            <v>2500</v>
          </cell>
          <cell r="P107">
            <v>2500</v>
          </cell>
        </row>
        <row r="108">
          <cell r="A108" t="str">
            <v>6332124083X19</v>
          </cell>
          <cell r="B108" t="str">
            <v>6332</v>
          </cell>
          <cell r="C108" t="str">
            <v>124083X</v>
          </cell>
          <cell r="D108" t="str">
            <v>124083X</v>
          </cell>
          <cell r="E108" t="str">
            <v>DLT 4000 INT BARE 20/40GB.*.**</v>
          </cell>
          <cell r="F108">
            <v>19</v>
          </cell>
          <cell r="G108">
            <v>0</v>
          </cell>
          <cell r="J108">
            <v>1</v>
          </cell>
          <cell r="L108">
            <v>0</v>
          </cell>
          <cell r="O108">
            <v>25000</v>
          </cell>
          <cell r="P108">
            <v>25000</v>
          </cell>
        </row>
        <row r="109">
          <cell r="A109" t="str">
            <v>6342EE124075R58</v>
          </cell>
          <cell r="B109" t="str">
            <v>6342EE</v>
          </cell>
          <cell r="C109" t="str">
            <v>124075R</v>
          </cell>
          <cell r="D109" t="str">
            <v>124075R</v>
          </cell>
          <cell r="E109" t="str">
            <v>DLT 8000 40 / 80 GB EXTERNAL</v>
          </cell>
          <cell r="F109">
            <v>58</v>
          </cell>
          <cell r="G109">
            <v>20.010000000000002</v>
          </cell>
          <cell r="H109">
            <v>1</v>
          </cell>
          <cell r="I109">
            <v>20</v>
          </cell>
          <cell r="L109">
            <v>20.010000000000002</v>
          </cell>
          <cell r="O109">
            <v>25000</v>
          </cell>
          <cell r="P109">
            <v>25000</v>
          </cell>
        </row>
        <row r="110">
          <cell r="A110" t="str">
            <v>6372124084R18</v>
          </cell>
          <cell r="B110" t="str">
            <v>6372</v>
          </cell>
          <cell r="C110" t="str">
            <v>124084R</v>
          </cell>
          <cell r="D110" t="str">
            <v>124084R</v>
          </cell>
          <cell r="E110" t="str">
            <v>DLT8000 A'LOADER,7CART,TABLETOP</v>
          </cell>
          <cell r="F110">
            <v>18</v>
          </cell>
          <cell r="G110">
            <v>23014.01</v>
          </cell>
          <cell r="J110">
            <v>1</v>
          </cell>
          <cell r="K110">
            <v>23014</v>
          </cell>
          <cell r="L110">
            <v>23014.01</v>
          </cell>
          <cell r="O110">
            <v>23000</v>
          </cell>
          <cell r="P110">
            <v>23000</v>
          </cell>
        </row>
        <row r="111">
          <cell r="A111" t="str">
            <v>64 MD SD RAM134018TN18</v>
          </cell>
          <cell r="B111" t="str">
            <v>64 MD SD RAM</v>
          </cell>
          <cell r="C111" t="str">
            <v>134018TN</v>
          </cell>
          <cell r="D111" t="str">
            <v>134018TN</v>
          </cell>
          <cell r="E111" t="str">
            <v>MX 64MB 70 PIN/PC-133</v>
          </cell>
          <cell r="F111">
            <v>18</v>
          </cell>
          <cell r="G111">
            <v>700</v>
          </cell>
          <cell r="J111">
            <v>2</v>
          </cell>
          <cell r="K111">
            <v>1400</v>
          </cell>
          <cell r="L111">
            <v>700</v>
          </cell>
          <cell r="N111">
            <v>700</v>
          </cell>
          <cell r="O111">
            <v>700</v>
          </cell>
          <cell r="P111">
            <v>1400</v>
          </cell>
        </row>
        <row r="112">
          <cell r="A112" t="str">
            <v>654-00103116279R18</v>
          </cell>
          <cell r="B112" t="str">
            <v>654-00103</v>
          </cell>
          <cell r="C112" t="str">
            <v>116279R</v>
          </cell>
          <cell r="D112" t="str">
            <v>116279R</v>
          </cell>
          <cell r="E112" t="str">
            <v>REF MS MOUSE PS/2</v>
          </cell>
          <cell r="F112">
            <v>18</v>
          </cell>
          <cell r="G112">
            <v>0.74</v>
          </cell>
          <cell r="J112">
            <v>3</v>
          </cell>
          <cell r="K112">
            <v>2.2200000000000002</v>
          </cell>
          <cell r="L112">
            <v>0.74</v>
          </cell>
          <cell r="O112">
            <v>400</v>
          </cell>
          <cell r="P112">
            <v>1200</v>
          </cell>
        </row>
        <row r="113">
          <cell r="A113" t="str">
            <v>673-00283116283R18</v>
          </cell>
          <cell r="B113" t="str">
            <v>673-00283</v>
          </cell>
          <cell r="C113" t="str">
            <v>116283R</v>
          </cell>
          <cell r="D113" t="str">
            <v>116283R</v>
          </cell>
          <cell r="E113" t="str">
            <v>REF INTELLI PS/2 MOUSE</v>
          </cell>
          <cell r="F113">
            <v>18</v>
          </cell>
          <cell r="G113">
            <v>0.68</v>
          </cell>
          <cell r="J113">
            <v>19</v>
          </cell>
          <cell r="K113">
            <v>12.91</v>
          </cell>
          <cell r="L113">
            <v>0.68</v>
          </cell>
          <cell r="O113">
            <v>400</v>
          </cell>
          <cell r="P113">
            <v>7600</v>
          </cell>
        </row>
        <row r="114">
          <cell r="A114" t="str">
            <v>673-00283116283X19</v>
          </cell>
          <cell r="B114" t="str">
            <v>673-00283</v>
          </cell>
          <cell r="C114" t="str">
            <v>116283X</v>
          </cell>
          <cell r="D114" t="str">
            <v>116283X</v>
          </cell>
          <cell r="E114" t="str">
            <v>MOUSE INTELLI PS/2</v>
          </cell>
          <cell r="F114">
            <v>19</v>
          </cell>
          <cell r="G114">
            <v>0</v>
          </cell>
          <cell r="J114">
            <v>5</v>
          </cell>
          <cell r="L114">
            <v>0</v>
          </cell>
          <cell r="O114">
            <v>0</v>
          </cell>
          <cell r="P114">
            <v>0</v>
          </cell>
        </row>
        <row r="115">
          <cell r="A115" t="str">
            <v>80525PY500512110292X19</v>
          </cell>
          <cell r="B115" t="str">
            <v>80525PY500512</v>
          </cell>
          <cell r="C115" t="str">
            <v>110292X</v>
          </cell>
          <cell r="D115" t="str">
            <v>110292X</v>
          </cell>
          <cell r="E115" t="str">
            <v>TRAY PENTIUM 500MHZ DESKTOP</v>
          </cell>
          <cell r="F115">
            <v>19</v>
          </cell>
          <cell r="G115">
            <v>0</v>
          </cell>
          <cell r="J115">
            <v>6</v>
          </cell>
          <cell r="L115">
            <v>0</v>
          </cell>
          <cell r="O115">
            <v>7500</v>
          </cell>
          <cell r="P115">
            <v>45000</v>
          </cell>
        </row>
        <row r="116">
          <cell r="A116" t="str">
            <v>80525PY550512110297X19</v>
          </cell>
          <cell r="B116" t="str">
            <v>80525PY550512</v>
          </cell>
          <cell r="C116" t="str">
            <v>110297X</v>
          </cell>
          <cell r="D116" t="str">
            <v>110297X</v>
          </cell>
          <cell r="E116" t="str">
            <v>TRAY PENTIUM III 550MHZ DESKTOP</v>
          </cell>
          <cell r="F116">
            <v>19</v>
          </cell>
          <cell r="G116">
            <v>0</v>
          </cell>
          <cell r="J116">
            <v>16</v>
          </cell>
          <cell r="L116">
            <v>0</v>
          </cell>
          <cell r="O116">
            <v>6000</v>
          </cell>
          <cell r="P116">
            <v>96000</v>
          </cell>
        </row>
        <row r="117">
          <cell r="A117" t="str">
            <v>80526PY550256110257X19</v>
          </cell>
          <cell r="B117" t="str">
            <v>80526PY550256</v>
          </cell>
          <cell r="C117" t="str">
            <v>110257X</v>
          </cell>
          <cell r="D117" t="str">
            <v>110257X</v>
          </cell>
          <cell r="E117" t="str">
            <v>TRAY PENTIUM III 550 MHZ</v>
          </cell>
          <cell r="F117">
            <v>19</v>
          </cell>
          <cell r="G117">
            <v>0</v>
          </cell>
          <cell r="J117">
            <v>1</v>
          </cell>
          <cell r="L117">
            <v>0</v>
          </cell>
          <cell r="O117">
            <v>7500</v>
          </cell>
          <cell r="P117">
            <v>7500</v>
          </cell>
        </row>
        <row r="118">
          <cell r="A118" t="str">
            <v>810EBS1 - 925119012X19</v>
          </cell>
          <cell r="B118" t="str">
            <v>810EBS1 - 925</v>
          </cell>
          <cell r="C118" t="str">
            <v>119012X</v>
          </cell>
          <cell r="D118" t="str">
            <v>119012X</v>
          </cell>
          <cell r="E118" t="str">
            <v>PC PARTNER P 700</v>
          </cell>
          <cell r="F118">
            <v>19</v>
          </cell>
          <cell r="G118">
            <v>0</v>
          </cell>
          <cell r="J118">
            <v>20</v>
          </cell>
          <cell r="L118">
            <v>0</v>
          </cell>
          <cell r="M118">
            <v>604.59459459459458</v>
          </cell>
          <cell r="N118">
            <v>4355.1099999999997</v>
          </cell>
          <cell r="O118">
            <v>1900</v>
          </cell>
          <cell r="P118">
            <v>38000</v>
          </cell>
        </row>
        <row r="119">
          <cell r="A119" t="str">
            <v>810EBS1 - 925119012X49</v>
          </cell>
          <cell r="B119" t="str">
            <v>810EBS1 - 925</v>
          </cell>
          <cell r="C119" t="str">
            <v>119012X</v>
          </cell>
          <cell r="D119" t="str">
            <v>119012X</v>
          </cell>
          <cell r="E119" t="str">
            <v>PC PARTNER P 700</v>
          </cell>
          <cell r="F119">
            <v>49</v>
          </cell>
          <cell r="G119">
            <v>0</v>
          </cell>
          <cell r="J119">
            <v>7</v>
          </cell>
          <cell r="L119">
            <v>0</v>
          </cell>
          <cell r="M119">
            <v>604.59459459459458</v>
          </cell>
          <cell r="N119">
            <v>4355.1099999999997</v>
          </cell>
          <cell r="O119">
            <v>1900</v>
          </cell>
          <cell r="P119">
            <v>13300</v>
          </cell>
        </row>
        <row r="120">
          <cell r="A120" t="str">
            <v>810EBS1 - 925119012X59</v>
          </cell>
          <cell r="B120" t="str">
            <v>810EBS1 - 925</v>
          </cell>
          <cell r="C120" t="str">
            <v>119012X</v>
          </cell>
          <cell r="D120" t="str">
            <v>119012X</v>
          </cell>
          <cell r="E120" t="str">
            <v>PC PARTNER P 700</v>
          </cell>
          <cell r="F120">
            <v>59</v>
          </cell>
          <cell r="G120">
            <v>0</v>
          </cell>
          <cell r="J120">
            <v>1</v>
          </cell>
          <cell r="L120">
            <v>0</v>
          </cell>
          <cell r="M120">
            <v>604.59459459459458</v>
          </cell>
          <cell r="N120">
            <v>4355.1099999999997</v>
          </cell>
          <cell r="O120">
            <v>1900</v>
          </cell>
          <cell r="P120">
            <v>1900</v>
          </cell>
        </row>
        <row r="121">
          <cell r="A121" t="str">
            <v>810EBS1-92511901218</v>
          </cell>
          <cell r="B121" t="str">
            <v>810EBS1-925</v>
          </cell>
          <cell r="C121" t="str">
            <v>119012</v>
          </cell>
          <cell r="D121" t="str">
            <v>119012</v>
          </cell>
          <cell r="E121" t="str">
            <v>PC PARTNER P 700</v>
          </cell>
          <cell r="F121">
            <v>18</v>
          </cell>
          <cell r="G121">
            <v>4355.1099999999997</v>
          </cell>
          <cell r="J121">
            <v>7</v>
          </cell>
          <cell r="K121">
            <v>30485.74</v>
          </cell>
          <cell r="L121">
            <v>4355.1099999999997</v>
          </cell>
          <cell r="M121">
            <v>2491.546511627907</v>
          </cell>
          <cell r="N121">
            <v>4355.1099999999997</v>
          </cell>
          <cell r="O121">
            <v>1900</v>
          </cell>
          <cell r="P121">
            <v>13300</v>
          </cell>
        </row>
        <row r="122">
          <cell r="A122" t="str">
            <v>810EBS1-92511901248</v>
          </cell>
          <cell r="B122" t="str">
            <v>810EBS1-925</v>
          </cell>
          <cell r="C122" t="str">
            <v>119012</v>
          </cell>
          <cell r="D122" t="str">
            <v>119012</v>
          </cell>
          <cell r="E122" t="str">
            <v>PC PARTNER P 700</v>
          </cell>
          <cell r="F122">
            <v>48</v>
          </cell>
          <cell r="G122">
            <v>4355.1099999999997</v>
          </cell>
          <cell r="J122">
            <v>2</v>
          </cell>
          <cell r="K122">
            <v>8710.2099999999991</v>
          </cell>
          <cell r="L122">
            <v>4355.1099999999997</v>
          </cell>
          <cell r="M122">
            <v>2491.546511627907</v>
          </cell>
          <cell r="N122">
            <v>4355.1099999999997</v>
          </cell>
          <cell r="O122">
            <v>1900</v>
          </cell>
          <cell r="P122">
            <v>3800</v>
          </cell>
        </row>
        <row r="123">
          <cell r="A123" t="str">
            <v>810EBS1-92511901258</v>
          </cell>
          <cell r="B123" t="str">
            <v>810EBS1-925</v>
          </cell>
          <cell r="C123" t="str">
            <v>119012</v>
          </cell>
          <cell r="D123" t="str">
            <v>119012</v>
          </cell>
          <cell r="E123" t="str">
            <v>PC PARTNER P 700</v>
          </cell>
          <cell r="F123">
            <v>58</v>
          </cell>
          <cell r="G123">
            <v>4355.1099999999997</v>
          </cell>
          <cell r="H123">
            <v>3</v>
          </cell>
          <cell r="I123">
            <v>13065.31</v>
          </cell>
          <cell r="L123">
            <v>4355.1099999999997</v>
          </cell>
          <cell r="M123">
            <v>2491.546511627907</v>
          </cell>
          <cell r="N123">
            <v>4355.1099999999997</v>
          </cell>
          <cell r="O123">
            <v>1900</v>
          </cell>
          <cell r="P123">
            <v>5700</v>
          </cell>
        </row>
        <row r="124">
          <cell r="A124" t="str">
            <v>810EBS1-92511901268</v>
          </cell>
          <cell r="B124" t="str">
            <v>810EBS1-925</v>
          </cell>
          <cell r="C124" t="str">
            <v>119012</v>
          </cell>
          <cell r="D124" t="str">
            <v>119012</v>
          </cell>
          <cell r="E124" t="str">
            <v>PC PARTNER P 700</v>
          </cell>
          <cell r="F124">
            <v>68</v>
          </cell>
          <cell r="G124">
            <v>4355.1099999999997</v>
          </cell>
          <cell r="J124">
            <v>2</v>
          </cell>
          <cell r="K124">
            <v>8710.2099999999991</v>
          </cell>
          <cell r="L124">
            <v>4355.1099999999997</v>
          </cell>
          <cell r="M124">
            <v>2491.546511627907</v>
          </cell>
          <cell r="N124">
            <v>4355.1099999999997</v>
          </cell>
          <cell r="O124">
            <v>1900</v>
          </cell>
          <cell r="P124">
            <v>3800</v>
          </cell>
        </row>
        <row r="125">
          <cell r="A125" t="str">
            <v>810EBS1-925119012R58</v>
          </cell>
          <cell r="B125" t="str">
            <v>810EBS1-925</v>
          </cell>
          <cell r="C125" t="str">
            <v>119012R</v>
          </cell>
          <cell r="D125" t="str">
            <v>119012R</v>
          </cell>
          <cell r="E125" t="str">
            <v>PC PARTNER P 700</v>
          </cell>
          <cell r="F125">
            <v>58</v>
          </cell>
          <cell r="G125">
            <v>85.58</v>
          </cell>
          <cell r="J125">
            <v>5</v>
          </cell>
          <cell r="K125">
            <v>427.89</v>
          </cell>
          <cell r="L125">
            <v>85.58</v>
          </cell>
          <cell r="M125">
            <v>1772.7272727272727</v>
          </cell>
          <cell r="N125">
            <v>4355.1099999999997</v>
          </cell>
          <cell r="O125">
            <v>1900</v>
          </cell>
          <cell r="P125">
            <v>9500</v>
          </cell>
        </row>
        <row r="126">
          <cell r="A126" t="str">
            <v>810EBS1-925119012R68</v>
          </cell>
          <cell r="B126" t="str">
            <v>810EBS1-925</v>
          </cell>
          <cell r="C126" t="str">
            <v>119012R</v>
          </cell>
          <cell r="D126" t="str">
            <v>119012R</v>
          </cell>
          <cell r="E126" t="str">
            <v>PC PARTNER P 700</v>
          </cell>
          <cell r="F126">
            <v>68</v>
          </cell>
          <cell r="G126">
            <v>85.58</v>
          </cell>
          <cell r="J126">
            <v>8</v>
          </cell>
          <cell r="K126">
            <v>684.63</v>
          </cell>
          <cell r="L126">
            <v>85.58</v>
          </cell>
          <cell r="M126">
            <v>1772.7272727272727</v>
          </cell>
          <cell r="N126">
            <v>4355.1099999999997</v>
          </cell>
          <cell r="O126">
            <v>1900</v>
          </cell>
          <cell r="P126">
            <v>15200</v>
          </cell>
        </row>
        <row r="127">
          <cell r="A127" t="str">
            <v>810EBS3 - C924119019X19</v>
          </cell>
          <cell r="B127" t="str">
            <v>810EBS3 - C924</v>
          </cell>
          <cell r="C127" t="str">
            <v>119019X</v>
          </cell>
          <cell r="D127" t="str">
            <v>119019X</v>
          </cell>
          <cell r="E127" t="str">
            <v>INTEL 810E CHIPSET SOCKET 370</v>
          </cell>
          <cell r="F127">
            <v>19</v>
          </cell>
          <cell r="G127">
            <v>0</v>
          </cell>
          <cell r="H127">
            <v>1</v>
          </cell>
          <cell r="J127">
            <v>201</v>
          </cell>
          <cell r="L127">
            <v>0</v>
          </cell>
          <cell r="M127">
            <v>1000</v>
          </cell>
          <cell r="O127">
            <v>3500</v>
          </cell>
          <cell r="P127">
            <v>707000</v>
          </cell>
        </row>
        <row r="128">
          <cell r="A128" t="str">
            <v>810EBS3 - C924119019X49</v>
          </cell>
          <cell r="B128" t="str">
            <v>810EBS3 - C924</v>
          </cell>
          <cell r="C128" t="str">
            <v>119019X</v>
          </cell>
          <cell r="D128" t="str">
            <v>119019X</v>
          </cell>
          <cell r="E128" t="str">
            <v>INTEL 810E CHIPSET SOCKET 370</v>
          </cell>
          <cell r="F128">
            <v>49</v>
          </cell>
          <cell r="G128">
            <v>0</v>
          </cell>
          <cell r="J128">
            <v>3</v>
          </cell>
          <cell r="L128">
            <v>0</v>
          </cell>
          <cell r="M128">
            <v>1000</v>
          </cell>
          <cell r="O128">
            <v>3500</v>
          </cell>
          <cell r="P128">
            <v>10500</v>
          </cell>
        </row>
        <row r="129">
          <cell r="A129" t="str">
            <v>810EBS3 - C924119019X39</v>
          </cell>
          <cell r="B129" t="str">
            <v>810EBS3 - C924</v>
          </cell>
          <cell r="C129" t="str">
            <v>119019X</v>
          </cell>
          <cell r="D129" t="str">
            <v>119019X</v>
          </cell>
          <cell r="E129" t="str">
            <v>INTEL 810E CHIPSET SOCKET 370</v>
          </cell>
          <cell r="F129">
            <v>39</v>
          </cell>
          <cell r="G129">
            <v>0</v>
          </cell>
          <cell r="L129">
            <v>0</v>
          </cell>
          <cell r="O129">
            <v>3500</v>
          </cell>
          <cell r="P129">
            <v>0</v>
          </cell>
        </row>
        <row r="130">
          <cell r="A130" t="str">
            <v>810EBS3-C924119019R18</v>
          </cell>
          <cell r="B130" t="str">
            <v>810EBS3-C924</v>
          </cell>
          <cell r="C130" t="str">
            <v>119019R</v>
          </cell>
          <cell r="D130" t="str">
            <v>119019R</v>
          </cell>
          <cell r="E130" t="str">
            <v>INTEL 810E CHIPSET SOCKET 370*</v>
          </cell>
          <cell r="F130">
            <v>18</v>
          </cell>
          <cell r="G130">
            <v>179.28</v>
          </cell>
          <cell r="H130">
            <v>1</v>
          </cell>
          <cell r="I130">
            <v>179.27</v>
          </cell>
          <cell r="J130">
            <v>121</v>
          </cell>
          <cell r="K130">
            <v>21692.69</v>
          </cell>
          <cell r="L130">
            <v>179.28</v>
          </cell>
          <cell r="O130">
            <v>2500</v>
          </cell>
          <cell r="P130">
            <v>305000</v>
          </cell>
        </row>
        <row r="131">
          <cell r="A131" t="str">
            <v>810EBS3-C924119019R48</v>
          </cell>
          <cell r="B131" t="str">
            <v>810EBS3-C924</v>
          </cell>
          <cell r="C131" t="str">
            <v>119019R</v>
          </cell>
          <cell r="D131" t="str">
            <v>119019R</v>
          </cell>
          <cell r="E131" t="str">
            <v>INTEL 810E CHIPSET SOCKET 370*</v>
          </cell>
          <cell r="F131">
            <v>48</v>
          </cell>
          <cell r="G131">
            <v>179.28</v>
          </cell>
          <cell r="J131">
            <v>37</v>
          </cell>
          <cell r="K131">
            <v>6633.3</v>
          </cell>
          <cell r="L131">
            <v>179.28</v>
          </cell>
          <cell r="O131">
            <v>2500</v>
          </cell>
          <cell r="P131">
            <v>92500</v>
          </cell>
        </row>
        <row r="132">
          <cell r="A132" t="str">
            <v>810EBS3-C924119019R58</v>
          </cell>
          <cell r="B132" t="str">
            <v>810EBS3-C924</v>
          </cell>
          <cell r="C132" t="str">
            <v>119019R</v>
          </cell>
          <cell r="D132" t="str">
            <v>119019R</v>
          </cell>
          <cell r="E132" t="str">
            <v>INTEL 810E CHIPSET SOCKET 370*</v>
          </cell>
          <cell r="F132">
            <v>58</v>
          </cell>
          <cell r="G132">
            <v>179.28</v>
          </cell>
          <cell r="J132">
            <v>39</v>
          </cell>
          <cell r="K132">
            <v>6991.86</v>
          </cell>
          <cell r="L132">
            <v>179.28</v>
          </cell>
          <cell r="O132">
            <v>2500</v>
          </cell>
          <cell r="P132">
            <v>97500</v>
          </cell>
        </row>
        <row r="133">
          <cell r="A133" t="str">
            <v>810EBS3-C924119019R68</v>
          </cell>
          <cell r="B133" t="str">
            <v>810EBS3-C924</v>
          </cell>
          <cell r="C133" t="str">
            <v>119019R</v>
          </cell>
          <cell r="D133" t="str">
            <v>119019R</v>
          </cell>
          <cell r="E133" t="str">
            <v>INTEL 810E CHIPSET SOCKET 370*</v>
          </cell>
          <cell r="F133">
            <v>68</v>
          </cell>
          <cell r="G133">
            <v>179.28</v>
          </cell>
          <cell r="J133">
            <v>20</v>
          </cell>
          <cell r="K133">
            <v>3585.57</v>
          </cell>
          <cell r="L133">
            <v>179.28</v>
          </cell>
          <cell r="O133">
            <v>2500</v>
          </cell>
          <cell r="P133">
            <v>50000</v>
          </cell>
        </row>
        <row r="134">
          <cell r="A134" t="str">
            <v>92657116281R18</v>
          </cell>
          <cell r="B134" t="str">
            <v>92657</v>
          </cell>
          <cell r="C134" t="str">
            <v>116281R</v>
          </cell>
          <cell r="D134" t="str">
            <v>116281R</v>
          </cell>
          <cell r="E134" t="str">
            <v>REF INTELLI MOUSE</v>
          </cell>
          <cell r="F134">
            <v>18</v>
          </cell>
          <cell r="G134">
            <v>0.01</v>
          </cell>
          <cell r="J134">
            <v>5</v>
          </cell>
          <cell r="K134">
            <v>0.05</v>
          </cell>
          <cell r="L134">
            <v>0.01</v>
          </cell>
          <cell r="O134">
            <v>400</v>
          </cell>
          <cell r="P134">
            <v>2000</v>
          </cell>
        </row>
        <row r="135">
          <cell r="A135" t="str">
            <v>959 4HACASE + PS SAM13604218</v>
          </cell>
          <cell r="B135" t="str">
            <v>959 4HACASE + PS SAM</v>
          </cell>
          <cell r="C135" t="str">
            <v>136042</v>
          </cell>
          <cell r="D135" t="str">
            <v>136041</v>
          </cell>
          <cell r="E135" t="str">
            <v>959 4HACASE + PS SAMPLE</v>
          </cell>
          <cell r="F135">
            <v>18</v>
          </cell>
          <cell r="G135">
            <v>137</v>
          </cell>
          <cell r="J135">
            <v>1</v>
          </cell>
          <cell r="K135">
            <v>137</v>
          </cell>
          <cell r="L135">
            <v>137</v>
          </cell>
          <cell r="N135">
            <v>137</v>
          </cell>
          <cell r="O135">
            <v>0</v>
          </cell>
          <cell r="P135">
            <v>0</v>
          </cell>
        </row>
        <row r="136">
          <cell r="A136" t="str">
            <v>959SA13601818</v>
          </cell>
          <cell r="B136" t="str">
            <v>959SA</v>
          </cell>
          <cell r="C136" t="str">
            <v>136018</v>
          </cell>
          <cell r="D136" t="str">
            <v>136018</v>
          </cell>
          <cell r="E136" t="str">
            <v>VESTA ROBOT ATX CABINET ***.**</v>
          </cell>
          <cell r="F136">
            <v>18</v>
          </cell>
          <cell r="G136">
            <v>921.36</v>
          </cell>
          <cell r="H136">
            <v>2</v>
          </cell>
          <cell r="I136">
            <v>1842.72</v>
          </cell>
          <cell r="J136">
            <v>1</v>
          </cell>
          <cell r="K136">
            <v>921.36</v>
          </cell>
          <cell r="L136">
            <v>921.36</v>
          </cell>
          <cell r="M136">
            <v>996.0920052268948</v>
          </cell>
          <cell r="N136">
            <v>921.36</v>
          </cell>
          <cell r="O136">
            <v>900</v>
          </cell>
          <cell r="P136">
            <v>2700</v>
          </cell>
        </row>
        <row r="137">
          <cell r="A137" t="str">
            <v>959SA13601859</v>
          </cell>
          <cell r="B137" t="str">
            <v>959SA</v>
          </cell>
          <cell r="C137" t="str">
            <v>136018</v>
          </cell>
          <cell r="D137" t="str">
            <v>136018</v>
          </cell>
          <cell r="E137" t="str">
            <v>VESTA ROBOT ATX CABINET ***.**</v>
          </cell>
          <cell r="F137">
            <v>59</v>
          </cell>
          <cell r="G137">
            <v>921.36</v>
          </cell>
          <cell r="J137">
            <v>7</v>
          </cell>
          <cell r="K137">
            <v>6449.52</v>
          </cell>
          <cell r="L137">
            <v>921.36</v>
          </cell>
          <cell r="M137">
            <v>996.0920052268948</v>
          </cell>
          <cell r="N137">
            <v>921.36</v>
          </cell>
          <cell r="O137">
            <v>900</v>
          </cell>
          <cell r="P137">
            <v>6300</v>
          </cell>
        </row>
        <row r="138">
          <cell r="A138" t="str">
            <v>959SA136018X19</v>
          </cell>
          <cell r="B138" t="str">
            <v>959SA</v>
          </cell>
          <cell r="C138" t="str">
            <v>136018X</v>
          </cell>
          <cell r="D138" t="str">
            <v>136018X</v>
          </cell>
          <cell r="E138" t="str">
            <v>VESTA ROBOT ATX CABINET ***.**</v>
          </cell>
          <cell r="F138">
            <v>19</v>
          </cell>
          <cell r="G138">
            <v>0</v>
          </cell>
          <cell r="J138">
            <v>16</v>
          </cell>
          <cell r="L138">
            <v>0</v>
          </cell>
          <cell r="M138">
            <v>250</v>
          </cell>
          <cell r="N138">
            <v>921.36</v>
          </cell>
          <cell r="O138">
            <v>0</v>
          </cell>
          <cell r="P138">
            <v>0</v>
          </cell>
        </row>
        <row r="139">
          <cell r="A139" t="str">
            <v>959SA136018X59</v>
          </cell>
          <cell r="B139" t="str">
            <v>959SA</v>
          </cell>
          <cell r="C139" t="str">
            <v>136018X</v>
          </cell>
          <cell r="D139" t="str">
            <v>136018X</v>
          </cell>
          <cell r="E139" t="str">
            <v>VESTA ROBOT ATX CABINET ***.**</v>
          </cell>
          <cell r="F139">
            <v>59</v>
          </cell>
          <cell r="G139">
            <v>0</v>
          </cell>
          <cell r="J139">
            <v>6</v>
          </cell>
          <cell r="L139">
            <v>0</v>
          </cell>
          <cell r="M139">
            <v>250</v>
          </cell>
          <cell r="N139">
            <v>921.36</v>
          </cell>
          <cell r="O139">
            <v>0</v>
          </cell>
          <cell r="P139">
            <v>0</v>
          </cell>
        </row>
        <row r="140">
          <cell r="A140" t="str">
            <v>959SD13601718</v>
          </cell>
          <cell r="B140" t="str">
            <v>959SD</v>
          </cell>
          <cell r="C140" t="str">
            <v>136017</v>
          </cell>
          <cell r="D140" t="str">
            <v>136017</v>
          </cell>
          <cell r="E140" t="str">
            <v>VESTA ROBOT BABY AT CABINET 150</v>
          </cell>
          <cell r="F140">
            <v>18</v>
          </cell>
          <cell r="G140">
            <v>693.26</v>
          </cell>
          <cell r="J140">
            <v>1</v>
          </cell>
          <cell r="K140">
            <v>693.26</v>
          </cell>
          <cell r="L140">
            <v>693.26</v>
          </cell>
          <cell r="M140">
            <v>666.79782847718525</v>
          </cell>
          <cell r="N140">
            <v>693.26</v>
          </cell>
          <cell r="O140">
            <v>690</v>
          </cell>
          <cell r="P140">
            <v>690</v>
          </cell>
        </row>
        <row r="141">
          <cell r="A141" t="str">
            <v>959SD136017X19</v>
          </cell>
          <cell r="B141" t="str">
            <v>959SD</v>
          </cell>
          <cell r="C141" t="str">
            <v>136017X</v>
          </cell>
          <cell r="D141" t="str">
            <v>136017X</v>
          </cell>
          <cell r="E141" t="str">
            <v>VESTA ROBOT BABY AT CABINET.**</v>
          </cell>
          <cell r="F141">
            <v>19</v>
          </cell>
          <cell r="G141">
            <v>0</v>
          </cell>
          <cell r="J141">
            <v>2</v>
          </cell>
          <cell r="L141">
            <v>0</v>
          </cell>
          <cell r="M141">
            <v>150</v>
          </cell>
          <cell r="N141">
            <v>250</v>
          </cell>
          <cell r="O141">
            <v>0</v>
          </cell>
          <cell r="P141">
            <v>0</v>
          </cell>
        </row>
        <row r="142">
          <cell r="A142" t="str">
            <v>959SD136017X59</v>
          </cell>
          <cell r="B142" t="str">
            <v>959SD</v>
          </cell>
          <cell r="C142" t="str">
            <v>136017X</v>
          </cell>
          <cell r="D142" t="str">
            <v>136017X</v>
          </cell>
          <cell r="E142" t="str">
            <v>VESTA ROBOT BABY AT CABINET.**</v>
          </cell>
          <cell r="F142">
            <v>59</v>
          </cell>
          <cell r="G142">
            <v>0</v>
          </cell>
          <cell r="J142">
            <v>4</v>
          </cell>
          <cell r="L142">
            <v>0</v>
          </cell>
          <cell r="M142">
            <v>150</v>
          </cell>
          <cell r="N142">
            <v>250</v>
          </cell>
          <cell r="O142">
            <v>0</v>
          </cell>
          <cell r="P142">
            <v>0</v>
          </cell>
        </row>
        <row r="143">
          <cell r="A143" t="str">
            <v>959SD136017X69</v>
          </cell>
          <cell r="B143" t="str">
            <v>959SD</v>
          </cell>
          <cell r="C143" t="str">
            <v>136017X</v>
          </cell>
          <cell r="D143" t="str">
            <v>136017X</v>
          </cell>
          <cell r="E143" t="str">
            <v>VESTA ROBOT BABY AT CABINET.**</v>
          </cell>
          <cell r="F143">
            <v>69</v>
          </cell>
          <cell r="G143">
            <v>0</v>
          </cell>
          <cell r="J143">
            <v>1</v>
          </cell>
          <cell r="L143">
            <v>0</v>
          </cell>
          <cell r="M143">
            <v>150</v>
          </cell>
          <cell r="N143">
            <v>250</v>
          </cell>
          <cell r="O143">
            <v>0</v>
          </cell>
          <cell r="P143">
            <v>0</v>
          </cell>
        </row>
        <row r="144">
          <cell r="A144" t="str">
            <v>A-100121030R18</v>
          </cell>
          <cell r="B144" t="str">
            <v>A-100</v>
          </cell>
          <cell r="C144" t="str">
            <v>121030R</v>
          </cell>
          <cell r="D144" t="str">
            <v>121030R</v>
          </cell>
          <cell r="E144" t="str">
            <v>SAMSUNG MOBILE A-100</v>
          </cell>
          <cell r="F144">
            <v>18</v>
          </cell>
          <cell r="G144">
            <v>0.01</v>
          </cell>
          <cell r="J144">
            <v>1</v>
          </cell>
          <cell r="K144">
            <v>0.01</v>
          </cell>
          <cell r="L144">
            <v>0.01</v>
          </cell>
          <cell r="O144">
            <v>12000</v>
          </cell>
          <cell r="P144">
            <v>12000</v>
          </cell>
        </row>
        <row r="145">
          <cell r="A145" t="str">
            <v>A23-00022116269MU48</v>
          </cell>
          <cell r="B145" t="str">
            <v>A23-00022</v>
          </cell>
          <cell r="C145" t="str">
            <v>116269MU</v>
          </cell>
          <cell r="D145" t="str">
            <v>116269MU</v>
          </cell>
          <cell r="E145" t="str">
            <v>WINDOWS 95 V2.0 SINGLE</v>
          </cell>
          <cell r="F145">
            <v>48</v>
          </cell>
          <cell r="G145">
            <v>3457.45</v>
          </cell>
          <cell r="J145">
            <v>2</v>
          </cell>
          <cell r="K145">
            <v>6914.9</v>
          </cell>
          <cell r="L145">
            <v>3457.45</v>
          </cell>
          <cell r="N145">
            <v>3457.45</v>
          </cell>
          <cell r="O145">
            <v>0</v>
          </cell>
          <cell r="P145">
            <v>0</v>
          </cell>
        </row>
        <row r="146">
          <cell r="A146" t="str">
            <v>A50-00029116284R18</v>
          </cell>
          <cell r="B146" t="str">
            <v>A50-00029</v>
          </cell>
          <cell r="C146" t="str">
            <v>116284R</v>
          </cell>
          <cell r="D146" t="str">
            <v>116284R</v>
          </cell>
          <cell r="E146" t="str">
            <v>MICROSOFT TREKKER MOUSE PS/2</v>
          </cell>
          <cell r="F146">
            <v>18</v>
          </cell>
          <cell r="G146">
            <v>6.01</v>
          </cell>
          <cell r="J146">
            <v>3</v>
          </cell>
          <cell r="K146">
            <v>18.03</v>
          </cell>
          <cell r="L146">
            <v>6.01</v>
          </cell>
          <cell r="O146">
            <v>200</v>
          </cell>
          <cell r="P146">
            <v>600</v>
          </cell>
        </row>
        <row r="147">
          <cell r="A147" t="str">
            <v>A50-00029116284R48</v>
          </cell>
          <cell r="B147" t="str">
            <v>A50-00029</v>
          </cell>
          <cell r="C147" t="str">
            <v>116284R</v>
          </cell>
          <cell r="D147" t="str">
            <v>116284R</v>
          </cell>
          <cell r="E147" t="str">
            <v>MICROSOFT TREKKER MOUSE PS/2</v>
          </cell>
          <cell r="F147">
            <v>48</v>
          </cell>
          <cell r="G147">
            <v>6.01</v>
          </cell>
          <cell r="J147">
            <v>1</v>
          </cell>
          <cell r="K147">
            <v>6.01</v>
          </cell>
          <cell r="L147">
            <v>6.01</v>
          </cell>
          <cell r="O147">
            <v>200</v>
          </cell>
          <cell r="P147">
            <v>200</v>
          </cell>
        </row>
        <row r="148">
          <cell r="A148" t="str">
            <v>A50-00029116284X19</v>
          </cell>
          <cell r="B148" t="str">
            <v>A50-00029</v>
          </cell>
          <cell r="C148" t="str">
            <v>116284X</v>
          </cell>
          <cell r="D148" t="str">
            <v>116284X</v>
          </cell>
          <cell r="E148" t="str">
            <v>MICROSOFT TREKKER MOUSE PS/2</v>
          </cell>
          <cell r="F148">
            <v>19</v>
          </cell>
          <cell r="G148">
            <v>0</v>
          </cell>
          <cell r="J148">
            <v>10</v>
          </cell>
          <cell r="L148">
            <v>0</v>
          </cell>
          <cell r="O148">
            <v>200</v>
          </cell>
          <cell r="P148">
            <v>2000</v>
          </cell>
        </row>
        <row r="149">
          <cell r="A149" t="str">
            <v>A50-00029116284X48</v>
          </cell>
          <cell r="B149" t="str">
            <v>A50-00029</v>
          </cell>
          <cell r="C149" t="str">
            <v>116284X</v>
          </cell>
          <cell r="D149" t="str">
            <v>116284X</v>
          </cell>
          <cell r="E149" t="str">
            <v>MICROSOFT TREKKER MOUSE PS/2</v>
          </cell>
          <cell r="F149">
            <v>48</v>
          </cell>
          <cell r="G149">
            <v>0</v>
          </cell>
          <cell r="J149">
            <v>2</v>
          </cell>
          <cell r="L149">
            <v>0</v>
          </cell>
          <cell r="O149">
            <v>200</v>
          </cell>
          <cell r="P149">
            <v>400</v>
          </cell>
        </row>
        <row r="150">
          <cell r="A150" t="str">
            <v>A97-00062116272X19</v>
          </cell>
          <cell r="B150" t="str">
            <v>A97-00062</v>
          </cell>
          <cell r="C150" t="str">
            <v>116272X</v>
          </cell>
          <cell r="D150" t="str">
            <v>116272X</v>
          </cell>
          <cell r="E150" t="str">
            <v>VALUE PACK 104 KEYS ERGO WITH*</v>
          </cell>
          <cell r="F150">
            <v>19</v>
          </cell>
          <cell r="G150">
            <v>0</v>
          </cell>
          <cell r="J150">
            <v>3</v>
          </cell>
          <cell r="L150">
            <v>0</v>
          </cell>
          <cell r="O150">
            <v>1200</v>
          </cell>
          <cell r="P150">
            <v>3600</v>
          </cell>
        </row>
        <row r="151">
          <cell r="A151" t="str">
            <v>A97-00062116282R18</v>
          </cell>
          <cell r="B151" t="str">
            <v>A97-00062</v>
          </cell>
          <cell r="C151" t="str">
            <v>116282R</v>
          </cell>
          <cell r="D151" t="str">
            <v>116282R</v>
          </cell>
          <cell r="E151" t="str">
            <v>ELITE KEYBOARD</v>
          </cell>
          <cell r="F151">
            <v>18</v>
          </cell>
          <cell r="G151">
            <v>0.01</v>
          </cell>
          <cell r="J151">
            <v>17</v>
          </cell>
          <cell r="K151">
            <v>0.12</v>
          </cell>
          <cell r="L151">
            <v>0.01</v>
          </cell>
          <cell r="O151">
            <v>750</v>
          </cell>
          <cell r="P151">
            <v>12750</v>
          </cell>
        </row>
        <row r="152">
          <cell r="A152" t="str">
            <v>A97-00062116282X19</v>
          </cell>
          <cell r="B152" t="str">
            <v>A97-00062</v>
          </cell>
          <cell r="C152" t="str">
            <v>116282X</v>
          </cell>
          <cell r="D152" t="str">
            <v>116282X</v>
          </cell>
          <cell r="E152" t="str">
            <v>ELITE KEYBOARD</v>
          </cell>
          <cell r="F152">
            <v>19</v>
          </cell>
          <cell r="G152">
            <v>0</v>
          </cell>
          <cell r="J152">
            <v>5</v>
          </cell>
          <cell r="L152">
            <v>0</v>
          </cell>
          <cell r="O152">
            <v>1200</v>
          </cell>
          <cell r="P152">
            <v>6000</v>
          </cell>
        </row>
        <row r="153">
          <cell r="A153" t="str">
            <v>ADAPTER - FREE100227R18</v>
          </cell>
          <cell r="B153" t="str">
            <v>ADAPTER - FREE</v>
          </cell>
          <cell r="C153" t="str">
            <v>100227R</v>
          </cell>
          <cell r="D153" t="str">
            <v>100227R</v>
          </cell>
          <cell r="E153" t="str">
            <v>ADAPTER -FREE........*****.**.</v>
          </cell>
          <cell r="F153">
            <v>18</v>
          </cell>
          <cell r="G153">
            <v>0.47</v>
          </cell>
          <cell r="J153">
            <v>1</v>
          </cell>
          <cell r="K153">
            <v>0.47</v>
          </cell>
          <cell r="L153">
            <v>0.47</v>
          </cell>
          <cell r="O153">
            <v>0</v>
          </cell>
          <cell r="P153">
            <v>0</v>
          </cell>
        </row>
        <row r="154">
          <cell r="A154" t="str">
            <v>AL1912C01118008R18</v>
          </cell>
          <cell r="B154" t="str">
            <v>AL1912C01</v>
          </cell>
          <cell r="C154" t="str">
            <v>118008R</v>
          </cell>
          <cell r="D154" t="str">
            <v>118008R</v>
          </cell>
          <cell r="E154" t="str">
            <v>BS310 24T SWITCH 24X10BT 1X10</v>
          </cell>
          <cell r="F154">
            <v>18</v>
          </cell>
          <cell r="G154">
            <v>0</v>
          </cell>
          <cell r="J154">
            <v>2</v>
          </cell>
          <cell r="L154">
            <v>0</v>
          </cell>
          <cell r="O154">
            <v>25000</v>
          </cell>
          <cell r="P154">
            <v>50000</v>
          </cell>
        </row>
        <row r="155">
          <cell r="A155" t="str">
            <v>AL2012C14118033RR18</v>
          </cell>
          <cell r="B155" t="str">
            <v>AL2012C14</v>
          </cell>
          <cell r="C155" t="str">
            <v>118033RR</v>
          </cell>
          <cell r="D155" t="str">
            <v>118033RR</v>
          </cell>
          <cell r="E155" t="str">
            <v>BAYSTACK 450 24T 10/100 SWITCH</v>
          </cell>
          <cell r="F155">
            <v>18</v>
          </cell>
          <cell r="G155">
            <v>0.65</v>
          </cell>
          <cell r="J155">
            <v>3</v>
          </cell>
          <cell r="K155">
            <v>1.95</v>
          </cell>
          <cell r="L155">
            <v>0.65</v>
          </cell>
          <cell r="O155">
            <v>40000</v>
          </cell>
          <cell r="P155">
            <v>120000</v>
          </cell>
        </row>
        <row r="156">
          <cell r="A156" t="str">
            <v>AL2012C14118033X19</v>
          </cell>
          <cell r="B156" t="str">
            <v>AL2012C14</v>
          </cell>
          <cell r="C156" t="str">
            <v>118033X</v>
          </cell>
          <cell r="D156" t="str">
            <v>118033X</v>
          </cell>
          <cell r="E156" t="str">
            <v>BAYSTACK 450 24T 10/100 SWITCH</v>
          </cell>
          <cell r="F156">
            <v>19</v>
          </cell>
          <cell r="G156">
            <v>0</v>
          </cell>
          <cell r="J156">
            <v>2</v>
          </cell>
          <cell r="L156">
            <v>0</v>
          </cell>
          <cell r="O156">
            <v>60000</v>
          </cell>
          <cell r="P156">
            <v>120000</v>
          </cell>
        </row>
        <row r="157">
          <cell r="A157" t="str">
            <v>AL2033010118026R18</v>
          </cell>
          <cell r="B157" t="str">
            <v>AL2033010</v>
          </cell>
          <cell r="C157" t="str">
            <v>118026R</v>
          </cell>
          <cell r="D157" t="str">
            <v>118026R</v>
          </cell>
          <cell r="E157" t="str">
            <v>BS 400 ST1 CASCADE MODULE</v>
          </cell>
          <cell r="F157">
            <v>18</v>
          </cell>
          <cell r="G157">
            <v>0.13</v>
          </cell>
          <cell r="J157">
            <v>5</v>
          </cell>
          <cell r="K157">
            <v>0.65</v>
          </cell>
          <cell r="L157">
            <v>0.13</v>
          </cell>
          <cell r="O157">
            <v>7500</v>
          </cell>
          <cell r="P157">
            <v>37500</v>
          </cell>
        </row>
        <row r="158">
          <cell r="A158" t="str">
            <v>AL2033010118026X19</v>
          </cell>
          <cell r="B158" t="str">
            <v>AL2033010</v>
          </cell>
          <cell r="C158" t="str">
            <v>118026X</v>
          </cell>
          <cell r="D158" t="str">
            <v>118026X</v>
          </cell>
          <cell r="E158" t="str">
            <v>BS 400 ST1 CASCADE MODULE**.**</v>
          </cell>
          <cell r="F158">
            <v>19</v>
          </cell>
          <cell r="G158">
            <v>0</v>
          </cell>
          <cell r="J158">
            <v>1</v>
          </cell>
          <cell r="L158">
            <v>0</v>
          </cell>
          <cell r="O158">
            <v>12000</v>
          </cell>
          <cell r="P158">
            <v>12000</v>
          </cell>
        </row>
        <row r="159">
          <cell r="A159" t="str">
            <v>AP133BS1-C91811901318</v>
          </cell>
          <cell r="B159" t="str">
            <v>AP133BS1-C918</v>
          </cell>
          <cell r="C159" t="str">
            <v>119013</v>
          </cell>
          <cell r="D159" t="str">
            <v>119013</v>
          </cell>
          <cell r="E159" t="str">
            <v>APOLLO PRO PLUS SLOT 1</v>
          </cell>
          <cell r="F159">
            <v>18</v>
          </cell>
          <cell r="G159">
            <v>2926</v>
          </cell>
          <cell r="J159">
            <v>1</v>
          </cell>
          <cell r="K159">
            <v>2926</v>
          </cell>
          <cell r="L159">
            <v>2926</v>
          </cell>
          <cell r="M159">
            <v>753.22580645161293</v>
          </cell>
          <cell r="N159">
            <v>2926</v>
          </cell>
          <cell r="O159">
            <v>1800</v>
          </cell>
          <cell r="P159">
            <v>1800</v>
          </cell>
        </row>
        <row r="160">
          <cell r="A160" t="str">
            <v>AP133BS1-C91811901348</v>
          </cell>
          <cell r="B160" t="str">
            <v>AP133BS1-C918</v>
          </cell>
          <cell r="C160" t="str">
            <v>119013</v>
          </cell>
          <cell r="D160" t="str">
            <v>119013</v>
          </cell>
          <cell r="E160" t="str">
            <v>APOLLO PRO PLUS SLOT 1</v>
          </cell>
          <cell r="F160">
            <v>48</v>
          </cell>
          <cell r="G160">
            <v>2926</v>
          </cell>
          <cell r="J160">
            <v>7</v>
          </cell>
          <cell r="K160">
            <v>20482</v>
          </cell>
          <cell r="L160">
            <v>2926</v>
          </cell>
          <cell r="M160">
            <v>753.22580645161293</v>
          </cell>
          <cell r="N160">
            <v>2926</v>
          </cell>
          <cell r="O160">
            <v>1800</v>
          </cell>
          <cell r="P160">
            <v>12600</v>
          </cell>
        </row>
        <row r="161">
          <cell r="A161" t="str">
            <v>AP133BS1-C91811901358</v>
          </cell>
          <cell r="B161" t="str">
            <v>AP133BS1-C918</v>
          </cell>
          <cell r="C161" t="str">
            <v>119013</v>
          </cell>
          <cell r="D161" t="str">
            <v>119013</v>
          </cell>
          <cell r="E161" t="str">
            <v>APOLLO PRO PLUS SLOT 1</v>
          </cell>
          <cell r="F161">
            <v>58</v>
          </cell>
          <cell r="G161">
            <v>2926</v>
          </cell>
          <cell r="J161">
            <v>4</v>
          </cell>
          <cell r="K161">
            <v>11704</v>
          </cell>
          <cell r="L161">
            <v>2926</v>
          </cell>
          <cell r="M161">
            <v>753.22580645161293</v>
          </cell>
          <cell r="N161">
            <v>2926</v>
          </cell>
          <cell r="O161">
            <v>1800</v>
          </cell>
          <cell r="P161">
            <v>7200</v>
          </cell>
        </row>
        <row r="162">
          <cell r="A162" t="str">
            <v>AP133BS1-C918119013R48</v>
          </cell>
          <cell r="B162" t="str">
            <v>AP133BS1-C918</v>
          </cell>
          <cell r="C162" t="str">
            <v>119013R</v>
          </cell>
          <cell r="D162" t="str">
            <v>119013R</v>
          </cell>
          <cell r="E162" t="str">
            <v>APOLLO PRO PLUS SLOT 1</v>
          </cell>
          <cell r="F162">
            <v>48</v>
          </cell>
          <cell r="G162">
            <v>0.17</v>
          </cell>
          <cell r="J162">
            <v>1</v>
          </cell>
          <cell r="K162">
            <v>0.17</v>
          </cell>
          <cell r="L162">
            <v>0.17</v>
          </cell>
          <cell r="N162">
            <v>2926</v>
          </cell>
          <cell r="O162">
            <v>1800</v>
          </cell>
          <cell r="P162">
            <v>1800</v>
          </cell>
        </row>
        <row r="163">
          <cell r="A163" t="str">
            <v>AS20/SA/230/G703110312R18</v>
          </cell>
          <cell r="B163" t="str">
            <v>AS20/SA/230/G703</v>
          </cell>
          <cell r="C163" t="str">
            <v>110312R</v>
          </cell>
          <cell r="D163" t="str">
            <v>110312R</v>
          </cell>
          <cell r="E163" t="str">
            <v>AS20/SA/230/G703</v>
          </cell>
          <cell r="F163">
            <v>18</v>
          </cell>
          <cell r="G163">
            <v>0.01</v>
          </cell>
          <cell r="J163">
            <v>1</v>
          </cell>
          <cell r="K163">
            <v>0.01</v>
          </cell>
          <cell r="L163">
            <v>0.01</v>
          </cell>
          <cell r="O163">
            <v>25000</v>
          </cell>
          <cell r="P163">
            <v>25000</v>
          </cell>
        </row>
        <row r="164">
          <cell r="A164" t="str">
            <v>ASM31/SA/230/V35110309R18</v>
          </cell>
          <cell r="B164" t="str">
            <v>ASM31/SA/230/V35</v>
          </cell>
          <cell r="C164" t="str">
            <v>110309R</v>
          </cell>
          <cell r="D164" t="str">
            <v>110309R</v>
          </cell>
          <cell r="E164" t="str">
            <v>RAD ASM 31 V.35 INTERFACE</v>
          </cell>
          <cell r="F164">
            <v>18</v>
          </cell>
          <cell r="G164">
            <v>0.01</v>
          </cell>
          <cell r="J164">
            <v>1</v>
          </cell>
          <cell r="K164">
            <v>0.01</v>
          </cell>
          <cell r="L164">
            <v>0.01</v>
          </cell>
          <cell r="O164">
            <v>20000</v>
          </cell>
          <cell r="P164">
            <v>20000</v>
          </cell>
        </row>
        <row r="165">
          <cell r="A165" t="str">
            <v>AT I/O CARGO SPARES13615158</v>
          </cell>
          <cell r="B165" t="str">
            <v>AT I/O CARGO SPARES</v>
          </cell>
          <cell r="C165" t="str">
            <v>136151</v>
          </cell>
          <cell r="D165" t="str">
            <v>136151</v>
          </cell>
          <cell r="E165" t="str">
            <v>AT I/O CARGO SPARESAAAAA</v>
          </cell>
          <cell r="F165">
            <v>58</v>
          </cell>
          <cell r="G165">
            <v>8.02</v>
          </cell>
          <cell r="J165">
            <v>900</v>
          </cell>
          <cell r="K165">
            <v>7220.16</v>
          </cell>
          <cell r="L165">
            <v>8.02</v>
          </cell>
          <cell r="N165">
            <v>8.02</v>
          </cell>
          <cell r="O165">
            <v>10</v>
          </cell>
          <cell r="P165">
            <v>9000</v>
          </cell>
        </row>
        <row r="166">
          <cell r="A166" t="str">
            <v>AT3901C05118092X19</v>
          </cell>
          <cell r="B166" t="str">
            <v>AT3901C05</v>
          </cell>
          <cell r="C166" t="str">
            <v>118092X</v>
          </cell>
          <cell r="D166" t="str">
            <v>118092X</v>
          </cell>
          <cell r="E166" t="str">
            <v>BAYSTACK 60-16T 10BASE-T/100BAS</v>
          </cell>
          <cell r="F166">
            <v>19</v>
          </cell>
          <cell r="G166">
            <v>0</v>
          </cell>
          <cell r="J166">
            <v>2</v>
          </cell>
          <cell r="L166">
            <v>0</v>
          </cell>
          <cell r="O166">
            <v>10000</v>
          </cell>
          <cell r="P166">
            <v>20000</v>
          </cell>
        </row>
        <row r="167">
          <cell r="A167" t="str">
            <v>BSBS1 - 884119008X19</v>
          </cell>
          <cell r="B167" t="str">
            <v>BSBS1 - 884</v>
          </cell>
          <cell r="C167" t="str">
            <v>119008X</v>
          </cell>
          <cell r="D167" t="str">
            <v>119008X</v>
          </cell>
          <cell r="E167" t="str">
            <v>PC PARTNER P 700</v>
          </cell>
          <cell r="F167">
            <v>19</v>
          </cell>
          <cell r="G167">
            <v>0</v>
          </cell>
          <cell r="H167">
            <v>3</v>
          </cell>
          <cell r="J167">
            <v>3</v>
          </cell>
          <cell r="L167">
            <v>0</v>
          </cell>
          <cell r="M167">
            <v>692.84578696343397</v>
          </cell>
          <cell r="O167">
            <v>1350</v>
          </cell>
          <cell r="P167">
            <v>8100</v>
          </cell>
        </row>
        <row r="168">
          <cell r="A168" t="str">
            <v>BSBS1 - 884119008X49</v>
          </cell>
          <cell r="B168" t="str">
            <v>BSBS1 - 884</v>
          </cell>
          <cell r="C168" t="str">
            <v>119008X</v>
          </cell>
          <cell r="D168" t="str">
            <v>119008X</v>
          </cell>
          <cell r="E168" t="str">
            <v>PC PARTNER P 700</v>
          </cell>
          <cell r="F168">
            <v>49</v>
          </cell>
          <cell r="G168">
            <v>0</v>
          </cell>
          <cell r="J168">
            <v>8</v>
          </cell>
          <cell r="L168">
            <v>0</v>
          </cell>
          <cell r="M168">
            <v>692.84578696343397</v>
          </cell>
          <cell r="O168">
            <v>1350</v>
          </cell>
          <cell r="P168">
            <v>10800</v>
          </cell>
        </row>
        <row r="169">
          <cell r="A169" t="str">
            <v>BSBS1 - 884119008X59</v>
          </cell>
          <cell r="B169" t="str">
            <v>BSBS1 - 884</v>
          </cell>
          <cell r="C169" t="str">
            <v>119008X</v>
          </cell>
          <cell r="D169" t="str">
            <v>119008X</v>
          </cell>
          <cell r="E169" t="str">
            <v>PC PARTNER P 700</v>
          </cell>
          <cell r="F169">
            <v>59</v>
          </cell>
          <cell r="G169">
            <v>0</v>
          </cell>
          <cell r="J169">
            <v>1</v>
          </cell>
          <cell r="L169">
            <v>0</v>
          </cell>
          <cell r="M169">
            <v>692.84578696343397</v>
          </cell>
          <cell r="O169">
            <v>1350</v>
          </cell>
          <cell r="P169">
            <v>1350</v>
          </cell>
        </row>
        <row r="170">
          <cell r="A170" t="str">
            <v>BSBS1 - 884119008X49</v>
          </cell>
          <cell r="B170" t="str">
            <v>BSBS1 - 884</v>
          </cell>
          <cell r="C170" t="str">
            <v>119008X</v>
          </cell>
          <cell r="D170" t="str">
            <v>119008X</v>
          </cell>
          <cell r="E170" t="str">
            <v>PC PARTNER P 700</v>
          </cell>
          <cell r="F170">
            <v>49</v>
          </cell>
          <cell r="G170">
            <v>0</v>
          </cell>
          <cell r="J170">
            <v>8</v>
          </cell>
          <cell r="K170">
            <v>0</v>
          </cell>
          <cell r="L170">
            <v>0</v>
          </cell>
          <cell r="O170">
            <v>1350</v>
          </cell>
          <cell r="P170">
            <v>10800</v>
          </cell>
        </row>
        <row r="171">
          <cell r="A171" t="str">
            <v>BSBS1-884119008R18</v>
          </cell>
          <cell r="B171" t="str">
            <v>BSBS1-884</v>
          </cell>
          <cell r="C171" t="str">
            <v>119008R</v>
          </cell>
          <cell r="D171" t="str">
            <v>119008R</v>
          </cell>
          <cell r="E171" t="str">
            <v>PC PARTNER P 700</v>
          </cell>
          <cell r="F171">
            <v>18</v>
          </cell>
          <cell r="G171">
            <v>14.63</v>
          </cell>
          <cell r="J171">
            <v>2</v>
          </cell>
          <cell r="K171">
            <v>29.25</v>
          </cell>
          <cell r="L171">
            <v>14.63</v>
          </cell>
          <cell r="M171">
            <v>1350</v>
          </cell>
          <cell r="O171">
            <v>1350</v>
          </cell>
          <cell r="P171">
            <v>2700</v>
          </cell>
        </row>
        <row r="172">
          <cell r="A172" t="str">
            <v>BSBS1-884119008R48</v>
          </cell>
          <cell r="B172" t="str">
            <v>BSBS1-884</v>
          </cell>
          <cell r="C172" t="str">
            <v>119008R</v>
          </cell>
          <cell r="D172" t="str">
            <v>119008R</v>
          </cell>
          <cell r="E172" t="str">
            <v>PC PARTNER P 700</v>
          </cell>
          <cell r="F172">
            <v>48</v>
          </cell>
          <cell r="G172">
            <v>14.63</v>
          </cell>
          <cell r="J172">
            <v>2</v>
          </cell>
          <cell r="K172">
            <v>29.25</v>
          </cell>
          <cell r="L172">
            <v>14.63</v>
          </cell>
          <cell r="M172">
            <v>1350</v>
          </cell>
          <cell r="O172">
            <v>1350</v>
          </cell>
          <cell r="P172">
            <v>2700</v>
          </cell>
        </row>
        <row r="173">
          <cell r="A173" t="str">
            <v>BSBS1-884119008R58</v>
          </cell>
          <cell r="B173" t="str">
            <v>BSBS1-884</v>
          </cell>
          <cell r="C173" t="str">
            <v>119008R</v>
          </cell>
          <cell r="D173" t="str">
            <v>119008R</v>
          </cell>
          <cell r="E173" t="str">
            <v>PC PARTNER P 700</v>
          </cell>
          <cell r="F173">
            <v>58</v>
          </cell>
          <cell r="G173">
            <v>14.63</v>
          </cell>
          <cell r="J173">
            <v>2</v>
          </cell>
          <cell r="K173">
            <v>29.25</v>
          </cell>
          <cell r="L173">
            <v>14.63</v>
          </cell>
          <cell r="M173">
            <v>1350</v>
          </cell>
          <cell r="O173">
            <v>1350</v>
          </cell>
          <cell r="P173">
            <v>2700</v>
          </cell>
        </row>
        <row r="174">
          <cell r="A174" t="str">
            <v>BSBS3 - C871119007R18</v>
          </cell>
          <cell r="B174" t="str">
            <v>BSBS3 - C871</v>
          </cell>
          <cell r="C174" t="str">
            <v>119007R</v>
          </cell>
          <cell r="D174" t="str">
            <v>119007R</v>
          </cell>
          <cell r="E174" t="str">
            <v>PC PARTNER P/C 700</v>
          </cell>
          <cell r="F174">
            <v>18</v>
          </cell>
          <cell r="G174">
            <v>176.88</v>
          </cell>
          <cell r="J174">
            <v>111</v>
          </cell>
          <cell r="K174">
            <v>19633.689999999999</v>
          </cell>
          <cell r="L174">
            <v>176.88</v>
          </cell>
          <cell r="O174">
            <v>2200</v>
          </cell>
          <cell r="P174">
            <v>244200</v>
          </cell>
        </row>
        <row r="175">
          <cell r="A175" t="str">
            <v>BSBS3 - C871119007R48</v>
          </cell>
          <cell r="B175" t="str">
            <v>BSBS3 - C871</v>
          </cell>
          <cell r="C175" t="str">
            <v>119007R</v>
          </cell>
          <cell r="D175" t="str">
            <v>119007R</v>
          </cell>
          <cell r="E175" t="str">
            <v>PC PARTNER P/C 700</v>
          </cell>
          <cell r="F175">
            <v>48</v>
          </cell>
          <cell r="G175">
            <v>176.88</v>
          </cell>
          <cell r="J175">
            <v>101</v>
          </cell>
          <cell r="K175">
            <v>17864.89</v>
          </cell>
          <cell r="L175">
            <v>176.88</v>
          </cell>
          <cell r="O175">
            <v>2200</v>
          </cell>
          <cell r="P175">
            <v>222200</v>
          </cell>
        </row>
        <row r="176">
          <cell r="A176" t="str">
            <v>BSBS3 - C871119007R58</v>
          </cell>
          <cell r="B176" t="str">
            <v>BSBS3 - C871</v>
          </cell>
          <cell r="C176" t="str">
            <v>119007R</v>
          </cell>
          <cell r="D176" t="str">
            <v>119007R</v>
          </cell>
          <cell r="E176" t="str">
            <v>PC PARTNER P/C 700</v>
          </cell>
          <cell r="F176">
            <v>58</v>
          </cell>
          <cell r="G176">
            <v>176.88</v>
          </cell>
          <cell r="J176">
            <v>26</v>
          </cell>
          <cell r="K176">
            <v>4598.88</v>
          </cell>
          <cell r="L176">
            <v>176.88</v>
          </cell>
          <cell r="O176">
            <v>2200</v>
          </cell>
          <cell r="P176">
            <v>57200</v>
          </cell>
        </row>
        <row r="177">
          <cell r="A177" t="str">
            <v>BSBS3 - C871119007R68</v>
          </cell>
          <cell r="B177" t="str">
            <v>BSBS3 - C871</v>
          </cell>
          <cell r="C177" t="str">
            <v>119007R</v>
          </cell>
          <cell r="D177" t="str">
            <v>119007R</v>
          </cell>
          <cell r="E177" t="str">
            <v>PC PARTNER P/C 700</v>
          </cell>
          <cell r="F177">
            <v>68</v>
          </cell>
          <cell r="G177">
            <v>176.88</v>
          </cell>
          <cell r="J177">
            <v>44</v>
          </cell>
          <cell r="K177">
            <v>7782.72</v>
          </cell>
          <cell r="L177">
            <v>176.88</v>
          </cell>
          <cell r="O177">
            <v>2200</v>
          </cell>
          <cell r="P177">
            <v>96800</v>
          </cell>
        </row>
        <row r="178">
          <cell r="A178" t="str">
            <v>BSBS3 - C871119007X19</v>
          </cell>
          <cell r="B178" t="str">
            <v>BSBS3 - C871</v>
          </cell>
          <cell r="C178" t="str">
            <v>119007X</v>
          </cell>
          <cell r="D178" t="str">
            <v>119007X</v>
          </cell>
          <cell r="E178" t="str">
            <v>PC PARTNER P/C 700</v>
          </cell>
          <cell r="F178">
            <v>19</v>
          </cell>
          <cell r="G178">
            <v>0</v>
          </cell>
          <cell r="H178">
            <v>1</v>
          </cell>
          <cell r="J178">
            <v>211</v>
          </cell>
          <cell r="L178">
            <v>0</v>
          </cell>
          <cell r="M178">
            <v>946.85258964143429</v>
          </cell>
          <cell r="O178">
            <v>2200</v>
          </cell>
          <cell r="P178">
            <v>466400</v>
          </cell>
        </row>
        <row r="179">
          <cell r="A179" t="str">
            <v>BSBS3 - C871119007X49</v>
          </cell>
          <cell r="B179" t="str">
            <v>BSBS3 - C871</v>
          </cell>
          <cell r="C179" t="str">
            <v>119007X</v>
          </cell>
          <cell r="D179" t="str">
            <v>119007X</v>
          </cell>
          <cell r="E179" t="str">
            <v>PC PARTNER P/C 700</v>
          </cell>
          <cell r="F179">
            <v>49</v>
          </cell>
          <cell r="G179">
            <v>0</v>
          </cell>
          <cell r="J179">
            <v>4</v>
          </cell>
          <cell r="L179">
            <v>0</v>
          </cell>
          <cell r="M179">
            <v>946.85258964143429</v>
          </cell>
          <cell r="O179">
            <v>2200</v>
          </cell>
          <cell r="P179">
            <v>8800</v>
          </cell>
        </row>
        <row r="180">
          <cell r="A180" t="str">
            <v>BSBS3 - C871119007X39</v>
          </cell>
          <cell r="B180" t="str">
            <v>BSBS3 - C871</v>
          </cell>
          <cell r="C180" t="str">
            <v>119007X</v>
          </cell>
          <cell r="D180" t="str">
            <v>119007X</v>
          </cell>
          <cell r="E180" t="str">
            <v>PC PARTNER P/C 700</v>
          </cell>
          <cell r="F180">
            <v>39</v>
          </cell>
          <cell r="G180">
            <v>0</v>
          </cell>
          <cell r="J180">
            <v>8</v>
          </cell>
          <cell r="K180">
            <v>0</v>
          </cell>
          <cell r="O180">
            <v>2200</v>
          </cell>
          <cell r="P180">
            <v>17600</v>
          </cell>
        </row>
        <row r="181">
          <cell r="A181" t="str">
            <v>BX 80526F667128110325X19</v>
          </cell>
          <cell r="B181" t="str">
            <v>BX 80526F667128</v>
          </cell>
          <cell r="C181" t="str">
            <v>110325X</v>
          </cell>
          <cell r="D181" t="str">
            <v>110325X</v>
          </cell>
          <cell r="E181" t="str">
            <v>BOX CELERON 667 MHZ FCPGA**.**</v>
          </cell>
          <cell r="F181">
            <v>19</v>
          </cell>
          <cell r="G181">
            <v>0</v>
          </cell>
          <cell r="J181">
            <v>1</v>
          </cell>
          <cell r="L181">
            <v>0</v>
          </cell>
          <cell r="O181">
            <v>2700</v>
          </cell>
          <cell r="P181">
            <v>2700</v>
          </cell>
        </row>
        <row r="182">
          <cell r="A182" t="str">
            <v>BX80524R266000110180R18</v>
          </cell>
          <cell r="B182" t="str">
            <v>BX80524R266000</v>
          </cell>
          <cell r="C182" t="str">
            <v>110180R</v>
          </cell>
          <cell r="D182" t="str">
            <v>110180R</v>
          </cell>
          <cell r="E182" t="str">
            <v>BOX CELERON 266 MHZ SLOT 1</v>
          </cell>
          <cell r="F182">
            <v>18</v>
          </cell>
          <cell r="G182">
            <v>0.01</v>
          </cell>
          <cell r="J182">
            <v>1</v>
          </cell>
          <cell r="K182">
            <v>0.01</v>
          </cell>
          <cell r="L182">
            <v>0.01</v>
          </cell>
          <cell r="O182">
            <v>2500</v>
          </cell>
          <cell r="P182">
            <v>2500</v>
          </cell>
        </row>
        <row r="183">
          <cell r="A183" t="str">
            <v>BX80526C600256E11026818</v>
          </cell>
          <cell r="B183" t="str">
            <v>BX80526C600256E</v>
          </cell>
          <cell r="C183" t="str">
            <v>110268</v>
          </cell>
          <cell r="D183" t="str">
            <v>110268</v>
          </cell>
          <cell r="E183" t="str">
            <v>PIII 600 MHZ 133FSB FCPGA**.**</v>
          </cell>
          <cell r="F183">
            <v>18</v>
          </cell>
          <cell r="G183">
            <v>10603.87</v>
          </cell>
          <cell r="J183">
            <v>3</v>
          </cell>
          <cell r="K183">
            <v>31811.62</v>
          </cell>
          <cell r="L183">
            <v>10603.87</v>
          </cell>
          <cell r="M183">
            <v>6693.75</v>
          </cell>
          <cell r="N183">
            <v>10603.87</v>
          </cell>
          <cell r="O183">
            <v>5000</v>
          </cell>
          <cell r="P183">
            <v>15000</v>
          </cell>
        </row>
        <row r="184">
          <cell r="A184" t="str">
            <v>BX80526C600256E110268X19</v>
          </cell>
          <cell r="B184" t="str">
            <v>BX80526C600256E</v>
          </cell>
          <cell r="C184" t="str">
            <v>110268X</v>
          </cell>
          <cell r="D184" t="str">
            <v>110268X</v>
          </cell>
          <cell r="E184" t="str">
            <v>PIII 600 MHZ 133FSB FCPGA</v>
          </cell>
          <cell r="F184">
            <v>19</v>
          </cell>
          <cell r="G184">
            <v>0</v>
          </cell>
          <cell r="J184">
            <v>1</v>
          </cell>
          <cell r="L184">
            <v>0</v>
          </cell>
          <cell r="N184">
            <v>10603.87</v>
          </cell>
          <cell r="O184">
            <v>6000</v>
          </cell>
          <cell r="P184">
            <v>6000</v>
          </cell>
        </row>
        <row r="185">
          <cell r="A185" t="str">
            <v>BX80526C800256E110316(N)58</v>
          </cell>
          <cell r="B185" t="str">
            <v>BX80526C800256E</v>
          </cell>
          <cell r="C185" t="str">
            <v>110316(N)</v>
          </cell>
          <cell r="D185" t="str">
            <v>110316(N)</v>
          </cell>
          <cell r="E185" t="str">
            <v>PII 800 MHZ FCPGA 133 MHZ**.**</v>
          </cell>
          <cell r="F185">
            <v>58</v>
          </cell>
          <cell r="G185">
            <v>7758.61</v>
          </cell>
          <cell r="H185">
            <v>1</v>
          </cell>
          <cell r="I185">
            <v>7758.61</v>
          </cell>
          <cell r="L185">
            <v>7758.61</v>
          </cell>
          <cell r="M185">
            <v>7643.6854925373136</v>
          </cell>
          <cell r="N185">
            <v>7758.61</v>
          </cell>
          <cell r="O185">
            <v>7500</v>
          </cell>
          <cell r="P185">
            <v>7500</v>
          </cell>
        </row>
        <row r="186">
          <cell r="A186" t="str">
            <v>BX80526C800256E110316X59</v>
          </cell>
          <cell r="B186" t="str">
            <v>BX80526C800256E</v>
          </cell>
          <cell r="C186" t="str">
            <v>110316X</v>
          </cell>
          <cell r="D186" t="str">
            <v>110316X</v>
          </cell>
          <cell r="E186" t="str">
            <v>PIII 800MHZ FCPGA 133MHZ</v>
          </cell>
          <cell r="F186">
            <v>59</v>
          </cell>
          <cell r="G186">
            <v>0</v>
          </cell>
          <cell r="J186">
            <v>1</v>
          </cell>
          <cell r="L186">
            <v>0</v>
          </cell>
          <cell r="N186">
            <v>7758.61</v>
          </cell>
          <cell r="O186">
            <v>7500</v>
          </cell>
          <cell r="P186">
            <v>7500</v>
          </cell>
        </row>
        <row r="187">
          <cell r="A187" t="str">
            <v>BX80526C866256E110340X19</v>
          </cell>
          <cell r="B187" t="str">
            <v>BX80526C866256E</v>
          </cell>
          <cell r="C187" t="str">
            <v>110340X</v>
          </cell>
          <cell r="D187" t="str">
            <v>110340X</v>
          </cell>
          <cell r="E187" t="str">
            <v>PIII 866 MHZ FCPGA 133 MHZ*.**</v>
          </cell>
          <cell r="F187">
            <v>19</v>
          </cell>
          <cell r="G187">
            <v>0</v>
          </cell>
          <cell r="J187">
            <v>4</v>
          </cell>
          <cell r="L187">
            <v>0</v>
          </cell>
          <cell r="O187">
            <v>9700</v>
          </cell>
          <cell r="P187">
            <v>38800</v>
          </cell>
        </row>
        <row r="188">
          <cell r="A188" t="str">
            <v>BX80526C933256E11032858</v>
          </cell>
          <cell r="B188" t="str">
            <v>BX80526C933256E</v>
          </cell>
          <cell r="C188" t="str">
            <v>110328</v>
          </cell>
          <cell r="D188" t="str">
            <v>110328</v>
          </cell>
          <cell r="E188" t="str">
            <v>BOX PENTIUM III 933 MHZ FCPGA</v>
          </cell>
          <cell r="F188">
            <v>58</v>
          </cell>
          <cell r="G188">
            <v>9675.39</v>
          </cell>
          <cell r="H188">
            <v>1</v>
          </cell>
          <cell r="I188">
            <v>9675.3799999999992</v>
          </cell>
          <cell r="L188">
            <v>9675.39</v>
          </cell>
          <cell r="M188">
            <v>9688.150099923143</v>
          </cell>
          <cell r="N188">
            <v>9675.39</v>
          </cell>
          <cell r="O188">
            <v>9600</v>
          </cell>
          <cell r="P188">
            <v>9600</v>
          </cell>
        </row>
        <row r="189">
          <cell r="A189" t="str">
            <v>BX80526C933256E110328X19</v>
          </cell>
          <cell r="B189" t="str">
            <v>BX80526C933256E</v>
          </cell>
          <cell r="C189" t="str">
            <v>110328X</v>
          </cell>
          <cell r="D189" t="str">
            <v>110328X</v>
          </cell>
          <cell r="E189" t="str">
            <v>BOX PENTIUM III 933 MHZ FCPGA.</v>
          </cell>
          <cell r="F189">
            <v>19</v>
          </cell>
          <cell r="G189">
            <v>0</v>
          </cell>
          <cell r="J189">
            <v>1</v>
          </cell>
          <cell r="L189">
            <v>0</v>
          </cell>
          <cell r="N189">
            <v>9675.39</v>
          </cell>
          <cell r="O189">
            <v>9600</v>
          </cell>
          <cell r="P189">
            <v>9600</v>
          </cell>
        </row>
        <row r="190">
          <cell r="A190" t="str">
            <v>BX80526C933256E110328X59</v>
          </cell>
          <cell r="B190" t="str">
            <v>BX80526C933256E</v>
          </cell>
          <cell r="C190" t="str">
            <v>110328X</v>
          </cell>
          <cell r="D190" t="str">
            <v>110328X</v>
          </cell>
          <cell r="E190" t="str">
            <v>BOX PENTIUM III 933 MHZ FCPGA.</v>
          </cell>
          <cell r="F190">
            <v>59</v>
          </cell>
          <cell r="G190">
            <v>0</v>
          </cell>
          <cell r="J190">
            <v>1</v>
          </cell>
          <cell r="L190">
            <v>0</v>
          </cell>
          <cell r="N190">
            <v>9675.39</v>
          </cell>
          <cell r="O190">
            <v>9600</v>
          </cell>
          <cell r="P190">
            <v>9600</v>
          </cell>
        </row>
        <row r="191">
          <cell r="A191" t="str">
            <v>BX80526F600128110299R18</v>
          </cell>
          <cell r="B191" t="str">
            <v>BX80526F600128</v>
          </cell>
          <cell r="C191" t="str">
            <v>110299R</v>
          </cell>
          <cell r="D191" t="str">
            <v>110299R</v>
          </cell>
          <cell r="E191" t="str">
            <v>BOX CEL 600 MHZ FCPGA.*****.**</v>
          </cell>
          <cell r="F191">
            <v>18</v>
          </cell>
          <cell r="G191">
            <v>0.57999999999999996</v>
          </cell>
          <cell r="J191">
            <v>1</v>
          </cell>
          <cell r="K191">
            <v>0.57999999999999996</v>
          </cell>
          <cell r="L191">
            <v>0.57999999999999996</v>
          </cell>
          <cell r="O191">
            <v>3500</v>
          </cell>
          <cell r="P191">
            <v>3500</v>
          </cell>
        </row>
        <row r="192">
          <cell r="A192" t="str">
            <v>BX80526F667256E11028618</v>
          </cell>
          <cell r="B192" t="str">
            <v>BX80526F667256E</v>
          </cell>
          <cell r="C192" t="str">
            <v>110286</v>
          </cell>
          <cell r="D192" t="str">
            <v>110286</v>
          </cell>
          <cell r="E192" t="str">
            <v>PIII 667 133 MHZ FC-PGA****.**</v>
          </cell>
          <cell r="F192">
            <v>18</v>
          </cell>
          <cell r="G192">
            <v>7027.47</v>
          </cell>
          <cell r="J192">
            <v>1</v>
          </cell>
          <cell r="K192">
            <v>7027.47</v>
          </cell>
          <cell r="L192">
            <v>7027.47</v>
          </cell>
          <cell r="M192">
            <v>6368.5692641199921</v>
          </cell>
          <cell r="N192">
            <v>7027.47</v>
          </cell>
          <cell r="O192">
            <v>7000</v>
          </cell>
          <cell r="P192">
            <v>7000</v>
          </cell>
        </row>
        <row r="193">
          <cell r="A193" t="str">
            <v>BX80526F700128110317X19</v>
          </cell>
          <cell r="B193" t="str">
            <v>BX80526F700128</v>
          </cell>
          <cell r="C193" t="str">
            <v>110317X</v>
          </cell>
          <cell r="D193" t="str">
            <v>110317X</v>
          </cell>
          <cell r="E193" t="str">
            <v>BOX CELERON 700 MHZ FCPGA</v>
          </cell>
          <cell r="F193">
            <v>19</v>
          </cell>
          <cell r="G193">
            <v>0</v>
          </cell>
          <cell r="J193">
            <v>1</v>
          </cell>
          <cell r="L193">
            <v>0</v>
          </cell>
          <cell r="O193">
            <v>2700</v>
          </cell>
          <cell r="P193">
            <v>2700</v>
          </cell>
        </row>
        <row r="194">
          <cell r="A194" t="str">
            <v>BX80526F750256E110315X19</v>
          </cell>
          <cell r="B194" t="str">
            <v>BX80526F750256E</v>
          </cell>
          <cell r="C194" t="str">
            <v>110315X</v>
          </cell>
          <cell r="D194" t="str">
            <v>110315X</v>
          </cell>
          <cell r="E194" t="str">
            <v>PIII 750 100 MHZ FCPGA*****.**</v>
          </cell>
          <cell r="F194">
            <v>19</v>
          </cell>
          <cell r="G194">
            <v>0</v>
          </cell>
          <cell r="J194">
            <v>1</v>
          </cell>
          <cell r="L194">
            <v>0</v>
          </cell>
          <cell r="O194">
            <v>3000</v>
          </cell>
          <cell r="P194">
            <v>3000</v>
          </cell>
        </row>
        <row r="195">
          <cell r="A195" t="str">
            <v>BX80526F766128110501X19</v>
          </cell>
          <cell r="B195" t="str">
            <v>BX80526F766128</v>
          </cell>
          <cell r="C195" t="str">
            <v>110501X</v>
          </cell>
          <cell r="D195" t="str">
            <v>110501X</v>
          </cell>
          <cell r="E195" t="str">
            <v>BOX CELERON 766 MHZ FCPGA**.**</v>
          </cell>
          <cell r="F195">
            <v>19</v>
          </cell>
          <cell r="G195">
            <v>0</v>
          </cell>
          <cell r="J195">
            <v>2</v>
          </cell>
          <cell r="L195">
            <v>0</v>
          </cell>
          <cell r="O195">
            <v>250</v>
          </cell>
          <cell r="P195">
            <v>500</v>
          </cell>
        </row>
        <row r="196">
          <cell r="A196" t="str">
            <v>BX80526F850256E11032618</v>
          </cell>
          <cell r="B196" t="str">
            <v>BX80526F850256E</v>
          </cell>
          <cell r="C196" t="str">
            <v>110326</v>
          </cell>
          <cell r="D196" t="str">
            <v>110326</v>
          </cell>
          <cell r="E196" t="str">
            <v>BOX PENTIUM III 850 MHZ FCPGA</v>
          </cell>
          <cell r="F196">
            <v>18</v>
          </cell>
          <cell r="G196">
            <v>8827.23</v>
          </cell>
          <cell r="J196">
            <v>2</v>
          </cell>
          <cell r="K196">
            <v>17654.46</v>
          </cell>
          <cell r="L196">
            <v>8827.23</v>
          </cell>
          <cell r="M196">
            <v>9235.3573353124066</v>
          </cell>
          <cell r="N196">
            <v>8827.23</v>
          </cell>
          <cell r="O196">
            <v>8000</v>
          </cell>
          <cell r="P196">
            <v>16000</v>
          </cell>
        </row>
        <row r="197">
          <cell r="A197" t="str">
            <v>BX80528JK130GR110341X18</v>
          </cell>
          <cell r="B197" t="str">
            <v>BX80528JK130GR</v>
          </cell>
          <cell r="C197" t="str">
            <v>110341X</v>
          </cell>
          <cell r="D197" t="str">
            <v>110341X</v>
          </cell>
          <cell r="E197" t="str">
            <v>PENTIUM 4.1.3GHZ PROCESSOR*.**</v>
          </cell>
          <cell r="F197">
            <v>18</v>
          </cell>
          <cell r="G197">
            <v>0</v>
          </cell>
          <cell r="J197">
            <v>1</v>
          </cell>
          <cell r="L197">
            <v>0</v>
          </cell>
          <cell r="O197">
            <v>12000</v>
          </cell>
          <cell r="P197">
            <v>12000</v>
          </cell>
        </row>
        <row r="198">
          <cell r="A198" t="str">
            <v>C1599A107028CR18</v>
          </cell>
          <cell r="B198" t="str">
            <v>C1599A</v>
          </cell>
          <cell r="C198" t="str">
            <v>107028CR</v>
          </cell>
          <cell r="D198" t="str">
            <v>107028CR</v>
          </cell>
          <cell r="E198" t="str">
            <v>BARE 8GB DAT 4/8GB INT 3.25HH</v>
          </cell>
          <cell r="F198">
            <v>18</v>
          </cell>
          <cell r="G198">
            <v>0.01</v>
          </cell>
          <cell r="J198">
            <v>1</v>
          </cell>
          <cell r="K198">
            <v>0.01</v>
          </cell>
          <cell r="L198">
            <v>0.01</v>
          </cell>
          <cell r="N198">
            <v>21911.05</v>
          </cell>
          <cell r="O198">
            <v>9000</v>
          </cell>
          <cell r="P198">
            <v>9000</v>
          </cell>
        </row>
        <row r="199">
          <cell r="A199" t="str">
            <v>C4245A107086X19</v>
          </cell>
          <cell r="B199" t="str">
            <v>C4245A</v>
          </cell>
          <cell r="C199" t="str">
            <v>107086X</v>
          </cell>
          <cell r="D199" t="str">
            <v>107086X</v>
          </cell>
          <cell r="E199" t="str">
            <v>LJ 6L GOLD LAS 600DPI ASIZE PA</v>
          </cell>
          <cell r="F199">
            <v>19</v>
          </cell>
          <cell r="G199">
            <v>0</v>
          </cell>
          <cell r="J199">
            <v>2</v>
          </cell>
          <cell r="L199">
            <v>0</v>
          </cell>
          <cell r="O199">
            <v>5000</v>
          </cell>
          <cell r="P199">
            <v>10000</v>
          </cell>
        </row>
        <row r="200">
          <cell r="A200" t="str">
            <v>C4358A107056B18</v>
          </cell>
          <cell r="B200" t="str">
            <v>C4358A</v>
          </cell>
          <cell r="C200" t="str">
            <v>107056B</v>
          </cell>
          <cell r="D200" t="str">
            <v>107056B</v>
          </cell>
          <cell r="E200" t="str">
            <v>SURESTORE CD WRITER 7100E</v>
          </cell>
          <cell r="F200">
            <v>18</v>
          </cell>
          <cell r="G200">
            <v>0.01</v>
          </cell>
          <cell r="J200">
            <v>4</v>
          </cell>
          <cell r="K200">
            <v>0.04</v>
          </cell>
          <cell r="L200">
            <v>0.01</v>
          </cell>
          <cell r="N200">
            <v>0.01</v>
          </cell>
          <cell r="O200">
            <v>2000</v>
          </cell>
          <cell r="P200">
            <v>8000</v>
          </cell>
        </row>
        <row r="201">
          <cell r="A201" t="str">
            <v>C4380A107049C18</v>
          </cell>
          <cell r="B201" t="str">
            <v>C4380A</v>
          </cell>
          <cell r="C201" t="str">
            <v>107049C</v>
          </cell>
          <cell r="D201" t="str">
            <v>107049C</v>
          </cell>
          <cell r="E201" t="str">
            <v>SURESTORE CD WRITER 7200I</v>
          </cell>
          <cell r="F201">
            <v>18</v>
          </cell>
          <cell r="G201">
            <v>0.01</v>
          </cell>
          <cell r="J201">
            <v>1</v>
          </cell>
          <cell r="K201">
            <v>0.01</v>
          </cell>
          <cell r="L201">
            <v>0.01</v>
          </cell>
          <cell r="N201">
            <v>0.01</v>
          </cell>
          <cell r="O201">
            <v>2000</v>
          </cell>
          <cell r="P201">
            <v>2000</v>
          </cell>
        </row>
        <row r="202">
          <cell r="A202" t="str">
            <v>C59-00090116361X19</v>
          </cell>
          <cell r="B202" t="str">
            <v>C59-00090</v>
          </cell>
          <cell r="C202" t="str">
            <v>116361X</v>
          </cell>
          <cell r="D202" t="str">
            <v>116361X</v>
          </cell>
          <cell r="E202" t="str">
            <v>INTERNET HARWARE VALUE PACK.**</v>
          </cell>
          <cell r="F202">
            <v>19</v>
          </cell>
          <cell r="G202">
            <v>0</v>
          </cell>
          <cell r="J202">
            <v>1</v>
          </cell>
          <cell r="L202">
            <v>0</v>
          </cell>
          <cell r="O202">
            <v>1500</v>
          </cell>
          <cell r="P202">
            <v>1500</v>
          </cell>
        </row>
        <row r="203">
          <cell r="A203" t="str">
            <v>C6450A107103M19</v>
          </cell>
          <cell r="B203" t="str">
            <v>C6450A</v>
          </cell>
          <cell r="C203" t="str">
            <v>107103M</v>
          </cell>
          <cell r="D203" t="str">
            <v>107103M</v>
          </cell>
          <cell r="E203" t="str">
            <v>DJ 610C INKJET 600DPI ASIZE PA</v>
          </cell>
          <cell r="F203">
            <v>19</v>
          </cell>
          <cell r="G203">
            <v>4673.45</v>
          </cell>
          <cell r="J203">
            <v>1</v>
          </cell>
          <cell r="K203">
            <v>4673.4399999999996</v>
          </cell>
          <cell r="L203">
            <v>4673.45</v>
          </cell>
          <cell r="M203">
            <v>2210.625</v>
          </cell>
          <cell r="N203">
            <v>4673.45</v>
          </cell>
          <cell r="O203">
            <v>2500</v>
          </cell>
          <cell r="P203">
            <v>2500</v>
          </cell>
        </row>
        <row r="204">
          <cell r="A204" t="str">
            <v>C6450A107103R49</v>
          </cell>
          <cell r="B204" t="str">
            <v>C6450A</v>
          </cell>
          <cell r="C204" t="str">
            <v>107103R</v>
          </cell>
          <cell r="D204" t="str">
            <v>107103R</v>
          </cell>
          <cell r="E204" t="str">
            <v>DJ 610C INKJET 600DPI ASIZE PA</v>
          </cell>
          <cell r="F204">
            <v>49</v>
          </cell>
          <cell r="G204">
            <v>5628</v>
          </cell>
          <cell r="J204">
            <v>1</v>
          </cell>
          <cell r="K204">
            <v>5628</v>
          </cell>
          <cell r="L204">
            <v>5628</v>
          </cell>
          <cell r="N204">
            <v>4673.45</v>
          </cell>
          <cell r="O204">
            <v>2500</v>
          </cell>
          <cell r="P204">
            <v>2500</v>
          </cell>
        </row>
        <row r="205">
          <cell r="A205" t="str">
            <v>C7697A107175CR18</v>
          </cell>
          <cell r="B205" t="str">
            <v>C7697A</v>
          </cell>
          <cell r="C205" t="str">
            <v>107175CR</v>
          </cell>
          <cell r="D205" t="str">
            <v>107175CR</v>
          </cell>
          <cell r="E205" t="str">
            <v>SCANJET 5300C FLATBED 600DPI</v>
          </cell>
          <cell r="F205">
            <v>18</v>
          </cell>
          <cell r="G205">
            <v>0.01</v>
          </cell>
          <cell r="J205">
            <v>1</v>
          </cell>
          <cell r="K205">
            <v>0.01</v>
          </cell>
          <cell r="L205">
            <v>0.01</v>
          </cell>
          <cell r="O205">
            <v>6000</v>
          </cell>
          <cell r="P205">
            <v>6000</v>
          </cell>
        </row>
        <row r="206">
          <cell r="A206" t="str">
            <v>CG1001C13118062R18</v>
          </cell>
          <cell r="B206" t="str">
            <v>CG1001C13</v>
          </cell>
          <cell r="C206" t="str">
            <v>118062R</v>
          </cell>
          <cell r="D206" t="str">
            <v>118062R</v>
          </cell>
          <cell r="E206" t="str">
            <v>BAYSTACK152 10BASE-T HUB/NMM</v>
          </cell>
          <cell r="F206">
            <v>18</v>
          </cell>
          <cell r="G206">
            <v>0.01</v>
          </cell>
          <cell r="J206">
            <v>2</v>
          </cell>
          <cell r="K206">
            <v>0.01</v>
          </cell>
          <cell r="L206">
            <v>0.01</v>
          </cell>
          <cell r="O206">
            <v>6000</v>
          </cell>
          <cell r="P206">
            <v>12000</v>
          </cell>
        </row>
        <row r="207">
          <cell r="A207" t="str">
            <v>CHIC-601L13601348</v>
          </cell>
          <cell r="B207" t="str">
            <v>CHIC-601L</v>
          </cell>
          <cell r="C207" t="str">
            <v>136013</v>
          </cell>
          <cell r="D207" t="str">
            <v>136013</v>
          </cell>
          <cell r="E207" t="str">
            <v>VESTA 120W MAX PMPO ACTIVE SPKS</v>
          </cell>
          <cell r="F207">
            <v>48</v>
          </cell>
          <cell r="G207">
            <v>250</v>
          </cell>
          <cell r="J207">
            <v>3</v>
          </cell>
          <cell r="K207">
            <v>750</v>
          </cell>
          <cell r="L207">
            <v>250</v>
          </cell>
          <cell r="M207">
            <v>257.18199149969644</v>
          </cell>
          <cell r="N207">
            <v>250</v>
          </cell>
          <cell r="O207">
            <v>250</v>
          </cell>
          <cell r="P207">
            <v>750</v>
          </cell>
        </row>
        <row r="208">
          <cell r="A208" t="str">
            <v>CHIC-601L13601358</v>
          </cell>
          <cell r="B208" t="str">
            <v>CHIC-601L</v>
          </cell>
          <cell r="C208" t="str">
            <v>136013</v>
          </cell>
          <cell r="D208" t="str">
            <v>136013</v>
          </cell>
          <cell r="E208" t="str">
            <v>VESTA 120W MAX PMPO ACTIVE SPKS</v>
          </cell>
          <cell r="F208">
            <v>58</v>
          </cell>
          <cell r="G208">
            <v>250</v>
          </cell>
          <cell r="J208">
            <v>3</v>
          </cell>
          <cell r="K208">
            <v>750</v>
          </cell>
          <cell r="L208">
            <v>250</v>
          </cell>
          <cell r="M208">
            <v>257.18199149969644</v>
          </cell>
          <cell r="N208">
            <v>250</v>
          </cell>
          <cell r="O208">
            <v>250</v>
          </cell>
          <cell r="P208">
            <v>750</v>
          </cell>
        </row>
        <row r="209">
          <cell r="A209" t="str">
            <v>CHIC-601L13601368</v>
          </cell>
          <cell r="B209" t="str">
            <v>CHIC-601L</v>
          </cell>
          <cell r="C209" t="str">
            <v>136013</v>
          </cell>
          <cell r="D209" t="str">
            <v>136013</v>
          </cell>
          <cell r="E209" t="str">
            <v>VESTA 120W MAX PMPO ACTIVE SPKS</v>
          </cell>
          <cell r="F209">
            <v>68</v>
          </cell>
          <cell r="G209">
            <v>250</v>
          </cell>
          <cell r="J209">
            <v>4</v>
          </cell>
          <cell r="K209">
            <v>1000</v>
          </cell>
          <cell r="L209">
            <v>250</v>
          </cell>
          <cell r="M209">
            <v>257.18199149969644</v>
          </cell>
          <cell r="N209">
            <v>250</v>
          </cell>
          <cell r="O209">
            <v>250</v>
          </cell>
          <cell r="P209">
            <v>1000</v>
          </cell>
        </row>
        <row r="210">
          <cell r="A210" t="str">
            <v>CHIC-601L136013R18</v>
          </cell>
          <cell r="B210" t="str">
            <v>CHIC-601L</v>
          </cell>
          <cell r="C210" t="str">
            <v>136013R</v>
          </cell>
          <cell r="D210" t="str">
            <v>136013R</v>
          </cell>
          <cell r="E210" t="str">
            <v>VESTA 120W MAX PMPO ACTIVE SPKS</v>
          </cell>
          <cell r="F210">
            <v>18</v>
          </cell>
          <cell r="G210">
            <v>0.67</v>
          </cell>
          <cell r="J210">
            <v>4</v>
          </cell>
          <cell r="K210">
            <v>2.69</v>
          </cell>
          <cell r="L210">
            <v>0.67</v>
          </cell>
          <cell r="N210">
            <v>250</v>
          </cell>
          <cell r="O210">
            <v>250</v>
          </cell>
          <cell r="P210">
            <v>1000</v>
          </cell>
        </row>
        <row r="211">
          <cell r="A211" t="str">
            <v>CHIC-601L136013R48</v>
          </cell>
          <cell r="B211" t="str">
            <v>CHIC-601L</v>
          </cell>
          <cell r="C211" t="str">
            <v>136013R</v>
          </cell>
          <cell r="D211" t="str">
            <v>136013R</v>
          </cell>
          <cell r="E211" t="str">
            <v>VESTA 120W MAX PMPO ACTIVE SPKS</v>
          </cell>
          <cell r="F211">
            <v>48</v>
          </cell>
          <cell r="G211">
            <v>0.67</v>
          </cell>
          <cell r="J211">
            <v>2</v>
          </cell>
          <cell r="K211">
            <v>1.34</v>
          </cell>
          <cell r="L211">
            <v>0.67</v>
          </cell>
          <cell r="N211">
            <v>250</v>
          </cell>
          <cell r="O211">
            <v>250</v>
          </cell>
          <cell r="P211">
            <v>500</v>
          </cell>
        </row>
        <row r="212">
          <cell r="A212" t="str">
            <v>CHIC-601L136013X18</v>
          </cell>
          <cell r="B212" t="str">
            <v>CHIC-601L</v>
          </cell>
          <cell r="C212" t="str">
            <v>136013X</v>
          </cell>
          <cell r="D212" t="str">
            <v>136013X</v>
          </cell>
          <cell r="E212" t="str">
            <v>VESTA 120W MAX PMPO ACTIVE SPKS</v>
          </cell>
          <cell r="F212">
            <v>18</v>
          </cell>
          <cell r="G212">
            <v>0</v>
          </cell>
          <cell r="J212">
            <v>2</v>
          </cell>
          <cell r="L212">
            <v>0</v>
          </cell>
          <cell r="N212">
            <v>250</v>
          </cell>
          <cell r="O212">
            <v>250</v>
          </cell>
          <cell r="P212">
            <v>500</v>
          </cell>
        </row>
        <row r="213">
          <cell r="A213" t="str">
            <v>CHIC-601L136013X19</v>
          </cell>
          <cell r="B213" t="str">
            <v>CHIC-601L</v>
          </cell>
          <cell r="C213" t="str">
            <v>136013X</v>
          </cell>
          <cell r="D213" t="str">
            <v>136013X</v>
          </cell>
          <cell r="E213" t="str">
            <v>VESTA 120W MAX PMPO ACTIVE SPKS</v>
          </cell>
          <cell r="F213">
            <v>19</v>
          </cell>
          <cell r="G213">
            <v>0</v>
          </cell>
          <cell r="J213">
            <v>1</v>
          </cell>
          <cell r="L213">
            <v>0</v>
          </cell>
          <cell r="N213">
            <v>250</v>
          </cell>
          <cell r="O213">
            <v>250</v>
          </cell>
          <cell r="P213">
            <v>250</v>
          </cell>
        </row>
        <row r="214">
          <cell r="A214" t="str">
            <v>CHIC-720136007G48</v>
          </cell>
          <cell r="B214" t="str">
            <v>CHIC-720</v>
          </cell>
          <cell r="C214" t="str">
            <v>136007G</v>
          </cell>
          <cell r="D214" t="str">
            <v>136007G</v>
          </cell>
          <cell r="E214" t="str">
            <v>VESTA SCROLL MICE WIN 98 / NT*</v>
          </cell>
          <cell r="F214">
            <v>48</v>
          </cell>
          <cell r="G214">
            <v>43.13</v>
          </cell>
          <cell r="J214">
            <v>5</v>
          </cell>
          <cell r="K214">
            <v>215.65</v>
          </cell>
          <cell r="L214">
            <v>43.13</v>
          </cell>
          <cell r="M214">
            <v>0.01</v>
          </cell>
          <cell r="N214">
            <v>43.13</v>
          </cell>
          <cell r="O214">
            <v>150</v>
          </cell>
          <cell r="P214">
            <v>750</v>
          </cell>
        </row>
        <row r="215">
          <cell r="A215" t="str">
            <v>CHIC-720136007X19</v>
          </cell>
          <cell r="B215" t="str">
            <v>CHIC-720</v>
          </cell>
          <cell r="C215" t="str">
            <v>136007X</v>
          </cell>
          <cell r="D215" t="str">
            <v>136007X</v>
          </cell>
          <cell r="E215" t="str">
            <v>VESTA SCROLL MICE WIN 98/NT BOX</v>
          </cell>
          <cell r="F215">
            <v>19</v>
          </cell>
          <cell r="G215">
            <v>0</v>
          </cell>
          <cell r="H215">
            <v>6</v>
          </cell>
          <cell r="J215">
            <v>5</v>
          </cell>
          <cell r="L215">
            <v>0</v>
          </cell>
          <cell r="N215">
            <v>110</v>
          </cell>
          <cell r="O215">
            <v>100</v>
          </cell>
          <cell r="P215">
            <v>1100</v>
          </cell>
        </row>
        <row r="216">
          <cell r="A216" t="str">
            <v>CHIC-720136007X59</v>
          </cell>
          <cell r="B216" t="str">
            <v>CHIC-720</v>
          </cell>
          <cell r="C216" t="str">
            <v>136007X</v>
          </cell>
          <cell r="D216" t="str">
            <v>136007X</v>
          </cell>
          <cell r="E216" t="str">
            <v>VESTA SCROLL MICE WIN 98/NT BOX</v>
          </cell>
          <cell r="F216">
            <v>59</v>
          </cell>
          <cell r="G216">
            <v>0</v>
          </cell>
          <cell r="J216">
            <v>1</v>
          </cell>
          <cell r="L216">
            <v>0</v>
          </cell>
          <cell r="N216">
            <v>110</v>
          </cell>
          <cell r="O216">
            <v>100</v>
          </cell>
          <cell r="P216">
            <v>100</v>
          </cell>
        </row>
        <row r="217">
          <cell r="A217" t="str">
            <v>CHIC-720136007X39</v>
          </cell>
          <cell r="B217" t="str">
            <v>CHIC-720</v>
          </cell>
          <cell r="C217" t="str">
            <v>136007X</v>
          </cell>
          <cell r="D217" t="str">
            <v>136007X</v>
          </cell>
          <cell r="E217" t="str">
            <v>VESTA SCROLL MICE WIN 98/NT BOX</v>
          </cell>
          <cell r="F217">
            <v>39</v>
          </cell>
          <cell r="G217">
            <v>0</v>
          </cell>
          <cell r="J217">
            <v>5</v>
          </cell>
          <cell r="K217">
            <v>0</v>
          </cell>
          <cell r="O217">
            <v>100</v>
          </cell>
          <cell r="P217">
            <v>500</v>
          </cell>
        </row>
        <row r="218">
          <cell r="A218" t="str">
            <v>CHIC-77013600918</v>
          </cell>
          <cell r="B218" t="str">
            <v>CHIC-770</v>
          </cell>
          <cell r="C218" t="str">
            <v>136009</v>
          </cell>
          <cell r="D218" t="str">
            <v>136009</v>
          </cell>
          <cell r="E218" t="str">
            <v>VESTA NOTE BOOK MICE BLACK</v>
          </cell>
          <cell r="F218">
            <v>18</v>
          </cell>
          <cell r="G218">
            <v>300</v>
          </cell>
          <cell r="J218">
            <v>5</v>
          </cell>
          <cell r="K218">
            <v>1500</v>
          </cell>
          <cell r="L218">
            <v>300</v>
          </cell>
          <cell r="M218">
            <v>338.29113924050631</v>
          </cell>
          <cell r="N218">
            <v>300</v>
          </cell>
          <cell r="O218">
            <v>300</v>
          </cell>
          <cell r="P218">
            <v>1500</v>
          </cell>
        </row>
        <row r="219">
          <cell r="A219" t="str">
            <v>CHIC-77013600968</v>
          </cell>
          <cell r="B219" t="str">
            <v>CHIC-770</v>
          </cell>
          <cell r="C219" t="str">
            <v>136009</v>
          </cell>
          <cell r="D219" t="str">
            <v>136009</v>
          </cell>
          <cell r="E219" t="str">
            <v>VESTA NOTE BOOK MICE BLACK</v>
          </cell>
          <cell r="F219">
            <v>68</v>
          </cell>
          <cell r="G219">
            <v>300</v>
          </cell>
          <cell r="J219">
            <v>3</v>
          </cell>
          <cell r="K219">
            <v>900</v>
          </cell>
          <cell r="L219">
            <v>300</v>
          </cell>
          <cell r="M219">
            <v>338.29113924050631</v>
          </cell>
          <cell r="N219">
            <v>300</v>
          </cell>
          <cell r="O219">
            <v>300</v>
          </cell>
          <cell r="P219">
            <v>900</v>
          </cell>
        </row>
        <row r="220">
          <cell r="A220" t="str">
            <v>CHIC-770136009R18</v>
          </cell>
          <cell r="B220" t="str">
            <v>CHIC-770</v>
          </cell>
          <cell r="C220" t="str">
            <v>136009R</v>
          </cell>
          <cell r="D220" t="str">
            <v>136009R</v>
          </cell>
          <cell r="E220" t="str">
            <v>VESTA NOTE BOOK MICE BLACK</v>
          </cell>
          <cell r="F220">
            <v>18</v>
          </cell>
          <cell r="G220">
            <v>0.68</v>
          </cell>
          <cell r="J220">
            <v>1</v>
          </cell>
          <cell r="K220">
            <v>0.67</v>
          </cell>
          <cell r="L220">
            <v>0.68</v>
          </cell>
          <cell r="N220">
            <v>300</v>
          </cell>
          <cell r="O220">
            <v>300</v>
          </cell>
          <cell r="P220">
            <v>300</v>
          </cell>
        </row>
        <row r="221">
          <cell r="A221" t="str">
            <v>CHIC-80013600818</v>
          </cell>
          <cell r="B221" t="str">
            <v>CHIC-800</v>
          </cell>
          <cell r="C221" t="str">
            <v>136008</v>
          </cell>
          <cell r="D221" t="str">
            <v>136008</v>
          </cell>
          <cell r="E221" t="str">
            <v>VESTA AUTO BROWSER MICE*600 DPI</v>
          </cell>
          <cell r="F221">
            <v>18</v>
          </cell>
          <cell r="G221">
            <v>350</v>
          </cell>
          <cell r="J221">
            <v>9</v>
          </cell>
          <cell r="K221">
            <v>3150</v>
          </cell>
          <cell r="L221">
            <v>350</v>
          </cell>
          <cell r="M221">
            <v>325.92592592592592</v>
          </cell>
          <cell r="N221">
            <v>350</v>
          </cell>
          <cell r="O221">
            <v>350</v>
          </cell>
          <cell r="P221">
            <v>3150</v>
          </cell>
        </row>
        <row r="222">
          <cell r="A222" t="str">
            <v>CHIC-800136008G18</v>
          </cell>
          <cell r="B222" t="str">
            <v>CHIC-800</v>
          </cell>
          <cell r="C222" t="str">
            <v>136008G</v>
          </cell>
          <cell r="D222" t="str">
            <v>136008G</v>
          </cell>
          <cell r="E222" t="str">
            <v>VESTA 600 DPI SCROLL MICE**.**</v>
          </cell>
          <cell r="F222">
            <v>18</v>
          </cell>
          <cell r="G222">
            <v>62.95</v>
          </cell>
          <cell r="J222">
            <v>1</v>
          </cell>
          <cell r="K222">
            <v>62.95</v>
          </cell>
          <cell r="L222">
            <v>62.95</v>
          </cell>
          <cell r="N222">
            <v>350</v>
          </cell>
          <cell r="O222">
            <v>350</v>
          </cell>
          <cell r="P222">
            <v>350</v>
          </cell>
        </row>
        <row r="223">
          <cell r="A223" t="str">
            <v>CHIC-800136008R18</v>
          </cell>
          <cell r="B223" t="str">
            <v>CHIC-800</v>
          </cell>
          <cell r="C223" t="str">
            <v>136008R</v>
          </cell>
          <cell r="D223" t="str">
            <v>136008R</v>
          </cell>
          <cell r="E223" t="str">
            <v>VESTA AUTO BROWSER MICE*600 DPI</v>
          </cell>
          <cell r="F223">
            <v>18</v>
          </cell>
          <cell r="G223">
            <v>0.01</v>
          </cell>
          <cell r="J223">
            <v>6</v>
          </cell>
          <cell r="K223">
            <v>0.04</v>
          </cell>
          <cell r="L223">
            <v>0.01</v>
          </cell>
          <cell r="N223">
            <v>350</v>
          </cell>
          <cell r="O223">
            <v>100</v>
          </cell>
          <cell r="P223">
            <v>600</v>
          </cell>
        </row>
        <row r="224">
          <cell r="A224" t="str">
            <v>CHIC-800136008X19</v>
          </cell>
          <cell r="B224" t="str">
            <v>CHIC-800</v>
          </cell>
          <cell r="C224" t="str">
            <v>136008X</v>
          </cell>
          <cell r="D224" t="str">
            <v>136008X</v>
          </cell>
          <cell r="E224" t="str">
            <v>VESTA AUTO BROWSER MICE 600 DPI</v>
          </cell>
          <cell r="F224">
            <v>19</v>
          </cell>
          <cell r="G224">
            <v>0</v>
          </cell>
          <cell r="H224">
            <v>1</v>
          </cell>
          <cell r="L224">
            <v>0</v>
          </cell>
          <cell r="N224">
            <v>350</v>
          </cell>
          <cell r="O224">
            <v>300</v>
          </cell>
          <cell r="P224">
            <v>300</v>
          </cell>
        </row>
        <row r="225">
          <cell r="A225" t="str">
            <v>CHIC-82013600718</v>
          </cell>
          <cell r="B225" t="str">
            <v>CHIC-820</v>
          </cell>
          <cell r="C225" t="str">
            <v>136007</v>
          </cell>
          <cell r="D225" t="str">
            <v>136007</v>
          </cell>
          <cell r="E225" t="str">
            <v>VESTA SCROLL MICE WIN 98/NT.**</v>
          </cell>
          <cell r="F225">
            <v>18</v>
          </cell>
          <cell r="G225">
            <v>110</v>
          </cell>
          <cell r="J225">
            <v>6</v>
          </cell>
          <cell r="K225">
            <v>660</v>
          </cell>
          <cell r="L225">
            <v>110</v>
          </cell>
          <cell r="M225">
            <v>112.77586892263295</v>
          </cell>
          <cell r="N225">
            <v>110</v>
          </cell>
          <cell r="O225">
            <v>100</v>
          </cell>
          <cell r="P225">
            <v>600</v>
          </cell>
        </row>
        <row r="226">
          <cell r="A226" t="str">
            <v>CHIC-82013600758</v>
          </cell>
          <cell r="B226" t="str">
            <v>CHIC-820</v>
          </cell>
          <cell r="C226" t="str">
            <v>136007</v>
          </cell>
          <cell r="D226" t="str">
            <v>136007</v>
          </cell>
          <cell r="E226" t="str">
            <v>VESTA SCROLL MICE WIN 98/NT.**</v>
          </cell>
          <cell r="F226">
            <v>58</v>
          </cell>
          <cell r="G226">
            <v>110</v>
          </cell>
          <cell r="J226">
            <v>4</v>
          </cell>
          <cell r="K226">
            <v>440</v>
          </cell>
          <cell r="L226">
            <v>110</v>
          </cell>
          <cell r="M226">
            <v>112.77586892263295</v>
          </cell>
          <cell r="N226">
            <v>110</v>
          </cell>
          <cell r="O226">
            <v>100</v>
          </cell>
          <cell r="P226">
            <v>400</v>
          </cell>
        </row>
        <row r="227">
          <cell r="A227" t="str">
            <v>CHIC-820136007R18</v>
          </cell>
          <cell r="B227" t="str">
            <v>CHIC-820</v>
          </cell>
          <cell r="C227" t="str">
            <v>136007R</v>
          </cell>
          <cell r="D227" t="str">
            <v>136007R</v>
          </cell>
          <cell r="E227" t="str">
            <v>VESTA SCROLL MICE WIN 98/NT.**</v>
          </cell>
          <cell r="F227">
            <v>18</v>
          </cell>
          <cell r="G227">
            <v>0.63</v>
          </cell>
          <cell r="J227">
            <v>23</v>
          </cell>
          <cell r="K227">
            <v>14.46</v>
          </cell>
          <cell r="L227">
            <v>0.63</v>
          </cell>
          <cell r="N227">
            <v>110</v>
          </cell>
          <cell r="O227">
            <v>100</v>
          </cell>
          <cell r="P227">
            <v>2300</v>
          </cell>
        </row>
        <row r="228">
          <cell r="A228" t="str">
            <v>CHIC-820136007R58</v>
          </cell>
          <cell r="B228" t="str">
            <v>CHIC-820</v>
          </cell>
          <cell r="C228" t="str">
            <v>136007R</v>
          </cell>
          <cell r="D228" t="str">
            <v>136007R</v>
          </cell>
          <cell r="E228" t="str">
            <v>VESTA SCROLL MICE WIN 98/NT.**</v>
          </cell>
          <cell r="F228">
            <v>58</v>
          </cell>
          <cell r="G228">
            <v>0.63</v>
          </cell>
          <cell r="J228">
            <v>6</v>
          </cell>
          <cell r="K228">
            <v>3.77</v>
          </cell>
          <cell r="L228">
            <v>0.63</v>
          </cell>
          <cell r="N228">
            <v>110</v>
          </cell>
          <cell r="O228">
            <v>100</v>
          </cell>
          <cell r="P228">
            <v>600</v>
          </cell>
        </row>
        <row r="229">
          <cell r="A229" t="str">
            <v>CISCO261010400918</v>
          </cell>
          <cell r="B229" t="str">
            <v>CISCO2610</v>
          </cell>
          <cell r="C229" t="str">
            <v>104009</v>
          </cell>
          <cell r="D229" t="str">
            <v>104009</v>
          </cell>
          <cell r="E229" t="str">
            <v>2610 ENET MODULAR ROUTER W/ IP</v>
          </cell>
          <cell r="F229">
            <v>18</v>
          </cell>
          <cell r="G229">
            <v>85513.34</v>
          </cell>
          <cell r="J229">
            <v>1</v>
          </cell>
          <cell r="K229">
            <v>85513.34</v>
          </cell>
          <cell r="L229">
            <v>85513.34</v>
          </cell>
          <cell r="M229">
            <v>85694.742741935479</v>
          </cell>
          <cell r="N229">
            <v>85513.34</v>
          </cell>
          <cell r="O229">
            <v>87000</v>
          </cell>
          <cell r="P229">
            <v>87000</v>
          </cell>
        </row>
        <row r="230">
          <cell r="A230" t="str">
            <v>CISCO2610104009X19</v>
          </cell>
          <cell r="B230" t="str">
            <v>CISCO2610</v>
          </cell>
          <cell r="C230" t="str">
            <v>104009X</v>
          </cell>
          <cell r="D230" t="str">
            <v>104009X</v>
          </cell>
          <cell r="E230" t="str">
            <v>2610 ENET MODULAR ROUTER***.**</v>
          </cell>
          <cell r="F230">
            <v>19</v>
          </cell>
          <cell r="G230">
            <v>0</v>
          </cell>
          <cell r="J230">
            <v>1</v>
          </cell>
          <cell r="L230">
            <v>0</v>
          </cell>
          <cell r="N230">
            <v>85513.34</v>
          </cell>
          <cell r="O230">
            <v>60000</v>
          </cell>
          <cell r="P230">
            <v>60000</v>
          </cell>
        </row>
        <row r="231">
          <cell r="A231" t="str">
            <v>CISCO364010403418</v>
          </cell>
          <cell r="B231" t="str">
            <v>CISCO3640</v>
          </cell>
          <cell r="C231" t="str">
            <v>104034</v>
          </cell>
          <cell r="D231" t="str">
            <v>104034</v>
          </cell>
          <cell r="E231" t="str">
            <v>3640, 4 SLOT MODULAR ROUTER.</v>
          </cell>
          <cell r="F231">
            <v>18</v>
          </cell>
          <cell r="G231">
            <v>282682.90000000002</v>
          </cell>
          <cell r="J231">
            <v>1</v>
          </cell>
          <cell r="K231">
            <v>282682.90000000002</v>
          </cell>
          <cell r="L231">
            <v>282682.90000000002</v>
          </cell>
          <cell r="M231">
            <v>278940.73913043475</v>
          </cell>
          <cell r="N231">
            <v>282682.90000000002</v>
          </cell>
          <cell r="O231">
            <v>235000</v>
          </cell>
          <cell r="P231">
            <v>235000</v>
          </cell>
        </row>
        <row r="232">
          <cell r="A232" t="str">
            <v>CISCO364010403458</v>
          </cell>
          <cell r="B232" t="str">
            <v>CISCO3640</v>
          </cell>
          <cell r="C232" t="str">
            <v>104034</v>
          </cell>
          <cell r="D232" t="str">
            <v>104034</v>
          </cell>
          <cell r="E232" t="str">
            <v>3640, 4 SLOT MODULAR ROUTER.</v>
          </cell>
          <cell r="F232">
            <v>58</v>
          </cell>
          <cell r="G232">
            <v>282682.90000000002</v>
          </cell>
          <cell r="J232">
            <v>1</v>
          </cell>
          <cell r="K232">
            <v>282682.90000000002</v>
          </cell>
          <cell r="L232">
            <v>282682.90000000002</v>
          </cell>
          <cell r="M232">
            <v>278940.73913043475</v>
          </cell>
          <cell r="N232">
            <v>282682.90000000002</v>
          </cell>
          <cell r="O232">
            <v>235000</v>
          </cell>
          <cell r="P232">
            <v>235000</v>
          </cell>
        </row>
        <row r="233">
          <cell r="A233" t="str">
            <v>CISCO3640104034X19</v>
          </cell>
          <cell r="B233" t="str">
            <v>CISCO3640</v>
          </cell>
          <cell r="C233" t="str">
            <v>104034X</v>
          </cell>
          <cell r="D233" t="str">
            <v>104034X</v>
          </cell>
          <cell r="E233" t="str">
            <v>3640, 4 SLOT MODULAR ROUTER.**</v>
          </cell>
          <cell r="F233">
            <v>19</v>
          </cell>
          <cell r="G233">
            <v>0</v>
          </cell>
          <cell r="J233">
            <v>1</v>
          </cell>
          <cell r="L233">
            <v>0</v>
          </cell>
          <cell r="N233">
            <v>282682.90000000002</v>
          </cell>
          <cell r="O233">
            <v>0</v>
          </cell>
          <cell r="P233">
            <v>0</v>
          </cell>
        </row>
        <row r="234">
          <cell r="A234" t="str">
            <v>CREDIT NOTE11099919</v>
          </cell>
          <cell r="B234" t="str">
            <v>CREDIT NOTE</v>
          </cell>
          <cell r="C234" t="str">
            <v>110999</v>
          </cell>
          <cell r="D234" t="str">
            <v>110999</v>
          </cell>
          <cell r="E234" t="str">
            <v>CREDIT NOTE ( INTEL CPU)</v>
          </cell>
          <cell r="F234">
            <v>19</v>
          </cell>
          <cell r="G234">
            <v>1</v>
          </cell>
          <cell r="J234">
            <v>9</v>
          </cell>
          <cell r="K234">
            <v>9</v>
          </cell>
          <cell r="L234">
            <v>1</v>
          </cell>
          <cell r="N234">
            <v>1</v>
          </cell>
          <cell r="O234">
            <v>0</v>
          </cell>
          <cell r="P234">
            <v>0</v>
          </cell>
        </row>
        <row r="235">
          <cell r="A235" t="str">
            <v>CREDIT NOTE11199819</v>
          </cell>
          <cell r="B235" t="str">
            <v>CREDIT NOTE</v>
          </cell>
          <cell r="C235" t="str">
            <v>111998</v>
          </cell>
          <cell r="D235" t="str">
            <v>111998</v>
          </cell>
          <cell r="E235" t="str">
            <v>CREDIT NOTE (IOMEGA)</v>
          </cell>
          <cell r="F235">
            <v>19</v>
          </cell>
          <cell r="G235">
            <v>1</v>
          </cell>
          <cell r="J235">
            <v>2</v>
          </cell>
          <cell r="K235">
            <v>2</v>
          </cell>
          <cell r="L235">
            <v>1</v>
          </cell>
          <cell r="N235">
            <v>1</v>
          </cell>
          <cell r="O235">
            <v>0</v>
          </cell>
          <cell r="P235">
            <v>0</v>
          </cell>
        </row>
        <row r="236">
          <cell r="A236" t="str">
            <v>CREDIT NOTE11999919</v>
          </cell>
          <cell r="B236" t="str">
            <v>CREDIT NOTE</v>
          </cell>
          <cell r="C236" t="str">
            <v>119999</v>
          </cell>
          <cell r="D236" t="str">
            <v>119999</v>
          </cell>
          <cell r="E236" t="str">
            <v>CREDIT NOTE (PC PARTNER)</v>
          </cell>
          <cell r="F236">
            <v>19</v>
          </cell>
          <cell r="G236">
            <v>1</v>
          </cell>
          <cell r="J236">
            <v>1</v>
          </cell>
          <cell r="K236">
            <v>1</v>
          </cell>
          <cell r="L236">
            <v>1</v>
          </cell>
          <cell r="N236">
            <v>1</v>
          </cell>
          <cell r="O236">
            <v>0</v>
          </cell>
          <cell r="P236">
            <v>0</v>
          </cell>
        </row>
        <row r="237">
          <cell r="A237" t="str">
            <v>CREDIT NOTE12299919</v>
          </cell>
          <cell r="B237" t="str">
            <v>CREDIT NOTE</v>
          </cell>
          <cell r="C237" t="str">
            <v>122999</v>
          </cell>
          <cell r="D237" t="str">
            <v>122999</v>
          </cell>
          <cell r="E237" t="str">
            <v>CREDIT NOTE (SEAGATE)</v>
          </cell>
          <cell r="F237">
            <v>19</v>
          </cell>
          <cell r="G237">
            <v>1</v>
          </cell>
          <cell r="J237">
            <v>1</v>
          </cell>
          <cell r="K237">
            <v>1</v>
          </cell>
          <cell r="L237">
            <v>1</v>
          </cell>
          <cell r="N237">
            <v>1</v>
          </cell>
          <cell r="O237">
            <v>0</v>
          </cell>
          <cell r="P237">
            <v>0</v>
          </cell>
        </row>
        <row r="238">
          <cell r="A238" t="str">
            <v>CREDIT NOTE13699919</v>
          </cell>
          <cell r="B238" t="str">
            <v>CREDIT NOTE</v>
          </cell>
          <cell r="C238" t="str">
            <v>136999</v>
          </cell>
          <cell r="D238" t="str">
            <v>136999</v>
          </cell>
          <cell r="E238" t="str">
            <v>CREDIT NOTE (VESTA)</v>
          </cell>
          <cell r="F238">
            <v>19</v>
          </cell>
          <cell r="G238">
            <v>1</v>
          </cell>
          <cell r="J238">
            <v>1</v>
          </cell>
          <cell r="K238">
            <v>1</v>
          </cell>
          <cell r="L238">
            <v>1</v>
          </cell>
          <cell r="N238">
            <v>1</v>
          </cell>
          <cell r="O238">
            <v>0</v>
          </cell>
          <cell r="P238">
            <v>0</v>
          </cell>
        </row>
        <row r="239">
          <cell r="A239" t="str">
            <v>D359M3117001R18</v>
          </cell>
          <cell r="B239" t="str">
            <v>D359M3</v>
          </cell>
          <cell r="C239" t="str">
            <v>117001R</v>
          </cell>
          <cell r="D239" t="str">
            <v>117001R</v>
          </cell>
          <cell r="E239" t="str">
            <v>MITSUMI 1.44 MB  IBM COLOUR</v>
          </cell>
          <cell r="F239">
            <v>18</v>
          </cell>
          <cell r="G239">
            <v>77.83</v>
          </cell>
          <cell r="J239">
            <v>64</v>
          </cell>
          <cell r="K239">
            <v>4981.26</v>
          </cell>
          <cell r="L239">
            <v>77.83</v>
          </cell>
          <cell r="M239">
            <v>260.15625</v>
          </cell>
          <cell r="N239">
            <v>458.27</v>
          </cell>
          <cell r="O239">
            <v>300</v>
          </cell>
          <cell r="P239">
            <v>19200</v>
          </cell>
        </row>
        <row r="240">
          <cell r="A240" t="str">
            <v>D359M3117001R48</v>
          </cell>
          <cell r="B240" t="str">
            <v>D359M3</v>
          </cell>
          <cell r="C240" t="str">
            <v>117001R</v>
          </cell>
          <cell r="D240" t="str">
            <v>117001R</v>
          </cell>
          <cell r="E240" t="str">
            <v>MITSUMI 1.44 MB  IBM COLOUR</v>
          </cell>
          <cell r="F240">
            <v>48</v>
          </cell>
          <cell r="G240">
            <v>77.83</v>
          </cell>
          <cell r="J240">
            <v>8</v>
          </cell>
          <cell r="K240">
            <v>622.65</v>
          </cell>
          <cell r="L240">
            <v>77.83</v>
          </cell>
          <cell r="M240">
            <v>260.15625</v>
          </cell>
          <cell r="N240">
            <v>458.27</v>
          </cell>
          <cell r="O240">
            <v>300</v>
          </cell>
          <cell r="P240">
            <v>2400</v>
          </cell>
        </row>
        <row r="241">
          <cell r="A241" t="str">
            <v>D359M3117001R58</v>
          </cell>
          <cell r="B241" t="str">
            <v>D359M3</v>
          </cell>
          <cell r="C241" t="str">
            <v>117001R</v>
          </cell>
          <cell r="D241" t="str">
            <v>117001R</v>
          </cell>
          <cell r="E241" t="str">
            <v>MITSUMI 1.44 MB  IBM COLOUR</v>
          </cell>
          <cell r="F241">
            <v>58</v>
          </cell>
          <cell r="G241">
            <v>77.83</v>
          </cell>
          <cell r="H241">
            <v>1</v>
          </cell>
          <cell r="I241">
            <v>77.83</v>
          </cell>
          <cell r="J241">
            <v>15</v>
          </cell>
          <cell r="K241">
            <v>1167.48</v>
          </cell>
          <cell r="L241">
            <v>77.83</v>
          </cell>
          <cell r="M241">
            <v>260.15625</v>
          </cell>
          <cell r="N241">
            <v>458.27</v>
          </cell>
          <cell r="O241">
            <v>300</v>
          </cell>
          <cell r="P241">
            <v>4800</v>
          </cell>
        </row>
        <row r="242">
          <cell r="A242" t="str">
            <v>D359M3117001R68</v>
          </cell>
          <cell r="B242" t="str">
            <v>D359M3</v>
          </cell>
          <cell r="C242" t="str">
            <v>117001R</v>
          </cell>
          <cell r="D242" t="str">
            <v>117001R</v>
          </cell>
          <cell r="E242" t="str">
            <v>MITSUMI 1.44 MB  IBM COLOUR</v>
          </cell>
          <cell r="F242">
            <v>68</v>
          </cell>
          <cell r="G242">
            <v>77.83</v>
          </cell>
          <cell r="J242">
            <v>2</v>
          </cell>
          <cell r="K242">
            <v>155.66</v>
          </cell>
          <cell r="L242">
            <v>77.83</v>
          </cell>
          <cell r="M242">
            <v>260.15625</v>
          </cell>
          <cell r="N242">
            <v>458.27</v>
          </cell>
          <cell r="O242">
            <v>300</v>
          </cell>
          <cell r="P242">
            <v>600</v>
          </cell>
        </row>
        <row r="243">
          <cell r="A243" t="str">
            <v>D359M3117001X19</v>
          </cell>
          <cell r="B243" t="str">
            <v>D359M3</v>
          </cell>
          <cell r="C243" t="str">
            <v>117001X</v>
          </cell>
          <cell r="D243" t="str">
            <v>117001X</v>
          </cell>
          <cell r="E243" t="str">
            <v>MITSUMI 1.44MB IBM COLOUR</v>
          </cell>
          <cell r="F243">
            <v>19</v>
          </cell>
          <cell r="G243">
            <v>0</v>
          </cell>
          <cell r="H243">
            <v>1</v>
          </cell>
          <cell r="J243">
            <v>166</v>
          </cell>
          <cell r="L243">
            <v>0</v>
          </cell>
          <cell r="M243">
            <v>40</v>
          </cell>
          <cell r="N243">
            <v>458.27</v>
          </cell>
          <cell r="O243">
            <v>250</v>
          </cell>
          <cell r="P243">
            <v>41750</v>
          </cell>
        </row>
        <row r="244">
          <cell r="A244" t="str">
            <v>D359M3117001X59</v>
          </cell>
          <cell r="B244" t="str">
            <v>D359M3</v>
          </cell>
          <cell r="C244" t="str">
            <v>117001X</v>
          </cell>
          <cell r="D244" t="str">
            <v>117001X</v>
          </cell>
          <cell r="E244" t="str">
            <v>MITSUMI 1.44MB IBM COLOUR</v>
          </cell>
          <cell r="F244">
            <v>59</v>
          </cell>
          <cell r="G244">
            <v>0</v>
          </cell>
          <cell r="J244">
            <v>1</v>
          </cell>
          <cell r="L244">
            <v>0</v>
          </cell>
          <cell r="M244">
            <v>40</v>
          </cell>
          <cell r="N244">
            <v>458.27</v>
          </cell>
          <cell r="O244">
            <v>250</v>
          </cell>
          <cell r="P244">
            <v>250</v>
          </cell>
        </row>
        <row r="245">
          <cell r="A245" t="str">
            <v>D359M3-D11700118</v>
          </cell>
          <cell r="B245" t="str">
            <v>D359M3-D</v>
          </cell>
          <cell r="C245" t="str">
            <v>117001</v>
          </cell>
          <cell r="D245" t="str">
            <v>117001</v>
          </cell>
          <cell r="E245" t="str">
            <v>MITSUMI 1.44 MB  IBM COLOUR</v>
          </cell>
          <cell r="F245">
            <v>18</v>
          </cell>
          <cell r="G245">
            <v>458.27</v>
          </cell>
          <cell r="J245">
            <v>36</v>
          </cell>
          <cell r="K245">
            <v>16497.61</v>
          </cell>
          <cell r="L245">
            <v>458.27</v>
          </cell>
          <cell r="M245">
            <v>522.31518941987747</v>
          </cell>
          <cell r="N245">
            <v>458.27</v>
          </cell>
          <cell r="O245">
            <v>490</v>
          </cell>
          <cell r="P245">
            <v>17640</v>
          </cell>
        </row>
        <row r="246">
          <cell r="A246" t="str">
            <v>D359M3-D11700168</v>
          </cell>
          <cell r="B246" t="str">
            <v>D359M3-D</v>
          </cell>
          <cell r="C246" t="str">
            <v>117001</v>
          </cell>
          <cell r="D246" t="str">
            <v>117001</v>
          </cell>
          <cell r="E246" t="str">
            <v>MITSUMI 1.44 MB  IBM COLOUR</v>
          </cell>
          <cell r="F246">
            <v>68</v>
          </cell>
          <cell r="G246">
            <v>458.27</v>
          </cell>
          <cell r="J246">
            <v>1</v>
          </cell>
          <cell r="K246">
            <v>458.26</v>
          </cell>
          <cell r="L246">
            <v>458.27</v>
          </cell>
          <cell r="M246">
            <v>522.31518941987747</v>
          </cell>
          <cell r="N246">
            <v>458.27</v>
          </cell>
          <cell r="O246">
            <v>490</v>
          </cell>
          <cell r="P246">
            <v>490</v>
          </cell>
        </row>
        <row r="247">
          <cell r="A247" t="str">
            <v>DDRS34560108002R18</v>
          </cell>
          <cell r="B247" t="str">
            <v>DDRS34560</v>
          </cell>
          <cell r="C247" t="str">
            <v>108002R</v>
          </cell>
          <cell r="D247" t="str">
            <v>108002R</v>
          </cell>
          <cell r="E247" t="str">
            <v>IBM PCI DIFFERENCIAL..*****.**</v>
          </cell>
          <cell r="F247">
            <v>18</v>
          </cell>
          <cell r="G247">
            <v>0.01</v>
          </cell>
          <cell r="J247">
            <v>3</v>
          </cell>
          <cell r="K247">
            <v>0.03</v>
          </cell>
          <cell r="L247">
            <v>0.01</v>
          </cell>
          <cell r="N247">
            <v>3954.44</v>
          </cell>
          <cell r="O247">
            <v>0</v>
          </cell>
          <cell r="P247">
            <v>0</v>
          </cell>
        </row>
        <row r="248">
          <cell r="A248" t="str">
            <v>ECM-S3101117005R18</v>
          </cell>
          <cell r="B248" t="str">
            <v>ECM-S3101</v>
          </cell>
          <cell r="C248" t="str">
            <v>117005R</v>
          </cell>
          <cell r="D248" t="str">
            <v>117005R</v>
          </cell>
          <cell r="E248" t="str">
            <v>MITSUMI REF SERIAL MOUSE</v>
          </cell>
          <cell r="F248">
            <v>18</v>
          </cell>
          <cell r="G248">
            <v>0.01</v>
          </cell>
          <cell r="J248">
            <v>12</v>
          </cell>
          <cell r="K248">
            <v>0.12</v>
          </cell>
          <cell r="L248">
            <v>0.01</v>
          </cell>
          <cell r="O248">
            <v>0</v>
          </cell>
          <cell r="P248">
            <v>0</v>
          </cell>
        </row>
        <row r="249">
          <cell r="A249" t="str">
            <v>FRONT PANEL 616SD136025X19</v>
          </cell>
          <cell r="B249" t="str">
            <v>FRONT PANEL 616SD</v>
          </cell>
          <cell r="C249" t="str">
            <v>136025X</v>
          </cell>
          <cell r="D249" t="str">
            <v>136025X</v>
          </cell>
          <cell r="E249" t="str">
            <v>FRONT PANELS FOR VESTA 616SD</v>
          </cell>
          <cell r="F249">
            <v>19</v>
          </cell>
          <cell r="G249">
            <v>0</v>
          </cell>
          <cell r="J249">
            <v>6</v>
          </cell>
          <cell r="L249">
            <v>0</v>
          </cell>
          <cell r="O249">
            <v>0</v>
          </cell>
          <cell r="P249">
            <v>0</v>
          </cell>
        </row>
        <row r="250">
          <cell r="A250" t="str">
            <v>FRONT PANEL 959SA136026X19</v>
          </cell>
          <cell r="B250" t="str">
            <v>FRONT PANEL 959SA</v>
          </cell>
          <cell r="C250" t="str">
            <v>136026X</v>
          </cell>
          <cell r="D250" t="str">
            <v>136026X</v>
          </cell>
          <cell r="E250" t="str">
            <v>FRONT PANELS FOR VESTA 959SA</v>
          </cell>
          <cell r="F250">
            <v>19</v>
          </cell>
          <cell r="G250">
            <v>0</v>
          </cell>
          <cell r="J250">
            <v>20</v>
          </cell>
          <cell r="L250">
            <v>0</v>
          </cell>
          <cell r="O250">
            <v>0</v>
          </cell>
          <cell r="P250">
            <v>0</v>
          </cell>
        </row>
        <row r="251">
          <cell r="A251" t="str">
            <v>FRONT PANEL 959SA136026X59</v>
          </cell>
          <cell r="B251" t="str">
            <v>FRONT PANEL 959SA</v>
          </cell>
          <cell r="C251" t="str">
            <v>136026X</v>
          </cell>
          <cell r="D251" t="str">
            <v>136026X</v>
          </cell>
          <cell r="E251" t="str">
            <v>FRONT PANELS FOR VESTA 959SA</v>
          </cell>
          <cell r="F251">
            <v>59</v>
          </cell>
          <cell r="G251">
            <v>0</v>
          </cell>
          <cell r="J251">
            <v>3</v>
          </cell>
          <cell r="L251">
            <v>0</v>
          </cell>
          <cell r="O251">
            <v>0</v>
          </cell>
          <cell r="P251">
            <v>0</v>
          </cell>
        </row>
        <row r="252">
          <cell r="A252" t="str">
            <v>FRONT PANEL13603818</v>
          </cell>
          <cell r="B252" t="str">
            <v>FRONT PANEL</v>
          </cell>
          <cell r="C252" t="str">
            <v>136038</v>
          </cell>
          <cell r="D252" t="str">
            <v>136038</v>
          </cell>
          <cell r="E252" t="str">
            <v>FRONT PANEL FOR VESTA CABINETS</v>
          </cell>
          <cell r="F252">
            <v>18</v>
          </cell>
          <cell r="G252">
            <v>8.32</v>
          </cell>
          <cell r="J252">
            <v>220</v>
          </cell>
          <cell r="K252">
            <v>1830.97</v>
          </cell>
          <cell r="L252">
            <v>8.32</v>
          </cell>
          <cell r="N252">
            <v>8.32</v>
          </cell>
          <cell r="O252">
            <v>20</v>
          </cell>
          <cell r="P252">
            <v>4400</v>
          </cell>
        </row>
        <row r="253">
          <cell r="A253" t="str">
            <v>FRONT PANEL13603848</v>
          </cell>
          <cell r="B253" t="str">
            <v>FRONT PANEL</v>
          </cell>
          <cell r="C253" t="str">
            <v>136038</v>
          </cell>
          <cell r="D253" t="str">
            <v>136038</v>
          </cell>
          <cell r="E253" t="str">
            <v>FRONT PANEL FOR VESTA CABINETS</v>
          </cell>
          <cell r="F253">
            <v>48</v>
          </cell>
          <cell r="G253">
            <v>8.32</v>
          </cell>
          <cell r="J253">
            <v>15</v>
          </cell>
          <cell r="K253">
            <v>124.83</v>
          </cell>
          <cell r="L253">
            <v>8.32</v>
          </cell>
          <cell r="N253">
            <v>8.32</v>
          </cell>
          <cell r="O253">
            <v>20</v>
          </cell>
          <cell r="P253">
            <v>300</v>
          </cell>
        </row>
        <row r="254">
          <cell r="A254" t="str">
            <v>FRONT PANEL13603858</v>
          </cell>
          <cell r="B254" t="str">
            <v>FRONT PANEL</v>
          </cell>
          <cell r="C254" t="str">
            <v>136038</v>
          </cell>
          <cell r="D254" t="str">
            <v>136038</v>
          </cell>
          <cell r="E254" t="str">
            <v>FRONT PANEL FOR VESTA CABINETS</v>
          </cell>
          <cell r="F254">
            <v>58</v>
          </cell>
          <cell r="G254">
            <v>8.32</v>
          </cell>
          <cell r="J254">
            <v>138</v>
          </cell>
          <cell r="K254">
            <v>1148.51</v>
          </cell>
          <cell r="L254">
            <v>8.32</v>
          </cell>
          <cell r="N254">
            <v>8.32</v>
          </cell>
          <cell r="O254">
            <v>20</v>
          </cell>
          <cell r="P254">
            <v>2760</v>
          </cell>
        </row>
        <row r="255">
          <cell r="A255" t="str">
            <v>G-92213601548</v>
          </cell>
          <cell r="B255" t="str">
            <v>G-922</v>
          </cell>
          <cell r="C255" t="str">
            <v>136015</v>
          </cell>
          <cell r="D255" t="str">
            <v>136015</v>
          </cell>
          <cell r="E255" t="str">
            <v>VESTA 500W PMPO WOOFER SPKS.**</v>
          </cell>
          <cell r="F255">
            <v>48</v>
          </cell>
          <cell r="G255">
            <v>1367.03</v>
          </cell>
          <cell r="J255">
            <v>2</v>
          </cell>
          <cell r="K255">
            <v>2734.06</v>
          </cell>
          <cell r="L255">
            <v>1367.03</v>
          </cell>
          <cell r="M255">
            <v>1470.219512195122</v>
          </cell>
          <cell r="N255">
            <v>1367.03</v>
          </cell>
          <cell r="O255">
            <v>1300</v>
          </cell>
          <cell r="P255">
            <v>2600</v>
          </cell>
        </row>
        <row r="256">
          <cell r="A256" t="str">
            <v>G-92213601568</v>
          </cell>
          <cell r="B256" t="str">
            <v>G-922</v>
          </cell>
          <cell r="C256" t="str">
            <v>136015</v>
          </cell>
          <cell r="D256" t="str">
            <v>136015</v>
          </cell>
          <cell r="E256" t="str">
            <v>VESTA 500W PMPO WOOFER SPKS.**</v>
          </cell>
          <cell r="F256">
            <v>68</v>
          </cell>
          <cell r="G256">
            <v>1367.03</v>
          </cell>
          <cell r="J256">
            <v>2</v>
          </cell>
          <cell r="K256">
            <v>2734.06</v>
          </cell>
          <cell r="L256">
            <v>1367.03</v>
          </cell>
          <cell r="M256">
            <v>1470.219512195122</v>
          </cell>
          <cell r="N256">
            <v>1367.03</v>
          </cell>
          <cell r="O256">
            <v>1300</v>
          </cell>
          <cell r="P256">
            <v>2600</v>
          </cell>
        </row>
        <row r="257">
          <cell r="A257" t="str">
            <v>G-922136015A18</v>
          </cell>
          <cell r="B257" t="str">
            <v>G-922</v>
          </cell>
          <cell r="C257" t="str">
            <v>136015A</v>
          </cell>
          <cell r="D257" t="str">
            <v>136015A</v>
          </cell>
          <cell r="E257" t="str">
            <v>VESTA 500W PMPO WOOFER SPKS.**</v>
          </cell>
          <cell r="F257">
            <v>18</v>
          </cell>
          <cell r="G257">
            <v>1076.5</v>
          </cell>
          <cell r="J257">
            <v>1</v>
          </cell>
          <cell r="K257">
            <v>1076.5</v>
          </cell>
          <cell r="L257">
            <v>1076.5</v>
          </cell>
          <cell r="N257">
            <v>1076.5</v>
          </cell>
          <cell r="O257">
            <v>1300</v>
          </cell>
          <cell r="P257">
            <v>1300</v>
          </cell>
        </row>
        <row r="258">
          <cell r="A258" t="str">
            <v>G-922136015B18</v>
          </cell>
          <cell r="B258" t="str">
            <v>G-922</v>
          </cell>
          <cell r="C258" t="str">
            <v>136015B</v>
          </cell>
          <cell r="D258" t="str">
            <v>136015B</v>
          </cell>
          <cell r="E258" t="str">
            <v>VESTA 500W PMPO WOOFER SPKS.**</v>
          </cell>
          <cell r="F258">
            <v>18</v>
          </cell>
          <cell r="G258">
            <v>1076.5</v>
          </cell>
          <cell r="J258">
            <v>1</v>
          </cell>
          <cell r="K258">
            <v>1076.5</v>
          </cell>
          <cell r="L258">
            <v>1076.5</v>
          </cell>
          <cell r="N258">
            <v>1076.5</v>
          </cell>
          <cell r="O258">
            <v>1300</v>
          </cell>
          <cell r="P258">
            <v>1300</v>
          </cell>
        </row>
        <row r="259">
          <cell r="A259" t="str">
            <v>G-922136015C18</v>
          </cell>
          <cell r="B259" t="str">
            <v>G-922</v>
          </cell>
          <cell r="C259" t="str">
            <v>136015C</v>
          </cell>
          <cell r="D259" t="str">
            <v>136015C</v>
          </cell>
          <cell r="E259" t="str">
            <v>VESTA 500W PMPO WOOFER SPKS.**</v>
          </cell>
          <cell r="F259">
            <v>18</v>
          </cell>
          <cell r="G259">
            <v>1076.5</v>
          </cell>
          <cell r="J259">
            <v>1</v>
          </cell>
          <cell r="K259">
            <v>1076.5</v>
          </cell>
          <cell r="L259">
            <v>1076.5</v>
          </cell>
          <cell r="N259">
            <v>1076.5</v>
          </cell>
          <cell r="O259">
            <v>1300</v>
          </cell>
          <cell r="P259">
            <v>1300</v>
          </cell>
        </row>
        <row r="260">
          <cell r="A260" t="str">
            <v>G-922136015G58</v>
          </cell>
          <cell r="B260" t="str">
            <v>G-922</v>
          </cell>
          <cell r="C260" t="str">
            <v>136015G</v>
          </cell>
          <cell r="D260" t="str">
            <v>136015G</v>
          </cell>
          <cell r="E260" t="str">
            <v>VESTA 500W PMPO WOOFER SPKS.**</v>
          </cell>
          <cell r="F260">
            <v>58</v>
          </cell>
          <cell r="G260">
            <v>562.01</v>
          </cell>
          <cell r="J260">
            <v>2</v>
          </cell>
          <cell r="K260">
            <v>1124.02</v>
          </cell>
          <cell r="L260">
            <v>562.01</v>
          </cell>
          <cell r="N260">
            <v>562.01</v>
          </cell>
          <cell r="O260">
            <v>1300</v>
          </cell>
          <cell r="P260">
            <v>2600</v>
          </cell>
        </row>
        <row r="261">
          <cell r="A261" t="str">
            <v>G-922136015H18</v>
          </cell>
          <cell r="B261" t="str">
            <v>G-922</v>
          </cell>
          <cell r="C261" t="str">
            <v>136015H</v>
          </cell>
          <cell r="D261" t="str">
            <v>136015H</v>
          </cell>
          <cell r="E261" t="str">
            <v>VESTA 500W PMPO WOOFER SPKS.**</v>
          </cell>
          <cell r="F261">
            <v>18</v>
          </cell>
          <cell r="G261">
            <v>1076.5</v>
          </cell>
          <cell r="J261">
            <v>1</v>
          </cell>
          <cell r="K261">
            <v>1076.5</v>
          </cell>
          <cell r="L261">
            <v>1076.5</v>
          </cell>
          <cell r="N261">
            <v>1076.5</v>
          </cell>
          <cell r="O261">
            <v>1300</v>
          </cell>
          <cell r="P261">
            <v>1300</v>
          </cell>
        </row>
        <row r="262">
          <cell r="A262" t="str">
            <v>G-922136015I18</v>
          </cell>
          <cell r="B262" t="str">
            <v>G-922</v>
          </cell>
          <cell r="C262" t="str">
            <v>136015I</v>
          </cell>
          <cell r="D262" t="str">
            <v>136015I</v>
          </cell>
          <cell r="E262" t="str">
            <v>VESTA 500W PMPO WOOFER SPKS.**</v>
          </cell>
          <cell r="F262">
            <v>18</v>
          </cell>
          <cell r="G262">
            <v>1076.5</v>
          </cell>
          <cell r="J262">
            <v>1</v>
          </cell>
          <cell r="K262">
            <v>1076.5</v>
          </cell>
          <cell r="L262">
            <v>1076.5</v>
          </cell>
          <cell r="N262">
            <v>1076.5</v>
          </cell>
          <cell r="O262">
            <v>1300</v>
          </cell>
          <cell r="P262">
            <v>1300</v>
          </cell>
        </row>
        <row r="263">
          <cell r="A263" t="str">
            <v>G-922136015K18</v>
          </cell>
          <cell r="B263" t="str">
            <v>G-922</v>
          </cell>
          <cell r="C263" t="str">
            <v>136015K</v>
          </cell>
          <cell r="D263" t="str">
            <v>136015K</v>
          </cell>
          <cell r="E263" t="str">
            <v>VESTA 500W PMPO WOOFER SPKS.**</v>
          </cell>
          <cell r="F263">
            <v>18</v>
          </cell>
          <cell r="G263">
            <v>1076.5</v>
          </cell>
          <cell r="J263">
            <v>1</v>
          </cell>
          <cell r="K263">
            <v>1076.5</v>
          </cell>
          <cell r="L263">
            <v>1076.5</v>
          </cell>
          <cell r="N263">
            <v>1076.5</v>
          </cell>
          <cell r="O263">
            <v>1300</v>
          </cell>
          <cell r="P263">
            <v>1300</v>
          </cell>
        </row>
        <row r="264">
          <cell r="A264" t="str">
            <v>G-922136015L18</v>
          </cell>
          <cell r="B264" t="str">
            <v>G-922</v>
          </cell>
          <cell r="C264" t="str">
            <v>136015L</v>
          </cell>
          <cell r="D264" t="str">
            <v>136015L</v>
          </cell>
          <cell r="E264" t="str">
            <v>VESTA 500W PMPO WOOFER SPKS.**</v>
          </cell>
          <cell r="F264">
            <v>18</v>
          </cell>
          <cell r="G264">
            <v>1076.5</v>
          </cell>
          <cell r="J264">
            <v>1</v>
          </cell>
          <cell r="K264">
            <v>1076.5</v>
          </cell>
          <cell r="L264">
            <v>1076.5</v>
          </cell>
          <cell r="N264">
            <v>1076.5</v>
          </cell>
          <cell r="O264">
            <v>1300</v>
          </cell>
          <cell r="P264">
            <v>1300</v>
          </cell>
        </row>
        <row r="265">
          <cell r="A265" t="str">
            <v>G-922136015P18</v>
          </cell>
          <cell r="B265" t="str">
            <v>G-922</v>
          </cell>
          <cell r="C265" t="str">
            <v>136015P</v>
          </cell>
          <cell r="D265" t="str">
            <v>136015P</v>
          </cell>
          <cell r="E265" t="str">
            <v>VESTA 500W PMPO WOOFER SPKS.**</v>
          </cell>
          <cell r="F265">
            <v>18</v>
          </cell>
          <cell r="G265">
            <v>1076.5</v>
          </cell>
          <cell r="J265">
            <v>1</v>
          </cell>
          <cell r="K265">
            <v>1076.5</v>
          </cell>
          <cell r="L265">
            <v>1076.5</v>
          </cell>
          <cell r="N265">
            <v>1076.5</v>
          </cell>
          <cell r="O265">
            <v>1300</v>
          </cell>
          <cell r="P265">
            <v>1300</v>
          </cell>
        </row>
        <row r="266">
          <cell r="A266" t="str">
            <v>HN-333 / VSPK-20113602318</v>
          </cell>
          <cell r="B266" t="str">
            <v>HN-333 / VSPK-201</v>
          </cell>
          <cell r="C266" t="str">
            <v>136023</v>
          </cell>
          <cell r="D266" t="str">
            <v>136023</v>
          </cell>
          <cell r="E266" t="str">
            <v>VESTA 380W PMPO ACTIVE SPKS.**</v>
          </cell>
          <cell r="F266">
            <v>18</v>
          </cell>
          <cell r="G266">
            <v>326.25</v>
          </cell>
          <cell r="J266">
            <v>1</v>
          </cell>
          <cell r="K266">
            <v>326.25</v>
          </cell>
          <cell r="L266">
            <v>326.25</v>
          </cell>
          <cell r="M266">
            <v>389.69217140269444</v>
          </cell>
          <cell r="N266">
            <v>326.25</v>
          </cell>
          <cell r="O266">
            <v>350</v>
          </cell>
          <cell r="P266">
            <v>350</v>
          </cell>
        </row>
        <row r="267">
          <cell r="A267" t="str">
            <v>HN-333/VSPK 201136023G18</v>
          </cell>
          <cell r="B267" t="str">
            <v>HN-333/VSPK 201</v>
          </cell>
          <cell r="C267" t="str">
            <v>136023G</v>
          </cell>
          <cell r="D267" t="str">
            <v>136023G</v>
          </cell>
          <cell r="E267" t="str">
            <v>VESTA 300W PMPO ACTIVE SPKS.**</v>
          </cell>
          <cell r="F267">
            <v>18</v>
          </cell>
          <cell r="G267">
            <v>159.69999999999999</v>
          </cell>
          <cell r="J267">
            <v>21</v>
          </cell>
          <cell r="K267">
            <v>3353.7</v>
          </cell>
          <cell r="L267">
            <v>159.69999999999999</v>
          </cell>
          <cell r="N267">
            <v>159.69999999999999</v>
          </cell>
          <cell r="O267">
            <v>290</v>
          </cell>
          <cell r="P267">
            <v>6090</v>
          </cell>
        </row>
        <row r="268">
          <cell r="A268" t="str">
            <v>HN-333/VSPK 201136023G48</v>
          </cell>
          <cell r="B268" t="str">
            <v>HN-333/VSPK 201</v>
          </cell>
          <cell r="C268" t="str">
            <v>136023G</v>
          </cell>
          <cell r="D268" t="str">
            <v>136023G</v>
          </cell>
          <cell r="E268" t="str">
            <v>VESTA 300W PMPO ACTIVE SPKS.**</v>
          </cell>
          <cell r="F268">
            <v>48</v>
          </cell>
          <cell r="G268">
            <v>159.69999999999999</v>
          </cell>
          <cell r="J268">
            <v>2</v>
          </cell>
          <cell r="K268">
            <v>319.39999999999998</v>
          </cell>
          <cell r="L268">
            <v>159.69999999999999</v>
          </cell>
          <cell r="N268">
            <v>159.69999999999999</v>
          </cell>
          <cell r="O268">
            <v>290</v>
          </cell>
          <cell r="P268">
            <v>580</v>
          </cell>
        </row>
        <row r="269">
          <cell r="A269" t="str">
            <v>HN-333/VSPK 201136023G58</v>
          </cell>
          <cell r="B269" t="str">
            <v>HN-333/VSPK 201</v>
          </cell>
          <cell r="C269" t="str">
            <v>136023G</v>
          </cell>
          <cell r="D269" t="str">
            <v>136023G</v>
          </cell>
          <cell r="E269" t="str">
            <v>VESTA 300W PMPO ACTIVE SPKS.**</v>
          </cell>
          <cell r="F269">
            <v>58</v>
          </cell>
          <cell r="G269">
            <v>159.69999999999999</v>
          </cell>
          <cell r="J269">
            <v>6</v>
          </cell>
          <cell r="K269">
            <v>958.2</v>
          </cell>
          <cell r="L269">
            <v>159.69999999999999</v>
          </cell>
          <cell r="N269">
            <v>159.69999999999999</v>
          </cell>
          <cell r="O269">
            <v>290</v>
          </cell>
          <cell r="P269">
            <v>1740</v>
          </cell>
        </row>
        <row r="270">
          <cell r="A270" t="str">
            <v>HN-333136023A18</v>
          </cell>
          <cell r="B270" t="str">
            <v>HN-333</v>
          </cell>
          <cell r="C270" t="str">
            <v>136023A</v>
          </cell>
          <cell r="D270" t="str">
            <v>136023A</v>
          </cell>
          <cell r="E270" t="str">
            <v>VESTA 300W PMPO ACTIVE SPKS.**</v>
          </cell>
          <cell r="F270">
            <v>18</v>
          </cell>
          <cell r="G270">
            <v>296.04000000000002</v>
          </cell>
          <cell r="J270">
            <v>1</v>
          </cell>
          <cell r="K270">
            <v>296.04000000000002</v>
          </cell>
          <cell r="L270">
            <v>296.04000000000002</v>
          </cell>
          <cell r="N270">
            <v>296.04000000000002</v>
          </cell>
          <cell r="O270">
            <v>290</v>
          </cell>
          <cell r="P270">
            <v>290</v>
          </cell>
        </row>
        <row r="271">
          <cell r="A271" t="str">
            <v>HN-333136023B18</v>
          </cell>
          <cell r="B271" t="str">
            <v>HN-333</v>
          </cell>
          <cell r="C271" t="str">
            <v>136023B</v>
          </cell>
          <cell r="D271" t="str">
            <v>136023B</v>
          </cell>
          <cell r="E271" t="str">
            <v>VESTA 300W PMPO ACTIVE SPKS.**</v>
          </cell>
          <cell r="F271">
            <v>18</v>
          </cell>
          <cell r="G271">
            <v>296.04000000000002</v>
          </cell>
          <cell r="J271">
            <v>1</v>
          </cell>
          <cell r="K271">
            <v>296.04000000000002</v>
          </cell>
          <cell r="L271">
            <v>296.04000000000002</v>
          </cell>
          <cell r="N271">
            <v>296.04000000000002</v>
          </cell>
          <cell r="O271">
            <v>290</v>
          </cell>
          <cell r="P271">
            <v>290</v>
          </cell>
        </row>
        <row r="272">
          <cell r="A272" t="str">
            <v>HN-333136023C18</v>
          </cell>
          <cell r="B272" t="str">
            <v>HN-333</v>
          </cell>
          <cell r="C272" t="str">
            <v>136023C</v>
          </cell>
          <cell r="D272" t="str">
            <v>136023C</v>
          </cell>
          <cell r="E272" t="str">
            <v>VESTA 300W PMPO ACTIVE SPKS.**</v>
          </cell>
          <cell r="F272">
            <v>18</v>
          </cell>
          <cell r="G272">
            <v>296.04000000000002</v>
          </cell>
          <cell r="J272">
            <v>1</v>
          </cell>
          <cell r="K272">
            <v>296.04000000000002</v>
          </cell>
          <cell r="L272">
            <v>296.04000000000002</v>
          </cell>
          <cell r="N272">
            <v>296.04000000000002</v>
          </cell>
          <cell r="O272">
            <v>290</v>
          </cell>
          <cell r="P272">
            <v>290</v>
          </cell>
        </row>
        <row r="273">
          <cell r="A273" t="str">
            <v>HN-333136023H18</v>
          </cell>
          <cell r="B273" t="str">
            <v>HN-333</v>
          </cell>
          <cell r="C273" t="str">
            <v>136023H</v>
          </cell>
          <cell r="D273" t="str">
            <v>136023H</v>
          </cell>
          <cell r="E273" t="str">
            <v>VESTA 300W PMPO ACTIVE SPKS.**</v>
          </cell>
          <cell r="F273">
            <v>18</v>
          </cell>
          <cell r="G273">
            <v>296.04000000000002</v>
          </cell>
          <cell r="J273">
            <v>1</v>
          </cell>
          <cell r="K273">
            <v>296.04000000000002</v>
          </cell>
          <cell r="L273">
            <v>296.04000000000002</v>
          </cell>
          <cell r="N273">
            <v>296.04000000000002</v>
          </cell>
          <cell r="O273">
            <v>290</v>
          </cell>
          <cell r="P273">
            <v>290</v>
          </cell>
        </row>
        <row r="274">
          <cell r="A274" t="str">
            <v>HN-333136023I18</v>
          </cell>
          <cell r="B274" t="str">
            <v>HN-333</v>
          </cell>
          <cell r="C274" t="str">
            <v>136023I</v>
          </cell>
          <cell r="D274" t="str">
            <v>136023I</v>
          </cell>
          <cell r="E274" t="str">
            <v>VESTA 300W PMPO ACTIVE SPKS.**</v>
          </cell>
          <cell r="F274">
            <v>18</v>
          </cell>
          <cell r="G274">
            <v>296.04000000000002</v>
          </cell>
          <cell r="J274">
            <v>1</v>
          </cell>
          <cell r="K274">
            <v>296.04000000000002</v>
          </cell>
          <cell r="L274">
            <v>296.04000000000002</v>
          </cell>
          <cell r="N274">
            <v>296.04000000000002</v>
          </cell>
          <cell r="O274">
            <v>290</v>
          </cell>
          <cell r="P274">
            <v>290</v>
          </cell>
        </row>
        <row r="275">
          <cell r="A275" t="str">
            <v>HN-333136023K18</v>
          </cell>
          <cell r="B275" t="str">
            <v>HN-333</v>
          </cell>
          <cell r="C275" t="str">
            <v>136023K</v>
          </cell>
          <cell r="D275" t="str">
            <v>136023K</v>
          </cell>
          <cell r="E275" t="str">
            <v>VESTA 300W PMPO ACTIVE SPKS.**</v>
          </cell>
          <cell r="F275">
            <v>18</v>
          </cell>
          <cell r="G275">
            <v>296.04000000000002</v>
          </cell>
          <cell r="J275">
            <v>1</v>
          </cell>
          <cell r="K275">
            <v>296.04000000000002</v>
          </cell>
          <cell r="L275">
            <v>296.04000000000002</v>
          </cell>
          <cell r="N275">
            <v>296.04000000000002</v>
          </cell>
          <cell r="O275">
            <v>290</v>
          </cell>
          <cell r="P275">
            <v>290</v>
          </cell>
        </row>
        <row r="276">
          <cell r="A276" t="str">
            <v>HN-333136023L18</v>
          </cell>
          <cell r="B276" t="str">
            <v>HN-333</v>
          </cell>
          <cell r="C276" t="str">
            <v>136023L</v>
          </cell>
          <cell r="D276" t="str">
            <v>136023L</v>
          </cell>
          <cell r="E276" t="str">
            <v>VESTA 300W PMPO ACTIVE SPKS.**</v>
          </cell>
          <cell r="F276">
            <v>18</v>
          </cell>
          <cell r="G276">
            <v>296.04000000000002</v>
          </cell>
          <cell r="J276">
            <v>1</v>
          </cell>
          <cell r="K276">
            <v>296.04000000000002</v>
          </cell>
          <cell r="L276">
            <v>296.04000000000002</v>
          </cell>
          <cell r="N276">
            <v>296.04000000000002</v>
          </cell>
          <cell r="O276">
            <v>290</v>
          </cell>
          <cell r="P276">
            <v>290</v>
          </cell>
        </row>
        <row r="277">
          <cell r="A277" t="str">
            <v>HN-333136023P18</v>
          </cell>
          <cell r="B277" t="str">
            <v>HN-333</v>
          </cell>
          <cell r="C277" t="str">
            <v>136023P</v>
          </cell>
          <cell r="D277" t="str">
            <v>136023P</v>
          </cell>
          <cell r="E277" t="str">
            <v>VESTA 300W PMPO ACTIVE SPKS.**</v>
          </cell>
          <cell r="F277">
            <v>18</v>
          </cell>
          <cell r="G277">
            <v>296.04000000000002</v>
          </cell>
          <cell r="J277">
            <v>1</v>
          </cell>
          <cell r="K277">
            <v>296.04000000000002</v>
          </cell>
          <cell r="L277">
            <v>296.04000000000002</v>
          </cell>
          <cell r="N277">
            <v>296.04000000000002</v>
          </cell>
          <cell r="O277">
            <v>290</v>
          </cell>
          <cell r="P277">
            <v>290</v>
          </cell>
        </row>
        <row r="278">
          <cell r="A278" t="str">
            <v>HN-333136023R68</v>
          </cell>
          <cell r="B278" t="str">
            <v>HN-333</v>
          </cell>
          <cell r="C278" t="str">
            <v>136023R</v>
          </cell>
          <cell r="D278" t="str">
            <v>136023R</v>
          </cell>
          <cell r="E278" t="str">
            <v>VESTA 380W PMPO ACTIVE SPKS.**</v>
          </cell>
          <cell r="F278">
            <v>68</v>
          </cell>
          <cell r="G278">
            <v>0.57999999999999996</v>
          </cell>
          <cell r="J278">
            <v>1</v>
          </cell>
          <cell r="K278">
            <v>0.57999999999999996</v>
          </cell>
          <cell r="L278">
            <v>0.57999999999999996</v>
          </cell>
          <cell r="N278">
            <v>296.04000000000002</v>
          </cell>
          <cell r="O278">
            <v>290</v>
          </cell>
          <cell r="P278">
            <v>290</v>
          </cell>
        </row>
        <row r="279">
          <cell r="A279" t="str">
            <v>HN-333136023X19</v>
          </cell>
          <cell r="B279" t="str">
            <v>HN-333</v>
          </cell>
          <cell r="C279" t="str">
            <v>136023X</v>
          </cell>
          <cell r="D279" t="str">
            <v>136023X</v>
          </cell>
          <cell r="E279" t="str">
            <v>VESTA 300W PMPO ACTIVE SPKS.**</v>
          </cell>
          <cell r="F279">
            <v>19</v>
          </cell>
          <cell r="G279">
            <v>0</v>
          </cell>
          <cell r="H279">
            <v>1</v>
          </cell>
          <cell r="J279">
            <v>2</v>
          </cell>
          <cell r="L279">
            <v>0</v>
          </cell>
          <cell r="N279">
            <v>296.04000000000002</v>
          </cell>
          <cell r="O279">
            <v>200</v>
          </cell>
          <cell r="P279">
            <v>600</v>
          </cell>
        </row>
        <row r="280">
          <cell r="A280" t="str">
            <v>HN-333136023X59</v>
          </cell>
          <cell r="B280" t="str">
            <v>HN-333</v>
          </cell>
          <cell r="C280" t="str">
            <v>136023X</v>
          </cell>
          <cell r="D280" t="str">
            <v>136023X</v>
          </cell>
          <cell r="E280" t="str">
            <v>VESTA 300W PMPO ACTIVE SPKS.**</v>
          </cell>
          <cell r="F280">
            <v>59</v>
          </cell>
          <cell r="G280">
            <v>0</v>
          </cell>
          <cell r="J280">
            <v>2</v>
          </cell>
          <cell r="L280">
            <v>0</v>
          </cell>
          <cell r="N280">
            <v>296.04000000000002</v>
          </cell>
          <cell r="O280">
            <v>200</v>
          </cell>
          <cell r="P280">
            <v>400</v>
          </cell>
        </row>
        <row r="281">
          <cell r="A281" t="str">
            <v>HTU-E1/AC/V3511030458</v>
          </cell>
          <cell r="B281" t="str">
            <v>HTU-E1/AC/V35</v>
          </cell>
          <cell r="C281" t="str">
            <v>110304</v>
          </cell>
          <cell r="D281" t="str">
            <v>110304</v>
          </cell>
          <cell r="E281" t="str">
            <v>HIGH SPEED 2 MBPS MODEM****.**</v>
          </cell>
          <cell r="F281">
            <v>58</v>
          </cell>
          <cell r="G281">
            <v>66739.81</v>
          </cell>
          <cell r="J281">
            <v>1</v>
          </cell>
          <cell r="K281">
            <v>66739.81</v>
          </cell>
          <cell r="L281">
            <v>66739.81</v>
          </cell>
          <cell r="M281">
            <v>71255.21666666666</v>
          </cell>
          <cell r="N281">
            <v>66739.81</v>
          </cell>
          <cell r="O281">
            <v>45000</v>
          </cell>
          <cell r="P281">
            <v>45000</v>
          </cell>
        </row>
        <row r="282">
          <cell r="A282" t="str">
            <v>ISD-FDD-IDE10900219</v>
          </cell>
          <cell r="B282" t="str">
            <v>ISD-FDD-IDE</v>
          </cell>
          <cell r="C282" t="str">
            <v>109002</v>
          </cell>
          <cell r="D282" t="str">
            <v>109002</v>
          </cell>
          <cell r="E282" t="str">
            <v>3.5LP 120MB BEIGE FOR HP</v>
          </cell>
          <cell r="F282">
            <v>19</v>
          </cell>
          <cell r="G282">
            <v>3954.44</v>
          </cell>
          <cell r="J282">
            <v>5</v>
          </cell>
          <cell r="K282">
            <v>19772.189999999999</v>
          </cell>
          <cell r="L282">
            <v>3954.44</v>
          </cell>
          <cell r="N282">
            <v>3954.44</v>
          </cell>
          <cell r="O282">
            <v>1000</v>
          </cell>
          <cell r="P282">
            <v>5000</v>
          </cell>
        </row>
        <row r="283">
          <cell r="A283" t="str">
            <v>KB-981013601018</v>
          </cell>
          <cell r="B283" t="str">
            <v>KB-9810</v>
          </cell>
          <cell r="C283" t="str">
            <v>136010</v>
          </cell>
          <cell r="D283" t="str">
            <v>136010</v>
          </cell>
          <cell r="E283" t="str">
            <v>VESTA WINDOWS 98 MEMBRANE K/B*</v>
          </cell>
          <cell r="F283">
            <v>18</v>
          </cell>
          <cell r="G283">
            <v>217.06</v>
          </cell>
          <cell r="J283">
            <v>1</v>
          </cell>
          <cell r="K283">
            <v>217.06</v>
          </cell>
          <cell r="L283">
            <v>217.06</v>
          </cell>
          <cell r="M283">
            <v>225.39300778148325</v>
          </cell>
          <cell r="N283">
            <v>217.06</v>
          </cell>
          <cell r="O283">
            <v>220</v>
          </cell>
          <cell r="P283">
            <v>220</v>
          </cell>
        </row>
        <row r="284">
          <cell r="A284" t="str">
            <v>KB-9810136010A18</v>
          </cell>
          <cell r="B284" t="str">
            <v>KB-9810</v>
          </cell>
          <cell r="C284" t="str">
            <v>136010A</v>
          </cell>
          <cell r="D284" t="str">
            <v>136010A</v>
          </cell>
          <cell r="E284" t="str">
            <v>VESTA WINDOWS 98 MEMBRANE K/B*</v>
          </cell>
          <cell r="F284">
            <v>18</v>
          </cell>
          <cell r="G284">
            <v>226.74</v>
          </cell>
          <cell r="J284">
            <v>2</v>
          </cell>
          <cell r="K284">
            <v>453.48</v>
          </cell>
          <cell r="L284">
            <v>226.74</v>
          </cell>
          <cell r="N284">
            <v>226.74</v>
          </cell>
          <cell r="O284">
            <v>220</v>
          </cell>
          <cell r="P284">
            <v>440</v>
          </cell>
        </row>
        <row r="285">
          <cell r="A285" t="str">
            <v>KB-9810136010B18</v>
          </cell>
          <cell r="B285" t="str">
            <v>KB-9810</v>
          </cell>
          <cell r="C285" t="str">
            <v>136010B</v>
          </cell>
          <cell r="D285" t="str">
            <v>136010B</v>
          </cell>
          <cell r="E285" t="str">
            <v>VESTA WINDOWS 98 MEMBRANE K/B*</v>
          </cell>
          <cell r="F285">
            <v>18</v>
          </cell>
          <cell r="G285">
            <v>226.74</v>
          </cell>
          <cell r="J285">
            <v>2</v>
          </cell>
          <cell r="K285">
            <v>453.48</v>
          </cell>
          <cell r="L285">
            <v>226.74</v>
          </cell>
          <cell r="N285">
            <v>226.74</v>
          </cell>
          <cell r="O285">
            <v>220</v>
          </cell>
          <cell r="P285">
            <v>440</v>
          </cell>
        </row>
        <row r="286">
          <cell r="A286" t="str">
            <v>KB-9810136010C18</v>
          </cell>
          <cell r="B286" t="str">
            <v>KB-9810</v>
          </cell>
          <cell r="C286" t="str">
            <v>136010C</v>
          </cell>
          <cell r="D286" t="str">
            <v>136010C</v>
          </cell>
          <cell r="E286" t="str">
            <v>VESTA WINDOWS 98 MEMBRANE K/B*</v>
          </cell>
          <cell r="F286">
            <v>18</v>
          </cell>
          <cell r="G286">
            <v>226.74</v>
          </cell>
          <cell r="J286">
            <v>2</v>
          </cell>
          <cell r="K286">
            <v>453.48</v>
          </cell>
          <cell r="L286">
            <v>226.74</v>
          </cell>
          <cell r="N286">
            <v>226.74</v>
          </cell>
          <cell r="O286">
            <v>220</v>
          </cell>
          <cell r="P286">
            <v>440</v>
          </cell>
        </row>
        <row r="287">
          <cell r="A287" t="str">
            <v>KB-9810136010G48</v>
          </cell>
          <cell r="B287" t="str">
            <v>KB-9810</v>
          </cell>
          <cell r="C287" t="str">
            <v>136010G</v>
          </cell>
          <cell r="D287" t="str">
            <v>136010G</v>
          </cell>
          <cell r="E287" t="str">
            <v>VESTA WINDOWS 98 MEMBRANE K/B*</v>
          </cell>
          <cell r="F287">
            <v>48</v>
          </cell>
          <cell r="G287">
            <v>109.8</v>
          </cell>
          <cell r="J287">
            <v>4</v>
          </cell>
          <cell r="K287">
            <v>439.2</v>
          </cell>
          <cell r="L287">
            <v>109.8</v>
          </cell>
          <cell r="N287">
            <v>109.8</v>
          </cell>
          <cell r="O287">
            <v>220</v>
          </cell>
          <cell r="P287">
            <v>880</v>
          </cell>
        </row>
        <row r="288">
          <cell r="A288" t="str">
            <v>KB-9810136010G58</v>
          </cell>
          <cell r="B288" t="str">
            <v>KB-9810</v>
          </cell>
          <cell r="C288" t="str">
            <v>136010G</v>
          </cell>
          <cell r="D288" t="str">
            <v>136010G</v>
          </cell>
          <cell r="E288" t="str">
            <v>VESTA WINDOWS 98 MEMBRANE K/B*</v>
          </cell>
          <cell r="F288">
            <v>58</v>
          </cell>
          <cell r="G288">
            <v>109.8</v>
          </cell>
          <cell r="J288">
            <v>4</v>
          </cell>
          <cell r="K288">
            <v>439.2</v>
          </cell>
          <cell r="L288">
            <v>109.8</v>
          </cell>
          <cell r="N288">
            <v>109.8</v>
          </cell>
          <cell r="O288">
            <v>220</v>
          </cell>
          <cell r="P288">
            <v>880</v>
          </cell>
        </row>
        <row r="289">
          <cell r="A289" t="str">
            <v>KB-9810136010G68</v>
          </cell>
          <cell r="B289" t="str">
            <v>KB-9810</v>
          </cell>
          <cell r="C289" t="str">
            <v>136010G</v>
          </cell>
          <cell r="D289" t="str">
            <v>136010G</v>
          </cell>
          <cell r="E289" t="str">
            <v>VESTA WINDOWS 98 MEMBRANE K/B*</v>
          </cell>
          <cell r="F289">
            <v>68</v>
          </cell>
          <cell r="G289">
            <v>109.8</v>
          </cell>
          <cell r="J289">
            <v>3</v>
          </cell>
          <cell r="K289">
            <v>329.4</v>
          </cell>
          <cell r="L289">
            <v>109.8</v>
          </cell>
          <cell r="N289">
            <v>109.8</v>
          </cell>
          <cell r="O289">
            <v>220</v>
          </cell>
          <cell r="P289">
            <v>660</v>
          </cell>
        </row>
        <row r="290">
          <cell r="A290" t="str">
            <v>KB-9810136010H18</v>
          </cell>
          <cell r="B290" t="str">
            <v>KB-9810</v>
          </cell>
          <cell r="C290" t="str">
            <v>136010H</v>
          </cell>
          <cell r="D290" t="str">
            <v>136010H</v>
          </cell>
          <cell r="E290" t="str">
            <v>VESTA WINDOWS 98 MEMBRANE K/B*</v>
          </cell>
          <cell r="F290">
            <v>18</v>
          </cell>
          <cell r="G290">
            <v>226.74</v>
          </cell>
          <cell r="J290">
            <v>2</v>
          </cell>
          <cell r="K290">
            <v>453.48</v>
          </cell>
          <cell r="L290">
            <v>226.74</v>
          </cell>
          <cell r="N290">
            <v>226.74</v>
          </cell>
          <cell r="O290">
            <v>220</v>
          </cell>
          <cell r="P290">
            <v>440</v>
          </cell>
        </row>
        <row r="291">
          <cell r="A291" t="str">
            <v>KB-9810136010I18</v>
          </cell>
          <cell r="B291" t="str">
            <v>KB-9810</v>
          </cell>
          <cell r="C291" t="str">
            <v>136010I</v>
          </cell>
          <cell r="D291" t="str">
            <v>136010I</v>
          </cell>
          <cell r="E291" t="str">
            <v>VESTA WINDOWS 98 MEMBRANE K/B*</v>
          </cell>
          <cell r="F291">
            <v>18</v>
          </cell>
          <cell r="G291">
            <v>226.74</v>
          </cell>
          <cell r="J291">
            <v>2</v>
          </cell>
          <cell r="K291">
            <v>453.48</v>
          </cell>
          <cell r="L291">
            <v>226.74</v>
          </cell>
          <cell r="N291">
            <v>226.74</v>
          </cell>
          <cell r="O291">
            <v>220</v>
          </cell>
          <cell r="P291">
            <v>440</v>
          </cell>
        </row>
        <row r="292">
          <cell r="A292" t="str">
            <v>KB-9810136010K18</v>
          </cell>
          <cell r="B292" t="str">
            <v>KB-9810</v>
          </cell>
          <cell r="C292" t="str">
            <v>136010K</v>
          </cell>
          <cell r="D292" t="str">
            <v>136010K</v>
          </cell>
          <cell r="E292" t="str">
            <v>VESTA WINDOWS 98 MEMBRANE K/B*</v>
          </cell>
          <cell r="F292">
            <v>18</v>
          </cell>
          <cell r="G292">
            <v>226.74</v>
          </cell>
          <cell r="J292">
            <v>2</v>
          </cell>
          <cell r="K292">
            <v>453.48</v>
          </cell>
          <cell r="L292">
            <v>226.74</v>
          </cell>
          <cell r="N292">
            <v>226.74</v>
          </cell>
          <cell r="O292">
            <v>220</v>
          </cell>
          <cell r="P292">
            <v>440</v>
          </cell>
        </row>
        <row r="293">
          <cell r="A293" t="str">
            <v>KB-9810136010L18</v>
          </cell>
          <cell r="B293" t="str">
            <v>KB-9810</v>
          </cell>
          <cell r="C293" t="str">
            <v>136010L</v>
          </cell>
          <cell r="D293" t="str">
            <v>136010L</v>
          </cell>
          <cell r="E293" t="str">
            <v>VESTA WINDOWS 98 MEMBRANE K/B*</v>
          </cell>
          <cell r="F293">
            <v>18</v>
          </cell>
          <cell r="G293">
            <v>226.74</v>
          </cell>
          <cell r="J293">
            <v>2</v>
          </cell>
          <cell r="K293">
            <v>453.48</v>
          </cell>
          <cell r="L293">
            <v>226.74</v>
          </cell>
          <cell r="N293">
            <v>226.74</v>
          </cell>
          <cell r="O293">
            <v>220</v>
          </cell>
          <cell r="P293">
            <v>440</v>
          </cell>
        </row>
        <row r="294">
          <cell r="A294" t="str">
            <v>KB-9810136010P18</v>
          </cell>
          <cell r="B294" t="str">
            <v>KB-9810</v>
          </cell>
          <cell r="C294" t="str">
            <v>136010P</v>
          </cell>
          <cell r="D294" t="str">
            <v>136010P</v>
          </cell>
          <cell r="E294" t="str">
            <v>VESTA WINDOWS 98 MEMBRANE K/B*</v>
          </cell>
          <cell r="F294">
            <v>18</v>
          </cell>
          <cell r="G294">
            <v>226.74</v>
          </cell>
          <cell r="J294">
            <v>2</v>
          </cell>
          <cell r="K294">
            <v>453.48</v>
          </cell>
          <cell r="L294">
            <v>226.74</v>
          </cell>
          <cell r="N294">
            <v>226.74</v>
          </cell>
          <cell r="O294">
            <v>220</v>
          </cell>
          <cell r="P294">
            <v>440</v>
          </cell>
        </row>
        <row r="295">
          <cell r="A295" t="str">
            <v>KB-990813601248</v>
          </cell>
          <cell r="B295" t="str">
            <v>KB-9908</v>
          </cell>
          <cell r="C295" t="str">
            <v>136012</v>
          </cell>
          <cell r="D295" t="str">
            <v>136012</v>
          </cell>
          <cell r="E295" t="str">
            <v>VESTA WINDOWS 98 MEMBRANE K/B*</v>
          </cell>
          <cell r="F295">
            <v>48</v>
          </cell>
          <cell r="G295">
            <v>373.52</v>
          </cell>
          <cell r="J295">
            <v>1</v>
          </cell>
          <cell r="K295">
            <v>373.52</v>
          </cell>
          <cell r="L295">
            <v>373.52</v>
          </cell>
          <cell r="M295">
            <v>614.19708029197079</v>
          </cell>
          <cell r="N295">
            <v>373.52</v>
          </cell>
          <cell r="O295">
            <v>550</v>
          </cell>
          <cell r="P295">
            <v>550</v>
          </cell>
        </row>
        <row r="296">
          <cell r="A296" t="str">
            <v>KB-990813601258</v>
          </cell>
          <cell r="B296" t="str">
            <v>KB-9908</v>
          </cell>
          <cell r="C296" t="str">
            <v>136012</v>
          </cell>
          <cell r="D296" t="str">
            <v>136012</v>
          </cell>
          <cell r="E296" t="str">
            <v>VESTA WINDOWS 98 MEMBRANE K/B*</v>
          </cell>
          <cell r="F296">
            <v>58</v>
          </cell>
          <cell r="G296">
            <v>373.52</v>
          </cell>
          <cell r="J296">
            <v>2</v>
          </cell>
          <cell r="K296">
            <v>747.04</v>
          </cell>
          <cell r="L296">
            <v>373.52</v>
          </cell>
          <cell r="M296">
            <v>614.19708029197079</v>
          </cell>
          <cell r="N296">
            <v>373.52</v>
          </cell>
          <cell r="O296">
            <v>550</v>
          </cell>
          <cell r="P296">
            <v>1100</v>
          </cell>
        </row>
        <row r="297">
          <cell r="A297" t="str">
            <v>KB-990813601268</v>
          </cell>
          <cell r="B297" t="str">
            <v>KB-9908</v>
          </cell>
          <cell r="C297" t="str">
            <v>136012</v>
          </cell>
          <cell r="D297" t="str">
            <v>136012</v>
          </cell>
          <cell r="E297" t="str">
            <v>VESTA WINDOWS 98 MEMBRANE K/B*</v>
          </cell>
          <cell r="F297">
            <v>68</v>
          </cell>
          <cell r="G297">
            <v>373.52</v>
          </cell>
          <cell r="J297">
            <v>2</v>
          </cell>
          <cell r="K297">
            <v>747.04</v>
          </cell>
          <cell r="L297">
            <v>373.52</v>
          </cell>
          <cell r="M297">
            <v>614.19708029197079</v>
          </cell>
          <cell r="N297">
            <v>373.52</v>
          </cell>
          <cell r="O297">
            <v>550</v>
          </cell>
          <cell r="P297">
            <v>1100</v>
          </cell>
        </row>
        <row r="298">
          <cell r="A298" t="str">
            <v>KB-9943136012A18</v>
          </cell>
          <cell r="B298" t="str">
            <v>KB-9943</v>
          </cell>
          <cell r="C298" t="str">
            <v>136012A</v>
          </cell>
          <cell r="D298" t="str">
            <v>136012A</v>
          </cell>
          <cell r="E298" t="str">
            <v>VESTA WINDOWS 98 MEMBRANE K/B*</v>
          </cell>
          <cell r="F298">
            <v>18</v>
          </cell>
          <cell r="G298">
            <v>538.25</v>
          </cell>
          <cell r="J298">
            <v>1</v>
          </cell>
          <cell r="K298">
            <v>538.25</v>
          </cell>
          <cell r="L298">
            <v>538.25</v>
          </cell>
          <cell r="N298">
            <v>538.25</v>
          </cell>
          <cell r="O298">
            <v>550</v>
          </cell>
          <cell r="P298">
            <v>550</v>
          </cell>
        </row>
        <row r="299">
          <cell r="A299" t="str">
            <v>KB-9943136012B18</v>
          </cell>
          <cell r="B299" t="str">
            <v>KB-9943</v>
          </cell>
          <cell r="C299" t="str">
            <v>136012B</v>
          </cell>
          <cell r="D299" t="str">
            <v>136012B</v>
          </cell>
          <cell r="E299" t="str">
            <v>VESTA WINDOWS 98 MEMBRANE K/B*</v>
          </cell>
          <cell r="F299">
            <v>18</v>
          </cell>
          <cell r="G299">
            <v>538.25</v>
          </cell>
          <cell r="J299">
            <v>1</v>
          </cell>
          <cell r="K299">
            <v>538.25</v>
          </cell>
          <cell r="L299">
            <v>538.25</v>
          </cell>
          <cell r="N299">
            <v>538.25</v>
          </cell>
          <cell r="O299">
            <v>550</v>
          </cell>
          <cell r="P299">
            <v>550</v>
          </cell>
        </row>
        <row r="300">
          <cell r="A300" t="str">
            <v>KB-9943136012C18</v>
          </cell>
          <cell r="B300" t="str">
            <v>KB-9943</v>
          </cell>
          <cell r="C300" t="str">
            <v>136012C</v>
          </cell>
          <cell r="D300" t="str">
            <v>136012C</v>
          </cell>
          <cell r="E300" t="str">
            <v>VESTA WINDOWS 98 MEMBRANE K/B*</v>
          </cell>
          <cell r="F300">
            <v>18</v>
          </cell>
          <cell r="G300">
            <v>538.25</v>
          </cell>
          <cell r="J300">
            <v>1</v>
          </cell>
          <cell r="K300">
            <v>538.25</v>
          </cell>
          <cell r="L300">
            <v>538.25</v>
          </cell>
          <cell r="N300">
            <v>538.25</v>
          </cell>
          <cell r="O300">
            <v>550</v>
          </cell>
          <cell r="P300">
            <v>550</v>
          </cell>
        </row>
        <row r="301">
          <cell r="A301" t="str">
            <v>KB-9943136012H18</v>
          </cell>
          <cell r="B301" t="str">
            <v>KB-9943</v>
          </cell>
          <cell r="C301" t="str">
            <v>136012H</v>
          </cell>
          <cell r="D301" t="str">
            <v>136012H</v>
          </cell>
          <cell r="E301" t="str">
            <v>VESTA WINDOWS 98 MEMBRANE K/B*</v>
          </cell>
          <cell r="F301">
            <v>18</v>
          </cell>
          <cell r="G301">
            <v>538.25</v>
          </cell>
          <cell r="J301">
            <v>1</v>
          </cell>
          <cell r="K301">
            <v>538.25</v>
          </cell>
          <cell r="L301">
            <v>538.25</v>
          </cell>
          <cell r="N301">
            <v>538.25</v>
          </cell>
          <cell r="O301">
            <v>550</v>
          </cell>
          <cell r="P301">
            <v>550</v>
          </cell>
        </row>
        <row r="302">
          <cell r="A302" t="str">
            <v>KB-9943136012I18</v>
          </cell>
          <cell r="B302" t="str">
            <v>KB-9943</v>
          </cell>
          <cell r="C302" t="str">
            <v>136012I</v>
          </cell>
          <cell r="D302" t="str">
            <v>136012I</v>
          </cell>
          <cell r="E302" t="str">
            <v>VESTA WINDOWS 98 MEMBRANE K/B*</v>
          </cell>
          <cell r="F302">
            <v>18</v>
          </cell>
          <cell r="G302">
            <v>538.25</v>
          </cell>
          <cell r="J302">
            <v>1</v>
          </cell>
          <cell r="K302">
            <v>538.25</v>
          </cell>
          <cell r="L302">
            <v>538.25</v>
          </cell>
          <cell r="N302">
            <v>538.25</v>
          </cell>
          <cell r="O302">
            <v>550</v>
          </cell>
          <cell r="P302">
            <v>550</v>
          </cell>
        </row>
        <row r="303">
          <cell r="A303" t="str">
            <v>KB-9943136012K18</v>
          </cell>
          <cell r="B303" t="str">
            <v>KB-9943</v>
          </cell>
          <cell r="C303" t="str">
            <v>136012K</v>
          </cell>
          <cell r="D303" t="str">
            <v>136012K</v>
          </cell>
          <cell r="E303" t="str">
            <v>VESTA WINDOWS 98 MEMBRANE K/B*</v>
          </cell>
          <cell r="F303">
            <v>18</v>
          </cell>
          <cell r="G303">
            <v>538.25</v>
          </cell>
          <cell r="J303">
            <v>1</v>
          </cell>
          <cell r="K303">
            <v>538.25</v>
          </cell>
          <cell r="L303">
            <v>538.25</v>
          </cell>
          <cell r="N303">
            <v>538.25</v>
          </cell>
          <cell r="O303">
            <v>550</v>
          </cell>
          <cell r="P303">
            <v>550</v>
          </cell>
        </row>
        <row r="304">
          <cell r="A304" t="str">
            <v>KB-9943136012L18</v>
          </cell>
          <cell r="B304" t="str">
            <v>KB-9943</v>
          </cell>
          <cell r="C304" t="str">
            <v>136012L</v>
          </cell>
          <cell r="D304" t="str">
            <v>136012L</v>
          </cell>
          <cell r="E304" t="str">
            <v>VESTA WINDOWS 98 MEMBRANE K/B*</v>
          </cell>
          <cell r="F304">
            <v>18</v>
          </cell>
          <cell r="G304">
            <v>538.25</v>
          </cell>
          <cell r="J304">
            <v>1</v>
          </cell>
          <cell r="K304">
            <v>538.25</v>
          </cell>
          <cell r="L304">
            <v>538.25</v>
          </cell>
          <cell r="N304">
            <v>538.25</v>
          </cell>
          <cell r="O304">
            <v>550</v>
          </cell>
          <cell r="P304">
            <v>550</v>
          </cell>
        </row>
        <row r="305">
          <cell r="A305" t="str">
            <v>KB-9943136012P18</v>
          </cell>
          <cell r="B305" t="str">
            <v>KB-9943</v>
          </cell>
          <cell r="C305" t="str">
            <v>136012P</v>
          </cell>
          <cell r="D305" t="str">
            <v>136012P</v>
          </cell>
          <cell r="E305" t="str">
            <v>VESTA WINDOWS 98 MEMBRANE K/B*</v>
          </cell>
          <cell r="F305">
            <v>18</v>
          </cell>
          <cell r="G305">
            <v>538.25</v>
          </cell>
          <cell r="J305">
            <v>1</v>
          </cell>
          <cell r="K305">
            <v>538.25</v>
          </cell>
          <cell r="L305">
            <v>538.25</v>
          </cell>
          <cell r="N305">
            <v>538.25</v>
          </cell>
          <cell r="O305">
            <v>550</v>
          </cell>
          <cell r="P305">
            <v>550</v>
          </cell>
        </row>
        <row r="306">
          <cell r="A306" t="str">
            <v>KB-9943136012R48</v>
          </cell>
          <cell r="B306" t="str">
            <v>KB-9943</v>
          </cell>
          <cell r="C306" t="str">
            <v>136012R</v>
          </cell>
          <cell r="D306" t="str">
            <v>136012R</v>
          </cell>
          <cell r="E306" t="str">
            <v>VESTA WINDOWS 98 MEMBRANE K/B*</v>
          </cell>
          <cell r="F306">
            <v>48</v>
          </cell>
          <cell r="G306">
            <v>0.01</v>
          </cell>
          <cell r="J306">
            <v>2</v>
          </cell>
          <cell r="K306">
            <v>0.01</v>
          </cell>
          <cell r="L306">
            <v>0.01</v>
          </cell>
          <cell r="N306">
            <v>538.25</v>
          </cell>
          <cell r="O306">
            <v>100</v>
          </cell>
          <cell r="P306">
            <v>200</v>
          </cell>
        </row>
        <row r="307">
          <cell r="A307" t="str">
            <v>KBP-985013601118</v>
          </cell>
          <cell r="B307" t="str">
            <v>KBP-9850</v>
          </cell>
          <cell r="C307" t="str">
            <v>136011</v>
          </cell>
          <cell r="D307" t="str">
            <v>136011</v>
          </cell>
          <cell r="E307" t="str">
            <v>VESTA WINDOWS 98 MEMBRANE K/B*</v>
          </cell>
          <cell r="F307">
            <v>18</v>
          </cell>
          <cell r="G307">
            <v>260</v>
          </cell>
          <cell r="J307">
            <v>7</v>
          </cell>
          <cell r="K307">
            <v>1820.03</v>
          </cell>
          <cell r="L307">
            <v>260</v>
          </cell>
          <cell r="M307">
            <v>251.44692737430168</v>
          </cell>
          <cell r="N307">
            <v>260</v>
          </cell>
          <cell r="O307">
            <v>260</v>
          </cell>
          <cell r="P307">
            <v>1820</v>
          </cell>
        </row>
        <row r="308">
          <cell r="A308" t="str">
            <v>KBP-985013601148</v>
          </cell>
          <cell r="B308" t="str">
            <v>KBP-9850</v>
          </cell>
          <cell r="C308" t="str">
            <v>136011</v>
          </cell>
          <cell r="D308" t="str">
            <v>136011</v>
          </cell>
          <cell r="E308" t="str">
            <v>VESTA WINDOWS 98 MEMBRANE K/B*</v>
          </cell>
          <cell r="F308">
            <v>48</v>
          </cell>
          <cell r="G308">
            <v>260</v>
          </cell>
          <cell r="J308">
            <v>4</v>
          </cell>
          <cell r="K308">
            <v>1040.01</v>
          </cell>
          <cell r="L308">
            <v>260</v>
          </cell>
          <cell r="M308">
            <v>251.44692737430168</v>
          </cell>
          <cell r="N308">
            <v>260</v>
          </cell>
          <cell r="O308">
            <v>260</v>
          </cell>
          <cell r="P308">
            <v>1040</v>
          </cell>
        </row>
        <row r="309">
          <cell r="A309" t="str">
            <v>KBP-985013601158</v>
          </cell>
          <cell r="B309" t="str">
            <v>KBP-9850</v>
          </cell>
          <cell r="C309" t="str">
            <v>136011</v>
          </cell>
          <cell r="D309" t="str">
            <v>136011</v>
          </cell>
          <cell r="E309" t="str">
            <v>VESTA WINDOWS 98 MEMBRANE K/B*</v>
          </cell>
          <cell r="F309">
            <v>58</v>
          </cell>
          <cell r="G309">
            <v>260</v>
          </cell>
          <cell r="J309">
            <v>4</v>
          </cell>
          <cell r="K309">
            <v>1040.01</v>
          </cell>
          <cell r="L309">
            <v>260</v>
          </cell>
          <cell r="M309">
            <v>251.44692737430168</v>
          </cell>
          <cell r="N309">
            <v>260</v>
          </cell>
          <cell r="O309">
            <v>260</v>
          </cell>
          <cell r="P309">
            <v>1040</v>
          </cell>
        </row>
        <row r="310">
          <cell r="A310" t="str">
            <v>KBP-985013601168</v>
          </cell>
          <cell r="B310" t="str">
            <v>KBP-9850</v>
          </cell>
          <cell r="C310" t="str">
            <v>136011</v>
          </cell>
          <cell r="D310" t="str">
            <v>136011</v>
          </cell>
          <cell r="E310" t="str">
            <v>VESTA WINDOWS 98 MEMBRANE K/B*</v>
          </cell>
          <cell r="F310">
            <v>68</v>
          </cell>
          <cell r="G310">
            <v>260</v>
          </cell>
          <cell r="J310">
            <v>4</v>
          </cell>
          <cell r="K310">
            <v>1040.01</v>
          </cell>
          <cell r="L310">
            <v>260</v>
          </cell>
          <cell r="M310">
            <v>251.44692737430168</v>
          </cell>
          <cell r="N310">
            <v>260</v>
          </cell>
          <cell r="O310">
            <v>260</v>
          </cell>
          <cell r="P310">
            <v>1040</v>
          </cell>
        </row>
        <row r="311">
          <cell r="A311" t="str">
            <v>KBP-9850136011G18</v>
          </cell>
          <cell r="B311" t="str">
            <v>KBP-9850</v>
          </cell>
          <cell r="C311" t="str">
            <v>136011G</v>
          </cell>
          <cell r="D311" t="str">
            <v>136011G</v>
          </cell>
          <cell r="E311" t="str">
            <v>VESTA WINDOWS 98 MEMBRANE K/B*</v>
          </cell>
          <cell r="F311">
            <v>18</v>
          </cell>
          <cell r="G311">
            <v>116.08</v>
          </cell>
          <cell r="J311">
            <v>8</v>
          </cell>
          <cell r="K311">
            <v>928.64</v>
          </cell>
          <cell r="L311">
            <v>116.08</v>
          </cell>
          <cell r="N311">
            <v>116.08</v>
          </cell>
          <cell r="O311">
            <v>260</v>
          </cell>
          <cell r="P311">
            <v>2080</v>
          </cell>
        </row>
        <row r="312">
          <cell r="A312" t="str">
            <v>KWIK - 130 (PS2)136036X19</v>
          </cell>
          <cell r="B312" t="str">
            <v>KWIK - 130 (PS2)</v>
          </cell>
          <cell r="C312" t="str">
            <v>136036X</v>
          </cell>
          <cell r="D312" t="str">
            <v>136036X</v>
          </cell>
          <cell r="E312" t="str">
            <v>VESTA 3 BTN MICE BOX PACK**.**</v>
          </cell>
          <cell r="F312">
            <v>19</v>
          </cell>
          <cell r="G312">
            <v>0</v>
          </cell>
          <cell r="J312">
            <v>1</v>
          </cell>
          <cell r="L312">
            <v>0</v>
          </cell>
          <cell r="N312">
            <v>74.06</v>
          </cell>
          <cell r="O312">
            <v>74</v>
          </cell>
          <cell r="P312">
            <v>74</v>
          </cell>
        </row>
        <row r="313">
          <cell r="A313" t="str">
            <v>KWIK-130(PS2)13603618</v>
          </cell>
          <cell r="B313" t="str">
            <v>KWIK-130(PS2)</v>
          </cell>
          <cell r="C313" t="str">
            <v>136036</v>
          </cell>
          <cell r="D313" t="str">
            <v>136036</v>
          </cell>
          <cell r="E313" t="str">
            <v>VESTA 3 BTN MICE BOX PACK**.**</v>
          </cell>
          <cell r="F313">
            <v>18</v>
          </cell>
          <cell r="G313">
            <v>74.06</v>
          </cell>
          <cell r="J313">
            <v>7</v>
          </cell>
          <cell r="K313">
            <v>518.39</v>
          </cell>
          <cell r="L313">
            <v>74.06</v>
          </cell>
          <cell r="M313">
            <v>89.59659820282414</v>
          </cell>
          <cell r="N313">
            <v>74.06</v>
          </cell>
          <cell r="O313">
            <v>74</v>
          </cell>
          <cell r="P313">
            <v>518</v>
          </cell>
        </row>
        <row r="314">
          <cell r="A314" t="str">
            <v>KWIK-130(PS2)13603648</v>
          </cell>
          <cell r="B314" t="str">
            <v>KWIK-130(PS2)</v>
          </cell>
          <cell r="C314" t="str">
            <v>136036</v>
          </cell>
          <cell r="D314" t="str">
            <v>136036</v>
          </cell>
          <cell r="E314" t="str">
            <v>VESTA 3 BTN MICE BOX PACK**.**</v>
          </cell>
          <cell r="F314">
            <v>48</v>
          </cell>
          <cell r="G314">
            <v>74.06</v>
          </cell>
          <cell r="J314">
            <v>3</v>
          </cell>
          <cell r="K314">
            <v>222.16</v>
          </cell>
          <cell r="L314">
            <v>74.06</v>
          </cell>
          <cell r="M314">
            <v>89.59659820282414</v>
          </cell>
          <cell r="N314">
            <v>74.06</v>
          </cell>
          <cell r="O314">
            <v>74</v>
          </cell>
          <cell r="P314">
            <v>222</v>
          </cell>
        </row>
        <row r="315">
          <cell r="A315" t="str">
            <v>KWIK-130(PS2)13603658</v>
          </cell>
          <cell r="B315" t="str">
            <v>KWIK-130(PS2)</v>
          </cell>
          <cell r="C315" t="str">
            <v>136036</v>
          </cell>
          <cell r="D315" t="str">
            <v>136036</v>
          </cell>
          <cell r="E315" t="str">
            <v>VESTA 3 BTN MICE BOX PACK**.**</v>
          </cell>
          <cell r="F315">
            <v>58</v>
          </cell>
          <cell r="G315">
            <v>74.06</v>
          </cell>
          <cell r="J315">
            <v>1</v>
          </cell>
          <cell r="K315">
            <v>74.05</v>
          </cell>
          <cell r="L315">
            <v>74.06</v>
          </cell>
          <cell r="M315">
            <v>89.59659820282414</v>
          </cell>
          <cell r="N315">
            <v>74.06</v>
          </cell>
          <cell r="O315">
            <v>74</v>
          </cell>
          <cell r="P315">
            <v>74</v>
          </cell>
        </row>
        <row r="316">
          <cell r="A316" t="str">
            <v>KWIK-13013600668</v>
          </cell>
          <cell r="B316" t="str">
            <v>KWIK-130</v>
          </cell>
          <cell r="C316" t="str">
            <v>136006</v>
          </cell>
          <cell r="D316" t="str">
            <v>136006</v>
          </cell>
          <cell r="E316" t="str">
            <v>VESTA 3 BTN ENTRY LEVEL MICE</v>
          </cell>
          <cell r="F316">
            <v>68</v>
          </cell>
          <cell r="G316">
            <v>100</v>
          </cell>
          <cell r="J316">
            <v>3</v>
          </cell>
          <cell r="K316">
            <v>300</v>
          </cell>
          <cell r="L316">
            <v>100</v>
          </cell>
          <cell r="M316">
            <v>84.53342988172821</v>
          </cell>
          <cell r="N316">
            <v>100</v>
          </cell>
          <cell r="O316">
            <v>100</v>
          </cell>
          <cell r="P316">
            <v>300</v>
          </cell>
        </row>
        <row r="317">
          <cell r="A317" t="str">
            <v>KWIK-130136006A18</v>
          </cell>
          <cell r="B317" t="str">
            <v>KWIK-130</v>
          </cell>
          <cell r="C317" t="str">
            <v>136006A</v>
          </cell>
          <cell r="D317" t="str">
            <v>136006A</v>
          </cell>
          <cell r="E317" t="str">
            <v>VESTA 3 BTN ENTRY LEVEL MICE**</v>
          </cell>
          <cell r="F317">
            <v>18</v>
          </cell>
          <cell r="G317">
            <v>67.28</v>
          </cell>
          <cell r="J317">
            <v>3</v>
          </cell>
          <cell r="K317">
            <v>201.84</v>
          </cell>
          <cell r="L317">
            <v>67.28</v>
          </cell>
          <cell r="N317">
            <v>67.28</v>
          </cell>
          <cell r="O317">
            <v>100</v>
          </cell>
          <cell r="P317">
            <v>300</v>
          </cell>
        </row>
        <row r="318">
          <cell r="A318" t="str">
            <v>KWIK-130136006B18</v>
          </cell>
          <cell r="B318" t="str">
            <v>KWIK-130</v>
          </cell>
          <cell r="C318" t="str">
            <v>136006B</v>
          </cell>
          <cell r="D318" t="str">
            <v>136006B</v>
          </cell>
          <cell r="E318" t="str">
            <v>VESTA 3 BTN ENTRY LEVEL MICE**</v>
          </cell>
          <cell r="F318">
            <v>18</v>
          </cell>
          <cell r="G318">
            <v>67.28</v>
          </cell>
          <cell r="J318">
            <v>3</v>
          </cell>
          <cell r="K318">
            <v>201.84</v>
          </cell>
          <cell r="L318">
            <v>67.28</v>
          </cell>
          <cell r="N318">
            <v>67.28</v>
          </cell>
          <cell r="O318">
            <v>100</v>
          </cell>
          <cell r="P318">
            <v>300</v>
          </cell>
        </row>
        <row r="319">
          <cell r="A319" t="str">
            <v>KWIK-130136006C18</v>
          </cell>
          <cell r="B319" t="str">
            <v>KWIK-130</v>
          </cell>
          <cell r="C319" t="str">
            <v>136006C</v>
          </cell>
          <cell r="D319" t="str">
            <v>136006C</v>
          </cell>
          <cell r="E319" t="str">
            <v>VESTA 3 BTN ENTRY LEVEL MICE**</v>
          </cell>
          <cell r="F319">
            <v>18</v>
          </cell>
          <cell r="G319">
            <v>67.28</v>
          </cell>
          <cell r="J319">
            <v>3</v>
          </cell>
          <cell r="K319">
            <v>201.84</v>
          </cell>
          <cell r="L319">
            <v>67.28</v>
          </cell>
          <cell r="N319">
            <v>67.28</v>
          </cell>
          <cell r="O319">
            <v>100</v>
          </cell>
          <cell r="P319">
            <v>300</v>
          </cell>
        </row>
        <row r="320">
          <cell r="A320" t="str">
            <v>KWIK-130136006G48</v>
          </cell>
          <cell r="B320" t="str">
            <v>KWIK-130</v>
          </cell>
          <cell r="C320" t="str">
            <v>136006G</v>
          </cell>
          <cell r="D320" t="str">
            <v>136006G</v>
          </cell>
          <cell r="E320" t="str">
            <v>VESTA 3 BTN ENTRY LEVEL MICE**</v>
          </cell>
          <cell r="F320">
            <v>48</v>
          </cell>
          <cell r="G320">
            <v>20.48</v>
          </cell>
          <cell r="J320">
            <v>7</v>
          </cell>
          <cell r="K320">
            <v>143.36000000000001</v>
          </cell>
          <cell r="L320">
            <v>20.48</v>
          </cell>
          <cell r="N320">
            <v>20.48</v>
          </cell>
          <cell r="O320">
            <v>100</v>
          </cell>
          <cell r="P320">
            <v>700</v>
          </cell>
        </row>
        <row r="321">
          <cell r="A321" t="str">
            <v>KWIK-130136006H18</v>
          </cell>
          <cell r="B321" t="str">
            <v>KWIK-130</v>
          </cell>
          <cell r="C321" t="str">
            <v>136006H</v>
          </cell>
          <cell r="D321" t="str">
            <v>136006H</v>
          </cell>
          <cell r="E321" t="str">
            <v>VESTA 3 BTN ENTRY LEVEL MICE**</v>
          </cell>
          <cell r="F321">
            <v>18</v>
          </cell>
          <cell r="G321">
            <v>67.28</v>
          </cell>
          <cell r="J321">
            <v>3</v>
          </cell>
          <cell r="K321">
            <v>201.84</v>
          </cell>
          <cell r="L321">
            <v>67.28</v>
          </cell>
          <cell r="N321">
            <v>67.28</v>
          </cell>
          <cell r="O321">
            <v>100</v>
          </cell>
          <cell r="P321">
            <v>300</v>
          </cell>
        </row>
        <row r="322">
          <cell r="A322" t="str">
            <v>KWIK-130136006I18</v>
          </cell>
          <cell r="B322" t="str">
            <v>KWIK-130</v>
          </cell>
          <cell r="C322" t="str">
            <v>136006I</v>
          </cell>
          <cell r="D322" t="str">
            <v>136006I</v>
          </cell>
          <cell r="E322" t="str">
            <v>VESTA 3 BTN ENTRY LEVEL MICE**</v>
          </cell>
          <cell r="F322">
            <v>18</v>
          </cell>
          <cell r="G322">
            <v>67.28</v>
          </cell>
          <cell r="J322">
            <v>3</v>
          </cell>
          <cell r="K322">
            <v>201.84</v>
          </cell>
          <cell r="L322">
            <v>67.28</v>
          </cell>
          <cell r="N322">
            <v>67.28</v>
          </cell>
          <cell r="O322">
            <v>100</v>
          </cell>
          <cell r="P322">
            <v>300</v>
          </cell>
        </row>
        <row r="323">
          <cell r="A323" t="str">
            <v>KWIK-130136006K18</v>
          </cell>
          <cell r="B323" t="str">
            <v>KWIK-130</v>
          </cell>
          <cell r="C323" t="str">
            <v>136006K</v>
          </cell>
          <cell r="D323" t="str">
            <v>136006K</v>
          </cell>
          <cell r="E323" t="str">
            <v>VESTA 3 BTN ENTRY LEVEL MICE**</v>
          </cell>
          <cell r="F323">
            <v>18</v>
          </cell>
          <cell r="G323">
            <v>67.28</v>
          </cell>
          <cell r="J323">
            <v>3</v>
          </cell>
          <cell r="K323">
            <v>201.84</v>
          </cell>
          <cell r="L323">
            <v>67.28</v>
          </cell>
          <cell r="N323">
            <v>67.28</v>
          </cell>
          <cell r="O323">
            <v>100</v>
          </cell>
          <cell r="P323">
            <v>300</v>
          </cell>
        </row>
        <row r="324">
          <cell r="A324" t="str">
            <v>KWIK-130136006L18</v>
          </cell>
          <cell r="B324" t="str">
            <v>KWIK-130</v>
          </cell>
          <cell r="C324" t="str">
            <v>136006L</v>
          </cell>
          <cell r="D324" t="str">
            <v>136006L</v>
          </cell>
          <cell r="E324" t="str">
            <v>VESTA 3 BTN ENTRY LEVEL MICE**</v>
          </cell>
          <cell r="F324">
            <v>18</v>
          </cell>
          <cell r="G324">
            <v>67.28</v>
          </cell>
          <cell r="J324">
            <v>3</v>
          </cell>
          <cell r="K324">
            <v>201.84</v>
          </cell>
          <cell r="L324">
            <v>67.28</v>
          </cell>
          <cell r="N324">
            <v>67.28</v>
          </cell>
          <cell r="O324">
            <v>100</v>
          </cell>
          <cell r="P324">
            <v>300</v>
          </cell>
        </row>
        <row r="325">
          <cell r="A325" t="str">
            <v>KWIK-130136006P18</v>
          </cell>
          <cell r="B325" t="str">
            <v>KWIK-130</v>
          </cell>
          <cell r="C325" t="str">
            <v>136006P</v>
          </cell>
          <cell r="D325" t="str">
            <v>136006P</v>
          </cell>
          <cell r="E325" t="str">
            <v>VESTA 3 BTN ENTRY LEVEL MICE**</v>
          </cell>
          <cell r="F325">
            <v>18</v>
          </cell>
          <cell r="G325">
            <v>67.28</v>
          </cell>
          <cell r="J325">
            <v>3</v>
          </cell>
          <cell r="K325">
            <v>201.84</v>
          </cell>
          <cell r="L325">
            <v>67.28</v>
          </cell>
          <cell r="N325">
            <v>67.28</v>
          </cell>
          <cell r="O325">
            <v>100</v>
          </cell>
          <cell r="P325">
            <v>300</v>
          </cell>
        </row>
        <row r="326">
          <cell r="A326" t="str">
            <v>KWIK-130136006R18</v>
          </cell>
          <cell r="B326" t="str">
            <v>KWIK-130</v>
          </cell>
          <cell r="C326" t="str">
            <v>136006R</v>
          </cell>
          <cell r="D326" t="str">
            <v>136006R</v>
          </cell>
          <cell r="E326" t="str">
            <v>VESTA 3 BTN ENTRY LEVEL MICE</v>
          </cell>
          <cell r="F326">
            <v>18</v>
          </cell>
          <cell r="G326">
            <v>0.46</v>
          </cell>
          <cell r="J326">
            <v>2</v>
          </cell>
          <cell r="K326">
            <v>0.91</v>
          </cell>
          <cell r="L326">
            <v>0.46</v>
          </cell>
          <cell r="N326">
            <v>67.28</v>
          </cell>
          <cell r="O326">
            <v>100</v>
          </cell>
          <cell r="P326">
            <v>200</v>
          </cell>
        </row>
        <row r="327">
          <cell r="A327" t="str">
            <v>KWIK-130136006R58</v>
          </cell>
          <cell r="B327" t="str">
            <v>KWIK-130</v>
          </cell>
          <cell r="C327" t="str">
            <v>136006R</v>
          </cell>
          <cell r="D327" t="str">
            <v>136006R</v>
          </cell>
          <cell r="E327" t="str">
            <v>VESTA 3 BTN ENTRY LEVEL MICE</v>
          </cell>
          <cell r="F327">
            <v>58</v>
          </cell>
          <cell r="G327">
            <v>0.46</v>
          </cell>
          <cell r="H327">
            <v>1</v>
          </cell>
          <cell r="I327">
            <v>0.45</v>
          </cell>
          <cell r="J327">
            <v>2</v>
          </cell>
          <cell r="K327">
            <v>0.91</v>
          </cell>
          <cell r="L327">
            <v>0.46</v>
          </cell>
          <cell r="N327">
            <v>67.28</v>
          </cell>
          <cell r="O327">
            <v>100</v>
          </cell>
          <cell r="P327">
            <v>300</v>
          </cell>
        </row>
        <row r="328">
          <cell r="A328" t="str">
            <v>KWIK-130136006R68</v>
          </cell>
          <cell r="B328" t="str">
            <v>KWIK-130</v>
          </cell>
          <cell r="C328" t="str">
            <v>136006R</v>
          </cell>
          <cell r="D328" t="str">
            <v>136006R</v>
          </cell>
          <cell r="E328" t="str">
            <v>VESTA 3 BTN ENTRY LEVEL MICE</v>
          </cell>
          <cell r="F328">
            <v>68</v>
          </cell>
          <cell r="G328">
            <v>0.46</v>
          </cell>
          <cell r="J328">
            <v>4</v>
          </cell>
          <cell r="K328">
            <v>1.83</v>
          </cell>
          <cell r="L328">
            <v>0.46</v>
          </cell>
          <cell r="N328">
            <v>67.28</v>
          </cell>
          <cell r="O328">
            <v>100</v>
          </cell>
          <cell r="P328">
            <v>400</v>
          </cell>
        </row>
        <row r="329">
          <cell r="A329" t="str">
            <v>KWIK-130136006X19</v>
          </cell>
          <cell r="B329" t="str">
            <v>KWIK-130</v>
          </cell>
          <cell r="C329" t="str">
            <v>136006X</v>
          </cell>
          <cell r="D329" t="str">
            <v>136006X</v>
          </cell>
          <cell r="E329" t="str">
            <v>VESTA 3BTN ENTRY LEVEL MICE</v>
          </cell>
          <cell r="F329">
            <v>19</v>
          </cell>
          <cell r="G329">
            <v>0</v>
          </cell>
          <cell r="J329">
            <v>11</v>
          </cell>
          <cell r="L329">
            <v>0</v>
          </cell>
          <cell r="N329">
            <v>67.28</v>
          </cell>
          <cell r="O329">
            <v>100</v>
          </cell>
          <cell r="P329">
            <v>1100</v>
          </cell>
        </row>
        <row r="330">
          <cell r="A330" t="str">
            <v>KWIK-130136006X59</v>
          </cell>
          <cell r="B330" t="str">
            <v>KWIK-130</v>
          </cell>
          <cell r="C330" t="str">
            <v>136006X</v>
          </cell>
          <cell r="D330" t="str">
            <v>136006X</v>
          </cell>
          <cell r="E330" t="str">
            <v>VESTA 3BTN ENTRY LEVEL MICE</v>
          </cell>
          <cell r="F330">
            <v>59</v>
          </cell>
          <cell r="G330">
            <v>0</v>
          </cell>
          <cell r="J330">
            <v>1</v>
          </cell>
          <cell r="L330">
            <v>0</v>
          </cell>
          <cell r="N330">
            <v>67.28</v>
          </cell>
          <cell r="O330">
            <v>100</v>
          </cell>
          <cell r="P330">
            <v>100</v>
          </cell>
        </row>
        <row r="331">
          <cell r="A331" t="str">
            <v>LD20A01312000048</v>
          </cell>
          <cell r="B331" t="str">
            <v>LD20A013</v>
          </cell>
          <cell r="C331" t="str">
            <v>120000</v>
          </cell>
          <cell r="D331" t="str">
            <v>120000</v>
          </cell>
          <cell r="E331" t="str">
            <v>FIREBALL 20GB</v>
          </cell>
          <cell r="F331">
            <v>48</v>
          </cell>
          <cell r="G331">
            <v>4105.59</v>
          </cell>
          <cell r="J331">
            <v>4</v>
          </cell>
          <cell r="K331">
            <v>16422.36</v>
          </cell>
          <cell r="L331">
            <v>4105.59</v>
          </cell>
          <cell r="N331">
            <v>4105.59</v>
          </cell>
          <cell r="O331">
            <v>4000</v>
          </cell>
          <cell r="P331">
            <v>16000</v>
          </cell>
        </row>
        <row r="332">
          <cell r="A332" t="str">
            <v>LD20A01312000058</v>
          </cell>
          <cell r="B332" t="str">
            <v>LD20A013</v>
          </cell>
          <cell r="C332" t="str">
            <v>120000</v>
          </cell>
          <cell r="D332" t="str">
            <v>120000</v>
          </cell>
          <cell r="E332" t="str">
            <v>FIREBALL 20GB</v>
          </cell>
          <cell r="F332">
            <v>58</v>
          </cell>
          <cell r="G332">
            <v>4105.59</v>
          </cell>
          <cell r="J332">
            <v>1</v>
          </cell>
          <cell r="K332">
            <v>4105.59</v>
          </cell>
          <cell r="L332">
            <v>4105.59</v>
          </cell>
          <cell r="N332">
            <v>4105.59</v>
          </cell>
          <cell r="O332">
            <v>4000</v>
          </cell>
          <cell r="P332">
            <v>4000</v>
          </cell>
        </row>
        <row r="333">
          <cell r="A333" t="str">
            <v>LD20A01312000068</v>
          </cell>
          <cell r="B333" t="str">
            <v>LD20A013</v>
          </cell>
          <cell r="C333" t="str">
            <v>120000</v>
          </cell>
          <cell r="D333" t="str">
            <v>120000</v>
          </cell>
          <cell r="E333" t="str">
            <v>FIREBALL 20GB</v>
          </cell>
          <cell r="F333">
            <v>68</v>
          </cell>
          <cell r="G333">
            <v>4105.59</v>
          </cell>
          <cell r="J333">
            <v>10</v>
          </cell>
          <cell r="K333">
            <v>41055.9</v>
          </cell>
          <cell r="L333">
            <v>4105.59</v>
          </cell>
          <cell r="N333">
            <v>4105.59</v>
          </cell>
          <cell r="O333">
            <v>4000</v>
          </cell>
          <cell r="P333">
            <v>40000</v>
          </cell>
        </row>
        <row r="334">
          <cell r="A334" t="str">
            <v>LKM-F934-110900519</v>
          </cell>
          <cell r="B334" t="str">
            <v>LKM-F934-1</v>
          </cell>
          <cell r="C334" t="str">
            <v>109005</v>
          </cell>
          <cell r="D334" t="str">
            <v>109005</v>
          </cell>
          <cell r="E334" t="str">
            <v>120MB DISK DRV</v>
          </cell>
          <cell r="F334">
            <v>19</v>
          </cell>
          <cell r="G334">
            <v>7500</v>
          </cell>
          <cell r="J334">
            <v>34</v>
          </cell>
          <cell r="K334">
            <v>255000</v>
          </cell>
          <cell r="L334">
            <v>7500</v>
          </cell>
          <cell r="N334">
            <v>7500</v>
          </cell>
          <cell r="O334">
            <v>0</v>
          </cell>
          <cell r="P334">
            <v>0</v>
          </cell>
        </row>
        <row r="335">
          <cell r="A335" t="str">
            <v>LS 120 USB10900319</v>
          </cell>
          <cell r="B335" t="str">
            <v>LS 120 USB</v>
          </cell>
          <cell r="C335" t="str">
            <v>109003</v>
          </cell>
          <cell r="D335" t="str">
            <v>109003</v>
          </cell>
          <cell r="E335" t="str">
            <v>3.5HH 120MB BONDYBLUE FOR IMAC</v>
          </cell>
          <cell r="F335">
            <v>19</v>
          </cell>
          <cell r="G335">
            <v>0.01</v>
          </cell>
          <cell r="J335">
            <v>5</v>
          </cell>
          <cell r="K335">
            <v>0.05</v>
          </cell>
          <cell r="L335">
            <v>0.01</v>
          </cell>
          <cell r="N335">
            <v>0.01</v>
          </cell>
          <cell r="O335">
            <v>0</v>
          </cell>
          <cell r="P335">
            <v>0</v>
          </cell>
        </row>
        <row r="336">
          <cell r="A336" t="str">
            <v>LS 120 USB109003X19</v>
          </cell>
          <cell r="B336" t="str">
            <v>LS 120 USB</v>
          </cell>
          <cell r="C336" t="str">
            <v>109003X</v>
          </cell>
          <cell r="D336" t="str">
            <v>109003X</v>
          </cell>
          <cell r="E336" t="str">
            <v>3.5HH 120MB BONDYBLUE FOR</v>
          </cell>
          <cell r="F336">
            <v>19</v>
          </cell>
          <cell r="G336">
            <v>0</v>
          </cell>
          <cell r="J336">
            <v>3</v>
          </cell>
          <cell r="L336">
            <v>0</v>
          </cell>
          <cell r="O336">
            <v>0</v>
          </cell>
          <cell r="P336">
            <v>0</v>
          </cell>
        </row>
        <row r="337">
          <cell r="A337" t="str">
            <v>LS-120-INTERNAL109002X19</v>
          </cell>
          <cell r="B337" t="str">
            <v>LS-120-INTERNAL</v>
          </cell>
          <cell r="C337" t="str">
            <v>109002X</v>
          </cell>
          <cell r="D337" t="str">
            <v>109002X</v>
          </cell>
          <cell r="E337" t="str">
            <v>3.5LP 120MB BEIGE FOR HP</v>
          </cell>
          <cell r="F337">
            <v>19</v>
          </cell>
          <cell r="G337">
            <v>0</v>
          </cell>
          <cell r="J337">
            <v>3</v>
          </cell>
          <cell r="L337">
            <v>0</v>
          </cell>
          <cell r="N337">
            <v>3954.44</v>
          </cell>
          <cell r="O337">
            <v>1000</v>
          </cell>
          <cell r="P337">
            <v>3000</v>
          </cell>
        </row>
        <row r="338">
          <cell r="A338" t="str">
            <v>N-100121035R18</v>
          </cell>
          <cell r="B338" t="str">
            <v>N-100</v>
          </cell>
          <cell r="C338" t="str">
            <v>121035R</v>
          </cell>
          <cell r="D338" t="str">
            <v>121035R</v>
          </cell>
          <cell r="E338" t="str">
            <v>SAMSUNG MOBILE N-100</v>
          </cell>
          <cell r="F338">
            <v>18</v>
          </cell>
          <cell r="G338">
            <v>0.01</v>
          </cell>
          <cell r="J338">
            <v>2</v>
          </cell>
          <cell r="K338">
            <v>0.02</v>
          </cell>
          <cell r="L338">
            <v>0.01</v>
          </cell>
          <cell r="N338">
            <v>9943.2000000000007</v>
          </cell>
          <cell r="O338">
            <v>10000</v>
          </cell>
          <cell r="P338">
            <v>20000</v>
          </cell>
        </row>
        <row r="339">
          <cell r="A339" t="str">
            <v>N-100121035TN18</v>
          </cell>
          <cell r="B339" t="str">
            <v>N-100</v>
          </cell>
          <cell r="C339" t="str">
            <v>121035TN</v>
          </cell>
          <cell r="D339" t="str">
            <v>121035TN</v>
          </cell>
          <cell r="E339" t="str">
            <v>SAMSUNG MOBILE N-100</v>
          </cell>
          <cell r="F339">
            <v>18</v>
          </cell>
          <cell r="G339">
            <v>9943.2000000000007</v>
          </cell>
          <cell r="J339">
            <v>2</v>
          </cell>
          <cell r="K339">
            <v>19886.39</v>
          </cell>
          <cell r="L339">
            <v>9943.2000000000007</v>
          </cell>
          <cell r="M339">
            <v>9652.082594142259</v>
          </cell>
          <cell r="N339">
            <v>9943.2000000000007</v>
          </cell>
          <cell r="O339">
            <v>10000</v>
          </cell>
          <cell r="P339">
            <v>20000</v>
          </cell>
        </row>
        <row r="340">
          <cell r="A340" t="str">
            <v>OMNI 56K110308R18</v>
          </cell>
          <cell r="B340" t="str">
            <v>OMNI 56K</v>
          </cell>
          <cell r="C340" t="str">
            <v>110308R</v>
          </cell>
          <cell r="D340" t="str">
            <v>110308R</v>
          </cell>
          <cell r="E340" t="str">
            <v>OMNI 56K DAILUP MODEM.*****.**</v>
          </cell>
          <cell r="F340">
            <v>18</v>
          </cell>
          <cell r="G340">
            <v>0.01</v>
          </cell>
          <cell r="J340">
            <v>4</v>
          </cell>
          <cell r="K340">
            <v>0.03</v>
          </cell>
          <cell r="L340">
            <v>0.01</v>
          </cell>
          <cell r="O340">
            <v>2000</v>
          </cell>
          <cell r="P340">
            <v>8000</v>
          </cell>
        </row>
        <row r="341">
          <cell r="A341" t="str">
            <v>P80701IE14600218</v>
          </cell>
          <cell r="B341" t="str">
            <v>P80701IE</v>
          </cell>
          <cell r="C341" t="str">
            <v>146002</v>
          </cell>
          <cell r="D341" t="str">
            <v>146002</v>
          </cell>
          <cell r="E341" t="str">
            <v>PLAM M105 8 MB</v>
          </cell>
          <cell r="F341">
            <v>18</v>
          </cell>
          <cell r="G341">
            <v>10955.58</v>
          </cell>
          <cell r="J341">
            <v>1</v>
          </cell>
          <cell r="K341">
            <v>10955.58</v>
          </cell>
          <cell r="L341">
            <v>10955.58</v>
          </cell>
          <cell r="M341">
            <v>11295.196581196582</v>
          </cell>
          <cell r="N341">
            <v>10955.58</v>
          </cell>
          <cell r="O341">
            <v>10000</v>
          </cell>
          <cell r="P341">
            <v>10000</v>
          </cell>
        </row>
        <row r="342">
          <cell r="A342" t="str">
            <v>PILA8460B11001618</v>
          </cell>
          <cell r="B342" t="str">
            <v>PILA8460B</v>
          </cell>
          <cell r="C342" t="str">
            <v>110016</v>
          </cell>
          <cell r="D342" t="str">
            <v>110016</v>
          </cell>
          <cell r="E342" t="str">
            <v>EXPRESS PRO   UTPPCI32 10/100</v>
          </cell>
          <cell r="F342">
            <v>18</v>
          </cell>
          <cell r="G342">
            <v>2140.38</v>
          </cell>
          <cell r="J342">
            <v>1</v>
          </cell>
          <cell r="K342">
            <v>2140.38</v>
          </cell>
          <cell r="L342">
            <v>2140.38</v>
          </cell>
          <cell r="M342">
            <v>2148.6131386861316</v>
          </cell>
          <cell r="N342">
            <v>2140.38</v>
          </cell>
          <cell r="O342">
            <v>1500</v>
          </cell>
          <cell r="P342">
            <v>1500</v>
          </cell>
        </row>
        <row r="343">
          <cell r="A343" t="str">
            <v>POWER SUPPLY136028R18</v>
          </cell>
          <cell r="B343" t="str">
            <v>POWER SUPPLY</v>
          </cell>
          <cell r="C343" t="str">
            <v>136028R</v>
          </cell>
          <cell r="D343" t="str">
            <v>136028R</v>
          </cell>
          <cell r="E343" t="str">
            <v>POWER SUPPLY FOR VESTA</v>
          </cell>
          <cell r="F343">
            <v>18</v>
          </cell>
          <cell r="G343">
            <v>0.84</v>
          </cell>
          <cell r="J343">
            <v>4</v>
          </cell>
          <cell r="K343">
            <v>3.35</v>
          </cell>
          <cell r="L343">
            <v>0.84</v>
          </cell>
          <cell r="O343">
            <v>200</v>
          </cell>
          <cell r="P343">
            <v>800</v>
          </cell>
        </row>
        <row r="344">
          <cell r="A344" t="str">
            <v>POWER SUPPLY136028X19</v>
          </cell>
          <cell r="B344" t="str">
            <v>POWER SUPPLY</v>
          </cell>
          <cell r="C344" t="str">
            <v>136028X</v>
          </cell>
          <cell r="D344" t="str">
            <v>136028X</v>
          </cell>
          <cell r="E344" t="str">
            <v>POWER SUPPLY FOR VESTA CABINET</v>
          </cell>
          <cell r="F344">
            <v>19</v>
          </cell>
          <cell r="G344">
            <v>0</v>
          </cell>
          <cell r="H344">
            <v>2</v>
          </cell>
          <cell r="J344">
            <v>163</v>
          </cell>
          <cell r="L344">
            <v>0</v>
          </cell>
          <cell r="O344">
            <v>100</v>
          </cell>
          <cell r="P344">
            <v>16500</v>
          </cell>
        </row>
        <row r="345">
          <cell r="A345" t="str">
            <v>POWER SUPPLY136028X49</v>
          </cell>
          <cell r="B345" t="str">
            <v>POWER SUPPLY</v>
          </cell>
          <cell r="C345" t="str">
            <v>136028X</v>
          </cell>
          <cell r="D345" t="str">
            <v>136028X</v>
          </cell>
          <cell r="E345" t="str">
            <v>POWER SUPPLY FOR VESTA CABINET</v>
          </cell>
          <cell r="F345">
            <v>49</v>
          </cell>
          <cell r="G345">
            <v>0</v>
          </cell>
          <cell r="J345">
            <v>2</v>
          </cell>
          <cell r="L345">
            <v>0</v>
          </cell>
          <cell r="O345">
            <v>100</v>
          </cell>
          <cell r="P345">
            <v>200</v>
          </cell>
        </row>
        <row r="346">
          <cell r="A346" t="str">
            <v>POWER SUPPLY136028X59</v>
          </cell>
          <cell r="B346" t="str">
            <v>POWER SUPPLY</v>
          </cell>
          <cell r="C346" t="str">
            <v>136028X</v>
          </cell>
          <cell r="D346" t="str">
            <v>136028X</v>
          </cell>
          <cell r="E346" t="str">
            <v>POWER SUPPLY FOR VESTA CABINET</v>
          </cell>
          <cell r="F346">
            <v>59</v>
          </cell>
          <cell r="G346">
            <v>0</v>
          </cell>
          <cell r="J346">
            <v>4</v>
          </cell>
          <cell r="L346">
            <v>0</v>
          </cell>
          <cell r="O346">
            <v>100</v>
          </cell>
          <cell r="P346">
            <v>400</v>
          </cell>
        </row>
        <row r="347">
          <cell r="A347" t="str">
            <v>POWER SUPPLY13604018</v>
          </cell>
          <cell r="B347" t="str">
            <v>POWER SUPPLY</v>
          </cell>
          <cell r="C347" t="str">
            <v>136040</v>
          </cell>
          <cell r="D347" t="str">
            <v>136040</v>
          </cell>
          <cell r="E347" t="str">
            <v>POWER SUPPLY FORVESTA CABINETS</v>
          </cell>
          <cell r="F347">
            <v>18</v>
          </cell>
          <cell r="G347">
            <v>71.89</v>
          </cell>
          <cell r="J347">
            <v>45</v>
          </cell>
          <cell r="K347">
            <v>3235.08</v>
          </cell>
          <cell r="L347">
            <v>71.89</v>
          </cell>
          <cell r="M347">
            <v>240.35</v>
          </cell>
          <cell r="N347">
            <v>71.89</v>
          </cell>
          <cell r="O347">
            <v>100</v>
          </cell>
          <cell r="P347">
            <v>4500</v>
          </cell>
        </row>
        <row r="348">
          <cell r="A348" t="str">
            <v>POWER SUPPLY13604048</v>
          </cell>
          <cell r="B348" t="str">
            <v>POWER SUPPLY</v>
          </cell>
          <cell r="C348" t="str">
            <v>136040</v>
          </cell>
          <cell r="D348" t="str">
            <v>136040</v>
          </cell>
          <cell r="E348" t="str">
            <v>POWER SUPPLY FORVESTA CABINETS</v>
          </cell>
          <cell r="F348">
            <v>48</v>
          </cell>
          <cell r="G348">
            <v>71.89</v>
          </cell>
          <cell r="J348">
            <v>3</v>
          </cell>
          <cell r="K348">
            <v>215.67</v>
          </cell>
          <cell r="L348">
            <v>71.89</v>
          </cell>
          <cell r="M348">
            <v>240.35</v>
          </cell>
          <cell r="N348">
            <v>71.89</v>
          </cell>
          <cell r="O348">
            <v>100</v>
          </cell>
          <cell r="P348">
            <v>300</v>
          </cell>
        </row>
        <row r="349">
          <cell r="A349" t="str">
            <v>POWER SUPPLY13604058</v>
          </cell>
          <cell r="B349" t="str">
            <v>POWER SUPPLY</v>
          </cell>
          <cell r="C349" t="str">
            <v>136040</v>
          </cell>
          <cell r="D349" t="str">
            <v>136040</v>
          </cell>
          <cell r="E349" t="str">
            <v>POWER SUPPLY FORVESTA CABINETS</v>
          </cell>
          <cell r="F349">
            <v>58</v>
          </cell>
          <cell r="G349">
            <v>71.89</v>
          </cell>
          <cell r="H349">
            <v>5</v>
          </cell>
          <cell r="I349">
            <v>359.45</v>
          </cell>
          <cell r="J349">
            <v>49</v>
          </cell>
          <cell r="K349">
            <v>3522.64</v>
          </cell>
          <cell r="L349">
            <v>71.89</v>
          </cell>
          <cell r="M349">
            <v>240.35</v>
          </cell>
          <cell r="N349">
            <v>71.89</v>
          </cell>
          <cell r="O349">
            <v>100</v>
          </cell>
          <cell r="P349">
            <v>5400</v>
          </cell>
        </row>
        <row r="350">
          <cell r="A350" t="str">
            <v>POWER SUPPLY13604068</v>
          </cell>
          <cell r="B350" t="str">
            <v>POWER SUPPLY</v>
          </cell>
          <cell r="C350" t="str">
            <v>136040</v>
          </cell>
          <cell r="D350" t="str">
            <v>136040</v>
          </cell>
          <cell r="E350" t="str">
            <v>POWER SUPPLY FORVESTA CABINETS</v>
          </cell>
          <cell r="F350">
            <v>68</v>
          </cell>
          <cell r="G350">
            <v>71.89</v>
          </cell>
          <cell r="J350">
            <v>3</v>
          </cell>
          <cell r="K350">
            <v>215.67</v>
          </cell>
          <cell r="L350">
            <v>71.89</v>
          </cell>
          <cell r="M350">
            <v>240.35</v>
          </cell>
          <cell r="N350">
            <v>71.89</v>
          </cell>
          <cell r="O350">
            <v>100</v>
          </cell>
          <cell r="P350">
            <v>300</v>
          </cell>
        </row>
        <row r="351">
          <cell r="A351" t="str">
            <v>POWER SUPPLY136040R58</v>
          </cell>
          <cell r="B351" t="str">
            <v>POWER SUPPLY</v>
          </cell>
          <cell r="C351" t="str">
            <v>136040R</v>
          </cell>
          <cell r="D351" t="str">
            <v>136040R</v>
          </cell>
          <cell r="E351" t="str">
            <v>POWER SUPPLY FORVESTA CABINETS</v>
          </cell>
          <cell r="F351">
            <v>58</v>
          </cell>
          <cell r="G351">
            <v>0.76</v>
          </cell>
          <cell r="J351">
            <v>1</v>
          </cell>
          <cell r="K351">
            <v>0.75</v>
          </cell>
          <cell r="L351">
            <v>0.76</v>
          </cell>
          <cell r="N351">
            <v>71.89</v>
          </cell>
          <cell r="O351">
            <v>250</v>
          </cell>
          <cell r="P351">
            <v>250</v>
          </cell>
        </row>
        <row r="352">
          <cell r="A352" t="str">
            <v>POWER SUPPLY136040X19</v>
          </cell>
          <cell r="B352" t="str">
            <v>POWER SUPPLY</v>
          </cell>
          <cell r="C352" t="str">
            <v>136040X</v>
          </cell>
          <cell r="D352" t="str">
            <v>136040X</v>
          </cell>
          <cell r="E352" t="str">
            <v>POWER SUPPLY FOR VESTA CABINETS</v>
          </cell>
          <cell r="F352">
            <v>19</v>
          </cell>
          <cell r="G352">
            <v>0</v>
          </cell>
          <cell r="H352">
            <v>2</v>
          </cell>
          <cell r="J352">
            <v>15</v>
          </cell>
          <cell r="L352">
            <v>0</v>
          </cell>
          <cell r="N352">
            <v>71.89</v>
          </cell>
          <cell r="O352">
            <v>250</v>
          </cell>
          <cell r="P352">
            <v>4250</v>
          </cell>
        </row>
        <row r="353">
          <cell r="A353" t="str">
            <v>POWER SUPPLY13604118</v>
          </cell>
          <cell r="B353" t="str">
            <v>POWER SUPPLY</v>
          </cell>
          <cell r="C353" t="str">
            <v>136041</v>
          </cell>
          <cell r="D353" t="str">
            <v>136040X</v>
          </cell>
          <cell r="E353" t="str">
            <v>POWER SUPPLY FOR VESTA CABINETS</v>
          </cell>
          <cell r="F353">
            <v>18</v>
          </cell>
          <cell r="G353">
            <v>137</v>
          </cell>
          <cell r="J353">
            <v>1</v>
          </cell>
          <cell r="K353">
            <v>137</v>
          </cell>
          <cell r="L353">
            <v>137</v>
          </cell>
          <cell r="N353">
            <v>137</v>
          </cell>
          <cell r="O353">
            <v>200</v>
          </cell>
          <cell r="P353">
            <v>200</v>
          </cell>
        </row>
        <row r="354">
          <cell r="A354" t="str">
            <v>POWER SWITCH13615058</v>
          </cell>
          <cell r="B354" t="str">
            <v>POWER SWITCH</v>
          </cell>
          <cell r="C354" t="str">
            <v>136150</v>
          </cell>
          <cell r="D354" t="str">
            <v>136150</v>
          </cell>
          <cell r="E354" t="str">
            <v>POWER SWITCH</v>
          </cell>
          <cell r="F354">
            <v>58</v>
          </cell>
          <cell r="G354">
            <v>8.02</v>
          </cell>
          <cell r="J354">
            <v>900</v>
          </cell>
          <cell r="K354">
            <v>7220.16</v>
          </cell>
          <cell r="L354">
            <v>8.02</v>
          </cell>
          <cell r="N354">
            <v>8.02</v>
          </cell>
          <cell r="O354">
            <v>10</v>
          </cell>
          <cell r="P354">
            <v>9000</v>
          </cell>
        </row>
        <row r="355">
          <cell r="A355" t="str">
            <v>PRESTIGE128 PLUS(S/T131005R18</v>
          </cell>
          <cell r="B355" t="str">
            <v>PRESTIGE128 PLUS(S/T</v>
          </cell>
          <cell r="C355" t="str">
            <v>131005R</v>
          </cell>
          <cell r="D355" t="str">
            <v>131005R</v>
          </cell>
          <cell r="E355" t="str">
            <v>ISDN ROUTER IP, IPX,</v>
          </cell>
          <cell r="F355">
            <v>18</v>
          </cell>
          <cell r="G355">
            <v>0.01</v>
          </cell>
          <cell r="J355">
            <v>1</v>
          </cell>
          <cell r="K355">
            <v>0.01</v>
          </cell>
          <cell r="L355">
            <v>0.01</v>
          </cell>
          <cell r="O355">
            <v>14000</v>
          </cell>
          <cell r="P355">
            <v>14000</v>
          </cell>
        </row>
        <row r="356">
          <cell r="A356" t="str">
            <v>PWR600-AC-RPS-CAB104127GJ58</v>
          </cell>
          <cell r="B356" t="str">
            <v>PWR600-AC-RPS-CAB</v>
          </cell>
          <cell r="C356" t="str">
            <v>104127GJ</v>
          </cell>
          <cell r="D356" t="str">
            <v>104127GJ</v>
          </cell>
          <cell r="E356" t="str">
            <v>600W REDUNDANT AC POWER SYSTEM</v>
          </cell>
          <cell r="F356">
            <v>58</v>
          </cell>
          <cell r="G356">
            <v>88119.54</v>
          </cell>
          <cell r="J356">
            <v>1</v>
          </cell>
          <cell r="K356">
            <v>88119.54</v>
          </cell>
          <cell r="L356">
            <v>88119.54</v>
          </cell>
          <cell r="N356">
            <v>88119.54</v>
          </cell>
          <cell r="O356">
            <v>88000</v>
          </cell>
          <cell r="P356">
            <v>88000</v>
          </cell>
        </row>
        <row r="357">
          <cell r="A357" t="str">
            <v>Q396J4T19E14304968</v>
          </cell>
          <cell r="B357" t="str">
            <v>Q396J4T19E</v>
          </cell>
          <cell r="C357" t="str">
            <v>143049</v>
          </cell>
          <cell r="D357" t="str">
            <v>143049</v>
          </cell>
          <cell r="E357" t="str">
            <v>COBALT QUBE3,BUSINESS EDITION</v>
          </cell>
          <cell r="F357">
            <v>68</v>
          </cell>
          <cell r="G357">
            <v>56469.33</v>
          </cell>
          <cell r="J357">
            <v>1</v>
          </cell>
          <cell r="K357">
            <v>56469.32</v>
          </cell>
          <cell r="L357">
            <v>56469.33</v>
          </cell>
          <cell r="M357">
            <v>67275.399999999994</v>
          </cell>
          <cell r="N357">
            <v>56469.33</v>
          </cell>
          <cell r="O357">
            <v>56000</v>
          </cell>
          <cell r="P357">
            <v>56000</v>
          </cell>
        </row>
        <row r="358">
          <cell r="A358" t="str">
            <v>QM304550PX-SCA12009218</v>
          </cell>
          <cell r="B358" t="str">
            <v>QM304550PX-SCA</v>
          </cell>
          <cell r="C358" t="str">
            <v>120092</v>
          </cell>
          <cell r="D358" t="str">
            <v>120092</v>
          </cell>
          <cell r="E358" t="str">
            <v>VIKING II SCSI 4.5GB 7200RPM</v>
          </cell>
          <cell r="F358">
            <v>18</v>
          </cell>
          <cell r="G358">
            <v>0.01</v>
          </cell>
          <cell r="J358">
            <v>1</v>
          </cell>
          <cell r="K358">
            <v>0.01</v>
          </cell>
          <cell r="L358">
            <v>0.01</v>
          </cell>
          <cell r="N358">
            <v>0.01</v>
          </cell>
          <cell r="O358">
            <v>0</v>
          </cell>
          <cell r="P358">
            <v>0</v>
          </cell>
        </row>
        <row r="359">
          <cell r="A359" t="str">
            <v>QM309100KN-LW120030X19</v>
          </cell>
          <cell r="B359" t="str">
            <v>QM309100KN-LW</v>
          </cell>
          <cell r="C359" t="str">
            <v>120030X</v>
          </cell>
          <cell r="D359" t="str">
            <v>120030X</v>
          </cell>
          <cell r="E359" t="str">
            <v>ATLAS IV 9.1GB U160 SCSI 2MB</v>
          </cell>
          <cell r="F359">
            <v>19</v>
          </cell>
          <cell r="G359">
            <v>0</v>
          </cell>
          <cell r="J359">
            <v>1</v>
          </cell>
          <cell r="L359">
            <v>0</v>
          </cell>
          <cell r="O359">
            <v>9000</v>
          </cell>
          <cell r="P359">
            <v>9000</v>
          </cell>
        </row>
        <row r="360">
          <cell r="A360" t="str">
            <v>QM309100PX-LW120045R18</v>
          </cell>
          <cell r="B360" t="str">
            <v>QM309100PX-LW</v>
          </cell>
          <cell r="C360" t="str">
            <v>120045R</v>
          </cell>
          <cell r="D360" t="str">
            <v>120045R</v>
          </cell>
          <cell r="E360" t="str">
            <v>REF 9.1GB UW SCSI HDD</v>
          </cell>
          <cell r="F360">
            <v>18</v>
          </cell>
          <cell r="G360">
            <v>838.22</v>
          </cell>
          <cell r="J360">
            <v>1</v>
          </cell>
          <cell r="K360">
            <v>838.21</v>
          </cell>
          <cell r="L360">
            <v>838.22</v>
          </cell>
          <cell r="O360">
            <v>0</v>
          </cell>
          <cell r="P360">
            <v>0</v>
          </cell>
        </row>
        <row r="361">
          <cell r="A361" t="str">
            <v>QM309100PX-SCA120014R18</v>
          </cell>
          <cell r="B361" t="str">
            <v>QM309100PX-SCA</v>
          </cell>
          <cell r="C361" t="str">
            <v>120014R</v>
          </cell>
          <cell r="D361" t="str">
            <v>120014R</v>
          </cell>
          <cell r="E361" t="str">
            <v>VIKING 9.1GB FAST SCI 2 3.5LP</v>
          </cell>
          <cell r="F361">
            <v>18</v>
          </cell>
          <cell r="G361">
            <v>13194.57</v>
          </cell>
          <cell r="J361">
            <v>4</v>
          </cell>
          <cell r="K361">
            <v>52778.28</v>
          </cell>
          <cell r="L361">
            <v>13194.57</v>
          </cell>
          <cell r="O361">
            <v>0</v>
          </cell>
          <cell r="P361">
            <v>0</v>
          </cell>
        </row>
        <row r="362">
          <cell r="A362" t="str">
            <v>QM309100TD-LW12001518</v>
          </cell>
          <cell r="B362" t="str">
            <v>QM309100TD-LW</v>
          </cell>
          <cell r="C362" t="str">
            <v>120015</v>
          </cell>
          <cell r="D362" t="str">
            <v>120015</v>
          </cell>
          <cell r="E362" t="str">
            <v>ATLAS III 9.1GB FAST SCSI 2 3.</v>
          </cell>
          <cell r="F362">
            <v>18</v>
          </cell>
          <cell r="G362">
            <v>0.01</v>
          </cell>
          <cell r="J362">
            <v>1</v>
          </cell>
          <cell r="K362">
            <v>0.01</v>
          </cell>
          <cell r="L362">
            <v>0.01</v>
          </cell>
          <cell r="N362">
            <v>0.01</v>
          </cell>
          <cell r="O362">
            <v>4000</v>
          </cell>
          <cell r="P362">
            <v>4000</v>
          </cell>
        </row>
        <row r="363">
          <cell r="A363" t="str">
            <v>QM309100XC-LW120040X19</v>
          </cell>
          <cell r="B363" t="str">
            <v>QM309100XC-LW</v>
          </cell>
          <cell r="C363" t="str">
            <v>120040X</v>
          </cell>
          <cell r="D363" t="str">
            <v>120040X</v>
          </cell>
          <cell r="E363" t="str">
            <v>ATLAS IV 9.1GB U160 SCSI</v>
          </cell>
          <cell r="F363">
            <v>19</v>
          </cell>
          <cell r="G363">
            <v>0</v>
          </cell>
          <cell r="J363">
            <v>1</v>
          </cell>
          <cell r="L363">
            <v>0</v>
          </cell>
          <cell r="O363">
            <v>9000</v>
          </cell>
          <cell r="P363">
            <v>9000</v>
          </cell>
        </row>
        <row r="364">
          <cell r="A364" t="str">
            <v>QM309100XC-SCA120043X19</v>
          </cell>
          <cell r="B364" t="str">
            <v>QM309100XC-SCA</v>
          </cell>
          <cell r="C364" t="str">
            <v>120043X</v>
          </cell>
          <cell r="D364" t="str">
            <v>120043X</v>
          </cell>
          <cell r="E364" t="str">
            <v>ATLAS V 9.1GB U160 SCSI****.**</v>
          </cell>
          <cell r="F364">
            <v>19</v>
          </cell>
          <cell r="G364">
            <v>0</v>
          </cell>
          <cell r="J364">
            <v>3</v>
          </cell>
          <cell r="L364">
            <v>0</v>
          </cell>
          <cell r="O364">
            <v>9000</v>
          </cell>
          <cell r="P364">
            <v>27000</v>
          </cell>
        </row>
        <row r="365">
          <cell r="A365" t="str">
            <v>QM31280TM-S120087R18</v>
          </cell>
          <cell r="B365" t="str">
            <v>QM31280TM-S</v>
          </cell>
          <cell r="C365" t="str">
            <v>120087R</v>
          </cell>
          <cell r="D365" t="str">
            <v>120087R</v>
          </cell>
          <cell r="E365" t="str">
            <v>FIREBALL TM SCSI 1.2GB 4500RPM</v>
          </cell>
          <cell r="F365">
            <v>18</v>
          </cell>
          <cell r="G365">
            <v>1188.27</v>
          </cell>
          <cell r="J365">
            <v>10</v>
          </cell>
          <cell r="K365">
            <v>11882.7</v>
          </cell>
          <cell r="L365">
            <v>1188.27</v>
          </cell>
          <cell r="O365">
            <v>0</v>
          </cell>
          <cell r="P365">
            <v>0</v>
          </cell>
        </row>
        <row r="366">
          <cell r="A366" t="str">
            <v>QM32100SE-S120054R18</v>
          </cell>
          <cell r="B366" t="str">
            <v>QM32100SE-S</v>
          </cell>
          <cell r="C366" t="str">
            <v>120054R</v>
          </cell>
          <cell r="D366" t="str">
            <v>120054R</v>
          </cell>
          <cell r="E366" t="str">
            <v>REF 2.1GB SCSI HDD</v>
          </cell>
          <cell r="F366">
            <v>18</v>
          </cell>
          <cell r="G366">
            <v>0.01</v>
          </cell>
          <cell r="J366">
            <v>1</v>
          </cell>
          <cell r="K366">
            <v>0.01</v>
          </cell>
          <cell r="L366">
            <v>0.01</v>
          </cell>
          <cell r="N366">
            <v>4950.43</v>
          </cell>
          <cell r="O366">
            <v>0</v>
          </cell>
          <cell r="P366">
            <v>0</v>
          </cell>
        </row>
        <row r="367">
          <cell r="A367" t="str">
            <v>QM32100TM-S120089R18</v>
          </cell>
          <cell r="B367" t="str">
            <v>QM32100TM-S</v>
          </cell>
          <cell r="C367" t="str">
            <v>120089R</v>
          </cell>
          <cell r="D367" t="str">
            <v>120089R</v>
          </cell>
          <cell r="E367" t="str">
            <v>FIREBALL SCSI TM 2.1GB 4500RPM</v>
          </cell>
          <cell r="F367">
            <v>18</v>
          </cell>
          <cell r="G367">
            <v>4826.75</v>
          </cell>
          <cell r="J367">
            <v>1</v>
          </cell>
          <cell r="K367">
            <v>4826.75</v>
          </cell>
          <cell r="L367">
            <v>4826.75</v>
          </cell>
          <cell r="O367">
            <v>0</v>
          </cell>
          <cell r="P367">
            <v>0</v>
          </cell>
        </row>
        <row r="368">
          <cell r="A368" t="str">
            <v>QM32160ST-S12008418</v>
          </cell>
          <cell r="B368" t="str">
            <v>QM32160ST-S</v>
          </cell>
          <cell r="C368" t="str">
            <v>120084</v>
          </cell>
          <cell r="D368" t="str">
            <v>120084</v>
          </cell>
          <cell r="E368" t="str">
            <v>FIREBALL ST SCSI 2.1GB 4500RPM</v>
          </cell>
          <cell r="F368">
            <v>18</v>
          </cell>
          <cell r="G368">
            <v>0.01</v>
          </cell>
          <cell r="J368">
            <v>7</v>
          </cell>
          <cell r="K368">
            <v>7.0000000000000007E-2</v>
          </cell>
          <cell r="L368">
            <v>0.01</v>
          </cell>
          <cell r="N368">
            <v>0.01</v>
          </cell>
          <cell r="O368">
            <v>0</v>
          </cell>
          <cell r="P368">
            <v>0</v>
          </cell>
        </row>
        <row r="369">
          <cell r="A369" t="str">
            <v>QM32550TM-A120064R18</v>
          </cell>
          <cell r="B369" t="str">
            <v>QM32550TM-A</v>
          </cell>
          <cell r="C369" t="str">
            <v>120064R</v>
          </cell>
          <cell r="D369" t="str">
            <v>120064R</v>
          </cell>
          <cell r="E369" t="str">
            <v>FIREBALL 2.5GB IDE 3.5LP</v>
          </cell>
          <cell r="F369">
            <v>18</v>
          </cell>
          <cell r="G369">
            <v>673.47</v>
          </cell>
          <cell r="J369">
            <v>1</v>
          </cell>
          <cell r="K369">
            <v>673.46</v>
          </cell>
          <cell r="L369">
            <v>673.47</v>
          </cell>
          <cell r="O369">
            <v>1200</v>
          </cell>
          <cell r="P369">
            <v>1200</v>
          </cell>
        </row>
        <row r="370">
          <cell r="A370" t="str">
            <v>QM33240ST-A120059R18</v>
          </cell>
          <cell r="B370" t="str">
            <v>QM33240ST-A</v>
          </cell>
          <cell r="C370" t="str">
            <v>120059R</v>
          </cell>
          <cell r="D370" t="str">
            <v>120059R</v>
          </cell>
          <cell r="E370" t="str">
            <v>FIREBALL 3.2GB IDE 3.5LP</v>
          </cell>
          <cell r="F370">
            <v>18</v>
          </cell>
          <cell r="G370">
            <v>0.59</v>
          </cell>
          <cell r="J370">
            <v>1</v>
          </cell>
          <cell r="K370">
            <v>0.59</v>
          </cell>
          <cell r="L370">
            <v>0.59</v>
          </cell>
          <cell r="O370">
            <v>1500</v>
          </cell>
          <cell r="P370">
            <v>1500</v>
          </cell>
        </row>
        <row r="371">
          <cell r="A371" t="str">
            <v>QM34500HN-S120094R18</v>
          </cell>
          <cell r="B371" t="str">
            <v>QM34500HN-S</v>
          </cell>
          <cell r="C371" t="str">
            <v>120094R</v>
          </cell>
          <cell r="D371" t="str">
            <v>120094R</v>
          </cell>
          <cell r="E371" t="str">
            <v>QUANTUM 4.5GB SCSI 4500RPM</v>
          </cell>
          <cell r="F371">
            <v>18</v>
          </cell>
          <cell r="G371">
            <v>0.01</v>
          </cell>
          <cell r="J371">
            <v>1</v>
          </cell>
          <cell r="K371">
            <v>0.01</v>
          </cell>
          <cell r="L371">
            <v>0.01</v>
          </cell>
          <cell r="O371">
            <v>2000</v>
          </cell>
          <cell r="P371">
            <v>2000</v>
          </cell>
        </row>
        <row r="372">
          <cell r="A372" t="str">
            <v>QM34550VK-S120091R18</v>
          </cell>
          <cell r="B372" t="str">
            <v>QM34550VK-S</v>
          </cell>
          <cell r="C372" t="str">
            <v>120091R</v>
          </cell>
          <cell r="D372" t="str">
            <v>120091R</v>
          </cell>
          <cell r="E372" t="str">
            <v>VIKING 4.5GB SCSI 7200RPM</v>
          </cell>
          <cell r="F372">
            <v>18</v>
          </cell>
          <cell r="G372">
            <v>0.01</v>
          </cell>
          <cell r="J372">
            <v>3</v>
          </cell>
          <cell r="K372">
            <v>0.03</v>
          </cell>
          <cell r="L372">
            <v>0.01</v>
          </cell>
          <cell r="O372">
            <v>2000</v>
          </cell>
          <cell r="P372">
            <v>6000</v>
          </cell>
        </row>
        <row r="373">
          <cell r="A373" t="str">
            <v>QM34550VK-SW120090R18</v>
          </cell>
          <cell r="B373" t="str">
            <v>QM34550VK-SW</v>
          </cell>
          <cell r="C373" t="str">
            <v>120090R</v>
          </cell>
          <cell r="D373" t="str">
            <v>120090R</v>
          </cell>
          <cell r="E373" t="str">
            <v>VIKING SCSI 4.5GB UW 7200RP</v>
          </cell>
          <cell r="F373">
            <v>18</v>
          </cell>
          <cell r="G373">
            <v>11277.78</v>
          </cell>
          <cell r="J373">
            <v>6</v>
          </cell>
          <cell r="K373">
            <v>67666.66</v>
          </cell>
          <cell r="L373">
            <v>11277.78</v>
          </cell>
          <cell r="O373">
            <v>2000</v>
          </cell>
          <cell r="P373">
            <v>12000</v>
          </cell>
        </row>
        <row r="374">
          <cell r="A374" t="str">
            <v>QM52111CY-A120072R18</v>
          </cell>
          <cell r="B374" t="str">
            <v>QM52111CY-A</v>
          </cell>
          <cell r="C374" t="str">
            <v>120072R</v>
          </cell>
          <cell r="D374" t="str">
            <v>120072R</v>
          </cell>
          <cell r="E374" t="str">
            <v>BIGFOOT 2.1 GB IDE 3600 RPM</v>
          </cell>
          <cell r="F374">
            <v>18</v>
          </cell>
          <cell r="G374">
            <v>673.47</v>
          </cell>
          <cell r="J374">
            <v>1</v>
          </cell>
          <cell r="K374">
            <v>673.46</v>
          </cell>
          <cell r="L374">
            <v>673.47</v>
          </cell>
          <cell r="O374">
            <v>0</v>
          </cell>
          <cell r="P374">
            <v>0</v>
          </cell>
        </row>
        <row r="375">
          <cell r="A375" t="str">
            <v>QML04300LA-A120027X19</v>
          </cell>
          <cell r="B375" t="str">
            <v>QML04300LA-A</v>
          </cell>
          <cell r="C375" t="str">
            <v>120027X</v>
          </cell>
          <cell r="D375" t="str">
            <v>120027X</v>
          </cell>
          <cell r="E375" t="str">
            <v>FIREBALL LCT 4.3GB ATA-66 3.5LP</v>
          </cell>
          <cell r="F375">
            <v>19</v>
          </cell>
          <cell r="G375">
            <v>0</v>
          </cell>
          <cell r="J375">
            <v>4</v>
          </cell>
          <cell r="L375">
            <v>0</v>
          </cell>
          <cell r="O375">
            <v>1800</v>
          </cell>
          <cell r="P375">
            <v>7200</v>
          </cell>
        </row>
        <row r="376">
          <cell r="A376" t="str">
            <v>QML04300LA-A120027X48</v>
          </cell>
          <cell r="B376" t="str">
            <v>QML04300LA-A</v>
          </cell>
          <cell r="C376" t="str">
            <v>120027X</v>
          </cell>
          <cell r="D376" t="str">
            <v>120027X</v>
          </cell>
          <cell r="E376" t="str">
            <v>FIREBALL LCT 4.3GB ATA-66 3.5LP</v>
          </cell>
          <cell r="F376">
            <v>48</v>
          </cell>
          <cell r="G376">
            <v>0</v>
          </cell>
          <cell r="J376">
            <v>1</v>
          </cell>
          <cell r="L376">
            <v>0</v>
          </cell>
          <cell r="O376">
            <v>1800</v>
          </cell>
          <cell r="P376">
            <v>1800</v>
          </cell>
        </row>
        <row r="377">
          <cell r="A377" t="str">
            <v>QML05100LB-A120032R48</v>
          </cell>
          <cell r="B377" t="str">
            <v>QML05100LB-A</v>
          </cell>
          <cell r="C377" t="str">
            <v>120032R</v>
          </cell>
          <cell r="D377" t="str">
            <v>120032R</v>
          </cell>
          <cell r="E377" t="str">
            <v>FIREBALL LCT(10) 5.1GB ATA-66</v>
          </cell>
          <cell r="F377">
            <v>48</v>
          </cell>
          <cell r="G377">
            <v>0.57999999999999996</v>
          </cell>
          <cell r="J377">
            <v>2</v>
          </cell>
          <cell r="K377">
            <v>1.1499999999999999</v>
          </cell>
          <cell r="L377">
            <v>0.57999999999999996</v>
          </cell>
          <cell r="O377">
            <v>1800</v>
          </cell>
          <cell r="P377">
            <v>3600</v>
          </cell>
        </row>
        <row r="378">
          <cell r="A378" t="str">
            <v>QML05100LB-A120032X19</v>
          </cell>
          <cell r="B378" t="str">
            <v>QML05100LB-A</v>
          </cell>
          <cell r="C378" t="str">
            <v>120032X</v>
          </cell>
          <cell r="D378" t="str">
            <v>120032X</v>
          </cell>
          <cell r="E378" t="str">
            <v>FIREBALL LCT(10) 5.1GB ATA-66</v>
          </cell>
          <cell r="F378">
            <v>19</v>
          </cell>
          <cell r="G378">
            <v>0</v>
          </cell>
          <cell r="H378">
            <v>1</v>
          </cell>
          <cell r="J378">
            <v>7</v>
          </cell>
          <cell r="L378">
            <v>0</v>
          </cell>
          <cell r="O378">
            <v>1800</v>
          </cell>
          <cell r="P378">
            <v>14400</v>
          </cell>
        </row>
        <row r="379">
          <cell r="A379" t="str">
            <v>QML07500LC-A12003758</v>
          </cell>
          <cell r="B379" t="str">
            <v>QML07500LC-A</v>
          </cell>
          <cell r="C379" t="str">
            <v>120037</v>
          </cell>
          <cell r="D379" t="str">
            <v>120037</v>
          </cell>
          <cell r="E379" t="str">
            <v>FIREBALL (15) 7.5GB ATA-66</v>
          </cell>
          <cell r="F379">
            <v>58</v>
          </cell>
          <cell r="G379">
            <v>3935.26</v>
          </cell>
          <cell r="J379">
            <v>2</v>
          </cell>
          <cell r="K379">
            <v>7870.52</v>
          </cell>
          <cell r="L379">
            <v>3935.26</v>
          </cell>
          <cell r="N379">
            <v>3935.26</v>
          </cell>
          <cell r="O379">
            <v>2000</v>
          </cell>
          <cell r="P379">
            <v>4000</v>
          </cell>
        </row>
        <row r="380">
          <cell r="A380" t="str">
            <v>QML07500LC-A120037X19</v>
          </cell>
          <cell r="B380" t="str">
            <v>QML07500LC-A</v>
          </cell>
          <cell r="C380" t="str">
            <v>120037X</v>
          </cell>
          <cell r="D380" t="str">
            <v>120037X</v>
          </cell>
          <cell r="E380" t="str">
            <v>FIREBALL(15) 7.5GB ATA-66</v>
          </cell>
          <cell r="F380">
            <v>19</v>
          </cell>
          <cell r="G380">
            <v>0</v>
          </cell>
          <cell r="J380">
            <v>2</v>
          </cell>
          <cell r="L380">
            <v>0</v>
          </cell>
          <cell r="N380">
            <v>3935.26</v>
          </cell>
          <cell r="O380">
            <v>2500</v>
          </cell>
          <cell r="P380">
            <v>5000</v>
          </cell>
        </row>
        <row r="381">
          <cell r="A381" t="str">
            <v>QML08400LA-A120028RR48</v>
          </cell>
          <cell r="B381" t="str">
            <v>QML08400LA-A</v>
          </cell>
          <cell r="C381" t="str">
            <v>120028RR</v>
          </cell>
          <cell r="D381" t="str">
            <v>120028RR</v>
          </cell>
          <cell r="E381" t="str">
            <v>FIREBALL LCT 8.4GB ATA-66 3.5LP</v>
          </cell>
          <cell r="F381">
            <v>48</v>
          </cell>
          <cell r="G381">
            <v>0.59</v>
          </cell>
          <cell r="J381">
            <v>1</v>
          </cell>
          <cell r="K381">
            <v>0.57999999999999996</v>
          </cell>
          <cell r="L381">
            <v>0.59</v>
          </cell>
          <cell r="O381">
            <v>2000</v>
          </cell>
          <cell r="P381">
            <v>2000</v>
          </cell>
        </row>
        <row r="382">
          <cell r="A382" t="str">
            <v>QML08400LA-A120028RR58</v>
          </cell>
          <cell r="B382" t="str">
            <v>QML08400LA-A</v>
          </cell>
          <cell r="C382" t="str">
            <v>120028RR</v>
          </cell>
          <cell r="D382" t="str">
            <v>120028RR</v>
          </cell>
          <cell r="E382" t="str">
            <v>FIREBALL LCT 8.4GB ATA-66 3.5LP</v>
          </cell>
          <cell r="F382">
            <v>58</v>
          </cell>
          <cell r="G382">
            <v>0.59</v>
          </cell>
          <cell r="J382">
            <v>2</v>
          </cell>
          <cell r="K382">
            <v>1.17</v>
          </cell>
          <cell r="L382">
            <v>0.59</v>
          </cell>
          <cell r="O382">
            <v>2000</v>
          </cell>
          <cell r="P382">
            <v>4000</v>
          </cell>
        </row>
        <row r="383">
          <cell r="A383" t="str">
            <v>QML08400LA-A120028X19</v>
          </cell>
          <cell r="B383" t="str">
            <v>QML08400LA-A</v>
          </cell>
          <cell r="C383" t="str">
            <v>120028X</v>
          </cell>
          <cell r="D383" t="str">
            <v>120028X</v>
          </cell>
          <cell r="E383" t="str">
            <v>FIREBALL LCT 8.4GB ATA-66 3.5LP</v>
          </cell>
          <cell r="F383">
            <v>19</v>
          </cell>
          <cell r="G383">
            <v>0</v>
          </cell>
          <cell r="J383">
            <v>2</v>
          </cell>
          <cell r="L383">
            <v>0</v>
          </cell>
          <cell r="O383">
            <v>2000</v>
          </cell>
          <cell r="P383">
            <v>4000</v>
          </cell>
        </row>
        <row r="384">
          <cell r="A384" t="str">
            <v>QML10000LD-A12005358</v>
          </cell>
          <cell r="B384" t="str">
            <v>QML10000LD-A</v>
          </cell>
          <cell r="C384" t="str">
            <v>120053</v>
          </cell>
          <cell r="D384" t="str">
            <v>120053</v>
          </cell>
          <cell r="E384" t="str">
            <v>FIREBALL(20) 10GB ATA-100</v>
          </cell>
          <cell r="F384">
            <v>58</v>
          </cell>
          <cell r="G384">
            <v>3684.78</v>
          </cell>
          <cell r="J384">
            <v>1</v>
          </cell>
          <cell r="K384">
            <v>3684.77</v>
          </cell>
          <cell r="L384">
            <v>3684.78</v>
          </cell>
          <cell r="M384">
            <v>4471.1013018785507</v>
          </cell>
          <cell r="N384">
            <v>3684.78</v>
          </cell>
          <cell r="O384">
            <v>2500</v>
          </cell>
          <cell r="P384">
            <v>2500</v>
          </cell>
        </row>
        <row r="385">
          <cell r="A385" t="str">
            <v>QML10000LD-A12005368</v>
          </cell>
          <cell r="B385" t="str">
            <v>QML10000LD-A</v>
          </cell>
          <cell r="C385" t="str">
            <v>120053</v>
          </cell>
          <cell r="D385" t="str">
            <v>120053</v>
          </cell>
          <cell r="E385" t="str">
            <v>FIREBALL(20) 10GB ATA-100</v>
          </cell>
          <cell r="F385">
            <v>68</v>
          </cell>
          <cell r="G385">
            <v>3684.78</v>
          </cell>
          <cell r="J385">
            <v>11</v>
          </cell>
          <cell r="K385">
            <v>40532.53</v>
          </cell>
          <cell r="L385">
            <v>3684.78</v>
          </cell>
          <cell r="M385">
            <v>4471.1013018785507</v>
          </cell>
          <cell r="N385">
            <v>3684.78</v>
          </cell>
          <cell r="O385">
            <v>2500</v>
          </cell>
          <cell r="P385">
            <v>27500</v>
          </cell>
        </row>
        <row r="386">
          <cell r="A386" t="str">
            <v>QML10000LD-A120053R48</v>
          </cell>
          <cell r="B386" t="str">
            <v>QML10000LD-A</v>
          </cell>
          <cell r="C386" t="str">
            <v>120053R</v>
          </cell>
          <cell r="D386" t="str">
            <v>120053R</v>
          </cell>
          <cell r="E386" t="str">
            <v>FIREBALL(20) 10GB ATA-100</v>
          </cell>
          <cell r="F386">
            <v>48</v>
          </cell>
          <cell r="G386">
            <v>0.57999999999999996</v>
          </cell>
          <cell r="J386">
            <v>1</v>
          </cell>
          <cell r="K386">
            <v>0.57999999999999996</v>
          </cell>
          <cell r="L386">
            <v>0.57999999999999996</v>
          </cell>
          <cell r="N386">
            <v>3684.78</v>
          </cell>
          <cell r="O386">
            <v>2500</v>
          </cell>
          <cell r="P386">
            <v>2500</v>
          </cell>
        </row>
        <row r="387">
          <cell r="A387" t="str">
            <v>QML10000LD-A120053R68</v>
          </cell>
          <cell r="B387" t="str">
            <v>QML10000LD-A</v>
          </cell>
          <cell r="C387" t="str">
            <v>120053R</v>
          </cell>
          <cell r="D387" t="str">
            <v>120053R</v>
          </cell>
          <cell r="E387" t="str">
            <v>FIREBALL(20) 10GB ATA-100</v>
          </cell>
          <cell r="F387">
            <v>68</v>
          </cell>
          <cell r="G387">
            <v>0.57999999999999996</v>
          </cell>
          <cell r="J387">
            <v>1</v>
          </cell>
          <cell r="K387">
            <v>0.57999999999999996</v>
          </cell>
          <cell r="L387">
            <v>0.57999999999999996</v>
          </cell>
          <cell r="N387">
            <v>3684.78</v>
          </cell>
          <cell r="O387">
            <v>2500</v>
          </cell>
          <cell r="P387">
            <v>2500</v>
          </cell>
        </row>
        <row r="388">
          <cell r="A388" t="str">
            <v>QML10000LD-A120053X19</v>
          </cell>
          <cell r="B388" t="str">
            <v>QML10000LD-A</v>
          </cell>
          <cell r="C388" t="str">
            <v>120053X</v>
          </cell>
          <cell r="D388" t="str">
            <v>120053X</v>
          </cell>
          <cell r="E388" t="str">
            <v>FIREBALL(20) 10GB ATA-100</v>
          </cell>
          <cell r="F388">
            <v>19</v>
          </cell>
          <cell r="G388">
            <v>0</v>
          </cell>
          <cell r="H388">
            <v>7</v>
          </cell>
          <cell r="J388">
            <v>34</v>
          </cell>
          <cell r="L388">
            <v>0</v>
          </cell>
          <cell r="N388">
            <v>3684.78</v>
          </cell>
          <cell r="O388">
            <v>2500</v>
          </cell>
          <cell r="P388">
            <v>102500</v>
          </cell>
        </row>
        <row r="389">
          <cell r="A389" t="str">
            <v>QML10200LB-A120033G48</v>
          </cell>
          <cell r="B389" t="str">
            <v>QML10200LB-A</v>
          </cell>
          <cell r="C389" t="str">
            <v>120033G</v>
          </cell>
          <cell r="D389" t="str">
            <v>120033G</v>
          </cell>
          <cell r="E389" t="str">
            <v>FIREBALL(10)10.2GB ATA-66 3.5LP</v>
          </cell>
          <cell r="F389">
            <v>48</v>
          </cell>
          <cell r="G389">
            <v>13.61</v>
          </cell>
          <cell r="J389">
            <v>1</v>
          </cell>
          <cell r="K389">
            <v>13.61</v>
          </cell>
          <cell r="L389">
            <v>13.61</v>
          </cell>
          <cell r="N389">
            <v>13.61</v>
          </cell>
          <cell r="O389">
            <v>2300</v>
          </cell>
          <cell r="P389">
            <v>2300</v>
          </cell>
        </row>
        <row r="390">
          <cell r="A390" t="str">
            <v>QML10200LB-A120033G58</v>
          </cell>
          <cell r="B390" t="str">
            <v>QML10200LB-A</v>
          </cell>
          <cell r="C390" t="str">
            <v>120033G</v>
          </cell>
          <cell r="D390" t="str">
            <v>120033G</v>
          </cell>
          <cell r="E390" t="str">
            <v>FIREBALL(10)10.2GB ATA-66 3.5LP</v>
          </cell>
          <cell r="F390">
            <v>58</v>
          </cell>
          <cell r="G390">
            <v>13.61</v>
          </cell>
          <cell r="J390">
            <v>1</v>
          </cell>
          <cell r="K390">
            <v>13.61</v>
          </cell>
          <cell r="L390">
            <v>13.61</v>
          </cell>
          <cell r="N390">
            <v>13.61</v>
          </cell>
          <cell r="O390">
            <v>2300</v>
          </cell>
          <cell r="P390">
            <v>2300</v>
          </cell>
        </row>
        <row r="391">
          <cell r="A391" t="str">
            <v>QML10200LB-A120033X19</v>
          </cell>
          <cell r="B391" t="str">
            <v>QML10200LB-A</v>
          </cell>
          <cell r="C391" t="str">
            <v>120033X</v>
          </cell>
          <cell r="D391" t="str">
            <v>120033X</v>
          </cell>
          <cell r="E391" t="str">
            <v>FIREBALL(10)10.2GB ATA-66 3.5LP</v>
          </cell>
          <cell r="F391">
            <v>19</v>
          </cell>
          <cell r="G391">
            <v>0</v>
          </cell>
          <cell r="H391">
            <v>1</v>
          </cell>
          <cell r="J391">
            <v>94</v>
          </cell>
          <cell r="L391">
            <v>0</v>
          </cell>
          <cell r="O391">
            <v>2300</v>
          </cell>
          <cell r="P391">
            <v>218500</v>
          </cell>
        </row>
        <row r="392">
          <cell r="A392" t="str">
            <v>QML15000LB-A120034X19</v>
          </cell>
          <cell r="B392" t="str">
            <v>QML15000LB-A</v>
          </cell>
          <cell r="C392" t="str">
            <v>120034X</v>
          </cell>
          <cell r="D392" t="str">
            <v>120034X</v>
          </cell>
          <cell r="E392" t="str">
            <v>FIREBALL LCT(10) 15GB ATA-66</v>
          </cell>
          <cell r="F392">
            <v>19</v>
          </cell>
          <cell r="G392">
            <v>0</v>
          </cell>
          <cell r="J392">
            <v>1</v>
          </cell>
          <cell r="L392">
            <v>0</v>
          </cell>
          <cell r="O392">
            <v>2500</v>
          </cell>
          <cell r="P392">
            <v>2500</v>
          </cell>
        </row>
        <row r="393">
          <cell r="A393" t="str">
            <v>QML15000LC-A120038R58</v>
          </cell>
          <cell r="B393" t="str">
            <v>QML15000LC-A</v>
          </cell>
          <cell r="C393" t="str">
            <v>120038R</v>
          </cell>
          <cell r="D393" t="str">
            <v>120038R</v>
          </cell>
          <cell r="E393" t="str">
            <v>FIREBALL(15) 15GB ATA-66 3.5LP</v>
          </cell>
          <cell r="F393">
            <v>58</v>
          </cell>
          <cell r="G393">
            <v>0.57999999999999996</v>
          </cell>
          <cell r="J393">
            <v>2</v>
          </cell>
          <cell r="K393">
            <v>1.1599999999999999</v>
          </cell>
          <cell r="L393">
            <v>0.57999999999999996</v>
          </cell>
          <cell r="O393">
            <v>2500</v>
          </cell>
          <cell r="P393">
            <v>5000</v>
          </cell>
        </row>
        <row r="394">
          <cell r="A394" t="str">
            <v>QML15000LC-A120038X19</v>
          </cell>
          <cell r="B394" t="str">
            <v>QML15000LC-A</v>
          </cell>
          <cell r="C394" t="str">
            <v>120038X</v>
          </cell>
          <cell r="D394" t="str">
            <v>120038X</v>
          </cell>
          <cell r="E394" t="str">
            <v>FIREBALL(15)15GB ATA-66 3.5LP</v>
          </cell>
          <cell r="F394">
            <v>19</v>
          </cell>
          <cell r="G394">
            <v>0</v>
          </cell>
          <cell r="H394">
            <v>1</v>
          </cell>
          <cell r="J394">
            <v>24</v>
          </cell>
          <cell r="L394">
            <v>0</v>
          </cell>
          <cell r="O394">
            <v>2500</v>
          </cell>
          <cell r="P394">
            <v>62500</v>
          </cell>
        </row>
        <row r="395">
          <cell r="A395" t="str">
            <v>QML15000LC-A120038X59</v>
          </cell>
          <cell r="B395" t="str">
            <v>QML15000LC-A</v>
          </cell>
          <cell r="C395" t="str">
            <v>120038X</v>
          </cell>
          <cell r="D395" t="str">
            <v>120038X</v>
          </cell>
          <cell r="E395" t="str">
            <v>FIREBALL(15)15GB ATA-66 3.5LP</v>
          </cell>
          <cell r="F395">
            <v>59</v>
          </cell>
          <cell r="G395">
            <v>0</v>
          </cell>
          <cell r="J395">
            <v>2</v>
          </cell>
          <cell r="L395">
            <v>0</v>
          </cell>
          <cell r="O395">
            <v>2500</v>
          </cell>
          <cell r="P395">
            <v>5000</v>
          </cell>
        </row>
        <row r="396">
          <cell r="A396" t="str">
            <v>QML20000LC-A120039X19</v>
          </cell>
          <cell r="B396" t="str">
            <v>QML20000LC-A</v>
          </cell>
          <cell r="C396" t="str">
            <v>120039X</v>
          </cell>
          <cell r="D396" t="str">
            <v>120039X</v>
          </cell>
          <cell r="E396" t="str">
            <v>FIREBALL(15) 20GB ATA-66 3.5LP</v>
          </cell>
          <cell r="F396">
            <v>19</v>
          </cell>
          <cell r="G396">
            <v>0</v>
          </cell>
          <cell r="H396">
            <v>1</v>
          </cell>
          <cell r="J396">
            <v>22</v>
          </cell>
          <cell r="L396">
            <v>0</v>
          </cell>
          <cell r="O396">
            <v>3200</v>
          </cell>
          <cell r="P396">
            <v>73600</v>
          </cell>
        </row>
        <row r="397">
          <cell r="A397" t="str">
            <v>QML20000LD-A12005418</v>
          </cell>
          <cell r="B397" t="str">
            <v>QML20000LD-A</v>
          </cell>
          <cell r="C397" t="str">
            <v>120054</v>
          </cell>
          <cell r="D397" t="str">
            <v>120054</v>
          </cell>
          <cell r="E397" t="str">
            <v>FIREBALL(20) 20GB ATA-100</v>
          </cell>
          <cell r="F397">
            <v>18</v>
          </cell>
          <cell r="G397">
            <v>4017.83</v>
          </cell>
          <cell r="J397">
            <v>56</v>
          </cell>
          <cell r="K397">
            <v>224998.23</v>
          </cell>
          <cell r="L397">
            <v>4017.83</v>
          </cell>
          <cell r="M397">
            <v>4657.4087735849262</v>
          </cell>
          <cell r="N397">
            <v>4017.83</v>
          </cell>
          <cell r="O397">
            <v>3200</v>
          </cell>
          <cell r="P397">
            <v>179200</v>
          </cell>
        </row>
        <row r="398">
          <cell r="A398" t="str">
            <v>QML20000LD-A12005448</v>
          </cell>
          <cell r="B398" t="str">
            <v>QML20000LD-A</v>
          </cell>
          <cell r="C398" t="str">
            <v>120054</v>
          </cell>
          <cell r="D398" t="str">
            <v>120054</v>
          </cell>
          <cell r="E398" t="str">
            <v>FIREBALL(20) 20GB ATA-100</v>
          </cell>
          <cell r="F398">
            <v>48</v>
          </cell>
          <cell r="G398">
            <v>4017.83</v>
          </cell>
          <cell r="J398">
            <v>20</v>
          </cell>
          <cell r="K398">
            <v>80356.509999999995</v>
          </cell>
          <cell r="L398">
            <v>4017.83</v>
          </cell>
          <cell r="M398">
            <v>4657.4087735849262</v>
          </cell>
          <cell r="N398">
            <v>4017.83</v>
          </cell>
          <cell r="O398">
            <v>3200</v>
          </cell>
          <cell r="P398">
            <v>64000</v>
          </cell>
        </row>
        <row r="399">
          <cell r="A399" t="str">
            <v>QML20000LD-A12005458</v>
          </cell>
          <cell r="B399" t="str">
            <v>QML20000LD-A</v>
          </cell>
          <cell r="C399" t="str">
            <v>120054</v>
          </cell>
          <cell r="D399" t="str">
            <v>120054</v>
          </cell>
          <cell r="E399" t="str">
            <v>FIREBALL(20) 20GB ATA-100</v>
          </cell>
          <cell r="F399">
            <v>58</v>
          </cell>
          <cell r="G399">
            <v>4017.83</v>
          </cell>
          <cell r="H399">
            <v>2</v>
          </cell>
          <cell r="I399">
            <v>8035.65</v>
          </cell>
          <cell r="J399">
            <v>6</v>
          </cell>
          <cell r="K399">
            <v>24106.95</v>
          </cell>
          <cell r="L399">
            <v>4017.83</v>
          </cell>
          <cell r="M399">
            <v>4657.4087735849262</v>
          </cell>
          <cell r="N399">
            <v>4017.83</v>
          </cell>
          <cell r="O399">
            <v>3200</v>
          </cell>
          <cell r="P399">
            <v>25600</v>
          </cell>
        </row>
        <row r="400">
          <cell r="A400" t="str">
            <v>QML20000LD-A12005468</v>
          </cell>
          <cell r="B400" t="str">
            <v>QML20000LD-A</v>
          </cell>
          <cell r="C400" t="str">
            <v>120054</v>
          </cell>
          <cell r="D400" t="str">
            <v>120054</v>
          </cell>
          <cell r="E400" t="str">
            <v>FIREBALL(20) 20GB ATA-100</v>
          </cell>
          <cell r="F400">
            <v>68</v>
          </cell>
          <cell r="G400">
            <v>4017.83</v>
          </cell>
          <cell r="J400">
            <v>10</v>
          </cell>
          <cell r="K400">
            <v>40178.25</v>
          </cell>
          <cell r="L400">
            <v>4017.83</v>
          </cell>
          <cell r="M400">
            <v>4657.4087735849262</v>
          </cell>
          <cell r="N400">
            <v>4017.83</v>
          </cell>
          <cell r="O400">
            <v>3200</v>
          </cell>
          <cell r="P400">
            <v>32000</v>
          </cell>
        </row>
        <row r="401">
          <cell r="A401" t="str">
            <v>QML20000LD-A120054B18</v>
          </cell>
          <cell r="B401" t="str">
            <v>QML20000LD-A</v>
          </cell>
          <cell r="C401" t="str">
            <v>120054B</v>
          </cell>
          <cell r="D401" t="str">
            <v>120054B</v>
          </cell>
          <cell r="E401" t="str">
            <v>FIREBALL(20) 20GB ATA-100</v>
          </cell>
          <cell r="F401">
            <v>18</v>
          </cell>
          <cell r="G401">
            <v>4950.43</v>
          </cell>
          <cell r="J401">
            <v>5</v>
          </cell>
          <cell r="K401">
            <v>24752.12</v>
          </cell>
          <cell r="L401">
            <v>4950.43</v>
          </cell>
          <cell r="N401">
            <v>4950.43</v>
          </cell>
          <cell r="O401">
            <v>3200</v>
          </cell>
          <cell r="P401">
            <v>16000</v>
          </cell>
        </row>
        <row r="402">
          <cell r="A402" t="str">
            <v>QML20000LD-A120054X19</v>
          </cell>
          <cell r="B402" t="str">
            <v>QML20000LD-A</v>
          </cell>
          <cell r="C402" t="str">
            <v>120054X</v>
          </cell>
          <cell r="D402" t="str">
            <v>120054X</v>
          </cell>
          <cell r="E402" t="str">
            <v>FIREBALL(20) 20GB ATA-100</v>
          </cell>
          <cell r="F402">
            <v>19</v>
          </cell>
          <cell r="G402">
            <v>0</v>
          </cell>
          <cell r="H402">
            <v>21</v>
          </cell>
          <cell r="J402">
            <v>74</v>
          </cell>
          <cell r="L402">
            <v>0</v>
          </cell>
          <cell r="N402">
            <v>4950.43</v>
          </cell>
          <cell r="O402">
            <v>3200</v>
          </cell>
          <cell r="P402">
            <v>304000</v>
          </cell>
        </row>
        <row r="403">
          <cell r="A403" t="str">
            <v>RMDJ1404010118078R18</v>
          </cell>
          <cell r="B403" t="str">
            <v>RMDJ1404010</v>
          </cell>
          <cell r="C403" t="str">
            <v>118078R</v>
          </cell>
          <cell r="D403" t="str">
            <v>118078R</v>
          </cell>
          <cell r="E403" t="str">
            <v>XCLR1050 BASE UNIT W/12</v>
          </cell>
          <cell r="F403">
            <v>18</v>
          </cell>
          <cell r="G403">
            <v>0.01</v>
          </cell>
          <cell r="J403">
            <v>1</v>
          </cell>
          <cell r="L403">
            <v>0.01</v>
          </cell>
          <cell r="O403">
            <v>30000</v>
          </cell>
          <cell r="P403">
            <v>30000</v>
          </cell>
        </row>
        <row r="404">
          <cell r="A404" t="str">
            <v>SC-152BE121022R18</v>
          </cell>
          <cell r="B404" t="str">
            <v>SC-152BE</v>
          </cell>
          <cell r="C404" t="str">
            <v>121022R</v>
          </cell>
          <cell r="D404" t="str">
            <v>121022R</v>
          </cell>
          <cell r="E404" t="str">
            <v>SAMSUNG CD ROM SC-152 MAX 52X</v>
          </cell>
          <cell r="F404">
            <v>18</v>
          </cell>
          <cell r="G404">
            <v>0.01</v>
          </cell>
          <cell r="J404">
            <v>1</v>
          </cell>
          <cell r="K404">
            <v>0.01</v>
          </cell>
          <cell r="L404">
            <v>0.01</v>
          </cell>
          <cell r="O404">
            <v>2000</v>
          </cell>
          <cell r="P404">
            <v>2000</v>
          </cell>
        </row>
        <row r="405">
          <cell r="A405" t="str">
            <v>SD-12010900619</v>
          </cell>
          <cell r="B405" t="str">
            <v>SD-120</v>
          </cell>
          <cell r="C405" t="str">
            <v>109006</v>
          </cell>
          <cell r="D405" t="str">
            <v>109006</v>
          </cell>
          <cell r="E405" t="str">
            <v>IMATION</v>
          </cell>
          <cell r="F405">
            <v>19</v>
          </cell>
          <cell r="G405">
            <v>8000</v>
          </cell>
          <cell r="J405">
            <v>3</v>
          </cell>
          <cell r="K405">
            <v>24000</v>
          </cell>
          <cell r="L405">
            <v>8000</v>
          </cell>
          <cell r="N405">
            <v>8000</v>
          </cell>
          <cell r="O405">
            <v>0</v>
          </cell>
          <cell r="P405">
            <v>0</v>
          </cell>
        </row>
        <row r="406">
          <cell r="A406" t="str">
            <v>SD-120109006X19</v>
          </cell>
          <cell r="B406" t="str">
            <v>SD-120</v>
          </cell>
          <cell r="C406" t="str">
            <v>109006X</v>
          </cell>
          <cell r="D406" t="str">
            <v>109006X</v>
          </cell>
          <cell r="E406" t="str">
            <v>IMATION...............*****.**</v>
          </cell>
          <cell r="F406">
            <v>19</v>
          </cell>
          <cell r="G406">
            <v>0</v>
          </cell>
          <cell r="J406">
            <v>1</v>
          </cell>
          <cell r="L406">
            <v>0</v>
          </cell>
          <cell r="N406">
            <v>8000</v>
          </cell>
          <cell r="O406">
            <v>0</v>
          </cell>
          <cell r="P406">
            <v>0</v>
          </cell>
        </row>
        <row r="407">
          <cell r="A407" t="str">
            <v>SE440BX2NA115627Y18</v>
          </cell>
          <cell r="B407" t="str">
            <v>SE440BX2NA</v>
          </cell>
          <cell r="C407" t="str">
            <v>115627Y</v>
          </cell>
          <cell r="D407" t="str">
            <v>115627Y</v>
          </cell>
          <cell r="E407" t="str">
            <v>MX INTEL SE440BX2NA ATX MBD</v>
          </cell>
          <cell r="F407">
            <v>18</v>
          </cell>
          <cell r="G407">
            <v>6800</v>
          </cell>
          <cell r="J407">
            <v>3</v>
          </cell>
          <cell r="K407">
            <v>20400</v>
          </cell>
          <cell r="L407">
            <v>6800</v>
          </cell>
          <cell r="N407">
            <v>6800</v>
          </cell>
          <cell r="O407">
            <v>4000</v>
          </cell>
          <cell r="P407">
            <v>12000</v>
          </cell>
        </row>
        <row r="408">
          <cell r="A408" t="str">
            <v>SGH-600.121021R18</v>
          </cell>
          <cell r="B408" t="str">
            <v>SGH-600.</v>
          </cell>
          <cell r="C408" t="str">
            <v>121021R</v>
          </cell>
          <cell r="D408" t="str">
            <v>121021R</v>
          </cell>
          <cell r="E408" t="str">
            <v>SAMSUNG MOBILE PHONES</v>
          </cell>
          <cell r="F408">
            <v>18</v>
          </cell>
          <cell r="G408">
            <v>0.01</v>
          </cell>
          <cell r="J408">
            <v>3</v>
          </cell>
          <cell r="K408">
            <v>0.03</v>
          </cell>
          <cell r="L408">
            <v>0.01</v>
          </cell>
          <cell r="M408">
            <v>3895.8571428571427</v>
          </cell>
          <cell r="O408">
            <v>4000</v>
          </cell>
          <cell r="P408">
            <v>12000</v>
          </cell>
        </row>
        <row r="409">
          <cell r="A409" t="str">
            <v>SLOT AND PARTS13602918</v>
          </cell>
          <cell r="B409" t="str">
            <v>SLOT AND PARTS</v>
          </cell>
          <cell r="C409" t="str">
            <v>136029</v>
          </cell>
          <cell r="D409" t="str">
            <v>136029</v>
          </cell>
          <cell r="E409" t="str">
            <v>SLOTS AND PARTS FOR VESTA</v>
          </cell>
          <cell r="F409">
            <v>18</v>
          </cell>
          <cell r="G409">
            <v>0.84</v>
          </cell>
          <cell r="J409">
            <v>619</v>
          </cell>
          <cell r="K409">
            <v>519.96</v>
          </cell>
          <cell r="L409">
            <v>0.84</v>
          </cell>
          <cell r="N409">
            <v>0.84</v>
          </cell>
          <cell r="O409">
            <v>0.84</v>
          </cell>
          <cell r="P409">
            <v>519.96</v>
          </cell>
        </row>
        <row r="410">
          <cell r="A410" t="str">
            <v>SLOTS AND PARTS13603918</v>
          </cell>
          <cell r="B410" t="str">
            <v>SLOTS AND PARTS</v>
          </cell>
          <cell r="C410" t="str">
            <v>136039</v>
          </cell>
          <cell r="D410" t="str">
            <v>136039</v>
          </cell>
          <cell r="E410" t="str">
            <v>SLOTS &amp; PARTS FOR VESTA CABINET</v>
          </cell>
          <cell r="F410">
            <v>18</v>
          </cell>
          <cell r="G410">
            <v>1.4</v>
          </cell>
          <cell r="J410">
            <v>3790</v>
          </cell>
          <cell r="K410">
            <v>5322.67</v>
          </cell>
          <cell r="L410">
            <v>1.4</v>
          </cell>
          <cell r="N410">
            <v>1.4</v>
          </cell>
          <cell r="O410">
            <v>0.81</v>
          </cell>
          <cell r="P410">
            <v>3069.9</v>
          </cell>
        </row>
        <row r="411">
          <cell r="A411" t="str">
            <v>SLOTS AND PARTS13603958</v>
          </cell>
          <cell r="B411" t="str">
            <v>SLOTS AND PARTS</v>
          </cell>
          <cell r="C411" t="str">
            <v>136039</v>
          </cell>
          <cell r="D411" t="str">
            <v>136039</v>
          </cell>
          <cell r="E411" t="str">
            <v>SLOTS &amp; PARTS FOR VESTA CABINET</v>
          </cell>
          <cell r="F411">
            <v>58</v>
          </cell>
          <cell r="G411">
            <v>1.4</v>
          </cell>
          <cell r="J411">
            <v>948</v>
          </cell>
          <cell r="K411">
            <v>1331.37</v>
          </cell>
          <cell r="L411">
            <v>1.4</v>
          </cell>
          <cell r="N411">
            <v>1.4</v>
          </cell>
          <cell r="O411">
            <v>0.81</v>
          </cell>
          <cell r="P411">
            <v>767.88</v>
          </cell>
        </row>
        <row r="412">
          <cell r="A412" t="str">
            <v>SLR1 TDC3660124059R18</v>
          </cell>
          <cell r="B412" t="str">
            <v>SLR1 TDC3660</v>
          </cell>
          <cell r="C412" t="str">
            <v>124059R</v>
          </cell>
          <cell r="D412" t="str">
            <v>124059R</v>
          </cell>
          <cell r="E412" t="str">
            <v>SLR1/TDC3660 BARE DRIVE</v>
          </cell>
          <cell r="F412">
            <v>18</v>
          </cell>
          <cell r="G412">
            <v>14.24</v>
          </cell>
          <cell r="J412">
            <v>4</v>
          </cell>
          <cell r="K412">
            <v>56.94</v>
          </cell>
          <cell r="L412">
            <v>14.24</v>
          </cell>
          <cell r="O412">
            <v>1000</v>
          </cell>
          <cell r="P412">
            <v>4000</v>
          </cell>
        </row>
        <row r="413">
          <cell r="A413" t="str">
            <v>ST310212A122022A18</v>
          </cell>
          <cell r="B413" t="str">
            <v>ST310212A</v>
          </cell>
          <cell r="C413" t="str">
            <v>122022A</v>
          </cell>
          <cell r="D413" t="str">
            <v>122022A</v>
          </cell>
          <cell r="E413" t="str">
            <v>10GB IDE 3.5LP 5400 RPM U10 ATA</v>
          </cell>
          <cell r="F413">
            <v>18</v>
          </cell>
          <cell r="G413">
            <v>687.04</v>
          </cell>
          <cell r="J413">
            <v>59</v>
          </cell>
          <cell r="K413">
            <v>40535.61</v>
          </cell>
          <cell r="L413">
            <v>687.04</v>
          </cell>
          <cell r="N413">
            <v>687.04</v>
          </cell>
          <cell r="O413">
            <v>2350</v>
          </cell>
          <cell r="P413">
            <v>138650</v>
          </cell>
        </row>
        <row r="414">
          <cell r="A414" t="str">
            <v>ST310212A122022A48</v>
          </cell>
          <cell r="B414" t="str">
            <v>ST310212A</v>
          </cell>
          <cell r="C414" t="str">
            <v>122022A</v>
          </cell>
          <cell r="D414" t="str">
            <v>122022A</v>
          </cell>
          <cell r="E414" t="str">
            <v>10GB IDE 3.5LP 5400 RPM U10 ATA</v>
          </cell>
          <cell r="F414">
            <v>48</v>
          </cell>
          <cell r="G414">
            <v>687.04</v>
          </cell>
          <cell r="J414">
            <v>21</v>
          </cell>
          <cell r="K414">
            <v>14427.93</v>
          </cell>
          <cell r="L414">
            <v>687.04</v>
          </cell>
          <cell r="N414">
            <v>687.04</v>
          </cell>
          <cell r="O414">
            <v>2350</v>
          </cell>
          <cell r="P414">
            <v>49350</v>
          </cell>
        </row>
        <row r="415">
          <cell r="A415" t="str">
            <v>ST310212A122022B18</v>
          </cell>
          <cell r="B415" t="str">
            <v>ST310212A</v>
          </cell>
          <cell r="C415" t="str">
            <v>122022B</v>
          </cell>
          <cell r="D415" t="str">
            <v>122022B</v>
          </cell>
          <cell r="E415" t="str">
            <v>10GB IDE 3.5LP 5400 RPM U10 ATA</v>
          </cell>
          <cell r="F415">
            <v>18</v>
          </cell>
          <cell r="G415">
            <v>687.04</v>
          </cell>
          <cell r="J415">
            <v>60</v>
          </cell>
          <cell r="K415">
            <v>41222.660000000003</v>
          </cell>
          <cell r="L415">
            <v>687.04</v>
          </cell>
          <cell r="N415">
            <v>687.04</v>
          </cell>
          <cell r="O415">
            <v>2350</v>
          </cell>
          <cell r="P415">
            <v>141000</v>
          </cell>
        </row>
        <row r="416">
          <cell r="A416" t="str">
            <v>ST310212A122022C18</v>
          </cell>
          <cell r="B416" t="str">
            <v>ST310212A</v>
          </cell>
          <cell r="C416" t="str">
            <v>122022C</v>
          </cell>
          <cell r="D416" t="str">
            <v>122022C</v>
          </cell>
          <cell r="E416" t="str">
            <v>10GB IDE 3.5LP 5400 RPM U10 ATA</v>
          </cell>
          <cell r="F416">
            <v>18</v>
          </cell>
          <cell r="G416">
            <v>687.04</v>
          </cell>
          <cell r="J416">
            <v>50</v>
          </cell>
          <cell r="K416">
            <v>34352.22</v>
          </cell>
          <cell r="L416">
            <v>687.04</v>
          </cell>
          <cell r="N416">
            <v>687.04</v>
          </cell>
          <cell r="O416">
            <v>2350</v>
          </cell>
          <cell r="P416">
            <v>117500</v>
          </cell>
        </row>
        <row r="417">
          <cell r="A417" t="str">
            <v>ST310212A122022D18</v>
          </cell>
          <cell r="B417" t="str">
            <v>ST310212A</v>
          </cell>
          <cell r="C417" t="str">
            <v>122022D</v>
          </cell>
          <cell r="D417" t="str">
            <v>122022D</v>
          </cell>
          <cell r="E417" t="str">
            <v>U10 10.2GB IDE ULTRA ATA/66</v>
          </cell>
          <cell r="F417">
            <v>18</v>
          </cell>
          <cell r="G417">
            <v>5032.32</v>
          </cell>
          <cell r="J417">
            <v>3</v>
          </cell>
          <cell r="K417">
            <v>15096.96</v>
          </cell>
          <cell r="L417">
            <v>5032.32</v>
          </cell>
          <cell r="N417">
            <v>687.04</v>
          </cell>
          <cell r="O417">
            <v>2350</v>
          </cell>
          <cell r="P417">
            <v>7050</v>
          </cell>
        </row>
        <row r="418">
          <cell r="A418" t="str">
            <v>ST310212A122022H18</v>
          </cell>
          <cell r="B418" t="str">
            <v>ST310212A</v>
          </cell>
          <cell r="C418" t="str">
            <v>122022H</v>
          </cell>
          <cell r="D418" t="str">
            <v>122022H</v>
          </cell>
          <cell r="E418" t="str">
            <v>10GB IDE 3.5LP 5400 RPM U10 ATA</v>
          </cell>
          <cell r="F418">
            <v>18</v>
          </cell>
          <cell r="G418">
            <v>687.04</v>
          </cell>
          <cell r="J418">
            <v>60</v>
          </cell>
          <cell r="K418">
            <v>41222.660000000003</v>
          </cell>
          <cell r="L418">
            <v>687.04</v>
          </cell>
          <cell r="N418">
            <v>687.04</v>
          </cell>
          <cell r="O418">
            <v>2350</v>
          </cell>
          <cell r="P418">
            <v>141000</v>
          </cell>
        </row>
        <row r="419">
          <cell r="A419" t="str">
            <v>ST310212A122022I18</v>
          </cell>
          <cell r="B419" t="str">
            <v>ST310212A</v>
          </cell>
          <cell r="C419" t="str">
            <v>122022I</v>
          </cell>
          <cell r="D419" t="str">
            <v>122022I</v>
          </cell>
          <cell r="E419" t="str">
            <v>10GB IDE 3.5LP 5400 RPM U10 ATA</v>
          </cell>
          <cell r="F419">
            <v>18</v>
          </cell>
          <cell r="G419">
            <v>687.04</v>
          </cell>
          <cell r="J419">
            <v>4</v>
          </cell>
          <cell r="K419">
            <v>2748.17</v>
          </cell>
          <cell r="L419">
            <v>687.04</v>
          </cell>
          <cell r="N419">
            <v>687.04</v>
          </cell>
          <cell r="O419">
            <v>2350</v>
          </cell>
          <cell r="P419">
            <v>9400</v>
          </cell>
        </row>
        <row r="420">
          <cell r="A420" t="str">
            <v>ST310212A122022I48</v>
          </cell>
          <cell r="B420" t="str">
            <v>ST310212A</v>
          </cell>
          <cell r="C420" t="str">
            <v>122022I</v>
          </cell>
          <cell r="D420" t="str">
            <v>122022I</v>
          </cell>
          <cell r="E420" t="str">
            <v>10GB IDE 3.5LP 5400 RPM U10 ATA</v>
          </cell>
          <cell r="F420">
            <v>48</v>
          </cell>
          <cell r="G420">
            <v>687.04</v>
          </cell>
          <cell r="J420">
            <v>16</v>
          </cell>
          <cell r="K420">
            <v>10992.71</v>
          </cell>
          <cell r="L420">
            <v>687.04</v>
          </cell>
          <cell r="N420">
            <v>687.04</v>
          </cell>
          <cell r="O420">
            <v>2350</v>
          </cell>
          <cell r="P420">
            <v>37600</v>
          </cell>
        </row>
        <row r="421">
          <cell r="A421" t="str">
            <v>ST310212A122022K18</v>
          </cell>
          <cell r="B421" t="str">
            <v>ST310212A</v>
          </cell>
          <cell r="C421" t="str">
            <v>122022K</v>
          </cell>
          <cell r="D421" t="str">
            <v>122022K</v>
          </cell>
          <cell r="E421" t="str">
            <v>10GB IDE 3.5LP 5400 RPM U10 ATA</v>
          </cell>
          <cell r="F421">
            <v>18</v>
          </cell>
          <cell r="G421">
            <v>687.04</v>
          </cell>
          <cell r="J421">
            <v>30</v>
          </cell>
          <cell r="K421">
            <v>20611.330000000002</v>
          </cell>
          <cell r="L421">
            <v>687.04</v>
          </cell>
          <cell r="N421">
            <v>687.04</v>
          </cell>
          <cell r="O421">
            <v>2350</v>
          </cell>
          <cell r="P421">
            <v>70500</v>
          </cell>
        </row>
        <row r="422">
          <cell r="A422" t="str">
            <v>ST310212A122022L18</v>
          </cell>
          <cell r="B422" t="str">
            <v>ST310212A</v>
          </cell>
          <cell r="C422" t="str">
            <v>122022L</v>
          </cell>
          <cell r="D422" t="str">
            <v>122022L</v>
          </cell>
          <cell r="E422" t="str">
            <v>10GB IDE 3.5LP 5400 RPM U10 ATA</v>
          </cell>
          <cell r="F422">
            <v>18</v>
          </cell>
          <cell r="G422">
            <v>687.04</v>
          </cell>
          <cell r="J422">
            <v>45</v>
          </cell>
          <cell r="K422">
            <v>30916.99</v>
          </cell>
          <cell r="L422">
            <v>687.04</v>
          </cell>
          <cell r="N422">
            <v>687.04</v>
          </cell>
          <cell r="O422">
            <v>2350</v>
          </cell>
          <cell r="P422">
            <v>105750</v>
          </cell>
        </row>
        <row r="423">
          <cell r="A423" t="str">
            <v>ST310212A122022P18</v>
          </cell>
          <cell r="B423" t="str">
            <v>ST310212A</v>
          </cell>
          <cell r="C423" t="str">
            <v>122022P</v>
          </cell>
          <cell r="D423" t="str">
            <v>122022P</v>
          </cell>
          <cell r="E423" t="str">
            <v>10GB IDE 3.5LP 5400 RPM U10 ATA</v>
          </cell>
          <cell r="F423">
            <v>18</v>
          </cell>
          <cell r="G423">
            <v>687.04</v>
          </cell>
          <cell r="J423">
            <v>74</v>
          </cell>
          <cell r="K423">
            <v>50841.279999999999</v>
          </cell>
          <cell r="L423">
            <v>687.04</v>
          </cell>
          <cell r="N423">
            <v>687.04</v>
          </cell>
          <cell r="O423">
            <v>2350</v>
          </cell>
          <cell r="P423">
            <v>173900</v>
          </cell>
        </row>
        <row r="424">
          <cell r="A424" t="str">
            <v>ST310212A122022P48</v>
          </cell>
          <cell r="B424" t="str">
            <v>ST310212A</v>
          </cell>
          <cell r="C424" t="str">
            <v>122022P</v>
          </cell>
          <cell r="D424" t="str">
            <v>122022P</v>
          </cell>
          <cell r="E424" t="str">
            <v>10GB IDE 3.5LP 5400 RPM U10 ATA</v>
          </cell>
          <cell r="F424">
            <v>48</v>
          </cell>
          <cell r="G424">
            <v>687.04</v>
          </cell>
          <cell r="J424">
            <v>6</v>
          </cell>
          <cell r="K424">
            <v>4122.26</v>
          </cell>
          <cell r="L424">
            <v>687.04</v>
          </cell>
          <cell r="N424">
            <v>687.04</v>
          </cell>
          <cell r="O424">
            <v>2350</v>
          </cell>
          <cell r="P424">
            <v>14100</v>
          </cell>
        </row>
        <row r="425">
          <cell r="A425" t="str">
            <v>ST310212A122022R18</v>
          </cell>
          <cell r="B425" t="str">
            <v>ST310212A</v>
          </cell>
          <cell r="C425" t="str">
            <v>122022R</v>
          </cell>
          <cell r="D425" t="str">
            <v>122022R</v>
          </cell>
          <cell r="E425" t="str">
            <v>U10 10.2GB IDE ULTRA ATA/66</v>
          </cell>
          <cell r="F425">
            <v>18</v>
          </cell>
          <cell r="G425">
            <v>678.11</v>
          </cell>
          <cell r="J425">
            <v>319</v>
          </cell>
          <cell r="K425">
            <v>216316.19</v>
          </cell>
          <cell r="L425">
            <v>678.11</v>
          </cell>
          <cell r="M425">
            <v>2328.7203166226914</v>
          </cell>
          <cell r="N425">
            <v>687.04</v>
          </cell>
          <cell r="O425">
            <v>2350</v>
          </cell>
          <cell r="P425">
            <v>749650</v>
          </cell>
        </row>
        <row r="426">
          <cell r="A426" t="str">
            <v>ST310212A122022R48</v>
          </cell>
          <cell r="B426" t="str">
            <v>ST310212A</v>
          </cell>
          <cell r="C426" t="str">
            <v>122022R</v>
          </cell>
          <cell r="D426" t="str">
            <v>122022R</v>
          </cell>
          <cell r="E426" t="str">
            <v>U10 10.2GB IDE ULTRA ATA/66</v>
          </cell>
          <cell r="F426">
            <v>48</v>
          </cell>
          <cell r="G426">
            <v>678.11</v>
          </cell>
          <cell r="J426">
            <v>131</v>
          </cell>
          <cell r="K426">
            <v>88832.04</v>
          </cell>
          <cell r="L426">
            <v>678.11</v>
          </cell>
          <cell r="M426">
            <v>2328.7203166226914</v>
          </cell>
          <cell r="N426">
            <v>687.04</v>
          </cell>
          <cell r="O426">
            <v>2350</v>
          </cell>
          <cell r="P426">
            <v>307850</v>
          </cell>
        </row>
        <row r="427">
          <cell r="A427" t="str">
            <v>ST310212A122022R58</v>
          </cell>
          <cell r="B427" t="str">
            <v>ST310212A</v>
          </cell>
          <cell r="C427" t="str">
            <v>122022R</v>
          </cell>
          <cell r="D427" t="str">
            <v>122022R</v>
          </cell>
          <cell r="E427" t="str">
            <v>U10 10.2GB IDE ULTRA ATA/66</v>
          </cell>
          <cell r="F427">
            <v>58</v>
          </cell>
          <cell r="G427">
            <v>678.11</v>
          </cell>
          <cell r="H427">
            <v>9</v>
          </cell>
          <cell r="I427">
            <v>6102.96</v>
          </cell>
          <cell r="J427">
            <v>35</v>
          </cell>
          <cell r="K427">
            <v>23733.75</v>
          </cell>
          <cell r="L427">
            <v>678.11</v>
          </cell>
          <cell r="M427">
            <v>2328.7203166226914</v>
          </cell>
          <cell r="N427">
            <v>687.04</v>
          </cell>
          <cell r="O427">
            <v>2350</v>
          </cell>
          <cell r="P427">
            <v>103400</v>
          </cell>
        </row>
        <row r="428">
          <cell r="A428" t="str">
            <v>ST310212A122022R68</v>
          </cell>
          <cell r="B428" t="str">
            <v>ST310212A</v>
          </cell>
          <cell r="C428" t="str">
            <v>122022R</v>
          </cell>
          <cell r="D428" t="str">
            <v>122022R</v>
          </cell>
          <cell r="E428" t="str">
            <v>U10 10.2GB IDE ULTRA ATA/66</v>
          </cell>
          <cell r="F428">
            <v>68</v>
          </cell>
          <cell r="G428">
            <v>678.11</v>
          </cell>
          <cell r="J428">
            <v>187</v>
          </cell>
          <cell r="K428">
            <v>126806.04</v>
          </cell>
          <cell r="L428">
            <v>678.11</v>
          </cell>
          <cell r="M428">
            <v>2328.7203166226914</v>
          </cell>
          <cell r="N428">
            <v>687.04</v>
          </cell>
          <cell r="O428">
            <v>2350</v>
          </cell>
          <cell r="P428">
            <v>439450</v>
          </cell>
        </row>
        <row r="429">
          <cell r="A429" t="str">
            <v>ST310212A122022X19</v>
          </cell>
          <cell r="B429" t="str">
            <v>ST310212A</v>
          </cell>
          <cell r="C429" t="str">
            <v>122022X</v>
          </cell>
          <cell r="D429" t="str">
            <v>122022X</v>
          </cell>
          <cell r="E429" t="str">
            <v>U10 10.2GB IDE ULTRA ATA/66</v>
          </cell>
          <cell r="F429">
            <v>19</v>
          </cell>
          <cell r="G429">
            <v>0</v>
          </cell>
          <cell r="H429">
            <v>29</v>
          </cell>
          <cell r="J429">
            <v>472</v>
          </cell>
          <cell r="L429">
            <v>0</v>
          </cell>
          <cell r="N429">
            <v>687.04</v>
          </cell>
          <cell r="O429">
            <v>2350</v>
          </cell>
          <cell r="P429">
            <v>1177350</v>
          </cell>
        </row>
        <row r="430">
          <cell r="A430" t="str">
            <v>ST310212A122022X49</v>
          </cell>
          <cell r="B430" t="str">
            <v>ST310212A</v>
          </cell>
          <cell r="C430" t="str">
            <v>122022X</v>
          </cell>
          <cell r="D430" t="str">
            <v>122022X</v>
          </cell>
          <cell r="E430" t="str">
            <v>U10 10.2GB IDE ULTRA ATA/66</v>
          </cell>
          <cell r="F430">
            <v>49</v>
          </cell>
          <cell r="G430">
            <v>0</v>
          </cell>
          <cell r="J430">
            <v>1</v>
          </cell>
          <cell r="L430">
            <v>0</v>
          </cell>
          <cell r="N430">
            <v>687.04</v>
          </cell>
          <cell r="O430">
            <v>2350</v>
          </cell>
          <cell r="P430">
            <v>2350</v>
          </cell>
        </row>
        <row r="431">
          <cell r="A431" t="str">
            <v>ST310212A122022X59</v>
          </cell>
          <cell r="B431" t="str">
            <v>ST310212A</v>
          </cell>
          <cell r="C431" t="str">
            <v>122022X</v>
          </cell>
          <cell r="D431" t="str">
            <v>122022X</v>
          </cell>
          <cell r="E431" t="str">
            <v>U10 10.2GB IDE ULTRA ATA/66</v>
          </cell>
          <cell r="F431">
            <v>59</v>
          </cell>
          <cell r="G431">
            <v>0</v>
          </cell>
          <cell r="J431">
            <v>8</v>
          </cell>
          <cell r="L431">
            <v>0</v>
          </cell>
          <cell r="N431">
            <v>687.04</v>
          </cell>
          <cell r="O431">
            <v>2350</v>
          </cell>
          <cell r="P431">
            <v>18800</v>
          </cell>
        </row>
        <row r="432">
          <cell r="A432" t="str">
            <v>ST310212A122022X49</v>
          </cell>
          <cell r="B432" t="str">
            <v>ST310212A</v>
          </cell>
          <cell r="C432" t="str">
            <v>122022X</v>
          </cell>
          <cell r="D432" t="str">
            <v>122022X</v>
          </cell>
          <cell r="E432" t="str">
            <v>U10 10.2GB IDE ULTRA ATA/66</v>
          </cell>
          <cell r="F432">
            <v>49</v>
          </cell>
          <cell r="G432">
            <v>0</v>
          </cell>
          <cell r="J432">
            <v>1</v>
          </cell>
          <cell r="O432">
            <v>2350</v>
          </cell>
          <cell r="P432">
            <v>2350</v>
          </cell>
        </row>
        <row r="433">
          <cell r="A433" t="str">
            <v>ST313021A122012X18</v>
          </cell>
          <cell r="B433" t="str">
            <v>ST313021A</v>
          </cell>
          <cell r="C433" t="str">
            <v>122012X</v>
          </cell>
          <cell r="D433" t="str">
            <v>122012X</v>
          </cell>
          <cell r="E433" t="str">
            <v>U8 13GB IDE ULTRA ATA/66</v>
          </cell>
          <cell r="F433">
            <v>18</v>
          </cell>
          <cell r="G433">
            <v>0</v>
          </cell>
          <cell r="J433">
            <v>2</v>
          </cell>
          <cell r="L433">
            <v>0</v>
          </cell>
          <cell r="O433">
            <v>2450</v>
          </cell>
          <cell r="P433">
            <v>4900</v>
          </cell>
        </row>
        <row r="434">
          <cell r="A434" t="str">
            <v>ST313021A122012X19</v>
          </cell>
          <cell r="B434" t="str">
            <v>ST313021A</v>
          </cell>
          <cell r="C434" t="str">
            <v>122012X</v>
          </cell>
          <cell r="D434" t="str">
            <v>122012X</v>
          </cell>
          <cell r="E434" t="str">
            <v>U8 13GB IDE ULTRA ATA/66</v>
          </cell>
          <cell r="F434">
            <v>19</v>
          </cell>
          <cell r="G434">
            <v>0</v>
          </cell>
          <cell r="J434">
            <v>10</v>
          </cell>
          <cell r="L434">
            <v>0</v>
          </cell>
          <cell r="O434">
            <v>2450</v>
          </cell>
          <cell r="P434">
            <v>24500</v>
          </cell>
        </row>
        <row r="435">
          <cell r="A435" t="str">
            <v>ST317221A122013R18</v>
          </cell>
          <cell r="B435" t="str">
            <v>ST317221A</v>
          </cell>
          <cell r="C435" t="str">
            <v>122013R</v>
          </cell>
          <cell r="D435" t="str">
            <v>122013R</v>
          </cell>
          <cell r="E435" t="str">
            <v>17GB 5400 RPM ULTRA ATA</v>
          </cell>
          <cell r="F435">
            <v>18</v>
          </cell>
          <cell r="G435">
            <v>781.15</v>
          </cell>
          <cell r="J435">
            <v>5</v>
          </cell>
          <cell r="K435">
            <v>3905.75</v>
          </cell>
          <cell r="L435">
            <v>781.15</v>
          </cell>
          <cell r="M435">
            <v>2731.7034412955468</v>
          </cell>
          <cell r="O435">
            <v>2700</v>
          </cell>
          <cell r="P435">
            <v>13500</v>
          </cell>
        </row>
        <row r="436">
          <cell r="A436" t="str">
            <v>ST317221A122013X19</v>
          </cell>
          <cell r="B436" t="str">
            <v>ST317221A</v>
          </cell>
          <cell r="C436" t="str">
            <v>122013X</v>
          </cell>
          <cell r="D436" t="str">
            <v>122013X</v>
          </cell>
          <cell r="E436" t="str">
            <v>U8 17.2GB IDE ULTRA ATA/66</v>
          </cell>
          <cell r="F436">
            <v>19</v>
          </cell>
          <cell r="G436">
            <v>0</v>
          </cell>
          <cell r="H436">
            <v>1</v>
          </cell>
          <cell r="J436">
            <v>41</v>
          </cell>
          <cell r="L436">
            <v>0</v>
          </cell>
          <cell r="O436">
            <v>2800</v>
          </cell>
          <cell r="P436">
            <v>117600</v>
          </cell>
        </row>
        <row r="437">
          <cell r="A437" t="str">
            <v>ST318203LW122007E18</v>
          </cell>
          <cell r="B437" t="str">
            <v>ST318203LW</v>
          </cell>
          <cell r="C437" t="str">
            <v>122007E</v>
          </cell>
          <cell r="D437" t="str">
            <v>122007E</v>
          </cell>
          <cell r="E437" t="str">
            <v>CHEETAH 18.2GB ULTRA 2 SCSI</v>
          </cell>
          <cell r="F437">
            <v>18</v>
          </cell>
          <cell r="G437">
            <v>2370</v>
          </cell>
          <cell r="J437">
            <v>4</v>
          </cell>
          <cell r="K437">
            <v>9480.01</v>
          </cell>
          <cell r="L437">
            <v>2370</v>
          </cell>
          <cell r="N437">
            <v>2370</v>
          </cell>
          <cell r="O437">
            <v>25000</v>
          </cell>
          <cell r="P437">
            <v>100000</v>
          </cell>
        </row>
        <row r="438">
          <cell r="A438" t="str">
            <v>ST318203LW122007R18</v>
          </cell>
          <cell r="B438" t="str">
            <v>ST318203LW</v>
          </cell>
          <cell r="C438" t="str">
            <v>122007R</v>
          </cell>
          <cell r="D438" t="str">
            <v>122007R</v>
          </cell>
          <cell r="E438" t="str">
            <v>18.2GB WIDE ULTRA SCSI3.5LP 7.1</v>
          </cell>
          <cell r="F438">
            <v>18</v>
          </cell>
          <cell r="G438">
            <v>3271.23</v>
          </cell>
          <cell r="J438">
            <v>2</v>
          </cell>
          <cell r="K438">
            <v>6542.46</v>
          </cell>
          <cell r="L438">
            <v>3271.23</v>
          </cell>
          <cell r="N438">
            <v>2370</v>
          </cell>
          <cell r="O438">
            <v>20000</v>
          </cell>
          <cell r="P438">
            <v>40000</v>
          </cell>
        </row>
        <row r="439">
          <cell r="A439" t="str">
            <v>ST318275LW122006R18</v>
          </cell>
          <cell r="B439" t="str">
            <v>ST318275LW</v>
          </cell>
          <cell r="C439" t="str">
            <v>122006R</v>
          </cell>
          <cell r="D439" t="str">
            <v>122006R</v>
          </cell>
          <cell r="E439" t="str">
            <v>BARRACUDA 18.2GB ULTRA 2 SCSI</v>
          </cell>
          <cell r="F439">
            <v>18</v>
          </cell>
          <cell r="G439">
            <v>1379.84</v>
          </cell>
          <cell r="J439">
            <v>1</v>
          </cell>
          <cell r="K439">
            <v>1379.84</v>
          </cell>
          <cell r="L439">
            <v>1379.84</v>
          </cell>
          <cell r="O439">
            <v>15000</v>
          </cell>
          <cell r="P439">
            <v>15000</v>
          </cell>
        </row>
        <row r="440">
          <cell r="A440" t="str">
            <v>ST318275LW122006X59</v>
          </cell>
          <cell r="B440" t="str">
            <v>ST318275LW</v>
          </cell>
          <cell r="C440" t="str">
            <v>122006X</v>
          </cell>
          <cell r="D440" t="str">
            <v>122006X</v>
          </cell>
          <cell r="E440" t="str">
            <v>BARRACUDA 18.2GB ULTRA 2 SCSI</v>
          </cell>
          <cell r="F440">
            <v>59</v>
          </cell>
          <cell r="G440">
            <v>0</v>
          </cell>
          <cell r="J440">
            <v>1</v>
          </cell>
          <cell r="L440">
            <v>0</v>
          </cell>
          <cell r="O440">
            <v>18000</v>
          </cell>
          <cell r="P440">
            <v>18000</v>
          </cell>
        </row>
        <row r="441">
          <cell r="A441" t="str">
            <v>ST318404LW122024R18</v>
          </cell>
          <cell r="B441" t="str">
            <v>ST318404LW</v>
          </cell>
          <cell r="C441" t="str">
            <v>122024R</v>
          </cell>
          <cell r="D441" t="str">
            <v>122024R</v>
          </cell>
          <cell r="E441" t="str">
            <v>CHEETAH 18GB ULTRA SCSI</v>
          </cell>
          <cell r="F441">
            <v>18</v>
          </cell>
          <cell r="G441">
            <v>2130.66</v>
          </cell>
          <cell r="J441">
            <v>7</v>
          </cell>
          <cell r="K441">
            <v>14914.64</v>
          </cell>
          <cell r="L441">
            <v>2130.66</v>
          </cell>
          <cell r="O441">
            <v>15000</v>
          </cell>
          <cell r="P441">
            <v>105000</v>
          </cell>
        </row>
        <row r="442">
          <cell r="A442" t="str">
            <v>ST318404LW122024X19</v>
          </cell>
          <cell r="B442" t="str">
            <v>ST318404LW</v>
          </cell>
          <cell r="C442" t="str">
            <v>122024X</v>
          </cell>
          <cell r="D442" t="str">
            <v>122024X</v>
          </cell>
          <cell r="E442" t="str">
            <v>CHEETAH 18GB ULTRA SCSI 3.5LP</v>
          </cell>
          <cell r="F442">
            <v>19</v>
          </cell>
          <cell r="G442">
            <v>0</v>
          </cell>
          <cell r="J442">
            <v>4</v>
          </cell>
          <cell r="L442">
            <v>0</v>
          </cell>
          <cell r="O442">
            <v>14000</v>
          </cell>
          <cell r="P442">
            <v>56000</v>
          </cell>
        </row>
        <row r="443">
          <cell r="A443" t="str">
            <v>ST318436LW122025R18</v>
          </cell>
          <cell r="B443" t="str">
            <v>ST318436LW</v>
          </cell>
          <cell r="C443" t="str">
            <v>122025R</v>
          </cell>
          <cell r="D443" t="str">
            <v>122025R</v>
          </cell>
          <cell r="E443" t="str">
            <v>BARRACUDA 18GB ULTRA SCSI</v>
          </cell>
          <cell r="F443">
            <v>18</v>
          </cell>
          <cell r="G443">
            <v>2654.65</v>
          </cell>
          <cell r="J443">
            <v>7</v>
          </cell>
          <cell r="K443">
            <v>18582.55</v>
          </cell>
          <cell r="L443">
            <v>2654.65</v>
          </cell>
          <cell r="O443">
            <v>10000</v>
          </cell>
          <cell r="P443">
            <v>70000</v>
          </cell>
        </row>
        <row r="444">
          <cell r="A444" t="str">
            <v>ST318436LW122025X19</v>
          </cell>
          <cell r="B444" t="str">
            <v>ST318436LW</v>
          </cell>
          <cell r="C444" t="str">
            <v>122025X</v>
          </cell>
          <cell r="D444" t="str">
            <v>122025X</v>
          </cell>
          <cell r="E444" t="str">
            <v>BARRACUDA 18GB ULTRA SCSI 3.5LP</v>
          </cell>
          <cell r="F444">
            <v>19</v>
          </cell>
          <cell r="G444">
            <v>0</v>
          </cell>
          <cell r="J444">
            <v>2</v>
          </cell>
          <cell r="L444">
            <v>0</v>
          </cell>
          <cell r="O444">
            <v>12000</v>
          </cell>
          <cell r="P444">
            <v>24000</v>
          </cell>
        </row>
        <row r="445">
          <cell r="A445" t="str">
            <v>ST320413A122037B18</v>
          </cell>
          <cell r="B445" t="str">
            <v>ST320413A</v>
          </cell>
          <cell r="C445" t="str">
            <v>122037B</v>
          </cell>
          <cell r="D445" t="str">
            <v>122037B</v>
          </cell>
          <cell r="E445" t="str">
            <v>U5 20GB ULTRA ATA/100</v>
          </cell>
          <cell r="F445">
            <v>18</v>
          </cell>
          <cell r="G445">
            <v>4804.93</v>
          </cell>
          <cell r="J445">
            <v>5</v>
          </cell>
          <cell r="K445">
            <v>24024.67</v>
          </cell>
          <cell r="L445">
            <v>4804.93</v>
          </cell>
          <cell r="N445">
            <v>4804.93</v>
          </cell>
          <cell r="O445">
            <v>3900</v>
          </cell>
          <cell r="P445">
            <v>19500</v>
          </cell>
        </row>
        <row r="446">
          <cell r="A446" t="str">
            <v>ST320413A122037C18</v>
          </cell>
          <cell r="B446" t="str">
            <v>ST320413A</v>
          </cell>
          <cell r="C446" t="str">
            <v>122037C</v>
          </cell>
          <cell r="D446" t="str">
            <v>122037C</v>
          </cell>
          <cell r="E446" t="str">
            <v>U5 20GB ULTRA ATA/100</v>
          </cell>
          <cell r="F446">
            <v>18</v>
          </cell>
          <cell r="G446">
            <v>5690.52</v>
          </cell>
          <cell r="J446">
            <v>5</v>
          </cell>
          <cell r="K446">
            <v>28452.6</v>
          </cell>
          <cell r="L446">
            <v>5690.52</v>
          </cell>
          <cell r="N446">
            <v>5690.52</v>
          </cell>
          <cell r="O446">
            <v>3900</v>
          </cell>
          <cell r="P446">
            <v>19500</v>
          </cell>
        </row>
        <row r="447">
          <cell r="A447" t="str">
            <v>ST320413A122037H18</v>
          </cell>
          <cell r="B447" t="str">
            <v>ST320413A</v>
          </cell>
          <cell r="C447" t="str">
            <v>122037H</v>
          </cell>
          <cell r="D447" t="str">
            <v>122037H</v>
          </cell>
          <cell r="E447" t="str">
            <v>U5 20GB ULTRA ATA/100</v>
          </cell>
          <cell r="F447">
            <v>18</v>
          </cell>
          <cell r="G447">
            <v>4804.93</v>
          </cell>
          <cell r="J447">
            <v>5</v>
          </cell>
          <cell r="K447">
            <v>24024.67</v>
          </cell>
          <cell r="L447">
            <v>4804.93</v>
          </cell>
          <cell r="N447">
            <v>4804.93</v>
          </cell>
          <cell r="O447">
            <v>3900</v>
          </cell>
          <cell r="P447">
            <v>19500</v>
          </cell>
        </row>
        <row r="448">
          <cell r="A448" t="str">
            <v>ST320413A122037I18</v>
          </cell>
          <cell r="B448" t="str">
            <v>ST320413A</v>
          </cell>
          <cell r="C448" t="str">
            <v>122037I</v>
          </cell>
          <cell r="D448" t="str">
            <v>122037I</v>
          </cell>
          <cell r="E448" t="str">
            <v>U5 20GB ULTRA ATA/100</v>
          </cell>
          <cell r="F448">
            <v>18</v>
          </cell>
          <cell r="G448">
            <v>4804.93</v>
          </cell>
          <cell r="J448">
            <v>5</v>
          </cell>
          <cell r="K448">
            <v>24024.67</v>
          </cell>
          <cell r="L448">
            <v>4804.93</v>
          </cell>
          <cell r="N448">
            <v>4804.93</v>
          </cell>
          <cell r="O448">
            <v>3900</v>
          </cell>
          <cell r="P448">
            <v>19500</v>
          </cell>
        </row>
        <row r="449">
          <cell r="A449" t="str">
            <v>ST320413A122037K18</v>
          </cell>
          <cell r="B449" t="str">
            <v>ST320413A</v>
          </cell>
          <cell r="C449" t="str">
            <v>122037K</v>
          </cell>
          <cell r="D449" t="str">
            <v>122037K</v>
          </cell>
          <cell r="E449" t="str">
            <v>U5 20GB ULTRA ATA/100</v>
          </cell>
          <cell r="F449">
            <v>18</v>
          </cell>
          <cell r="G449">
            <v>4804.93</v>
          </cell>
          <cell r="J449">
            <v>5</v>
          </cell>
          <cell r="K449">
            <v>24024.67</v>
          </cell>
          <cell r="L449">
            <v>4804.93</v>
          </cell>
          <cell r="N449">
            <v>4804.93</v>
          </cell>
          <cell r="O449">
            <v>3900</v>
          </cell>
          <cell r="P449">
            <v>19500</v>
          </cell>
        </row>
        <row r="450">
          <cell r="A450" t="str">
            <v>ST320413A122037L18</v>
          </cell>
          <cell r="B450" t="str">
            <v>ST320413A</v>
          </cell>
          <cell r="C450" t="str">
            <v>122037L</v>
          </cell>
          <cell r="D450" t="str">
            <v>122037L</v>
          </cell>
          <cell r="E450" t="str">
            <v>U5 20GB ULTRA ATA/100</v>
          </cell>
          <cell r="F450">
            <v>18</v>
          </cell>
          <cell r="G450">
            <v>4804.93</v>
          </cell>
          <cell r="J450">
            <v>5</v>
          </cell>
          <cell r="K450">
            <v>24024.67</v>
          </cell>
          <cell r="L450">
            <v>4804.93</v>
          </cell>
          <cell r="N450">
            <v>4804.93</v>
          </cell>
          <cell r="O450">
            <v>3900</v>
          </cell>
          <cell r="P450">
            <v>19500</v>
          </cell>
        </row>
        <row r="451">
          <cell r="A451" t="str">
            <v>ST320413A122037R18</v>
          </cell>
          <cell r="B451" t="str">
            <v>ST320413A</v>
          </cell>
          <cell r="C451" t="str">
            <v>122037R</v>
          </cell>
          <cell r="D451" t="str">
            <v>122037R</v>
          </cell>
          <cell r="E451" t="str">
            <v>U5 20GB ULTRA ATA/100</v>
          </cell>
          <cell r="F451">
            <v>18</v>
          </cell>
          <cell r="G451">
            <v>711.65</v>
          </cell>
          <cell r="J451">
            <v>276</v>
          </cell>
          <cell r="K451">
            <v>196415.28</v>
          </cell>
          <cell r="L451">
            <v>711.65</v>
          </cell>
          <cell r="N451">
            <v>4804.93</v>
          </cell>
          <cell r="O451">
            <v>3900</v>
          </cell>
          <cell r="P451">
            <v>1076400</v>
          </cell>
        </row>
        <row r="452">
          <cell r="A452" t="str">
            <v>ST320413A122037R48</v>
          </cell>
          <cell r="B452" t="str">
            <v>ST320413A</v>
          </cell>
          <cell r="C452" t="str">
            <v>122037R</v>
          </cell>
          <cell r="D452" t="str">
            <v>122037R</v>
          </cell>
          <cell r="E452" t="str">
            <v>U5 20GB ULTRA ATA/100</v>
          </cell>
          <cell r="F452">
            <v>48</v>
          </cell>
          <cell r="G452">
            <v>711.65</v>
          </cell>
          <cell r="H452">
            <v>40</v>
          </cell>
          <cell r="I452">
            <v>28465.98</v>
          </cell>
          <cell r="J452">
            <v>49</v>
          </cell>
          <cell r="K452">
            <v>34870.83</v>
          </cell>
          <cell r="L452">
            <v>711.65</v>
          </cell>
          <cell r="N452">
            <v>4804.93</v>
          </cell>
          <cell r="O452">
            <v>3900</v>
          </cell>
          <cell r="P452">
            <v>347100</v>
          </cell>
        </row>
        <row r="453">
          <cell r="A453" t="str">
            <v>ST320413A122037R58</v>
          </cell>
          <cell r="B453" t="str">
            <v>ST320413A</v>
          </cell>
          <cell r="C453" t="str">
            <v>122037R</v>
          </cell>
          <cell r="D453" t="str">
            <v>122037R</v>
          </cell>
          <cell r="E453" t="str">
            <v>U5 20GB ULTRA ATA/100</v>
          </cell>
          <cell r="F453">
            <v>58</v>
          </cell>
          <cell r="G453">
            <v>711.65</v>
          </cell>
          <cell r="H453">
            <v>65</v>
          </cell>
          <cell r="I453">
            <v>46257.22</v>
          </cell>
          <cell r="J453">
            <v>99</v>
          </cell>
          <cell r="K453">
            <v>70453.31</v>
          </cell>
          <cell r="L453">
            <v>711.65</v>
          </cell>
          <cell r="N453">
            <v>4804.93</v>
          </cell>
          <cell r="O453">
            <v>3900</v>
          </cell>
          <cell r="P453">
            <v>639600</v>
          </cell>
        </row>
        <row r="454">
          <cell r="A454" t="str">
            <v>ST320413A122037R68</v>
          </cell>
          <cell r="B454" t="str">
            <v>ST320413A</v>
          </cell>
          <cell r="C454" t="str">
            <v>122037R</v>
          </cell>
          <cell r="D454" t="str">
            <v>122037R</v>
          </cell>
          <cell r="E454" t="str">
            <v>U5 20GB ULTRA ATA/100</v>
          </cell>
          <cell r="F454">
            <v>68</v>
          </cell>
          <cell r="G454">
            <v>711.65</v>
          </cell>
          <cell r="H454">
            <v>20</v>
          </cell>
          <cell r="I454">
            <v>14232.99</v>
          </cell>
          <cell r="J454">
            <v>26</v>
          </cell>
          <cell r="K454">
            <v>18502.88</v>
          </cell>
          <cell r="L454">
            <v>711.65</v>
          </cell>
          <cell r="N454">
            <v>4804.93</v>
          </cell>
          <cell r="O454">
            <v>3900</v>
          </cell>
          <cell r="P454">
            <v>179400</v>
          </cell>
        </row>
        <row r="455">
          <cell r="A455" t="str">
            <v>ST320413A122037X19</v>
          </cell>
          <cell r="B455" t="str">
            <v>ST320413A</v>
          </cell>
          <cell r="C455" t="str">
            <v>122037X</v>
          </cell>
          <cell r="D455" t="str">
            <v>122037X</v>
          </cell>
          <cell r="E455" t="str">
            <v>U5 20GB ULTRA ATA/100 5400RPM</v>
          </cell>
          <cell r="F455">
            <v>19</v>
          </cell>
          <cell r="G455">
            <v>0</v>
          </cell>
          <cell r="H455">
            <v>17</v>
          </cell>
          <cell r="J455">
            <v>288</v>
          </cell>
          <cell r="L455">
            <v>0</v>
          </cell>
          <cell r="N455">
            <v>4804.93</v>
          </cell>
          <cell r="O455">
            <v>3900</v>
          </cell>
          <cell r="P455">
            <v>1189500</v>
          </cell>
        </row>
        <row r="456">
          <cell r="A456" t="str">
            <v>ST320413A122037X59</v>
          </cell>
          <cell r="B456" t="str">
            <v>ST320413A</v>
          </cell>
          <cell r="C456" t="str">
            <v>122037X</v>
          </cell>
          <cell r="D456" t="str">
            <v>122037X</v>
          </cell>
          <cell r="E456" t="str">
            <v>U5 20GB ULTRA ATA/100 5400RPM</v>
          </cell>
          <cell r="F456">
            <v>59</v>
          </cell>
          <cell r="G456">
            <v>0</v>
          </cell>
          <cell r="J456">
            <v>22</v>
          </cell>
          <cell r="L456">
            <v>0</v>
          </cell>
          <cell r="N456">
            <v>4804.93</v>
          </cell>
          <cell r="O456">
            <v>3900</v>
          </cell>
          <cell r="P456">
            <v>85800</v>
          </cell>
        </row>
        <row r="457">
          <cell r="A457" t="str">
            <v>ST320413A122037X39</v>
          </cell>
          <cell r="B457" t="str">
            <v>ST320413A</v>
          </cell>
          <cell r="C457" t="str">
            <v>122037X</v>
          </cell>
          <cell r="D457" t="str">
            <v>122037X</v>
          </cell>
          <cell r="E457" t="str">
            <v>U5 20GB ULTRA ATA/100 5400RPM</v>
          </cell>
          <cell r="F457">
            <v>39</v>
          </cell>
          <cell r="G457">
            <v>0</v>
          </cell>
          <cell r="J457">
            <v>1</v>
          </cell>
          <cell r="O457">
            <v>3900</v>
          </cell>
          <cell r="P457">
            <v>3900</v>
          </cell>
        </row>
        <row r="458">
          <cell r="A458" t="str">
            <v>ST320420A122026R18</v>
          </cell>
          <cell r="B458" t="str">
            <v>ST320420A</v>
          </cell>
          <cell r="C458" t="str">
            <v>122026R</v>
          </cell>
          <cell r="D458" t="str">
            <v>122026R</v>
          </cell>
          <cell r="E458" t="str">
            <v>BARRACUDA 20GB  ULTRA ATA</v>
          </cell>
          <cell r="F458">
            <v>18</v>
          </cell>
          <cell r="G458">
            <v>985.35</v>
          </cell>
          <cell r="J458">
            <v>21</v>
          </cell>
          <cell r="K458">
            <v>20692.310000000001</v>
          </cell>
          <cell r="L458">
            <v>985.35</v>
          </cell>
          <cell r="O458">
            <v>6200</v>
          </cell>
          <cell r="P458">
            <v>130200</v>
          </cell>
        </row>
        <row r="459">
          <cell r="A459" t="str">
            <v>ST320420A122026X19</v>
          </cell>
          <cell r="B459" t="str">
            <v>ST320420A</v>
          </cell>
          <cell r="C459" t="str">
            <v>122026X</v>
          </cell>
          <cell r="D459" t="str">
            <v>122026X</v>
          </cell>
          <cell r="E459" t="str">
            <v>BARRACUDA 20GB ULTRA ATA 3.5LP</v>
          </cell>
          <cell r="F459">
            <v>19</v>
          </cell>
          <cell r="G459">
            <v>0</v>
          </cell>
          <cell r="J459">
            <v>2</v>
          </cell>
          <cell r="L459">
            <v>0</v>
          </cell>
          <cell r="O459">
            <v>5500</v>
          </cell>
          <cell r="P459">
            <v>11000</v>
          </cell>
        </row>
        <row r="460">
          <cell r="A460" t="str">
            <v>ST320423A122021E18</v>
          </cell>
          <cell r="B460" t="str">
            <v>ST320423A</v>
          </cell>
          <cell r="C460" t="str">
            <v>122021E</v>
          </cell>
          <cell r="D460" t="str">
            <v>122021E</v>
          </cell>
          <cell r="E460" t="str">
            <v>U10 20GB IDE ULTRA ATA/66</v>
          </cell>
          <cell r="F460">
            <v>18</v>
          </cell>
          <cell r="G460">
            <v>691.21</v>
          </cell>
          <cell r="J460">
            <v>71</v>
          </cell>
          <cell r="K460">
            <v>49075.89</v>
          </cell>
          <cell r="L460">
            <v>691.21</v>
          </cell>
          <cell r="M460">
            <v>3100</v>
          </cell>
          <cell r="N460">
            <v>691.21</v>
          </cell>
          <cell r="O460">
            <v>3000</v>
          </cell>
          <cell r="P460">
            <v>213000</v>
          </cell>
        </row>
        <row r="461">
          <cell r="A461" t="str">
            <v>ST320423A122021R18</v>
          </cell>
          <cell r="B461" t="str">
            <v>ST320423A</v>
          </cell>
          <cell r="C461" t="str">
            <v>122021R</v>
          </cell>
          <cell r="D461" t="str">
            <v>122021R</v>
          </cell>
          <cell r="E461" t="str">
            <v>U10 20GB IDE ULTRA ATA/66</v>
          </cell>
          <cell r="F461">
            <v>18</v>
          </cell>
          <cell r="G461">
            <v>871.61</v>
          </cell>
          <cell r="J461">
            <v>63</v>
          </cell>
          <cell r="K461">
            <v>54911.46</v>
          </cell>
          <cell r="L461">
            <v>871.61</v>
          </cell>
          <cell r="M461">
            <v>3100</v>
          </cell>
          <cell r="N461">
            <v>691.21</v>
          </cell>
          <cell r="O461">
            <v>3000</v>
          </cell>
          <cell r="P461">
            <v>189000</v>
          </cell>
        </row>
        <row r="462">
          <cell r="A462" t="str">
            <v>ST320423A122021R48</v>
          </cell>
          <cell r="B462" t="str">
            <v>ST320423A</v>
          </cell>
          <cell r="C462" t="str">
            <v>122021R</v>
          </cell>
          <cell r="D462" t="str">
            <v>122021R</v>
          </cell>
          <cell r="E462" t="str">
            <v>U10 20GB IDE ULTRA ATA/66</v>
          </cell>
          <cell r="F462">
            <v>48</v>
          </cell>
          <cell r="G462">
            <v>871.61</v>
          </cell>
          <cell r="J462">
            <v>2</v>
          </cell>
          <cell r="K462">
            <v>1743.22</v>
          </cell>
          <cell r="L462">
            <v>871.61</v>
          </cell>
          <cell r="M462">
            <v>3100</v>
          </cell>
          <cell r="N462">
            <v>691.21</v>
          </cell>
          <cell r="O462">
            <v>3000</v>
          </cell>
          <cell r="P462">
            <v>6000</v>
          </cell>
        </row>
        <row r="463">
          <cell r="A463" t="str">
            <v>ST320423A122021R58</v>
          </cell>
          <cell r="B463" t="str">
            <v>ST320423A</v>
          </cell>
          <cell r="C463" t="str">
            <v>122021R</v>
          </cell>
          <cell r="D463" t="str">
            <v>122021R</v>
          </cell>
          <cell r="E463" t="str">
            <v>U10 20GB IDE ULTRA ATA/66</v>
          </cell>
          <cell r="F463">
            <v>58</v>
          </cell>
          <cell r="G463">
            <v>871.61</v>
          </cell>
          <cell r="H463">
            <v>2</v>
          </cell>
          <cell r="I463">
            <v>1743.22</v>
          </cell>
          <cell r="J463">
            <v>6</v>
          </cell>
          <cell r="K463">
            <v>5229.66</v>
          </cell>
          <cell r="L463">
            <v>871.61</v>
          </cell>
          <cell r="M463">
            <v>3100</v>
          </cell>
          <cell r="N463">
            <v>691.21</v>
          </cell>
          <cell r="O463">
            <v>3000</v>
          </cell>
          <cell r="P463">
            <v>24000</v>
          </cell>
        </row>
        <row r="464">
          <cell r="A464" t="str">
            <v>ST320423A122021X19</v>
          </cell>
          <cell r="B464" t="str">
            <v>ST320423A</v>
          </cell>
          <cell r="C464" t="str">
            <v>122021X</v>
          </cell>
          <cell r="D464" t="str">
            <v>122021X</v>
          </cell>
          <cell r="E464" t="str">
            <v>U10 20GB IDE ULTRA ATA/66</v>
          </cell>
          <cell r="F464">
            <v>19</v>
          </cell>
          <cell r="G464">
            <v>0</v>
          </cell>
          <cell r="H464">
            <v>4</v>
          </cell>
          <cell r="J464">
            <v>85</v>
          </cell>
          <cell r="L464">
            <v>0</v>
          </cell>
          <cell r="N464">
            <v>691.21</v>
          </cell>
          <cell r="O464">
            <v>3000</v>
          </cell>
          <cell r="P464">
            <v>267000</v>
          </cell>
        </row>
        <row r="465">
          <cell r="A465" t="str">
            <v>ST320423A122021X59</v>
          </cell>
          <cell r="B465" t="str">
            <v>ST320423A</v>
          </cell>
          <cell r="C465" t="str">
            <v>122021X</v>
          </cell>
          <cell r="D465" t="str">
            <v>122021X</v>
          </cell>
          <cell r="E465" t="str">
            <v>U10 20GB IDE ULTRA ATA/66</v>
          </cell>
          <cell r="F465">
            <v>59</v>
          </cell>
          <cell r="G465">
            <v>0</v>
          </cell>
          <cell r="J465">
            <v>1</v>
          </cell>
          <cell r="L465">
            <v>0</v>
          </cell>
          <cell r="N465">
            <v>691.21</v>
          </cell>
          <cell r="O465">
            <v>3000</v>
          </cell>
          <cell r="P465">
            <v>3000</v>
          </cell>
        </row>
        <row r="466">
          <cell r="A466" t="str">
            <v>ST320423A122021X39</v>
          </cell>
          <cell r="B466" t="str">
            <v>ST320423A</v>
          </cell>
          <cell r="C466" t="str">
            <v>122021X</v>
          </cell>
          <cell r="D466" t="str">
            <v>122021X</v>
          </cell>
          <cell r="E466" t="str">
            <v>U10 20GB IDE ULTRA ATA/66</v>
          </cell>
          <cell r="F466">
            <v>39</v>
          </cell>
          <cell r="G466">
            <v>0</v>
          </cell>
          <cell r="J466">
            <v>1</v>
          </cell>
          <cell r="O466">
            <v>3000</v>
          </cell>
          <cell r="P466">
            <v>3000</v>
          </cell>
        </row>
        <row r="467">
          <cell r="A467" t="str">
            <v>ST320430A122009R18</v>
          </cell>
          <cell r="B467" t="str">
            <v>ST320430A</v>
          </cell>
          <cell r="C467" t="str">
            <v>122009R</v>
          </cell>
          <cell r="D467" t="str">
            <v>122009R</v>
          </cell>
          <cell r="E467" t="str">
            <v>BARRACUDA 20GB IDE ULTRA ATA/66</v>
          </cell>
          <cell r="F467">
            <v>18</v>
          </cell>
          <cell r="G467">
            <v>882.94</v>
          </cell>
          <cell r="J467">
            <v>2</v>
          </cell>
          <cell r="K467">
            <v>1765.87</v>
          </cell>
          <cell r="L467">
            <v>882.94</v>
          </cell>
          <cell r="O467">
            <v>5000</v>
          </cell>
          <cell r="P467">
            <v>10000</v>
          </cell>
        </row>
        <row r="468">
          <cell r="A468" t="str">
            <v>ST330630A122027R18</v>
          </cell>
          <cell r="B468" t="str">
            <v>ST330630A</v>
          </cell>
          <cell r="C468" t="str">
            <v>122027R</v>
          </cell>
          <cell r="D468" t="str">
            <v>122027R</v>
          </cell>
          <cell r="E468" t="str">
            <v>BARRACUDA 30GB ULTRA ATA</v>
          </cell>
          <cell r="F468">
            <v>18</v>
          </cell>
          <cell r="G468">
            <v>1228.5999999999999</v>
          </cell>
          <cell r="J468">
            <v>23</v>
          </cell>
          <cell r="K468">
            <v>28257.74</v>
          </cell>
          <cell r="L468">
            <v>1228.5999999999999</v>
          </cell>
          <cell r="O468">
            <v>7400</v>
          </cell>
          <cell r="P468">
            <v>170200</v>
          </cell>
        </row>
        <row r="469">
          <cell r="A469" t="str">
            <v>ST330630A122027X19</v>
          </cell>
          <cell r="B469" t="str">
            <v>ST330630A</v>
          </cell>
          <cell r="C469" t="str">
            <v>122027X</v>
          </cell>
          <cell r="D469" t="str">
            <v>122027X</v>
          </cell>
          <cell r="E469" t="str">
            <v>BARRACUDA 30GB ULTRA ATA 3.5LP</v>
          </cell>
          <cell r="F469">
            <v>19</v>
          </cell>
          <cell r="G469">
            <v>0</v>
          </cell>
          <cell r="J469">
            <v>1</v>
          </cell>
          <cell r="L469">
            <v>0</v>
          </cell>
          <cell r="O469">
            <v>6500</v>
          </cell>
          <cell r="P469">
            <v>6500</v>
          </cell>
        </row>
        <row r="470">
          <cell r="A470" t="str">
            <v>ST336704LC122031R18</v>
          </cell>
          <cell r="B470" t="str">
            <v>ST336704LC</v>
          </cell>
          <cell r="C470" t="str">
            <v>122031R</v>
          </cell>
          <cell r="D470" t="str">
            <v>122031R</v>
          </cell>
          <cell r="E470" t="str">
            <v>CHEETAH 36GB ULTRA SCA</v>
          </cell>
          <cell r="F470">
            <v>18</v>
          </cell>
          <cell r="G470">
            <v>4080.93</v>
          </cell>
          <cell r="J470">
            <v>1</v>
          </cell>
          <cell r="K470">
            <v>4080.92</v>
          </cell>
          <cell r="L470">
            <v>4080.93</v>
          </cell>
          <cell r="O470">
            <v>24000</v>
          </cell>
          <cell r="P470">
            <v>24000</v>
          </cell>
        </row>
        <row r="471">
          <cell r="A471" t="str">
            <v>ST340823A122041D18</v>
          </cell>
          <cell r="B471" t="str">
            <v>ST340823A</v>
          </cell>
          <cell r="C471" t="str">
            <v>122041D</v>
          </cell>
          <cell r="D471" t="str">
            <v>122041D</v>
          </cell>
          <cell r="E471" t="str">
            <v>U5 40GB ULTRA ATA/100</v>
          </cell>
          <cell r="F471">
            <v>18</v>
          </cell>
          <cell r="G471">
            <v>4839.3599999999997</v>
          </cell>
          <cell r="J471">
            <v>3</v>
          </cell>
          <cell r="K471">
            <v>14518.08</v>
          </cell>
          <cell r="L471">
            <v>4839.3599999999997</v>
          </cell>
          <cell r="M471">
            <v>4925.7536888372861</v>
          </cell>
          <cell r="O471">
            <v>4900</v>
          </cell>
          <cell r="P471">
            <v>14700</v>
          </cell>
        </row>
        <row r="472">
          <cell r="A472" t="str">
            <v>ST340823A122041D48</v>
          </cell>
          <cell r="B472" t="str">
            <v>ST340823A</v>
          </cell>
          <cell r="C472" t="str">
            <v>122041D</v>
          </cell>
          <cell r="D472" t="str">
            <v>122041D</v>
          </cell>
          <cell r="E472" t="str">
            <v>U5 40GB ULTRA ATA/100</v>
          </cell>
          <cell r="F472">
            <v>48</v>
          </cell>
          <cell r="G472">
            <v>4839.3599999999997</v>
          </cell>
          <cell r="J472">
            <v>3</v>
          </cell>
          <cell r="K472">
            <v>14518.08</v>
          </cell>
          <cell r="L472">
            <v>4839.3599999999997</v>
          </cell>
          <cell r="M472">
            <v>4925.7536888372861</v>
          </cell>
          <cell r="O472">
            <v>4900</v>
          </cell>
          <cell r="P472">
            <v>14700</v>
          </cell>
        </row>
        <row r="473">
          <cell r="A473" t="str">
            <v>ST340823A122041D68</v>
          </cell>
          <cell r="B473" t="str">
            <v>ST340823A</v>
          </cell>
          <cell r="C473" t="str">
            <v>122041D</v>
          </cell>
          <cell r="D473" t="str">
            <v>122041D</v>
          </cell>
          <cell r="E473" t="str">
            <v>U5 40GB ULTRA ATA/100</v>
          </cell>
          <cell r="F473">
            <v>68</v>
          </cell>
          <cell r="G473">
            <v>4839.3599999999997</v>
          </cell>
          <cell r="H473">
            <v>1</v>
          </cell>
          <cell r="I473">
            <v>4839.3599999999997</v>
          </cell>
          <cell r="L473">
            <v>4839.3599999999997</v>
          </cell>
          <cell r="M473">
            <v>4925.7536888372861</v>
          </cell>
          <cell r="O473">
            <v>4900</v>
          </cell>
          <cell r="P473">
            <v>4900</v>
          </cell>
        </row>
        <row r="474">
          <cell r="A474" t="str">
            <v>ST340823A122041R48</v>
          </cell>
          <cell r="B474" t="str">
            <v>ST340823A</v>
          </cell>
          <cell r="C474" t="str">
            <v>122041R</v>
          </cell>
          <cell r="D474" t="str">
            <v>122041R</v>
          </cell>
          <cell r="E474" t="str">
            <v>U5 40GB ULTRA ATA/100</v>
          </cell>
          <cell r="F474">
            <v>48</v>
          </cell>
          <cell r="G474">
            <v>0.56999999999999995</v>
          </cell>
          <cell r="J474">
            <v>2</v>
          </cell>
          <cell r="K474">
            <v>1.1399999999999999</v>
          </cell>
          <cell r="L474">
            <v>0.56999999999999995</v>
          </cell>
          <cell r="O474">
            <v>4900</v>
          </cell>
          <cell r="P474">
            <v>9800</v>
          </cell>
        </row>
        <row r="475">
          <cell r="A475" t="str">
            <v>ST340823A122041X19</v>
          </cell>
          <cell r="B475" t="str">
            <v>ST340823A</v>
          </cell>
          <cell r="C475" t="str">
            <v>122041X</v>
          </cell>
          <cell r="D475" t="str">
            <v>122041X</v>
          </cell>
          <cell r="E475" t="str">
            <v>U5 40GB ULTRA ATA/100.*****.**</v>
          </cell>
          <cell r="F475">
            <v>19</v>
          </cell>
          <cell r="G475">
            <v>0</v>
          </cell>
          <cell r="H475">
            <v>7</v>
          </cell>
          <cell r="J475">
            <v>16</v>
          </cell>
          <cell r="L475">
            <v>0</v>
          </cell>
          <cell r="O475">
            <v>4900</v>
          </cell>
          <cell r="P475">
            <v>112700</v>
          </cell>
        </row>
        <row r="476">
          <cell r="A476" t="str">
            <v>ST340824A122036D18</v>
          </cell>
          <cell r="B476" t="str">
            <v>ST340824A</v>
          </cell>
          <cell r="C476" t="str">
            <v>122036D</v>
          </cell>
          <cell r="D476" t="str">
            <v>122036D</v>
          </cell>
          <cell r="E476" t="str">
            <v>BARRACUDA 40GB ULTRA ATA-III</v>
          </cell>
          <cell r="F476">
            <v>18</v>
          </cell>
          <cell r="G476">
            <v>7485.67</v>
          </cell>
          <cell r="J476">
            <v>1</v>
          </cell>
          <cell r="K476">
            <v>7485.67</v>
          </cell>
          <cell r="L476">
            <v>7485.67</v>
          </cell>
          <cell r="M476">
            <v>6900</v>
          </cell>
          <cell r="O476">
            <v>7400</v>
          </cell>
          <cell r="P476">
            <v>7400</v>
          </cell>
        </row>
        <row r="477">
          <cell r="A477" t="str">
            <v>ST340824A122036X19</v>
          </cell>
          <cell r="B477" t="str">
            <v>ST340824A</v>
          </cell>
          <cell r="C477" t="str">
            <v>122036X</v>
          </cell>
          <cell r="D477" t="str">
            <v>122036X</v>
          </cell>
          <cell r="E477" t="str">
            <v>BARRACUDA 40GB ULTRA ATA-III**</v>
          </cell>
          <cell r="F477">
            <v>19</v>
          </cell>
          <cell r="G477">
            <v>0</v>
          </cell>
          <cell r="J477">
            <v>1</v>
          </cell>
          <cell r="L477">
            <v>0</v>
          </cell>
          <cell r="O477">
            <v>8000</v>
          </cell>
          <cell r="P477">
            <v>8000</v>
          </cell>
        </row>
        <row r="478">
          <cell r="A478" t="str">
            <v>ST34311A12200158</v>
          </cell>
          <cell r="B478" t="str">
            <v>ST34311A</v>
          </cell>
          <cell r="C478" t="str">
            <v>122001</v>
          </cell>
          <cell r="D478" t="str">
            <v>122001</v>
          </cell>
          <cell r="E478" t="str">
            <v>U4 4.3GB IDE ULTRA ATA/66</v>
          </cell>
          <cell r="F478">
            <v>58</v>
          </cell>
          <cell r="G478">
            <v>4012.48</v>
          </cell>
          <cell r="J478">
            <v>1</v>
          </cell>
          <cell r="K478">
            <v>4012.48</v>
          </cell>
          <cell r="L478">
            <v>4012.48</v>
          </cell>
          <cell r="N478">
            <v>4012.48</v>
          </cell>
          <cell r="O478">
            <v>1650</v>
          </cell>
          <cell r="P478">
            <v>1650</v>
          </cell>
        </row>
        <row r="479">
          <cell r="A479" t="str">
            <v>ST34311A122001X19</v>
          </cell>
          <cell r="B479" t="str">
            <v>ST34311A</v>
          </cell>
          <cell r="C479" t="str">
            <v>122001X</v>
          </cell>
          <cell r="D479" t="str">
            <v>122001X</v>
          </cell>
          <cell r="E479" t="str">
            <v>U4 4.3GB IDE ULTRA ATA/66</v>
          </cell>
          <cell r="F479">
            <v>19</v>
          </cell>
          <cell r="G479">
            <v>0</v>
          </cell>
          <cell r="J479">
            <v>52</v>
          </cell>
          <cell r="L479">
            <v>0</v>
          </cell>
          <cell r="M479">
            <v>100</v>
          </cell>
          <cell r="N479">
            <v>4012.48</v>
          </cell>
          <cell r="O479">
            <v>1650</v>
          </cell>
          <cell r="P479">
            <v>85800</v>
          </cell>
        </row>
        <row r="480">
          <cell r="A480" t="str">
            <v>ST34313A122017R18</v>
          </cell>
          <cell r="B480" t="str">
            <v>ST34313A</v>
          </cell>
          <cell r="C480" t="str">
            <v>122017R</v>
          </cell>
          <cell r="D480" t="str">
            <v>122017R</v>
          </cell>
          <cell r="E480" t="str">
            <v>4.3GB U8 IDE 3.5LP 10.5MS 5400</v>
          </cell>
          <cell r="F480">
            <v>18</v>
          </cell>
          <cell r="G480">
            <v>533.25</v>
          </cell>
          <cell r="J480">
            <v>5</v>
          </cell>
          <cell r="K480">
            <v>2666.25</v>
          </cell>
          <cell r="L480">
            <v>533.25</v>
          </cell>
          <cell r="M480">
            <v>1871.4689265536724</v>
          </cell>
          <cell r="O480">
            <v>1800</v>
          </cell>
          <cell r="P480">
            <v>9000</v>
          </cell>
        </row>
        <row r="481">
          <cell r="A481" t="str">
            <v>ST34313A122017X19</v>
          </cell>
          <cell r="B481" t="str">
            <v>ST34313A</v>
          </cell>
          <cell r="C481" t="str">
            <v>122017X</v>
          </cell>
          <cell r="D481" t="str">
            <v>122017X</v>
          </cell>
          <cell r="E481" t="str">
            <v>U8 4.3GB IDE ULTRA ATA/66</v>
          </cell>
          <cell r="F481">
            <v>19</v>
          </cell>
          <cell r="G481">
            <v>0</v>
          </cell>
          <cell r="J481">
            <v>6</v>
          </cell>
          <cell r="L481">
            <v>0</v>
          </cell>
          <cell r="O481">
            <v>1650</v>
          </cell>
          <cell r="P481">
            <v>9900</v>
          </cell>
        </row>
        <row r="482">
          <cell r="A482" t="str">
            <v>ST34520LW122004R18</v>
          </cell>
          <cell r="B482" t="str">
            <v>ST34520LW</v>
          </cell>
          <cell r="C482" t="str">
            <v>122004R</v>
          </cell>
          <cell r="D482" t="str">
            <v>122004R</v>
          </cell>
          <cell r="E482" t="str">
            <v>MEDALIST PRO 4.5GB ULTRA 2 SCSI</v>
          </cell>
          <cell r="F482">
            <v>18</v>
          </cell>
          <cell r="G482">
            <v>1231.6199999999999</v>
          </cell>
          <cell r="J482">
            <v>1</v>
          </cell>
          <cell r="K482">
            <v>1231.6199999999999</v>
          </cell>
          <cell r="L482">
            <v>1231.6199999999999</v>
          </cell>
          <cell r="O482">
            <v>5000</v>
          </cell>
          <cell r="P482">
            <v>5000</v>
          </cell>
        </row>
        <row r="483">
          <cell r="A483" t="str">
            <v>ST38410A12201118</v>
          </cell>
          <cell r="B483" t="str">
            <v>ST38410A</v>
          </cell>
          <cell r="C483" t="str">
            <v>122011</v>
          </cell>
          <cell r="D483" t="str">
            <v>122011</v>
          </cell>
          <cell r="E483" t="str">
            <v>U8 8.4GB IDE ULTRA ATA/66</v>
          </cell>
          <cell r="F483">
            <v>18</v>
          </cell>
          <cell r="G483">
            <v>4492.04</v>
          </cell>
          <cell r="J483">
            <v>12</v>
          </cell>
          <cell r="K483">
            <v>53904.53</v>
          </cell>
          <cell r="L483">
            <v>4492.04</v>
          </cell>
          <cell r="M483">
            <v>4850</v>
          </cell>
          <cell r="N483">
            <v>4492.04</v>
          </cell>
          <cell r="O483">
            <v>1950</v>
          </cell>
          <cell r="P483">
            <v>23400</v>
          </cell>
        </row>
        <row r="484">
          <cell r="A484" t="str">
            <v>ST38410A122011R18</v>
          </cell>
          <cell r="B484" t="str">
            <v>ST38410A</v>
          </cell>
          <cell r="C484" t="str">
            <v>122011R</v>
          </cell>
          <cell r="D484" t="str">
            <v>122011R</v>
          </cell>
          <cell r="E484" t="str">
            <v>8.4GB IDE 3.5LP 10.5MS 5400 RP</v>
          </cell>
          <cell r="F484">
            <v>18</v>
          </cell>
          <cell r="G484">
            <v>594</v>
          </cell>
          <cell r="J484">
            <v>6</v>
          </cell>
          <cell r="K484">
            <v>3563.99</v>
          </cell>
          <cell r="L484">
            <v>594</v>
          </cell>
          <cell r="M484">
            <v>2429.3397305022459</v>
          </cell>
          <cell r="N484">
            <v>4492.04</v>
          </cell>
          <cell r="O484">
            <v>1950</v>
          </cell>
          <cell r="P484">
            <v>11700</v>
          </cell>
        </row>
        <row r="485">
          <cell r="A485" t="str">
            <v>ST38410A122011R48</v>
          </cell>
          <cell r="B485" t="str">
            <v>ST38410A</v>
          </cell>
          <cell r="C485" t="str">
            <v>122011R</v>
          </cell>
          <cell r="D485" t="str">
            <v>122011R</v>
          </cell>
          <cell r="E485" t="str">
            <v>8.4GB IDE 3.5LP 10.5MS 5400 RP</v>
          </cell>
          <cell r="F485">
            <v>48</v>
          </cell>
          <cell r="G485">
            <v>594</v>
          </cell>
          <cell r="J485">
            <v>17</v>
          </cell>
          <cell r="K485">
            <v>10097.99</v>
          </cell>
          <cell r="L485">
            <v>594</v>
          </cell>
          <cell r="M485">
            <v>2429.3397305022459</v>
          </cell>
          <cell r="N485">
            <v>4492.04</v>
          </cell>
          <cell r="O485">
            <v>1950</v>
          </cell>
          <cell r="P485">
            <v>33150</v>
          </cell>
        </row>
        <row r="486">
          <cell r="A486" t="str">
            <v>ST38410A122011X19</v>
          </cell>
          <cell r="B486" t="str">
            <v>ST38410A</v>
          </cell>
          <cell r="C486" t="str">
            <v>122011X</v>
          </cell>
          <cell r="D486" t="str">
            <v>122011X</v>
          </cell>
          <cell r="E486" t="str">
            <v>U8 8.4GB IDE ULTRA ATA/66</v>
          </cell>
          <cell r="F486">
            <v>19</v>
          </cell>
          <cell r="G486">
            <v>0</v>
          </cell>
          <cell r="J486">
            <v>253</v>
          </cell>
          <cell r="L486">
            <v>0</v>
          </cell>
          <cell r="N486">
            <v>4492.04</v>
          </cell>
          <cell r="O486">
            <v>1950</v>
          </cell>
          <cell r="P486">
            <v>493350</v>
          </cell>
        </row>
        <row r="487">
          <cell r="A487" t="str">
            <v>ST38421A122003X19</v>
          </cell>
          <cell r="B487" t="str">
            <v>ST38421A</v>
          </cell>
          <cell r="C487" t="str">
            <v>122003X</v>
          </cell>
          <cell r="D487" t="str">
            <v>122003X</v>
          </cell>
          <cell r="E487" t="str">
            <v>U4 8.4GB IDE ULTRA ATA/66</v>
          </cell>
          <cell r="F487">
            <v>19</v>
          </cell>
          <cell r="G487">
            <v>0</v>
          </cell>
          <cell r="J487">
            <v>25</v>
          </cell>
          <cell r="L487">
            <v>0</v>
          </cell>
          <cell r="O487">
            <v>1950</v>
          </cell>
          <cell r="P487">
            <v>48750</v>
          </cell>
        </row>
        <row r="488">
          <cell r="A488" t="str">
            <v>ST39102LW/LC122014R18</v>
          </cell>
          <cell r="B488" t="str">
            <v>ST39102LW/LC</v>
          </cell>
          <cell r="C488" t="str">
            <v>122014R</v>
          </cell>
          <cell r="D488" t="str">
            <v>122014R</v>
          </cell>
          <cell r="E488" t="str">
            <v>9.1GB ULTRAWIDE SCSI 10000 RPM</v>
          </cell>
          <cell r="F488">
            <v>18</v>
          </cell>
          <cell r="G488">
            <v>2022.32</v>
          </cell>
          <cell r="J488">
            <v>12</v>
          </cell>
          <cell r="K488">
            <v>24267.85</v>
          </cell>
          <cell r="L488">
            <v>2022.32</v>
          </cell>
          <cell r="N488">
            <v>1579.99</v>
          </cell>
          <cell r="O488">
            <v>15000</v>
          </cell>
          <cell r="P488">
            <v>180000</v>
          </cell>
        </row>
        <row r="489">
          <cell r="A489" t="str">
            <v>ST39102LW122014E18</v>
          </cell>
          <cell r="B489" t="str">
            <v>ST39102LW</v>
          </cell>
          <cell r="C489" t="str">
            <v>122014E</v>
          </cell>
          <cell r="D489" t="str">
            <v>122014E</v>
          </cell>
          <cell r="E489" t="str">
            <v>CHEETAH 9.1GB ULTRA 2 SCSI</v>
          </cell>
          <cell r="F489">
            <v>18</v>
          </cell>
          <cell r="G489">
            <v>1579.99</v>
          </cell>
          <cell r="J489">
            <v>4</v>
          </cell>
          <cell r="K489">
            <v>6319.97</v>
          </cell>
          <cell r="L489">
            <v>1579.99</v>
          </cell>
          <cell r="N489">
            <v>1579.99</v>
          </cell>
          <cell r="O489">
            <v>15000</v>
          </cell>
          <cell r="P489">
            <v>60000</v>
          </cell>
        </row>
        <row r="490">
          <cell r="A490" t="str">
            <v>ST39140LW122023R18</v>
          </cell>
          <cell r="B490" t="str">
            <v>ST39140LW</v>
          </cell>
          <cell r="C490" t="str">
            <v>122023R</v>
          </cell>
          <cell r="D490" t="str">
            <v>122023R</v>
          </cell>
          <cell r="E490" t="str">
            <v>MEDALIST PRO 9.1GB ULTRA 2 SCSI</v>
          </cell>
          <cell r="F490">
            <v>18</v>
          </cell>
          <cell r="G490">
            <v>1449</v>
          </cell>
          <cell r="J490">
            <v>32</v>
          </cell>
          <cell r="K490">
            <v>46368.12</v>
          </cell>
          <cell r="L490">
            <v>1449</v>
          </cell>
          <cell r="O490">
            <v>9000</v>
          </cell>
          <cell r="P490">
            <v>288000</v>
          </cell>
        </row>
        <row r="491">
          <cell r="A491" t="str">
            <v>ST39140LW122023X19</v>
          </cell>
          <cell r="B491" t="str">
            <v>ST39140LW</v>
          </cell>
          <cell r="C491" t="str">
            <v>122023X</v>
          </cell>
          <cell r="D491" t="str">
            <v>122023X</v>
          </cell>
          <cell r="E491" t="str">
            <v>MEDALIST PRO 9.1GB ULTRA 2 SCSI</v>
          </cell>
          <cell r="F491">
            <v>19</v>
          </cell>
          <cell r="G491">
            <v>0</v>
          </cell>
          <cell r="H491">
            <v>1</v>
          </cell>
          <cell r="L491">
            <v>0</v>
          </cell>
          <cell r="O491">
            <v>9000</v>
          </cell>
          <cell r="P491">
            <v>9000</v>
          </cell>
        </row>
        <row r="492">
          <cell r="A492" t="str">
            <v>ST39175LW122005E18</v>
          </cell>
          <cell r="B492" t="str">
            <v>ST39175LW</v>
          </cell>
          <cell r="C492" t="str">
            <v>122005E</v>
          </cell>
          <cell r="D492" t="str">
            <v>122005E</v>
          </cell>
          <cell r="E492" t="str">
            <v>BARRACUDA 9.1GB ULTRA 2 SCSI</v>
          </cell>
          <cell r="F492">
            <v>18</v>
          </cell>
          <cell r="G492">
            <v>2123.0100000000002</v>
          </cell>
          <cell r="J492">
            <v>8</v>
          </cell>
          <cell r="K492">
            <v>16984.04</v>
          </cell>
          <cell r="L492">
            <v>2123.0100000000002</v>
          </cell>
          <cell r="N492">
            <v>2123.0100000000002</v>
          </cell>
          <cell r="O492">
            <v>10000</v>
          </cell>
          <cell r="P492">
            <v>80000</v>
          </cell>
        </row>
        <row r="493">
          <cell r="A493" t="str">
            <v>ST39175LW122005R18</v>
          </cell>
          <cell r="B493" t="str">
            <v>ST39175LW</v>
          </cell>
          <cell r="C493" t="str">
            <v>122005R</v>
          </cell>
          <cell r="D493" t="str">
            <v>122005R</v>
          </cell>
          <cell r="E493" t="str">
            <v>9.1GB ULTRA SCSI 3.5LP 7.1MS 7</v>
          </cell>
          <cell r="F493">
            <v>18</v>
          </cell>
          <cell r="G493">
            <v>1517.49</v>
          </cell>
          <cell r="J493">
            <v>9</v>
          </cell>
          <cell r="K493">
            <v>13657.44</v>
          </cell>
          <cell r="L493">
            <v>1517.49</v>
          </cell>
          <cell r="N493">
            <v>2123.0100000000002</v>
          </cell>
          <cell r="O493">
            <v>7000</v>
          </cell>
          <cell r="P493">
            <v>63000</v>
          </cell>
        </row>
        <row r="494">
          <cell r="A494" t="str">
            <v>ST39236LC12203368</v>
          </cell>
          <cell r="B494" t="str">
            <v>ST39236LC</v>
          </cell>
          <cell r="C494" t="str">
            <v>122033</v>
          </cell>
          <cell r="D494" t="str">
            <v>122033</v>
          </cell>
          <cell r="E494" t="str">
            <v>BARRACUDA 9.1GB ULTRA SCA</v>
          </cell>
          <cell r="F494">
            <v>68</v>
          </cell>
          <cell r="G494">
            <v>10652.55</v>
          </cell>
          <cell r="J494">
            <v>1</v>
          </cell>
          <cell r="K494">
            <v>10652.55</v>
          </cell>
          <cell r="L494">
            <v>10652.55</v>
          </cell>
          <cell r="M494">
            <v>11509.259259259259</v>
          </cell>
          <cell r="N494">
            <v>10652.55</v>
          </cell>
          <cell r="O494">
            <v>8000</v>
          </cell>
          <cell r="P494">
            <v>8000</v>
          </cell>
        </row>
        <row r="495">
          <cell r="A495" t="str">
            <v>ST39236LC122033R18</v>
          </cell>
          <cell r="B495" t="str">
            <v>ST39236LC</v>
          </cell>
          <cell r="C495" t="str">
            <v>122033R</v>
          </cell>
          <cell r="D495" t="str">
            <v>122033R</v>
          </cell>
          <cell r="E495" t="str">
            <v>BARRACUDA 9.1GB ULTRA SCA</v>
          </cell>
          <cell r="F495">
            <v>18</v>
          </cell>
          <cell r="G495">
            <v>1479.64</v>
          </cell>
          <cell r="J495">
            <v>3</v>
          </cell>
          <cell r="K495">
            <v>4438.92</v>
          </cell>
          <cell r="L495">
            <v>1479.64</v>
          </cell>
          <cell r="N495">
            <v>10652.55</v>
          </cell>
          <cell r="O495">
            <v>8000</v>
          </cell>
          <cell r="P495">
            <v>24000</v>
          </cell>
        </row>
        <row r="496">
          <cell r="A496" t="str">
            <v>ST39236LW122032R18</v>
          </cell>
          <cell r="B496" t="str">
            <v>ST39236LW</v>
          </cell>
          <cell r="C496" t="str">
            <v>122032R</v>
          </cell>
          <cell r="D496" t="str">
            <v>122032R</v>
          </cell>
          <cell r="E496" t="str">
            <v>BARRACUDA 9.1GB ULTRA SCSI</v>
          </cell>
          <cell r="F496">
            <v>18</v>
          </cell>
          <cell r="G496">
            <v>1622.69</v>
          </cell>
          <cell r="J496">
            <v>4</v>
          </cell>
          <cell r="K496">
            <v>6490.74</v>
          </cell>
          <cell r="L496">
            <v>1622.69</v>
          </cell>
          <cell r="O496">
            <v>8000</v>
          </cell>
          <cell r="P496">
            <v>32000</v>
          </cell>
        </row>
        <row r="497">
          <cell r="A497" t="str">
            <v>SU1000INET102011PY58</v>
          </cell>
          <cell r="B497" t="str">
            <v>SU1000INET</v>
          </cell>
          <cell r="C497" t="str">
            <v>102011PY</v>
          </cell>
          <cell r="D497" t="str">
            <v>102011PY</v>
          </cell>
          <cell r="E497" t="str">
            <v>APC SMART UP 1000LINE INTERACTI</v>
          </cell>
          <cell r="F497">
            <v>58</v>
          </cell>
          <cell r="G497">
            <v>17984.849999999999</v>
          </cell>
          <cell r="J497">
            <v>1</v>
          </cell>
          <cell r="K497">
            <v>17984.849999999999</v>
          </cell>
          <cell r="L497">
            <v>17984.849999999999</v>
          </cell>
          <cell r="M497">
            <v>17890.048192771083</v>
          </cell>
          <cell r="N497">
            <v>17984.849999999999</v>
          </cell>
          <cell r="O497">
            <v>17900</v>
          </cell>
          <cell r="P497">
            <v>17900</v>
          </cell>
        </row>
        <row r="498">
          <cell r="A498" t="str">
            <v>SU700INET102010R58</v>
          </cell>
          <cell r="B498" t="str">
            <v>SU700INET</v>
          </cell>
          <cell r="C498" t="str">
            <v>102010R</v>
          </cell>
          <cell r="D498" t="str">
            <v>102010R</v>
          </cell>
          <cell r="E498" t="str">
            <v>APC SMART UP 700 LINE INTERACTI</v>
          </cell>
          <cell r="F498">
            <v>58</v>
          </cell>
          <cell r="G498">
            <v>0.01</v>
          </cell>
          <cell r="J498">
            <v>1</v>
          </cell>
          <cell r="K498">
            <v>0.01</v>
          </cell>
          <cell r="L498">
            <v>0.01</v>
          </cell>
          <cell r="O498">
            <v>5000</v>
          </cell>
          <cell r="P498">
            <v>5000</v>
          </cell>
        </row>
        <row r="499">
          <cell r="A499" t="str">
            <v>TDC3720124054R18</v>
          </cell>
          <cell r="B499" t="str">
            <v>TDC3720</v>
          </cell>
          <cell r="C499" t="str">
            <v>124054R</v>
          </cell>
          <cell r="D499" t="str">
            <v>124054R</v>
          </cell>
          <cell r="E499" t="str">
            <v>REF MINI PANTHER CTD</v>
          </cell>
          <cell r="F499">
            <v>18</v>
          </cell>
          <cell r="G499">
            <v>0.01</v>
          </cell>
          <cell r="J499">
            <v>1</v>
          </cell>
          <cell r="K499">
            <v>0.01</v>
          </cell>
          <cell r="L499">
            <v>0.01</v>
          </cell>
          <cell r="O499">
            <v>5000</v>
          </cell>
          <cell r="P499">
            <v>5000</v>
          </cell>
        </row>
        <row r="500">
          <cell r="A500" t="str">
            <v>TN-1513603418</v>
          </cell>
          <cell r="B500" t="str">
            <v>TN-15</v>
          </cell>
          <cell r="C500" t="str">
            <v>136034</v>
          </cell>
          <cell r="D500" t="str">
            <v>136034</v>
          </cell>
          <cell r="E500" t="str">
            <v>VESTA PENTIUM 4 CHASSIS</v>
          </cell>
          <cell r="F500">
            <v>18</v>
          </cell>
          <cell r="G500">
            <v>2340.36</v>
          </cell>
          <cell r="J500">
            <v>7</v>
          </cell>
          <cell r="K500">
            <v>16382.52</v>
          </cell>
          <cell r="L500">
            <v>2340.36</v>
          </cell>
          <cell r="M500">
            <v>3291.0033296337401</v>
          </cell>
          <cell r="N500">
            <v>2340.36</v>
          </cell>
          <cell r="O500">
            <v>2800</v>
          </cell>
          <cell r="P500">
            <v>19600</v>
          </cell>
        </row>
        <row r="501">
          <cell r="A501" t="str">
            <v>TN-15136034X19</v>
          </cell>
          <cell r="B501" t="str">
            <v>TN-15</v>
          </cell>
          <cell r="C501" t="str">
            <v>136034X</v>
          </cell>
          <cell r="D501" t="str">
            <v>136034X</v>
          </cell>
          <cell r="E501" t="str">
            <v>VESTA PENTIUM 4 CHASIS*****.**</v>
          </cell>
          <cell r="F501">
            <v>19</v>
          </cell>
          <cell r="G501">
            <v>0</v>
          </cell>
          <cell r="J501">
            <v>3</v>
          </cell>
          <cell r="L501">
            <v>0</v>
          </cell>
          <cell r="M501">
            <v>550</v>
          </cell>
          <cell r="N501">
            <v>2340.36</v>
          </cell>
          <cell r="O501">
            <v>200</v>
          </cell>
          <cell r="P501">
            <v>600</v>
          </cell>
        </row>
        <row r="502">
          <cell r="A502" t="str">
            <v>TN15PANEL13604348</v>
          </cell>
          <cell r="B502" t="str">
            <v>TN15PANEL</v>
          </cell>
          <cell r="C502" t="str">
            <v>136043</v>
          </cell>
          <cell r="D502" t="str">
            <v>136043</v>
          </cell>
          <cell r="E502" t="str">
            <v>FRONT PANEL FOR P4 CHASIS</v>
          </cell>
          <cell r="F502">
            <v>48</v>
          </cell>
          <cell r="G502">
            <v>7.49</v>
          </cell>
          <cell r="J502">
            <v>1</v>
          </cell>
          <cell r="K502">
            <v>7.49</v>
          </cell>
          <cell r="L502">
            <v>7.49</v>
          </cell>
          <cell r="N502">
            <v>7.49</v>
          </cell>
          <cell r="O502">
            <v>100</v>
          </cell>
          <cell r="P502">
            <v>100</v>
          </cell>
        </row>
        <row r="503">
          <cell r="A503" t="str">
            <v>TN15PANEL136045G18</v>
          </cell>
          <cell r="B503" t="str">
            <v>TN15PANEL</v>
          </cell>
          <cell r="C503" t="str">
            <v>136045G</v>
          </cell>
          <cell r="D503" t="str">
            <v>136043</v>
          </cell>
          <cell r="E503" t="str">
            <v>FRONT PANEL FOR P4 CHASIS</v>
          </cell>
          <cell r="F503">
            <v>18</v>
          </cell>
          <cell r="G503">
            <v>837.86</v>
          </cell>
          <cell r="J503">
            <v>4</v>
          </cell>
          <cell r="K503">
            <v>3351.42</v>
          </cell>
          <cell r="L503">
            <v>837.86</v>
          </cell>
          <cell r="N503">
            <v>837.86</v>
          </cell>
          <cell r="O503">
            <v>0</v>
          </cell>
          <cell r="P503">
            <v>0</v>
          </cell>
        </row>
        <row r="504">
          <cell r="A504" t="str">
            <v>TN15PANEL136045X19</v>
          </cell>
          <cell r="B504" t="str">
            <v>TN15PANEL</v>
          </cell>
          <cell r="C504" t="str">
            <v>136045X</v>
          </cell>
          <cell r="D504" t="str">
            <v>136043X</v>
          </cell>
          <cell r="E504" t="str">
            <v>FRONT PANEL FOR P4 CHASIS**.**</v>
          </cell>
          <cell r="F504">
            <v>19</v>
          </cell>
          <cell r="G504">
            <v>0</v>
          </cell>
          <cell r="H504">
            <v>1</v>
          </cell>
          <cell r="J504">
            <v>3</v>
          </cell>
          <cell r="L504">
            <v>0</v>
          </cell>
          <cell r="N504">
            <v>837.86</v>
          </cell>
          <cell r="O504">
            <v>0</v>
          </cell>
          <cell r="P504">
            <v>0</v>
          </cell>
        </row>
        <row r="505">
          <cell r="A505" t="str">
            <v>V1456VQE-R1130001P18</v>
          </cell>
          <cell r="B505" t="str">
            <v>V1456VQE-R1</v>
          </cell>
          <cell r="C505" t="str">
            <v>130001P</v>
          </cell>
          <cell r="D505" t="str">
            <v>130001P</v>
          </cell>
          <cell r="E505" t="str">
            <v>MODEM EXTERNAL 56KBPS</v>
          </cell>
          <cell r="F505">
            <v>18</v>
          </cell>
          <cell r="G505">
            <v>2503.42</v>
          </cell>
          <cell r="J505">
            <v>7</v>
          </cell>
          <cell r="K505">
            <v>17523.96</v>
          </cell>
          <cell r="L505">
            <v>2503.42</v>
          </cell>
          <cell r="M505">
            <v>2525.2702702702704</v>
          </cell>
          <cell r="N505">
            <v>2503.42</v>
          </cell>
          <cell r="O505">
            <v>1250</v>
          </cell>
          <cell r="P505">
            <v>8750</v>
          </cell>
        </row>
        <row r="506">
          <cell r="A506" t="str">
            <v>V1456VQH-P2130000K18</v>
          </cell>
          <cell r="B506" t="str">
            <v>V1456VQH-P2</v>
          </cell>
          <cell r="C506" t="str">
            <v>130000K</v>
          </cell>
          <cell r="D506" t="str">
            <v>130000K</v>
          </cell>
          <cell r="E506" t="str">
            <v>DAX MODEM 56KBPSINT</v>
          </cell>
          <cell r="F506">
            <v>18</v>
          </cell>
          <cell r="G506">
            <v>1205</v>
          </cell>
          <cell r="J506">
            <v>3</v>
          </cell>
          <cell r="K506">
            <v>3615</v>
          </cell>
          <cell r="L506">
            <v>1205</v>
          </cell>
          <cell r="N506">
            <v>1205</v>
          </cell>
          <cell r="O506">
            <v>750</v>
          </cell>
          <cell r="P506">
            <v>2250</v>
          </cell>
        </row>
        <row r="507">
          <cell r="A507" t="str">
            <v>V1456VQH-P2130000P18</v>
          </cell>
          <cell r="B507" t="str">
            <v>V1456VQH-P2</v>
          </cell>
          <cell r="C507" t="str">
            <v>130000P</v>
          </cell>
          <cell r="D507" t="str">
            <v>130000P</v>
          </cell>
          <cell r="E507" t="str">
            <v>MODEM INTERNAL 56KBPS</v>
          </cell>
          <cell r="F507">
            <v>18</v>
          </cell>
          <cell r="G507">
            <v>806</v>
          </cell>
          <cell r="J507">
            <v>7</v>
          </cell>
          <cell r="K507">
            <v>5642</v>
          </cell>
          <cell r="L507">
            <v>806</v>
          </cell>
          <cell r="M507">
            <v>746.09990476190478</v>
          </cell>
          <cell r="N507">
            <v>806</v>
          </cell>
          <cell r="O507">
            <v>750</v>
          </cell>
          <cell r="P507">
            <v>5250</v>
          </cell>
        </row>
        <row r="508">
          <cell r="A508" t="str">
            <v>V1456VQH-P2130000R18</v>
          </cell>
          <cell r="B508" t="str">
            <v>V1456VQH-P2</v>
          </cell>
          <cell r="C508" t="str">
            <v>130000R</v>
          </cell>
          <cell r="D508" t="str">
            <v>130000R</v>
          </cell>
          <cell r="E508" t="str">
            <v>DAX MODEM 56KBPSINT</v>
          </cell>
          <cell r="F508">
            <v>18</v>
          </cell>
          <cell r="G508">
            <v>0.21</v>
          </cell>
          <cell r="J508">
            <v>7</v>
          </cell>
          <cell r="K508">
            <v>1.46</v>
          </cell>
          <cell r="L508">
            <v>0.21</v>
          </cell>
          <cell r="N508">
            <v>1205</v>
          </cell>
          <cell r="O508">
            <v>750</v>
          </cell>
          <cell r="P508">
            <v>5250</v>
          </cell>
        </row>
        <row r="509">
          <cell r="A509" t="str">
            <v>VIC-2FXO=104149R18</v>
          </cell>
          <cell r="B509" t="str">
            <v>VIC-2FXO=</v>
          </cell>
          <cell r="C509" t="str">
            <v>104149R</v>
          </cell>
          <cell r="D509" t="str">
            <v>104149R</v>
          </cell>
          <cell r="E509" t="str">
            <v>2 PORT VOICE INTERFACE CARD.**</v>
          </cell>
          <cell r="F509">
            <v>18</v>
          </cell>
          <cell r="G509">
            <v>0.65</v>
          </cell>
          <cell r="J509">
            <v>1</v>
          </cell>
          <cell r="K509">
            <v>0.65</v>
          </cell>
          <cell r="L509">
            <v>0.65</v>
          </cell>
          <cell r="O509">
            <v>13000</v>
          </cell>
          <cell r="P509">
            <v>13000</v>
          </cell>
        </row>
        <row r="510">
          <cell r="A510" t="str">
            <v>VMB0-10213600118</v>
          </cell>
          <cell r="B510" t="str">
            <v>VMB0-102</v>
          </cell>
          <cell r="C510" t="str">
            <v>136001</v>
          </cell>
          <cell r="D510" t="str">
            <v>136001</v>
          </cell>
          <cell r="E510" t="str">
            <v>VESTA INTEL 810 CHIPSET FCPGA*</v>
          </cell>
          <cell r="F510">
            <v>18</v>
          </cell>
          <cell r="G510">
            <v>2728.67</v>
          </cell>
          <cell r="J510">
            <v>7</v>
          </cell>
          <cell r="K510">
            <v>19100.689999999999</v>
          </cell>
          <cell r="L510">
            <v>2728.67</v>
          </cell>
          <cell r="M510">
            <v>3025.314508524325</v>
          </cell>
          <cell r="N510">
            <v>2728.67</v>
          </cell>
          <cell r="O510">
            <v>2500</v>
          </cell>
          <cell r="P510">
            <v>17500</v>
          </cell>
        </row>
        <row r="511">
          <cell r="A511" t="str">
            <v>VMB0-10213600168</v>
          </cell>
          <cell r="B511" t="str">
            <v>VMB0-102</v>
          </cell>
          <cell r="C511" t="str">
            <v>136001</v>
          </cell>
          <cell r="D511" t="str">
            <v>136001</v>
          </cell>
          <cell r="E511" t="str">
            <v>VESTA INTEL 810 CHIPSET FCPGA*</v>
          </cell>
          <cell r="F511">
            <v>68</v>
          </cell>
          <cell r="G511">
            <v>2728.67</v>
          </cell>
          <cell r="H511">
            <v>1</v>
          </cell>
          <cell r="I511">
            <v>2728.67</v>
          </cell>
          <cell r="L511">
            <v>2728.67</v>
          </cell>
          <cell r="M511">
            <v>3025.314508524325</v>
          </cell>
          <cell r="N511">
            <v>2728.67</v>
          </cell>
          <cell r="O511">
            <v>2500</v>
          </cell>
          <cell r="P511">
            <v>2500</v>
          </cell>
        </row>
        <row r="512">
          <cell r="A512" t="str">
            <v>VMB0-102136001A18</v>
          </cell>
          <cell r="B512" t="str">
            <v>VMB0-102</v>
          </cell>
          <cell r="C512" t="str">
            <v>136001A</v>
          </cell>
          <cell r="D512" t="str">
            <v>136001A</v>
          </cell>
          <cell r="E512" t="str">
            <v>VESTA INTEL 810 CHIPSET FCPGA*</v>
          </cell>
          <cell r="F512">
            <v>18</v>
          </cell>
          <cell r="G512">
            <v>3740.28</v>
          </cell>
          <cell r="J512">
            <v>6</v>
          </cell>
          <cell r="K512">
            <v>22441.68</v>
          </cell>
          <cell r="L512">
            <v>3740.28</v>
          </cell>
          <cell r="N512">
            <v>3740.28</v>
          </cell>
          <cell r="O512">
            <v>2500</v>
          </cell>
          <cell r="P512">
            <v>15000</v>
          </cell>
        </row>
        <row r="513">
          <cell r="A513" t="str">
            <v>VMB0-102136001B18</v>
          </cell>
          <cell r="B513" t="str">
            <v>VMB0-102</v>
          </cell>
          <cell r="C513" t="str">
            <v>136001B</v>
          </cell>
          <cell r="D513" t="str">
            <v>136001B</v>
          </cell>
          <cell r="E513" t="str">
            <v>VESTA INTEL 810 CHIPSET FCPGA*</v>
          </cell>
          <cell r="F513">
            <v>18</v>
          </cell>
          <cell r="G513">
            <v>3740.28</v>
          </cell>
          <cell r="J513">
            <v>6</v>
          </cell>
          <cell r="K513">
            <v>22441.68</v>
          </cell>
          <cell r="L513">
            <v>3740.28</v>
          </cell>
          <cell r="N513">
            <v>3740.28</v>
          </cell>
          <cell r="O513">
            <v>2500</v>
          </cell>
          <cell r="P513">
            <v>15000</v>
          </cell>
        </row>
        <row r="514">
          <cell r="A514" t="str">
            <v>VMB0-102136001C18</v>
          </cell>
          <cell r="B514" t="str">
            <v>VMB0-102</v>
          </cell>
          <cell r="C514" t="str">
            <v>136001C</v>
          </cell>
          <cell r="D514" t="str">
            <v>136001C</v>
          </cell>
          <cell r="E514" t="str">
            <v>VESTA INTEL 810 CHIPSET FCPGA*</v>
          </cell>
          <cell r="F514">
            <v>18</v>
          </cell>
          <cell r="G514">
            <v>3740.28</v>
          </cell>
          <cell r="J514">
            <v>6</v>
          </cell>
          <cell r="K514">
            <v>22441.68</v>
          </cell>
          <cell r="L514">
            <v>3740.28</v>
          </cell>
          <cell r="N514">
            <v>3740.28</v>
          </cell>
          <cell r="O514">
            <v>2500</v>
          </cell>
          <cell r="P514">
            <v>15000</v>
          </cell>
        </row>
        <row r="515">
          <cell r="A515" t="str">
            <v>VMB0-102136001G18</v>
          </cell>
          <cell r="B515" t="str">
            <v>VMB0-102</v>
          </cell>
          <cell r="C515" t="str">
            <v>136001G</v>
          </cell>
          <cell r="D515" t="str">
            <v>136001G</v>
          </cell>
          <cell r="E515" t="str">
            <v>VESTA INTEL 810 CHIPSET FCPGA*</v>
          </cell>
          <cell r="F515">
            <v>18</v>
          </cell>
          <cell r="G515">
            <v>798.45</v>
          </cell>
          <cell r="J515">
            <v>7</v>
          </cell>
          <cell r="K515">
            <v>5589.16</v>
          </cell>
          <cell r="L515">
            <v>798.45</v>
          </cell>
          <cell r="N515">
            <v>798.45</v>
          </cell>
          <cell r="O515">
            <v>2500</v>
          </cell>
          <cell r="P515">
            <v>17500</v>
          </cell>
        </row>
        <row r="516">
          <cell r="A516" t="str">
            <v>VMB0-102136001G58</v>
          </cell>
          <cell r="B516" t="str">
            <v>VMB0-102</v>
          </cell>
          <cell r="C516" t="str">
            <v>136001G</v>
          </cell>
          <cell r="D516" t="str">
            <v>136001G</v>
          </cell>
          <cell r="E516" t="str">
            <v>VESTA INTEL 810 CHIPSET FCPGA*</v>
          </cell>
          <cell r="F516">
            <v>58</v>
          </cell>
          <cell r="G516">
            <v>798.45</v>
          </cell>
          <cell r="J516">
            <v>12</v>
          </cell>
          <cell r="K516">
            <v>9581.42</v>
          </cell>
          <cell r="L516">
            <v>798.45</v>
          </cell>
          <cell r="N516">
            <v>798.45</v>
          </cell>
          <cell r="O516">
            <v>2500</v>
          </cell>
          <cell r="P516">
            <v>30000</v>
          </cell>
        </row>
        <row r="517">
          <cell r="A517" t="str">
            <v>VMB0-102136001G68</v>
          </cell>
          <cell r="B517" t="str">
            <v>VMB0-102</v>
          </cell>
          <cell r="C517" t="str">
            <v>136001G</v>
          </cell>
          <cell r="D517" t="str">
            <v>136001G</v>
          </cell>
          <cell r="E517" t="str">
            <v>VESTA INTEL 810 CHIPSET FCPGA*</v>
          </cell>
          <cell r="F517">
            <v>68</v>
          </cell>
          <cell r="G517">
            <v>798.45</v>
          </cell>
          <cell r="J517">
            <v>6</v>
          </cell>
          <cell r="K517">
            <v>4790.71</v>
          </cell>
          <cell r="L517">
            <v>798.45</v>
          </cell>
          <cell r="N517">
            <v>798.45</v>
          </cell>
          <cell r="O517">
            <v>2500</v>
          </cell>
          <cell r="P517">
            <v>15000</v>
          </cell>
        </row>
        <row r="518">
          <cell r="A518" t="str">
            <v>VMB0-102136001H18</v>
          </cell>
          <cell r="B518" t="str">
            <v>VMB0-102</v>
          </cell>
          <cell r="C518" t="str">
            <v>136001H</v>
          </cell>
          <cell r="D518" t="str">
            <v>136001H</v>
          </cell>
          <cell r="E518" t="str">
            <v>VESTA INTEL 810 CHIPSET FCPGA*</v>
          </cell>
          <cell r="F518">
            <v>18</v>
          </cell>
          <cell r="G518">
            <v>3740.28</v>
          </cell>
          <cell r="J518">
            <v>5</v>
          </cell>
          <cell r="K518">
            <v>18701.400000000001</v>
          </cell>
          <cell r="L518">
            <v>3740.28</v>
          </cell>
          <cell r="N518">
            <v>3740.28</v>
          </cell>
          <cell r="O518">
            <v>2500</v>
          </cell>
          <cell r="P518">
            <v>12500</v>
          </cell>
        </row>
        <row r="519">
          <cell r="A519" t="str">
            <v>VMB0-102136001K18</v>
          </cell>
          <cell r="B519" t="str">
            <v>VMB0-102</v>
          </cell>
          <cell r="C519" t="str">
            <v>136001K</v>
          </cell>
          <cell r="D519" t="str">
            <v>136001K</v>
          </cell>
          <cell r="E519" t="str">
            <v>VESTA INTEL 810 CHIPSET FCPGA*</v>
          </cell>
          <cell r="F519">
            <v>18</v>
          </cell>
          <cell r="G519">
            <v>3740.28</v>
          </cell>
          <cell r="J519">
            <v>5</v>
          </cell>
          <cell r="K519">
            <v>18701.400000000001</v>
          </cell>
          <cell r="L519">
            <v>3740.28</v>
          </cell>
          <cell r="N519">
            <v>3740.28</v>
          </cell>
          <cell r="O519">
            <v>2500</v>
          </cell>
          <cell r="P519">
            <v>12500</v>
          </cell>
        </row>
        <row r="520">
          <cell r="A520" t="str">
            <v>VMB0-102136001L18</v>
          </cell>
          <cell r="B520" t="str">
            <v>VMB0-102</v>
          </cell>
          <cell r="C520" t="str">
            <v>136001L</v>
          </cell>
          <cell r="D520" t="str">
            <v>136001L</v>
          </cell>
          <cell r="E520" t="str">
            <v>VESTA INTEL 810 CHIPSET FCPGA*</v>
          </cell>
          <cell r="F520">
            <v>18</v>
          </cell>
          <cell r="G520">
            <v>3740.28</v>
          </cell>
          <cell r="J520">
            <v>6</v>
          </cell>
          <cell r="K520">
            <v>22441.68</v>
          </cell>
          <cell r="L520">
            <v>3740.28</v>
          </cell>
          <cell r="N520">
            <v>3740.28</v>
          </cell>
          <cell r="O520">
            <v>2500</v>
          </cell>
          <cell r="P520">
            <v>15000</v>
          </cell>
        </row>
        <row r="521">
          <cell r="A521" t="str">
            <v>VMB0-102136001R68</v>
          </cell>
          <cell r="B521" t="str">
            <v>VMB0-102</v>
          </cell>
          <cell r="C521" t="str">
            <v>136001R</v>
          </cell>
          <cell r="D521" t="str">
            <v>136001R</v>
          </cell>
          <cell r="E521" t="str">
            <v>VESTA INTEL 810 CHIPSET FCPGA*</v>
          </cell>
          <cell r="F521">
            <v>68</v>
          </cell>
          <cell r="G521">
            <v>141.83000000000001</v>
          </cell>
          <cell r="J521">
            <v>8</v>
          </cell>
          <cell r="K521">
            <v>1134.6500000000001</v>
          </cell>
          <cell r="L521">
            <v>141.83000000000001</v>
          </cell>
          <cell r="M521">
            <v>2087.5</v>
          </cell>
          <cell r="N521">
            <v>3740.28</v>
          </cell>
          <cell r="O521">
            <v>2500</v>
          </cell>
          <cell r="P521">
            <v>20000</v>
          </cell>
        </row>
        <row r="522">
          <cell r="A522" t="str">
            <v>VMB0-102136001RR18</v>
          </cell>
          <cell r="B522" t="str">
            <v>VMB0-102</v>
          </cell>
          <cell r="C522" t="str">
            <v>136001RR</v>
          </cell>
          <cell r="D522" t="str">
            <v>136001RR</v>
          </cell>
          <cell r="E522" t="str">
            <v>VESTA INTEL 810 CHIPSET FCPGA*</v>
          </cell>
          <cell r="F522">
            <v>18</v>
          </cell>
          <cell r="G522">
            <v>230</v>
          </cell>
          <cell r="J522">
            <v>8</v>
          </cell>
          <cell r="K522">
            <v>1840.02</v>
          </cell>
          <cell r="L522">
            <v>230</v>
          </cell>
          <cell r="M522">
            <v>1473.4042553191489</v>
          </cell>
          <cell r="N522">
            <v>3740.28</v>
          </cell>
          <cell r="O522">
            <v>1500</v>
          </cell>
          <cell r="P522">
            <v>12000</v>
          </cell>
        </row>
        <row r="523">
          <cell r="A523" t="str">
            <v>VMB0-106136045X49</v>
          </cell>
          <cell r="B523" t="str">
            <v>VMB0-106</v>
          </cell>
          <cell r="C523" t="str">
            <v>136045X</v>
          </cell>
          <cell r="D523" t="str">
            <v>136045G</v>
          </cell>
          <cell r="E523" t="str">
            <v>VESTA INTEL 810E CHIPSET FCPGA</v>
          </cell>
          <cell r="F523">
            <v>49</v>
          </cell>
          <cell r="G523">
            <v>0</v>
          </cell>
          <cell r="J523">
            <v>1</v>
          </cell>
          <cell r="L523">
            <v>0</v>
          </cell>
          <cell r="N523">
            <v>837.86</v>
          </cell>
          <cell r="O523">
            <v>2700</v>
          </cell>
          <cell r="P523">
            <v>2700</v>
          </cell>
        </row>
        <row r="524">
          <cell r="A524" t="str">
            <v>VMB0-106136045X59</v>
          </cell>
          <cell r="B524" t="str">
            <v>VMB0-106</v>
          </cell>
          <cell r="C524" t="str">
            <v>136045X</v>
          </cell>
          <cell r="D524" t="str">
            <v>136045X</v>
          </cell>
          <cell r="E524" t="str">
            <v>VESTA INTEL 810E CHIPSET FCPGA</v>
          </cell>
          <cell r="F524">
            <v>59</v>
          </cell>
          <cell r="G524">
            <v>0</v>
          </cell>
          <cell r="J524">
            <v>1</v>
          </cell>
          <cell r="L524">
            <v>0</v>
          </cell>
          <cell r="N524">
            <v>837.86</v>
          </cell>
          <cell r="O524">
            <v>2700</v>
          </cell>
          <cell r="P524">
            <v>2700</v>
          </cell>
        </row>
        <row r="525">
          <cell r="A525" t="str">
            <v>VMB0-106136045X49</v>
          </cell>
          <cell r="B525" t="str">
            <v>VMB0-106</v>
          </cell>
          <cell r="C525" t="str">
            <v>136045X</v>
          </cell>
          <cell r="D525" t="str">
            <v>136045X</v>
          </cell>
          <cell r="E525" t="str">
            <v>VESTA INTEL 810E CHIPSET FCPGA</v>
          </cell>
          <cell r="F525">
            <v>49</v>
          </cell>
          <cell r="G525">
            <v>0</v>
          </cell>
          <cell r="J525">
            <v>1</v>
          </cell>
          <cell r="O525">
            <v>2700</v>
          </cell>
          <cell r="P525">
            <v>2700</v>
          </cell>
        </row>
        <row r="526">
          <cell r="A526" t="str">
            <v>VMB0-106136045X59</v>
          </cell>
          <cell r="B526" t="str">
            <v>VMB0-106</v>
          </cell>
          <cell r="C526" t="str">
            <v>136045X</v>
          </cell>
          <cell r="D526" t="str">
            <v>136045X</v>
          </cell>
          <cell r="E526" t="str">
            <v>VESTA INTEL 810E CHIPSET FCPGA</v>
          </cell>
          <cell r="F526">
            <v>59</v>
          </cell>
          <cell r="G526">
            <v>0</v>
          </cell>
          <cell r="J526">
            <v>1</v>
          </cell>
          <cell r="O526">
            <v>2700</v>
          </cell>
          <cell r="P526">
            <v>2700</v>
          </cell>
        </row>
        <row r="527">
          <cell r="A527" t="str">
            <v>VMBO-102 LUCKY TECH136001XX19</v>
          </cell>
          <cell r="B527" t="str">
            <v>VMBO-102 LUCKY TECH</v>
          </cell>
          <cell r="C527" t="str">
            <v>136001XX</v>
          </cell>
          <cell r="D527" t="str">
            <v>136001XX</v>
          </cell>
          <cell r="E527" t="str">
            <v>VESTA INTEL 810 CHIPSET FCPGA</v>
          </cell>
          <cell r="F527">
            <v>19</v>
          </cell>
          <cell r="G527">
            <v>0</v>
          </cell>
          <cell r="H527">
            <v>6</v>
          </cell>
          <cell r="J527">
            <v>62</v>
          </cell>
          <cell r="L527">
            <v>0</v>
          </cell>
          <cell r="N527">
            <v>3740.28</v>
          </cell>
          <cell r="O527">
            <v>1500</v>
          </cell>
          <cell r="P527">
            <v>102000</v>
          </cell>
        </row>
        <row r="528">
          <cell r="A528" t="str">
            <v>VMBO-102 LUCKY TECH136001XX49</v>
          </cell>
          <cell r="B528" t="str">
            <v>VMBO-102 LUCKY TECH</v>
          </cell>
          <cell r="C528" t="str">
            <v>136001XX</v>
          </cell>
          <cell r="D528" t="str">
            <v>136001XX</v>
          </cell>
          <cell r="E528" t="str">
            <v>VESTA INTEL 810 CHIPSET FCPGA</v>
          </cell>
          <cell r="F528">
            <v>49</v>
          </cell>
          <cell r="G528">
            <v>0</v>
          </cell>
          <cell r="J528">
            <v>13</v>
          </cell>
          <cell r="L528">
            <v>0</v>
          </cell>
          <cell r="N528">
            <v>3740.28</v>
          </cell>
          <cell r="O528">
            <v>1500</v>
          </cell>
          <cell r="P528">
            <v>19500</v>
          </cell>
        </row>
        <row r="529">
          <cell r="A529" t="str">
            <v>VMBO-102 LUCKY TECH136001XX59</v>
          </cell>
          <cell r="B529" t="str">
            <v>VMBO-102 LUCKY TECH</v>
          </cell>
          <cell r="C529" t="str">
            <v>136001XX</v>
          </cell>
          <cell r="D529" t="str">
            <v>136001XX</v>
          </cell>
          <cell r="E529" t="str">
            <v>VESTA INTEL 810 CHIPSET FCPGA</v>
          </cell>
          <cell r="F529">
            <v>59</v>
          </cell>
          <cell r="G529">
            <v>0</v>
          </cell>
          <cell r="J529">
            <v>4</v>
          </cell>
          <cell r="L529">
            <v>0</v>
          </cell>
          <cell r="N529">
            <v>3740.28</v>
          </cell>
          <cell r="O529">
            <v>1500</v>
          </cell>
          <cell r="P529">
            <v>6000</v>
          </cell>
        </row>
        <row r="530">
          <cell r="A530" t="str">
            <v>VMBO-102 LUCKY TECH13600318</v>
          </cell>
          <cell r="B530" t="str">
            <v>VMBO-102 LUCKY TECH</v>
          </cell>
          <cell r="C530" t="str">
            <v>136003</v>
          </cell>
          <cell r="D530" t="str">
            <v>136001XX</v>
          </cell>
          <cell r="E530" t="str">
            <v>VESTA INTEL 810 CHIPSET FCPGA</v>
          </cell>
          <cell r="F530">
            <v>18</v>
          </cell>
          <cell r="G530">
            <v>3950</v>
          </cell>
          <cell r="J530">
            <v>8</v>
          </cell>
          <cell r="K530">
            <v>31600</v>
          </cell>
          <cell r="L530">
            <v>3950</v>
          </cell>
          <cell r="M530">
            <v>3785.2415966386557</v>
          </cell>
          <cell r="N530">
            <v>3950</v>
          </cell>
          <cell r="O530">
            <v>2000</v>
          </cell>
          <cell r="P530">
            <v>16000</v>
          </cell>
        </row>
        <row r="531">
          <cell r="A531" t="str">
            <v>VMBO-102136001X19</v>
          </cell>
          <cell r="B531" t="str">
            <v>VMBO-102</v>
          </cell>
          <cell r="C531" t="str">
            <v>136001X</v>
          </cell>
          <cell r="D531" t="str">
            <v>136001X</v>
          </cell>
          <cell r="E531" t="str">
            <v>VESTA INTEL 810 CHIPSET FCPGA</v>
          </cell>
          <cell r="F531">
            <v>19</v>
          </cell>
          <cell r="G531">
            <v>0</v>
          </cell>
          <cell r="H531">
            <v>4</v>
          </cell>
          <cell r="J531">
            <v>868</v>
          </cell>
          <cell r="L531">
            <v>0</v>
          </cell>
          <cell r="N531">
            <v>3740.28</v>
          </cell>
          <cell r="O531">
            <v>2000</v>
          </cell>
          <cell r="P531">
            <v>1744000</v>
          </cell>
        </row>
        <row r="532">
          <cell r="A532" t="str">
            <v>VMBO-102136001X49</v>
          </cell>
          <cell r="B532" t="str">
            <v>VMBO-102</v>
          </cell>
          <cell r="C532" t="str">
            <v>136001X</v>
          </cell>
          <cell r="D532" t="str">
            <v>136001X</v>
          </cell>
          <cell r="E532" t="str">
            <v>VESTA INTEL 810 CHIPSET FCPGA</v>
          </cell>
          <cell r="F532">
            <v>49</v>
          </cell>
          <cell r="G532">
            <v>0</v>
          </cell>
          <cell r="J532">
            <v>5</v>
          </cell>
          <cell r="L532">
            <v>0</v>
          </cell>
          <cell r="N532">
            <v>3740.28</v>
          </cell>
          <cell r="O532">
            <v>2500</v>
          </cell>
          <cell r="P532">
            <v>12500</v>
          </cell>
        </row>
        <row r="533">
          <cell r="A533" t="str">
            <v>VMBO-102136001X59</v>
          </cell>
          <cell r="B533" t="str">
            <v>VMBO-102</v>
          </cell>
          <cell r="C533" t="str">
            <v>136001X</v>
          </cell>
          <cell r="D533" t="str">
            <v>136001X</v>
          </cell>
          <cell r="E533" t="str">
            <v>VESTA INTEL 810 CHIPSET FCPGA</v>
          </cell>
          <cell r="F533">
            <v>59</v>
          </cell>
          <cell r="G533">
            <v>0</v>
          </cell>
          <cell r="J533">
            <v>8</v>
          </cell>
          <cell r="L533">
            <v>0</v>
          </cell>
          <cell r="N533">
            <v>3740.28</v>
          </cell>
          <cell r="O533">
            <v>2500</v>
          </cell>
          <cell r="P533">
            <v>20000</v>
          </cell>
        </row>
        <row r="534">
          <cell r="A534" t="str">
            <v>VMBO-102136001X39</v>
          </cell>
          <cell r="B534" t="str">
            <v>VMBO-102</v>
          </cell>
          <cell r="C534" t="str">
            <v>136001X</v>
          </cell>
          <cell r="D534" t="str">
            <v>136001X</v>
          </cell>
          <cell r="E534" t="str">
            <v>VESTA INTEL 810 CHIPSET FCPGA</v>
          </cell>
          <cell r="F534">
            <v>39</v>
          </cell>
          <cell r="G534">
            <v>0</v>
          </cell>
          <cell r="J534">
            <v>39</v>
          </cell>
          <cell r="O534">
            <v>2500</v>
          </cell>
          <cell r="P534">
            <v>97500</v>
          </cell>
        </row>
        <row r="535">
          <cell r="A535" t="str">
            <v>VMBO-10313600348</v>
          </cell>
          <cell r="B535" t="str">
            <v>VMBO-103</v>
          </cell>
          <cell r="C535" t="str">
            <v>136003</v>
          </cell>
          <cell r="D535" t="str">
            <v>136003</v>
          </cell>
          <cell r="E535" t="str">
            <v>VESTA INTEL 810 CHIPSET FCPGA*</v>
          </cell>
          <cell r="F535">
            <v>48</v>
          </cell>
          <cell r="G535">
            <v>3950</v>
          </cell>
          <cell r="J535">
            <v>7</v>
          </cell>
          <cell r="K535">
            <v>27650</v>
          </cell>
          <cell r="L535">
            <v>3950</v>
          </cell>
          <cell r="M535">
            <v>3785.2415966386557</v>
          </cell>
          <cell r="N535">
            <v>3950</v>
          </cell>
          <cell r="O535">
            <v>20000</v>
          </cell>
          <cell r="P535">
            <v>140000</v>
          </cell>
        </row>
        <row r="536">
          <cell r="A536" t="str">
            <v>VMBO-10313600358</v>
          </cell>
          <cell r="B536" t="str">
            <v>VMBO-103</v>
          </cell>
          <cell r="C536" t="str">
            <v>136003</v>
          </cell>
          <cell r="D536" t="str">
            <v>136003</v>
          </cell>
          <cell r="E536" t="str">
            <v>VESTA INTEL 810 CHIPSET FCPGA*</v>
          </cell>
          <cell r="F536">
            <v>58</v>
          </cell>
          <cell r="G536">
            <v>3950</v>
          </cell>
          <cell r="J536">
            <v>5</v>
          </cell>
          <cell r="K536">
            <v>19750</v>
          </cell>
          <cell r="L536">
            <v>3950</v>
          </cell>
          <cell r="M536">
            <v>3785.2415966386557</v>
          </cell>
          <cell r="N536">
            <v>3950</v>
          </cell>
          <cell r="O536">
            <v>2000</v>
          </cell>
          <cell r="P536">
            <v>10000</v>
          </cell>
        </row>
        <row r="537">
          <cell r="A537" t="str">
            <v>VMBO-10313600348</v>
          </cell>
          <cell r="B537" t="str">
            <v>VMBO-103</v>
          </cell>
          <cell r="C537" t="str">
            <v>136003</v>
          </cell>
          <cell r="D537" t="str">
            <v>136003</v>
          </cell>
          <cell r="E537" t="str">
            <v>VESTA INTEL 810 CHIPSET FCPGA*</v>
          </cell>
          <cell r="F537">
            <v>48</v>
          </cell>
          <cell r="G537">
            <v>3950</v>
          </cell>
          <cell r="J537">
            <v>7</v>
          </cell>
          <cell r="O537">
            <v>2000</v>
          </cell>
          <cell r="P537">
            <v>14000</v>
          </cell>
        </row>
        <row r="538">
          <cell r="A538" t="str">
            <v>VMBO-103136003X19</v>
          </cell>
          <cell r="B538" t="str">
            <v>VMBO-103</v>
          </cell>
          <cell r="C538" t="str">
            <v>136003X</v>
          </cell>
          <cell r="D538" t="str">
            <v>136003X</v>
          </cell>
          <cell r="E538" t="str">
            <v>VESTA INTEL 810 CHIPSET FCPGA</v>
          </cell>
          <cell r="F538">
            <v>19</v>
          </cell>
          <cell r="G538">
            <v>0</v>
          </cell>
          <cell r="H538">
            <v>1</v>
          </cell>
          <cell r="J538">
            <v>42</v>
          </cell>
          <cell r="L538">
            <v>0</v>
          </cell>
          <cell r="N538">
            <v>3950</v>
          </cell>
          <cell r="O538">
            <v>2000</v>
          </cell>
          <cell r="P538">
            <v>86000</v>
          </cell>
        </row>
        <row r="539">
          <cell r="A539" t="str">
            <v>VMBO10313603018</v>
          </cell>
          <cell r="B539" t="str">
            <v>VMBO103</v>
          </cell>
          <cell r="C539" t="str">
            <v>136030</v>
          </cell>
          <cell r="D539" t="str">
            <v>136030</v>
          </cell>
          <cell r="E539" t="str">
            <v>VESTA INTEL 810E CHIPSET FCPGA</v>
          </cell>
          <cell r="F539">
            <v>18</v>
          </cell>
          <cell r="G539">
            <v>2722.25</v>
          </cell>
          <cell r="J539">
            <v>36</v>
          </cell>
          <cell r="K539">
            <v>98001</v>
          </cell>
          <cell r="L539">
            <v>2722.25</v>
          </cell>
          <cell r="M539">
            <v>3288.2320710508325</v>
          </cell>
          <cell r="N539">
            <v>2722.25</v>
          </cell>
          <cell r="O539">
            <v>3900</v>
          </cell>
          <cell r="P539">
            <v>140400</v>
          </cell>
        </row>
        <row r="540">
          <cell r="A540" t="str">
            <v>VMBO10313603058</v>
          </cell>
          <cell r="B540" t="str">
            <v>VMBO103</v>
          </cell>
          <cell r="C540" t="str">
            <v>136030</v>
          </cell>
          <cell r="D540" t="str">
            <v>136030</v>
          </cell>
          <cell r="E540" t="str">
            <v>VESTA INTEL 810E CHIPSET FCPGA</v>
          </cell>
          <cell r="F540">
            <v>58</v>
          </cell>
          <cell r="G540">
            <v>2722.25</v>
          </cell>
          <cell r="J540">
            <v>5</v>
          </cell>
          <cell r="K540">
            <v>13611.25</v>
          </cell>
          <cell r="L540">
            <v>2722.25</v>
          </cell>
          <cell r="M540">
            <v>3288.2320710508325</v>
          </cell>
          <cell r="N540">
            <v>2722.25</v>
          </cell>
          <cell r="O540">
            <v>3900</v>
          </cell>
          <cell r="P540">
            <v>19500</v>
          </cell>
        </row>
        <row r="541">
          <cell r="A541" t="str">
            <v>VMBO10313603068</v>
          </cell>
          <cell r="B541" t="str">
            <v>VMBO103</v>
          </cell>
          <cell r="C541" t="str">
            <v>136030</v>
          </cell>
          <cell r="D541" t="str">
            <v>136030</v>
          </cell>
          <cell r="E541" t="str">
            <v>VESTA INTEL 810E CHIPSET FCPGA</v>
          </cell>
          <cell r="F541">
            <v>68</v>
          </cell>
          <cell r="G541">
            <v>2722.25</v>
          </cell>
          <cell r="J541">
            <v>3</v>
          </cell>
          <cell r="K541">
            <v>8166.75</v>
          </cell>
          <cell r="L541">
            <v>2722.25</v>
          </cell>
          <cell r="M541">
            <v>3288.2320710508325</v>
          </cell>
          <cell r="N541">
            <v>2722.25</v>
          </cell>
          <cell r="O541">
            <v>3900</v>
          </cell>
          <cell r="P541">
            <v>11700</v>
          </cell>
        </row>
        <row r="542">
          <cell r="A542" t="str">
            <v>VMBO103136030G18</v>
          </cell>
          <cell r="B542" t="str">
            <v>VMBO103</v>
          </cell>
          <cell r="C542" t="str">
            <v>136030G</v>
          </cell>
          <cell r="D542" t="str">
            <v>136030G</v>
          </cell>
          <cell r="E542" t="str">
            <v>VESTA 810E CHIPSET BABY AT</v>
          </cell>
          <cell r="F542">
            <v>18</v>
          </cell>
          <cell r="G542">
            <v>768.32</v>
          </cell>
          <cell r="J542">
            <v>30</v>
          </cell>
          <cell r="K542">
            <v>23049.57</v>
          </cell>
          <cell r="L542">
            <v>768.32</v>
          </cell>
          <cell r="N542">
            <v>2722.25</v>
          </cell>
          <cell r="O542">
            <v>2700</v>
          </cell>
          <cell r="P542">
            <v>81000</v>
          </cell>
        </row>
        <row r="543">
          <cell r="A543" t="str">
            <v>VMBO103136030G58</v>
          </cell>
          <cell r="B543" t="str">
            <v>VMBO103</v>
          </cell>
          <cell r="C543" t="str">
            <v>136030G</v>
          </cell>
          <cell r="D543" t="str">
            <v>136030G</v>
          </cell>
          <cell r="E543" t="str">
            <v>VESTA 810E CHIPSET BABY AT</v>
          </cell>
          <cell r="F543">
            <v>58</v>
          </cell>
          <cell r="G543">
            <v>768.32</v>
          </cell>
          <cell r="J543">
            <v>27</v>
          </cell>
          <cell r="K543">
            <v>20744.61</v>
          </cell>
          <cell r="L543">
            <v>768.32</v>
          </cell>
          <cell r="N543">
            <v>2722.25</v>
          </cell>
          <cell r="O543">
            <v>2700</v>
          </cell>
          <cell r="P543">
            <v>72900</v>
          </cell>
        </row>
        <row r="544">
          <cell r="A544" t="str">
            <v>VMBO103136030G68</v>
          </cell>
          <cell r="B544" t="str">
            <v>VMBO103</v>
          </cell>
          <cell r="C544" t="str">
            <v>136030G</v>
          </cell>
          <cell r="D544" t="str">
            <v>136030G</v>
          </cell>
          <cell r="E544" t="str">
            <v>VESTA 810E CHIPSET BABY AT</v>
          </cell>
          <cell r="F544">
            <v>68</v>
          </cell>
          <cell r="G544">
            <v>768.32</v>
          </cell>
          <cell r="J544">
            <v>1</v>
          </cell>
          <cell r="K544">
            <v>768.31</v>
          </cell>
          <cell r="L544">
            <v>768.32</v>
          </cell>
          <cell r="N544">
            <v>2722.25</v>
          </cell>
          <cell r="O544">
            <v>2700</v>
          </cell>
          <cell r="P544">
            <v>2700</v>
          </cell>
        </row>
        <row r="545">
          <cell r="A545" t="str">
            <v>VMBO103136030R18</v>
          </cell>
          <cell r="B545" t="str">
            <v>VMBO103</v>
          </cell>
          <cell r="C545" t="str">
            <v>136030R</v>
          </cell>
          <cell r="D545" t="str">
            <v>136030R</v>
          </cell>
          <cell r="E545" t="str">
            <v>VESTA 810E CHIPSET BABY AT</v>
          </cell>
          <cell r="F545">
            <v>18</v>
          </cell>
          <cell r="G545">
            <v>151.79</v>
          </cell>
          <cell r="J545">
            <v>17</v>
          </cell>
          <cell r="K545">
            <v>2580.5</v>
          </cell>
          <cell r="L545">
            <v>151.79</v>
          </cell>
          <cell r="M545">
            <v>4500</v>
          </cell>
          <cell r="N545">
            <v>2722.25</v>
          </cell>
          <cell r="O545">
            <v>2700</v>
          </cell>
          <cell r="P545">
            <v>45900</v>
          </cell>
        </row>
        <row r="546">
          <cell r="A546" t="str">
            <v>VMBO103136030R58</v>
          </cell>
          <cell r="B546" t="str">
            <v>VMBO103</v>
          </cell>
          <cell r="C546" t="str">
            <v>136030R</v>
          </cell>
          <cell r="D546" t="str">
            <v>136030R</v>
          </cell>
          <cell r="E546" t="str">
            <v>VESTA 810E CHIPSET BABY AT</v>
          </cell>
          <cell r="F546">
            <v>58</v>
          </cell>
          <cell r="G546">
            <v>151.79</v>
          </cell>
          <cell r="J546">
            <v>23</v>
          </cell>
          <cell r="K546">
            <v>3491.27</v>
          </cell>
          <cell r="L546">
            <v>151.79</v>
          </cell>
          <cell r="M546">
            <v>4500</v>
          </cell>
          <cell r="N546">
            <v>2722.25</v>
          </cell>
          <cell r="O546">
            <v>2700</v>
          </cell>
          <cell r="P546">
            <v>62100</v>
          </cell>
        </row>
        <row r="547">
          <cell r="A547" t="str">
            <v>VMBO103136030R59</v>
          </cell>
          <cell r="B547" t="str">
            <v>VMBO103</v>
          </cell>
          <cell r="C547" t="str">
            <v>136030R</v>
          </cell>
          <cell r="D547" t="str">
            <v>136030R</v>
          </cell>
          <cell r="E547" t="str">
            <v>VESTA 810E CHIPSET BABY AT</v>
          </cell>
          <cell r="F547">
            <v>59</v>
          </cell>
          <cell r="G547">
            <v>151.79</v>
          </cell>
          <cell r="J547">
            <v>1</v>
          </cell>
          <cell r="K547">
            <v>151.79</v>
          </cell>
          <cell r="L547">
            <v>151.79</v>
          </cell>
          <cell r="M547">
            <v>4500</v>
          </cell>
          <cell r="N547">
            <v>2722.25</v>
          </cell>
          <cell r="O547">
            <v>2700</v>
          </cell>
          <cell r="P547">
            <v>2700</v>
          </cell>
        </row>
        <row r="548">
          <cell r="A548" t="str">
            <v>VMBO103136030R68</v>
          </cell>
          <cell r="B548" t="str">
            <v>VMBO103</v>
          </cell>
          <cell r="C548" t="str">
            <v>136030R</v>
          </cell>
          <cell r="D548" t="str">
            <v>136030R</v>
          </cell>
          <cell r="E548" t="str">
            <v>VESTA 810E CHIPSET BABY AT</v>
          </cell>
          <cell r="F548">
            <v>68</v>
          </cell>
          <cell r="G548">
            <v>151.79</v>
          </cell>
          <cell r="J548">
            <v>4</v>
          </cell>
          <cell r="K548">
            <v>607.16999999999996</v>
          </cell>
          <cell r="L548">
            <v>151.79</v>
          </cell>
          <cell r="M548">
            <v>4500</v>
          </cell>
          <cell r="N548">
            <v>2722.25</v>
          </cell>
          <cell r="O548">
            <v>2700</v>
          </cell>
          <cell r="P548">
            <v>10800</v>
          </cell>
        </row>
        <row r="549">
          <cell r="A549" t="str">
            <v>VMBO103136030X19</v>
          </cell>
          <cell r="B549" t="str">
            <v>VMBO103</v>
          </cell>
          <cell r="C549" t="str">
            <v>136030X</v>
          </cell>
          <cell r="D549" t="str">
            <v>136030X</v>
          </cell>
          <cell r="E549" t="str">
            <v>VESTA 810E CHIPSET BABY AT</v>
          </cell>
          <cell r="F549">
            <v>19</v>
          </cell>
          <cell r="G549">
            <v>0</v>
          </cell>
          <cell r="H549">
            <v>8</v>
          </cell>
          <cell r="J549">
            <v>404</v>
          </cell>
          <cell r="L549">
            <v>0</v>
          </cell>
          <cell r="N549">
            <v>2722.25</v>
          </cell>
          <cell r="O549">
            <v>2700</v>
          </cell>
          <cell r="P549">
            <v>1112400</v>
          </cell>
        </row>
        <row r="550">
          <cell r="A550" t="str">
            <v>VMBO103136030X49</v>
          </cell>
          <cell r="B550" t="str">
            <v>VMBO103</v>
          </cell>
          <cell r="C550" t="str">
            <v>136030X</v>
          </cell>
          <cell r="D550" t="str">
            <v>136030X</v>
          </cell>
          <cell r="E550" t="str">
            <v>VESTA 810E CHIPSET BABY AT</v>
          </cell>
          <cell r="F550">
            <v>49</v>
          </cell>
          <cell r="G550">
            <v>0</v>
          </cell>
          <cell r="J550">
            <v>10</v>
          </cell>
          <cell r="L550">
            <v>0</v>
          </cell>
          <cell r="N550">
            <v>2722.25</v>
          </cell>
          <cell r="O550">
            <v>2700</v>
          </cell>
          <cell r="P550">
            <v>27000</v>
          </cell>
        </row>
        <row r="551">
          <cell r="A551" t="str">
            <v>VMBO103136030X59</v>
          </cell>
          <cell r="B551" t="str">
            <v>VMBO103</v>
          </cell>
          <cell r="C551" t="str">
            <v>136030X</v>
          </cell>
          <cell r="D551" t="str">
            <v>136030X</v>
          </cell>
          <cell r="E551" t="str">
            <v>VESTA 810E CHIPSET BABY AT</v>
          </cell>
          <cell r="F551">
            <v>59</v>
          </cell>
          <cell r="G551">
            <v>0</v>
          </cell>
          <cell r="J551">
            <v>19</v>
          </cell>
          <cell r="L551">
            <v>0</v>
          </cell>
          <cell r="N551">
            <v>2722.25</v>
          </cell>
          <cell r="O551">
            <v>2700</v>
          </cell>
          <cell r="P551">
            <v>51300</v>
          </cell>
        </row>
        <row r="552">
          <cell r="A552" t="str">
            <v>VMBO103136030X39</v>
          </cell>
          <cell r="B552" t="str">
            <v>VMBO103</v>
          </cell>
          <cell r="C552" t="str">
            <v>136030X</v>
          </cell>
          <cell r="D552" t="str">
            <v>136030X</v>
          </cell>
          <cell r="E552" t="str">
            <v>VESTA 810E CHIPSET BABY AT</v>
          </cell>
          <cell r="F552">
            <v>39</v>
          </cell>
          <cell r="G552">
            <v>0</v>
          </cell>
          <cell r="J552">
            <v>15</v>
          </cell>
          <cell r="O552">
            <v>2700</v>
          </cell>
          <cell r="P552">
            <v>40500</v>
          </cell>
        </row>
        <row r="553">
          <cell r="A553" t="str">
            <v>VMBO-10413603158</v>
          </cell>
          <cell r="B553" t="str">
            <v>VMBO-104</v>
          </cell>
          <cell r="C553" t="str">
            <v>136031</v>
          </cell>
          <cell r="D553" t="str">
            <v>136031</v>
          </cell>
          <cell r="E553" t="str">
            <v>VESTA INTEL 815 CHIPSET FCPGA*</v>
          </cell>
          <cell r="F553">
            <v>58</v>
          </cell>
          <cell r="G553">
            <v>3455.24</v>
          </cell>
          <cell r="J553">
            <v>5</v>
          </cell>
          <cell r="K553">
            <v>17276.2</v>
          </cell>
          <cell r="L553">
            <v>3455.24</v>
          </cell>
          <cell r="M553">
            <v>4308.0352741740153</v>
          </cell>
          <cell r="N553">
            <v>3455.24</v>
          </cell>
          <cell r="O553">
            <v>3400</v>
          </cell>
          <cell r="P553">
            <v>17000</v>
          </cell>
        </row>
        <row r="554">
          <cell r="A554" t="str">
            <v>VMBO-104136031G58</v>
          </cell>
          <cell r="B554" t="str">
            <v>VMBO-104</v>
          </cell>
          <cell r="C554" t="str">
            <v>136031G</v>
          </cell>
          <cell r="D554" t="str">
            <v>136031G</v>
          </cell>
          <cell r="E554" t="str">
            <v>VESTA INTEL 815 CHIPSET FCPGA*</v>
          </cell>
          <cell r="F554">
            <v>58</v>
          </cell>
          <cell r="G554">
            <v>1093.0999999999999</v>
          </cell>
          <cell r="J554">
            <v>1</v>
          </cell>
          <cell r="K554">
            <v>1093.0999999999999</v>
          </cell>
          <cell r="L554">
            <v>1093.0999999999999</v>
          </cell>
          <cell r="N554">
            <v>3455.24</v>
          </cell>
          <cell r="O554">
            <v>3900</v>
          </cell>
          <cell r="P554">
            <v>3900</v>
          </cell>
        </row>
        <row r="555">
          <cell r="A555" t="str">
            <v>VMBO-104136031G68</v>
          </cell>
          <cell r="B555" t="str">
            <v>VMBO-104</v>
          </cell>
          <cell r="C555" t="str">
            <v>136031G</v>
          </cell>
          <cell r="D555" t="str">
            <v>136031G</v>
          </cell>
          <cell r="E555" t="str">
            <v>VESTA INTEL 815 CHIPSET FCPGA*</v>
          </cell>
          <cell r="F555">
            <v>68</v>
          </cell>
          <cell r="G555">
            <v>1093.0999999999999</v>
          </cell>
          <cell r="J555">
            <v>3</v>
          </cell>
          <cell r="K555">
            <v>3279.31</v>
          </cell>
          <cell r="L555">
            <v>1093.0999999999999</v>
          </cell>
          <cell r="N555">
            <v>3455.24</v>
          </cell>
          <cell r="O555">
            <v>3900</v>
          </cell>
          <cell r="P555">
            <v>11700</v>
          </cell>
        </row>
        <row r="556">
          <cell r="A556" t="str">
            <v>VMBO-104136031R58</v>
          </cell>
          <cell r="B556" t="str">
            <v>VMBO-104</v>
          </cell>
          <cell r="C556" t="str">
            <v>136031R</v>
          </cell>
          <cell r="D556" t="str">
            <v>136031R</v>
          </cell>
          <cell r="E556" t="str">
            <v>VESTA INTEL 815 CHIPSET FCPGA*</v>
          </cell>
          <cell r="F556">
            <v>58</v>
          </cell>
          <cell r="G556">
            <v>94.22</v>
          </cell>
          <cell r="H556">
            <v>2</v>
          </cell>
          <cell r="I556">
            <v>188.43</v>
          </cell>
          <cell r="J556">
            <v>8</v>
          </cell>
          <cell r="K556">
            <v>753.72</v>
          </cell>
          <cell r="L556">
            <v>94.22</v>
          </cell>
          <cell r="N556">
            <v>3455.24</v>
          </cell>
          <cell r="O556">
            <v>3400</v>
          </cell>
          <cell r="P556">
            <v>34000</v>
          </cell>
        </row>
        <row r="557">
          <cell r="A557" t="str">
            <v>VMBO-104136031X19</v>
          </cell>
          <cell r="B557" t="str">
            <v>VMBO-104</v>
          </cell>
          <cell r="C557" t="str">
            <v>136031X</v>
          </cell>
          <cell r="D557" t="str">
            <v>136031X</v>
          </cell>
          <cell r="E557" t="str">
            <v>VESTA INTEL 815 CHIPSET FCPGA*</v>
          </cell>
          <cell r="F557">
            <v>19</v>
          </cell>
          <cell r="G557">
            <v>0</v>
          </cell>
          <cell r="J557">
            <v>94</v>
          </cell>
          <cell r="L557">
            <v>0</v>
          </cell>
          <cell r="N557">
            <v>3455.24</v>
          </cell>
          <cell r="O557">
            <v>3500</v>
          </cell>
          <cell r="P557">
            <v>329000</v>
          </cell>
        </row>
        <row r="558">
          <cell r="A558" t="str">
            <v>VMBO-104136031X59</v>
          </cell>
          <cell r="B558" t="str">
            <v>VMBO-104</v>
          </cell>
          <cell r="C558" t="str">
            <v>136031X</v>
          </cell>
          <cell r="D558" t="str">
            <v>136031X</v>
          </cell>
          <cell r="E558" t="str">
            <v>VESTA INTEL 815 CHIPSET FCPGA*</v>
          </cell>
          <cell r="F558">
            <v>59</v>
          </cell>
          <cell r="G558">
            <v>0</v>
          </cell>
          <cell r="J558">
            <v>3</v>
          </cell>
          <cell r="L558">
            <v>0</v>
          </cell>
          <cell r="N558">
            <v>3455.24</v>
          </cell>
          <cell r="O558">
            <v>3500</v>
          </cell>
          <cell r="P558">
            <v>10500</v>
          </cell>
        </row>
        <row r="559">
          <cell r="A559" t="str">
            <v>VMBO-105136032R18</v>
          </cell>
          <cell r="B559" t="str">
            <v>VMBO-105</v>
          </cell>
          <cell r="C559" t="str">
            <v>136032R</v>
          </cell>
          <cell r="D559" t="str">
            <v>136032R</v>
          </cell>
          <cell r="E559" t="str">
            <v>VESTA INTEL 815E CHIPSET FCPGA</v>
          </cell>
          <cell r="F559">
            <v>18</v>
          </cell>
          <cell r="G559">
            <v>0.67</v>
          </cell>
          <cell r="J559">
            <v>1</v>
          </cell>
          <cell r="K559">
            <v>0.67</v>
          </cell>
          <cell r="L559">
            <v>0.67</v>
          </cell>
          <cell r="O559">
            <v>4000</v>
          </cell>
          <cell r="P559">
            <v>4000</v>
          </cell>
        </row>
        <row r="560">
          <cell r="A560" t="str">
            <v>VMBO-105136032X19</v>
          </cell>
          <cell r="B560" t="str">
            <v>VMBO-105</v>
          </cell>
          <cell r="C560" t="str">
            <v>136032X</v>
          </cell>
          <cell r="D560" t="str">
            <v>136032X</v>
          </cell>
          <cell r="E560" t="str">
            <v>VESTA INTEL 815E CHIPSET FCPGA</v>
          </cell>
          <cell r="F560">
            <v>19</v>
          </cell>
          <cell r="G560">
            <v>0</v>
          </cell>
          <cell r="J560">
            <v>9</v>
          </cell>
          <cell r="L560">
            <v>0</v>
          </cell>
          <cell r="O560">
            <v>3500</v>
          </cell>
          <cell r="P560">
            <v>31500</v>
          </cell>
        </row>
        <row r="561">
          <cell r="A561" t="str">
            <v>VOPT-103136004A18</v>
          </cell>
          <cell r="B561" t="str">
            <v>VOPT-103</v>
          </cell>
          <cell r="C561" t="str">
            <v>136004A</v>
          </cell>
          <cell r="D561" t="str">
            <v>136004A</v>
          </cell>
          <cell r="E561" t="str">
            <v>VESTA CD-ROM DRIVE 52X ****.**</v>
          </cell>
          <cell r="F561">
            <v>18</v>
          </cell>
          <cell r="G561">
            <v>1467.96</v>
          </cell>
          <cell r="J561">
            <v>1</v>
          </cell>
          <cell r="K561">
            <v>1467.96</v>
          </cell>
          <cell r="L561">
            <v>1467.96</v>
          </cell>
          <cell r="N561">
            <v>1467.96</v>
          </cell>
          <cell r="O561">
            <v>1500</v>
          </cell>
          <cell r="P561">
            <v>1500</v>
          </cell>
        </row>
        <row r="562">
          <cell r="A562" t="str">
            <v>VOPT-103136004B18</v>
          </cell>
          <cell r="B562" t="str">
            <v>VOPT-103</v>
          </cell>
          <cell r="C562" t="str">
            <v>136004B</v>
          </cell>
          <cell r="D562" t="str">
            <v>136004B</v>
          </cell>
          <cell r="E562" t="str">
            <v>VESTA CD-ROM DRIVE 52X ****.**</v>
          </cell>
          <cell r="F562">
            <v>18</v>
          </cell>
          <cell r="G562">
            <v>1467.96</v>
          </cell>
          <cell r="J562">
            <v>1</v>
          </cell>
          <cell r="K562">
            <v>1467.96</v>
          </cell>
          <cell r="L562">
            <v>1467.96</v>
          </cell>
          <cell r="N562">
            <v>1467.96</v>
          </cell>
          <cell r="O562">
            <v>1500</v>
          </cell>
          <cell r="P562">
            <v>1500</v>
          </cell>
        </row>
        <row r="563">
          <cell r="A563" t="str">
            <v>VOPT-103136004C18</v>
          </cell>
          <cell r="B563" t="str">
            <v>VOPT-103</v>
          </cell>
          <cell r="C563" t="str">
            <v>136004C</v>
          </cell>
          <cell r="D563" t="str">
            <v>136004C</v>
          </cell>
          <cell r="E563" t="str">
            <v>VESTA CD-ROM DRIVE 52X ****.**</v>
          </cell>
          <cell r="F563">
            <v>18</v>
          </cell>
          <cell r="G563">
            <v>1467.96</v>
          </cell>
          <cell r="J563">
            <v>1</v>
          </cell>
          <cell r="K563">
            <v>1467.96</v>
          </cell>
          <cell r="L563">
            <v>1467.96</v>
          </cell>
          <cell r="N563">
            <v>1467.96</v>
          </cell>
          <cell r="O563">
            <v>1500</v>
          </cell>
          <cell r="P563">
            <v>1500</v>
          </cell>
        </row>
        <row r="564">
          <cell r="A564" t="str">
            <v>VOPT-103136004G48</v>
          </cell>
          <cell r="B564" t="str">
            <v>VOPT-103</v>
          </cell>
          <cell r="C564" t="str">
            <v>136004G</v>
          </cell>
          <cell r="D564" t="str">
            <v>136004G</v>
          </cell>
          <cell r="E564" t="str">
            <v>VESTA CD-ROM DRIVE 52X ****.**</v>
          </cell>
          <cell r="F564">
            <v>48</v>
          </cell>
          <cell r="G564">
            <v>441.24</v>
          </cell>
          <cell r="J564">
            <v>1</v>
          </cell>
          <cell r="K564">
            <v>441.24</v>
          </cell>
          <cell r="L564">
            <v>441.24</v>
          </cell>
          <cell r="N564">
            <v>1467.96</v>
          </cell>
          <cell r="O564">
            <v>1500</v>
          </cell>
          <cell r="P564">
            <v>1500</v>
          </cell>
        </row>
        <row r="565">
          <cell r="A565" t="str">
            <v>VOPT-103136004G58</v>
          </cell>
          <cell r="B565" t="str">
            <v>VOPT-103</v>
          </cell>
          <cell r="C565" t="str">
            <v>136004G</v>
          </cell>
          <cell r="D565" t="str">
            <v>136004G</v>
          </cell>
          <cell r="E565" t="str">
            <v>VESTA CD-ROM DRIVE 52X ****.**</v>
          </cell>
          <cell r="F565">
            <v>58</v>
          </cell>
          <cell r="G565">
            <v>441.24</v>
          </cell>
          <cell r="J565">
            <v>4</v>
          </cell>
          <cell r="K565">
            <v>1764.96</v>
          </cell>
          <cell r="L565">
            <v>441.24</v>
          </cell>
          <cell r="N565">
            <v>1467.96</v>
          </cell>
          <cell r="O565">
            <v>1500</v>
          </cell>
          <cell r="P565">
            <v>6000</v>
          </cell>
        </row>
        <row r="566">
          <cell r="A566" t="str">
            <v>VOPT-103136004H18</v>
          </cell>
          <cell r="B566" t="str">
            <v>VOPT-103</v>
          </cell>
          <cell r="C566" t="str">
            <v>136004H</v>
          </cell>
          <cell r="D566" t="str">
            <v>136004H</v>
          </cell>
          <cell r="E566" t="str">
            <v>VESTA CD-ROM DRIVE 52X ****.**</v>
          </cell>
          <cell r="F566">
            <v>18</v>
          </cell>
          <cell r="G566">
            <v>1467.96</v>
          </cell>
          <cell r="J566">
            <v>1</v>
          </cell>
          <cell r="K566">
            <v>1467.96</v>
          </cell>
          <cell r="L566">
            <v>1467.96</v>
          </cell>
          <cell r="N566">
            <v>1467.96</v>
          </cell>
          <cell r="O566">
            <v>1500</v>
          </cell>
          <cell r="P566">
            <v>1500</v>
          </cell>
        </row>
        <row r="567">
          <cell r="A567" t="str">
            <v>VOPT-103136004I18</v>
          </cell>
          <cell r="B567" t="str">
            <v>VOPT-103</v>
          </cell>
          <cell r="C567" t="str">
            <v>136004I</v>
          </cell>
          <cell r="D567" t="str">
            <v>136004I</v>
          </cell>
          <cell r="E567" t="str">
            <v>VESTA CD-ROM DRIVE 52X ****.**</v>
          </cell>
          <cell r="F567">
            <v>18</v>
          </cell>
          <cell r="G567">
            <v>1467.96</v>
          </cell>
          <cell r="J567">
            <v>1</v>
          </cell>
          <cell r="K567">
            <v>1467.96</v>
          </cell>
          <cell r="L567">
            <v>1467.96</v>
          </cell>
          <cell r="N567">
            <v>1467.96</v>
          </cell>
          <cell r="O567">
            <v>1500</v>
          </cell>
          <cell r="P567">
            <v>1500</v>
          </cell>
        </row>
        <row r="568">
          <cell r="A568" t="str">
            <v>VOPT-103136004K18</v>
          </cell>
          <cell r="B568" t="str">
            <v>VOPT-103</v>
          </cell>
          <cell r="C568" t="str">
            <v>136004K</v>
          </cell>
          <cell r="D568" t="str">
            <v>136004K</v>
          </cell>
          <cell r="E568" t="str">
            <v>VESTA CD-ROM DRIVE 52X ****.**</v>
          </cell>
          <cell r="F568">
            <v>18</v>
          </cell>
          <cell r="G568">
            <v>1467.96</v>
          </cell>
          <cell r="J568">
            <v>1</v>
          </cell>
          <cell r="K568">
            <v>1467.96</v>
          </cell>
          <cell r="L568">
            <v>1467.96</v>
          </cell>
          <cell r="N568">
            <v>1467.96</v>
          </cell>
          <cell r="O568">
            <v>1500</v>
          </cell>
          <cell r="P568">
            <v>1500</v>
          </cell>
        </row>
        <row r="569">
          <cell r="A569" t="str">
            <v>VOPT-103136004L18</v>
          </cell>
          <cell r="B569" t="str">
            <v>VOPT-103</v>
          </cell>
          <cell r="C569" t="str">
            <v>136004L</v>
          </cell>
          <cell r="D569" t="str">
            <v>136004L</v>
          </cell>
          <cell r="E569" t="str">
            <v>VESTA CD-ROM DRIVE 52X ****.**</v>
          </cell>
          <cell r="F569">
            <v>18</v>
          </cell>
          <cell r="G569">
            <v>1467.96</v>
          </cell>
          <cell r="J569">
            <v>1</v>
          </cell>
          <cell r="K569">
            <v>1467.96</v>
          </cell>
          <cell r="L569">
            <v>1467.96</v>
          </cell>
          <cell r="N569">
            <v>1467.96</v>
          </cell>
          <cell r="O569">
            <v>1500</v>
          </cell>
          <cell r="P569">
            <v>1500</v>
          </cell>
        </row>
        <row r="570">
          <cell r="A570" t="str">
            <v>VOPT-103136004P18</v>
          </cell>
          <cell r="B570" t="str">
            <v>VOPT-103</v>
          </cell>
          <cell r="C570" t="str">
            <v>136004P</v>
          </cell>
          <cell r="D570" t="str">
            <v>136004P</v>
          </cell>
          <cell r="E570" t="str">
            <v>VESTA CD-ROM DRIVE 52X ****.**</v>
          </cell>
          <cell r="F570">
            <v>18</v>
          </cell>
          <cell r="G570">
            <v>1467.96</v>
          </cell>
          <cell r="J570">
            <v>1</v>
          </cell>
          <cell r="K570">
            <v>1467.96</v>
          </cell>
          <cell r="L570">
            <v>1467.96</v>
          </cell>
          <cell r="N570">
            <v>1467.96</v>
          </cell>
          <cell r="O570">
            <v>1500</v>
          </cell>
          <cell r="P570">
            <v>1500</v>
          </cell>
        </row>
        <row r="571">
          <cell r="A571" t="str">
            <v>VOPT-103136004R18</v>
          </cell>
          <cell r="B571" t="str">
            <v>VOPT-103</v>
          </cell>
          <cell r="C571" t="str">
            <v>136004R</v>
          </cell>
          <cell r="D571" t="str">
            <v>136004R</v>
          </cell>
          <cell r="E571" t="str">
            <v>VESTA CD-ROM DRIVE 52X ****.**</v>
          </cell>
          <cell r="F571">
            <v>18</v>
          </cell>
          <cell r="G571">
            <v>164.1</v>
          </cell>
          <cell r="J571">
            <v>14</v>
          </cell>
          <cell r="K571">
            <v>2297.42</v>
          </cell>
          <cell r="L571">
            <v>164.1</v>
          </cell>
          <cell r="N571">
            <v>1467.96</v>
          </cell>
          <cell r="O571">
            <v>2000</v>
          </cell>
          <cell r="P571">
            <v>28000</v>
          </cell>
        </row>
        <row r="572">
          <cell r="A572" t="str">
            <v>VOPT-103136004R58</v>
          </cell>
          <cell r="B572" t="str">
            <v>VOPT-103</v>
          </cell>
          <cell r="C572" t="str">
            <v>136004R</v>
          </cell>
          <cell r="D572" t="str">
            <v>136004R</v>
          </cell>
          <cell r="E572" t="str">
            <v>VESTA CD-ROM DRIVE 52X ****.**</v>
          </cell>
          <cell r="F572">
            <v>58</v>
          </cell>
          <cell r="G572">
            <v>164.1</v>
          </cell>
          <cell r="H572">
            <v>1</v>
          </cell>
          <cell r="I572">
            <v>164.1</v>
          </cell>
          <cell r="L572">
            <v>164.1</v>
          </cell>
          <cell r="N572">
            <v>1467.96</v>
          </cell>
          <cell r="O572">
            <v>2000</v>
          </cell>
          <cell r="P572">
            <v>2000</v>
          </cell>
        </row>
        <row r="573">
          <cell r="A573" t="str">
            <v>VOPT-103136004X19</v>
          </cell>
          <cell r="B573" t="str">
            <v>VOPT-103</v>
          </cell>
          <cell r="C573" t="str">
            <v>136004X</v>
          </cell>
          <cell r="D573" t="str">
            <v>136004X</v>
          </cell>
          <cell r="E573" t="str">
            <v>VESTA CD-ROM DRIVE 52X BOX PACK</v>
          </cell>
          <cell r="F573">
            <v>19</v>
          </cell>
          <cell r="G573">
            <v>0</v>
          </cell>
          <cell r="J573">
            <v>58</v>
          </cell>
          <cell r="L573">
            <v>0</v>
          </cell>
          <cell r="N573">
            <v>1467.96</v>
          </cell>
          <cell r="O573">
            <v>1800</v>
          </cell>
          <cell r="P573">
            <v>104400</v>
          </cell>
        </row>
        <row r="574">
          <cell r="A574" t="str">
            <v>VOPT-10313600548</v>
          </cell>
          <cell r="B574" t="str">
            <v>VOPT-103</v>
          </cell>
          <cell r="C574" t="str">
            <v>136005</v>
          </cell>
          <cell r="D574" t="str">
            <v>136005</v>
          </cell>
          <cell r="E574" t="str">
            <v>VESTA CD-ROM DRIVE 52X*****.**</v>
          </cell>
          <cell r="F574">
            <v>48</v>
          </cell>
          <cell r="G574">
            <v>2000</v>
          </cell>
          <cell r="J574">
            <v>9</v>
          </cell>
          <cell r="K574">
            <v>18000</v>
          </cell>
          <cell r="L574">
            <v>2000</v>
          </cell>
          <cell r="M574">
            <v>1540.4288577154309</v>
          </cell>
          <cell r="N574">
            <v>2000</v>
          </cell>
          <cell r="O574">
            <v>2000</v>
          </cell>
          <cell r="P574">
            <v>18000</v>
          </cell>
        </row>
        <row r="575">
          <cell r="A575" t="str">
            <v>VOPT-10313600568</v>
          </cell>
          <cell r="B575" t="str">
            <v>VOPT-103</v>
          </cell>
          <cell r="C575" t="str">
            <v>136005</v>
          </cell>
          <cell r="D575" t="str">
            <v>136005</v>
          </cell>
          <cell r="E575" t="str">
            <v>VESTA CD-ROM DRIVE 52X*****.**</v>
          </cell>
          <cell r="F575">
            <v>68</v>
          </cell>
          <cell r="G575">
            <v>2000</v>
          </cell>
          <cell r="J575">
            <v>8</v>
          </cell>
          <cell r="K575">
            <v>16000</v>
          </cell>
          <cell r="L575">
            <v>2000</v>
          </cell>
          <cell r="M575">
            <v>1540.4288577154309</v>
          </cell>
          <cell r="N575">
            <v>2000</v>
          </cell>
          <cell r="O575">
            <v>2000</v>
          </cell>
          <cell r="P575">
            <v>16000</v>
          </cell>
        </row>
        <row r="576">
          <cell r="A576" t="str">
            <v>VOPT-103136005X19</v>
          </cell>
          <cell r="B576" t="str">
            <v>VOPT-103</v>
          </cell>
          <cell r="C576" t="str">
            <v>136005X</v>
          </cell>
          <cell r="D576" t="str">
            <v>136005X</v>
          </cell>
          <cell r="E576" t="str">
            <v>VESTA CD-ROM DRIVE 52X*****.**</v>
          </cell>
          <cell r="F576">
            <v>19</v>
          </cell>
          <cell r="G576">
            <v>0</v>
          </cell>
          <cell r="J576">
            <v>7</v>
          </cell>
          <cell r="L576">
            <v>0</v>
          </cell>
          <cell r="N576">
            <v>2000</v>
          </cell>
          <cell r="O576">
            <v>1800</v>
          </cell>
          <cell r="P576">
            <v>12600</v>
          </cell>
        </row>
        <row r="577">
          <cell r="A577" t="str">
            <v>VOPT-103136005X59</v>
          </cell>
          <cell r="B577" t="str">
            <v>VOPT-103</v>
          </cell>
          <cell r="C577" t="str">
            <v>136005X</v>
          </cell>
          <cell r="D577" t="str">
            <v>136005X</v>
          </cell>
          <cell r="E577" t="str">
            <v>VESTA CD-ROM DRIVE 52X*****.**</v>
          </cell>
          <cell r="F577">
            <v>59</v>
          </cell>
          <cell r="G577">
            <v>0</v>
          </cell>
          <cell r="J577">
            <v>1</v>
          </cell>
          <cell r="L577">
            <v>0</v>
          </cell>
          <cell r="N577">
            <v>2000</v>
          </cell>
          <cell r="O577">
            <v>1800</v>
          </cell>
          <cell r="P577">
            <v>1800</v>
          </cell>
        </row>
        <row r="578">
          <cell r="A578" t="str">
            <v>WS-C1924-A104046X19</v>
          </cell>
          <cell r="B578" t="str">
            <v>WS-C1924-A</v>
          </cell>
          <cell r="C578" t="str">
            <v>104046X</v>
          </cell>
          <cell r="D578" t="str">
            <v>104046X</v>
          </cell>
          <cell r="E578" t="str">
            <v>CATALYST1924,24PORT 10MB SWITCH</v>
          </cell>
          <cell r="F578">
            <v>19</v>
          </cell>
          <cell r="G578">
            <v>0</v>
          </cell>
          <cell r="J578">
            <v>4</v>
          </cell>
          <cell r="L578">
            <v>0</v>
          </cell>
          <cell r="O578">
            <v>40000</v>
          </cell>
          <cell r="P578">
            <v>160000</v>
          </cell>
        </row>
        <row r="579">
          <cell r="A579" t="str">
            <v>WS-C2924-XL-A104050X19</v>
          </cell>
          <cell r="B579" t="str">
            <v>WS-C2924-XL-A</v>
          </cell>
          <cell r="C579" t="str">
            <v>104050X</v>
          </cell>
          <cell r="D579" t="str">
            <v>104050X</v>
          </cell>
          <cell r="E579" t="str">
            <v>CATALYST 2924, 24-PORT 10/100</v>
          </cell>
          <cell r="F579">
            <v>19</v>
          </cell>
          <cell r="G579">
            <v>0</v>
          </cell>
          <cell r="J579">
            <v>1</v>
          </cell>
          <cell r="L579">
            <v>0</v>
          </cell>
          <cell r="O579">
            <v>65000</v>
          </cell>
          <cell r="P579">
            <v>65000</v>
          </cell>
        </row>
        <row r="580">
          <cell r="A580" t="str">
            <v>WS-C2924-XL-EN104064X19</v>
          </cell>
          <cell r="B580" t="str">
            <v>WS-C2924-XL-EN</v>
          </cell>
          <cell r="C580" t="str">
            <v>104064X</v>
          </cell>
          <cell r="D580" t="str">
            <v>104064X</v>
          </cell>
          <cell r="E580" t="str">
            <v>CATALYST 2924, 10/100 24 PORT*</v>
          </cell>
          <cell r="F580">
            <v>19</v>
          </cell>
          <cell r="G580">
            <v>0</v>
          </cell>
          <cell r="J580">
            <v>1</v>
          </cell>
          <cell r="L580">
            <v>0</v>
          </cell>
          <cell r="O580">
            <v>66000</v>
          </cell>
          <cell r="P580">
            <v>66000</v>
          </cell>
        </row>
        <row r="581">
          <cell r="A581" t="str">
            <v>WS-C3524-XL-EN10416058</v>
          </cell>
          <cell r="B581" t="str">
            <v>WS-C3524-XL-EN</v>
          </cell>
          <cell r="C581" t="str">
            <v>104160</v>
          </cell>
          <cell r="D581" t="str">
            <v>104160</v>
          </cell>
          <cell r="E581" t="str">
            <v>CATALYST 3524 XL ENTERPRISE</v>
          </cell>
          <cell r="F581">
            <v>58</v>
          </cell>
          <cell r="G581">
            <v>112968.17</v>
          </cell>
          <cell r="J581">
            <v>1</v>
          </cell>
          <cell r="K581">
            <v>112968.16</v>
          </cell>
          <cell r="L581">
            <v>112968.17</v>
          </cell>
          <cell r="M581">
            <v>124436.06992592594</v>
          </cell>
          <cell r="N581">
            <v>112968.17</v>
          </cell>
          <cell r="O581">
            <v>117000</v>
          </cell>
          <cell r="P581">
            <v>117000</v>
          </cell>
        </row>
        <row r="582">
          <cell r="A582" t="str">
            <v>WS-G5484104153X19</v>
          </cell>
          <cell r="B582" t="str">
            <v>WS-G5484</v>
          </cell>
          <cell r="C582" t="str">
            <v>104153X</v>
          </cell>
          <cell r="D582" t="str">
            <v>104153X</v>
          </cell>
          <cell r="E582" t="str">
            <v>1000 BASE SX SHORT WAVELENGTH*</v>
          </cell>
          <cell r="F582">
            <v>19</v>
          </cell>
          <cell r="G582">
            <v>0</v>
          </cell>
          <cell r="H582">
            <v>1</v>
          </cell>
          <cell r="L582">
            <v>0</v>
          </cell>
          <cell r="O582">
            <v>19000</v>
          </cell>
          <cell r="P582">
            <v>19000</v>
          </cell>
        </row>
        <row r="583">
          <cell r="A583" t="str">
            <v>WS-X3500-XL10418148</v>
          </cell>
          <cell r="B583" t="str">
            <v>WS-X3500-XL</v>
          </cell>
          <cell r="C583" t="str">
            <v>104181</v>
          </cell>
          <cell r="D583" t="str">
            <v>104181</v>
          </cell>
          <cell r="E583" t="str">
            <v>GIGASTACK STACKING GBIC</v>
          </cell>
          <cell r="F583">
            <v>48</v>
          </cell>
          <cell r="G583">
            <v>9872.16</v>
          </cell>
          <cell r="J583">
            <v>3</v>
          </cell>
          <cell r="K583">
            <v>29616.48</v>
          </cell>
          <cell r="L583">
            <v>9872.16</v>
          </cell>
          <cell r="M583">
            <v>10434.257874999999</v>
          </cell>
          <cell r="N583">
            <v>9872.16</v>
          </cell>
          <cell r="O583">
            <v>9800</v>
          </cell>
          <cell r="P583">
            <v>29400</v>
          </cell>
        </row>
      </sheetData>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xSeries255"/>
      <sheetName val="Background"/>
      <sheetName val="MAIN"/>
      <sheetName val="Data Base"/>
      <sheetName val="Master Prices"/>
      <sheetName val="Quote"/>
      <sheetName val="Discounts"/>
      <sheetName val="Linkage Quote"/>
      <sheetName val="Int A Pro 6224"/>
      <sheetName val="Int M Pro 6220"/>
      <sheetName val="Int M Pro 6225"/>
      <sheetName val="Int M Pro 6230"/>
      <sheetName val="Int Z Pro 6221"/>
      <sheetName val="Int Z Pro 6223"/>
      <sheetName val="BladeCenter"/>
      <sheetName val="HS20 ~ JS20 Blade"/>
      <sheetName val="HS20 8843 Blade"/>
      <sheetName val="HS40 Blade"/>
      <sheetName val="eServer326"/>
      <sheetName val="eServer325"/>
      <sheetName val="OpenPower 710"/>
      <sheetName val="OpenPower 720"/>
      <sheetName val="xSeries206"/>
      <sheetName val="xSeries226"/>
      <sheetName val="xSeries235"/>
      <sheetName val="xSeries236"/>
      <sheetName val="xSeries306"/>
      <sheetName val="xSeries335"/>
      <sheetName val="xSeries336"/>
      <sheetName val="xSeries343"/>
      <sheetName val="xSeries345"/>
      <sheetName val="xSeries346"/>
      <sheetName val="xSeries365"/>
      <sheetName val="xSeries382"/>
      <sheetName val="xSeries445"/>
      <sheetName val="xSeries445 16w"/>
      <sheetName val="xSeries455"/>
      <sheetName val="xSeries455 8w ~ 16w"/>
      <sheetName val="RXE~100"/>
      <sheetName val="Fibre Options"/>
      <sheetName val="DS4500"/>
      <sheetName val="DS4400"/>
      <sheetName val="DS4300"/>
      <sheetName val="TotalStorage DS300"/>
      <sheetName val="TotalStorage DS400"/>
      <sheetName val="TotalStorage DS4100"/>
      <sheetName val="Racking"/>
      <sheetName val="Price Update"/>
      <sheetName val="ReadMe"/>
      <sheetName val="External Storage Hardware"/>
      <sheetName val="External Storage Options"/>
      <sheetName val="Server Hardware"/>
      <sheetName val="Server Fitment"/>
      <sheetName val="Options"/>
      <sheetName val="Notes"/>
      <sheetName val="CCE-LC3"/>
      <sheetName val="msg"/>
      <sheetName val="Areas"/>
      <sheetName val="Balance sheet DCCDL Nov 06"/>
      <sheetName val="Input"/>
    </sheetNames>
    <sheetDataSet>
      <sheetData sheetId="0" refreshError="1">
        <row r="13">
          <cell r="A13" t="str">
            <v>- TopSeller Models (Tower)</v>
          </cell>
          <cell r="M13">
            <v>40</v>
          </cell>
        </row>
        <row r="14">
          <cell r="A14" t="str">
            <v>N/A</v>
          </cell>
          <cell r="B14" t="str">
            <v>8685-7TX</v>
          </cell>
          <cell r="C14" t="str">
            <v>x255 TopSeller, 2xXeon MP 2.0GHz/400MHz, 1MB L3, 2GB, O/Bay U160, 2x370W p/s, Tower</v>
          </cell>
          <cell r="D14">
            <v>0</v>
          </cell>
          <cell r="E14" t="str">
            <v>N/A</v>
          </cell>
          <cell r="F14">
            <v>0</v>
          </cell>
          <cell r="G14" t="str">
            <v/>
          </cell>
          <cell r="H14" t="str">
            <v/>
          </cell>
          <cell r="I14" t="str">
            <v/>
          </cell>
          <cell r="J14" t="str">
            <v/>
          </cell>
          <cell r="K14" t="str">
            <v/>
          </cell>
          <cell r="L14" t="str">
            <v/>
          </cell>
          <cell r="M14">
            <v>50</v>
          </cell>
        </row>
        <row r="15">
          <cell r="A15" t="str">
            <v>N/A</v>
          </cell>
          <cell r="B15" t="str">
            <v>8685-ATX</v>
          </cell>
          <cell r="C15" t="str">
            <v>x255 TopSeller, 2xXeon MP 2.2GHz/400MHz, 2MB L3, 2GB, 220.2GB U160 SRAID 6M, 4x370W p/s, Tower</v>
          </cell>
          <cell r="D15">
            <v>0</v>
          </cell>
          <cell r="E15" t="str">
            <v>N/A</v>
          </cell>
          <cell r="F15">
            <v>0</v>
          </cell>
          <cell r="G15" t="str">
            <v/>
          </cell>
          <cell r="H15" t="str">
            <v/>
          </cell>
          <cell r="I15" t="str">
            <v/>
          </cell>
          <cell r="J15" t="str">
            <v/>
          </cell>
          <cell r="K15" t="str">
            <v/>
          </cell>
          <cell r="L15" t="str">
            <v/>
          </cell>
          <cell r="M15">
            <v>60</v>
          </cell>
        </row>
        <row r="16">
          <cell r="C16" t="str">
            <v/>
          </cell>
          <cell r="M16">
            <v>70</v>
          </cell>
        </row>
        <row r="17">
          <cell r="A17" t="str">
            <v>- Express</v>
          </cell>
          <cell r="M17">
            <v>80</v>
          </cell>
        </row>
        <row r="18">
          <cell r="A18" t="str">
            <v>N/A</v>
          </cell>
          <cell r="B18" t="str">
            <v>8685-7EU</v>
          </cell>
          <cell r="C18" t="str">
            <v>Express x255, Xeon MP 2x2.0GHz/400MHz, 1MB L3, 4x1GB, 3x73.4 HS U160, SR-6M, 2x370W p/s, Tower</v>
          </cell>
          <cell r="D18">
            <v>0</v>
          </cell>
          <cell r="E18" t="str">
            <v>N/A</v>
          </cell>
          <cell r="F18">
            <v>0</v>
          </cell>
          <cell r="G18" t="str">
            <v/>
          </cell>
          <cell r="H18" t="str">
            <v/>
          </cell>
          <cell r="I18" t="str">
            <v/>
          </cell>
          <cell r="J18" t="str">
            <v/>
          </cell>
          <cell r="K18" t="str">
            <v/>
          </cell>
          <cell r="L18" t="str">
            <v/>
          </cell>
          <cell r="M18">
            <v>90</v>
          </cell>
        </row>
        <row r="19">
          <cell r="C19" t="str">
            <v/>
          </cell>
          <cell r="M19">
            <v>100</v>
          </cell>
        </row>
        <row r="20">
          <cell r="A20" t="str">
            <v>- IXA Compatible Standard Tower Models</v>
          </cell>
          <cell r="M20">
            <v>110</v>
          </cell>
        </row>
        <row r="21">
          <cell r="A21" t="str">
            <v>N/A</v>
          </cell>
          <cell r="B21" t="str">
            <v>8685-A1X</v>
          </cell>
          <cell r="C21" t="str">
            <v>x255, Xeon MP 2.2GHz/400MHz, 2MB, 512MB, Open Bay U160, 2x370W p/s, Tower</v>
          </cell>
          <cell r="D21">
            <v>0</v>
          </cell>
          <cell r="E21" t="str">
            <v>N/A</v>
          </cell>
          <cell r="F21">
            <v>0</v>
          </cell>
          <cell r="G21" t="str">
            <v/>
          </cell>
          <cell r="H21" t="str">
            <v/>
          </cell>
          <cell r="I21" t="str">
            <v/>
          </cell>
          <cell r="J21" t="str">
            <v/>
          </cell>
          <cell r="K21" t="str">
            <v/>
          </cell>
          <cell r="L21" t="str">
            <v/>
          </cell>
          <cell r="M21">
            <v>120</v>
          </cell>
        </row>
        <row r="22">
          <cell r="A22" t="str">
            <v>N/A</v>
          </cell>
          <cell r="B22" t="str">
            <v>8685-B1X</v>
          </cell>
          <cell r="C22" t="str">
            <v>x255, Xeon MP 2.7GHz/400MHz, 2MB, 1GB, Open Bay U160, 2x370W p/s, Tower</v>
          </cell>
          <cell r="D22">
            <v>0</v>
          </cell>
          <cell r="E22" t="str">
            <v>N/A</v>
          </cell>
          <cell r="F22">
            <v>0</v>
          </cell>
          <cell r="G22" t="str">
            <v/>
          </cell>
          <cell r="H22" t="str">
            <v/>
          </cell>
          <cell r="I22" t="str">
            <v/>
          </cell>
          <cell r="J22" t="str">
            <v/>
          </cell>
          <cell r="K22" t="str">
            <v/>
          </cell>
          <cell r="L22" t="str">
            <v/>
          </cell>
          <cell r="M22">
            <v>130</v>
          </cell>
        </row>
        <row r="23">
          <cell r="A23" t="str">
            <v>N/A</v>
          </cell>
          <cell r="B23" t="str">
            <v>8685-C1X</v>
          </cell>
          <cell r="C23" t="str">
            <v>x255, Xeon MP 3.0GHz/400MHz, 4MB, 1GB, Open Bay U160, 2x370W p/s, Tower</v>
          </cell>
          <cell r="D23">
            <v>0</v>
          </cell>
          <cell r="E23" t="str">
            <v>N/A</v>
          </cell>
          <cell r="F23">
            <v>0</v>
          </cell>
          <cell r="G23" t="str">
            <v/>
          </cell>
          <cell r="H23" t="str">
            <v/>
          </cell>
          <cell r="I23" t="str">
            <v/>
          </cell>
          <cell r="J23" t="str">
            <v/>
          </cell>
          <cell r="K23" t="str">
            <v/>
          </cell>
          <cell r="L23" t="str">
            <v/>
          </cell>
          <cell r="M23">
            <v>140</v>
          </cell>
        </row>
        <row r="24">
          <cell r="M24">
            <v>150</v>
          </cell>
        </row>
        <row r="25">
          <cell r="A25" t="str">
            <v>- IXA Compatible Standard Rack Models</v>
          </cell>
          <cell r="M25">
            <v>160</v>
          </cell>
        </row>
        <row r="26">
          <cell r="A26" t="str">
            <v>8685ARX</v>
          </cell>
          <cell r="B26" t="str">
            <v>8685-ARX</v>
          </cell>
          <cell r="C26" t="str">
            <v>x255, Xeon MP 2.2GHz/400MHz, 2MB, 512MB, Open Bay U160, 2x370W p/s,Rack</v>
          </cell>
          <cell r="D26">
            <v>0</v>
          </cell>
          <cell r="E26">
            <v>8299.01</v>
          </cell>
          <cell r="F26">
            <v>0</v>
          </cell>
          <cell r="G26" t="str">
            <v/>
          </cell>
          <cell r="H26" t="str">
            <v/>
          </cell>
          <cell r="I26" t="str">
            <v/>
          </cell>
          <cell r="J26" t="str">
            <v/>
          </cell>
          <cell r="K26" t="str">
            <v/>
          </cell>
          <cell r="L26" t="str">
            <v/>
          </cell>
          <cell r="M26">
            <v>170</v>
          </cell>
        </row>
        <row r="27">
          <cell r="A27" t="str">
            <v>8685BRX</v>
          </cell>
          <cell r="B27" t="str">
            <v>8685-BRX</v>
          </cell>
          <cell r="C27" t="str">
            <v>x255, Xeon MP 2.7GHz/400MHz, 2MB, 1GB, Open Bay U160, 2x370W p/s, Rack</v>
          </cell>
          <cell r="D27">
            <v>0</v>
          </cell>
          <cell r="E27">
            <v>9908.18</v>
          </cell>
          <cell r="F27">
            <v>0</v>
          </cell>
          <cell r="G27" t="str">
            <v/>
          </cell>
          <cell r="H27" t="str">
            <v/>
          </cell>
          <cell r="I27" t="str">
            <v/>
          </cell>
          <cell r="J27" t="str">
            <v/>
          </cell>
          <cell r="K27" t="str">
            <v/>
          </cell>
          <cell r="L27" t="str">
            <v/>
          </cell>
          <cell r="M27">
            <v>180</v>
          </cell>
        </row>
        <row r="28">
          <cell r="A28" t="str">
            <v>8685CRX</v>
          </cell>
          <cell r="B28" t="str">
            <v>8685-CRX</v>
          </cell>
          <cell r="C28" t="str">
            <v>x255, Xeon MP 3.0GHz/400MHz, 4MB, 1GB, Open Bay U160, 2x370W p/s, Rack</v>
          </cell>
          <cell r="D28">
            <v>0</v>
          </cell>
          <cell r="E28">
            <v>13999</v>
          </cell>
          <cell r="F28">
            <v>0</v>
          </cell>
          <cell r="G28" t="str">
            <v/>
          </cell>
          <cell r="H28" t="str">
            <v/>
          </cell>
          <cell r="I28" t="str">
            <v/>
          </cell>
          <cell r="J28" t="str">
            <v/>
          </cell>
          <cell r="K28" t="str">
            <v/>
          </cell>
          <cell r="L28" t="str">
            <v/>
          </cell>
          <cell r="M28">
            <v>190</v>
          </cell>
        </row>
        <row r="29">
          <cell r="C29" t="str">
            <v>SELECT SYSTEM UNIT FIRST</v>
          </cell>
          <cell r="M29">
            <v>200</v>
          </cell>
        </row>
        <row r="30">
          <cell r="C30" t="str">
            <v/>
          </cell>
          <cell r="M30">
            <v>210</v>
          </cell>
        </row>
        <row r="31">
          <cell r="A31" t="str">
            <v>Additional Processors</v>
          </cell>
          <cell r="M31">
            <v>220</v>
          </cell>
        </row>
        <row r="32">
          <cell r="C32" t="str">
            <v/>
          </cell>
          <cell r="M32">
            <v>230</v>
          </cell>
        </row>
        <row r="33">
          <cell r="A33" t="str">
            <v>73P8805</v>
          </cell>
          <cell r="B33" t="str">
            <v/>
          </cell>
          <cell r="C33" t="str">
            <v>2.0GHz/400MHz, 1MB L3 Cache Upgrade with Xeon Processor MP</v>
          </cell>
          <cell r="D33">
            <v>0</v>
          </cell>
          <cell r="E33">
            <v>3299</v>
          </cell>
          <cell r="F33">
            <v>0</v>
          </cell>
          <cell r="G33" t="str">
            <v/>
          </cell>
          <cell r="H33" t="str">
            <v/>
          </cell>
          <cell r="I33" t="str">
            <v/>
          </cell>
          <cell r="J33" t="str">
            <v/>
          </cell>
          <cell r="K33" t="str">
            <v/>
          </cell>
          <cell r="L33" t="str">
            <v/>
          </cell>
          <cell r="M33">
            <v>240</v>
          </cell>
        </row>
        <row r="34">
          <cell r="C34" t="str">
            <v/>
          </cell>
          <cell r="M34">
            <v>250</v>
          </cell>
        </row>
        <row r="35">
          <cell r="A35" t="str">
            <v>13N0747</v>
          </cell>
          <cell r="B35" t="str">
            <v/>
          </cell>
          <cell r="C35" t="str">
            <v>xSeries 2.2 GHz400MHz, 512KB/2MB L2/L3 Upgrade with Xeon Processor MP</v>
          </cell>
          <cell r="D35">
            <v>0</v>
          </cell>
          <cell r="E35">
            <v>2799.01</v>
          </cell>
          <cell r="F35">
            <v>0</v>
          </cell>
          <cell r="G35" t="str">
            <v/>
          </cell>
          <cell r="H35" t="str">
            <v/>
          </cell>
          <cell r="I35" t="str">
            <v/>
          </cell>
          <cell r="J35" t="str">
            <v/>
          </cell>
          <cell r="K35" t="str">
            <v/>
          </cell>
          <cell r="L35" t="str">
            <v/>
          </cell>
          <cell r="M35">
            <v>260</v>
          </cell>
        </row>
        <row r="36">
          <cell r="C36" t="str">
            <v/>
          </cell>
          <cell r="M36">
            <v>270</v>
          </cell>
        </row>
        <row r="37">
          <cell r="A37" t="str">
            <v>13N0746</v>
          </cell>
          <cell r="B37" t="str">
            <v/>
          </cell>
          <cell r="C37" t="str">
            <v>xSeries 2.7 GHz400MHz, 512KB/2MB L2/L3 Upgrade with Xeon Processor MP</v>
          </cell>
          <cell r="D37">
            <v>0</v>
          </cell>
          <cell r="E37">
            <v>4659</v>
          </cell>
          <cell r="F37">
            <v>0</v>
          </cell>
          <cell r="G37" t="str">
            <v/>
          </cell>
          <cell r="H37" t="str">
            <v/>
          </cell>
          <cell r="I37" t="str">
            <v/>
          </cell>
          <cell r="J37" t="str">
            <v/>
          </cell>
          <cell r="K37" t="str">
            <v/>
          </cell>
          <cell r="L37" t="str">
            <v/>
          </cell>
          <cell r="M37">
            <v>280</v>
          </cell>
        </row>
        <row r="38">
          <cell r="C38" t="str">
            <v/>
          </cell>
          <cell r="M38">
            <v>290</v>
          </cell>
        </row>
        <row r="39">
          <cell r="A39" t="str">
            <v>13N0745</v>
          </cell>
          <cell r="B39" t="str">
            <v/>
          </cell>
          <cell r="C39" t="str">
            <v>xSeries 3.0 GHz400MHz, 512KB/4MB L2/L3 Upgrade with Xeon Processor MP</v>
          </cell>
          <cell r="D39">
            <v>0</v>
          </cell>
          <cell r="E39">
            <v>9299</v>
          </cell>
          <cell r="F39">
            <v>0</v>
          </cell>
          <cell r="G39" t="str">
            <v/>
          </cell>
          <cell r="H39" t="str">
            <v/>
          </cell>
          <cell r="I39" t="str">
            <v/>
          </cell>
          <cell r="J39" t="str">
            <v/>
          </cell>
          <cell r="K39" t="str">
            <v/>
          </cell>
          <cell r="L39" t="str">
            <v/>
          </cell>
          <cell r="M39">
            <v>300</v>
          </cell>
        </row>
        <row r="40">
          <cell r="C40" t="str">
            <v/>
          </cell>
          <cell r="M40">
            <v>310</v>
          </cell>
        </row>
        <row r="41">
          <cell r="M41">
            <v>320</v>
          </cell>
        </row>
        <row r="42">
          <cell r="A42" t="str">
            <v>Additional Memory</v>
          </cell>
          <cell r="M42">
            <v>330</v>
          </cell>
        </row>
        <row r="45">
          <cell r="B45">
            <v>0</v>
          </cell>
          <cell r="C45" t="str">
            <v/>
          </cell>
          <cell r="M45">
            <v>360</v>
          </cell>
        </row>
        <row r="46">
          <cell r="B46" t="b">
            <v>0</v>
          </cell>
          <cell r="C46" t="str">
            <v/>
          </cell>
          <cell r="M46">
            <v>370</v>
          </cell>
        </row>
        <row r="47">
          <cell r="A47" t="str">
            <v>33L3281</v>
          </cell>
          <cell r="B47">
            <v>0</v>
          </cell>
          <cell r="C47" t="str">
            <v>256MB PC1600 ECC DDR SDRAM RDIMM</v>
          </cell>
          <cell r="D47">
            <v>0</v>
          </cell>
          <cell r="E47">
            <v>459</v>
          </cell>
          <cell r="F47">
            <v>0</v>
          </cell>
          <cell r="G47" t="str">
            <v/>
          </cell>
          <cell r="H47" t="str">
            <v/>
          </cell>
          <cell r="I47" t="str">
            <v/>
          </cell>
          <cell r="J47" t="str">
            <v/>
          </cell>
          <cell r="K47" t="str">
            <v/>
          </cell>
          <cell r="L47" t="str">
            <v/>
          </cell>
          <cell r="M47">
            <v>380</v>
          </cell>
        </row>
        <row r="48">
          <cell r="A48" t="str">
            <v>33L3283</v>
          </cell>
          <cell r="B48">
            <v>0</v>
          </cell>
          <cell r="C48" t="str">
            <v>512MB PC1600 ECC DDR SDRAM RDIMM</v>
          </cell>
          <cell r="D48">
            <v>0</v>
          </cell>
          <cell r="E48">
            <v>389</v>
          </cell>
          <cell r="F48">
            <v>0</v>
          </cell>
          <cell r="G48" t="str">
            <v/>
          </cell>
          <cell r="H48" t="str">
            <v/>
          </cell>
          <cell r="I48" t="str">
            <v/>
          </cell>
          <cell r="J48" t="str">
            <v/>
          </cell>
          <cell r="K48" t="str">
            <v/>
          </cell>
          <cell r="L48" t="str">
            <v/>
          </cell>
          <cell r="M48">
            <v>390</v>
          </cell>
        </row>
        <row r="49">
          <cell r="A49" t="str">
            <v>33L3285</v>
          </cell>
          <cell r="B49">
            <v>0</v>
          </cell>
          <cell r="C49" t="str">
            <v>1GB PC1600 ECC DDR SDRAM RDIMM</v>
          </cell>
          <cell r="D49">
            <v>0</v>
          </cell>
          <cell r="E49">
            <v>969</v>
          </cell>
          <cell r="F49">
            <v>0</v>
          </cell>
          <cell r="G49" t="str">
            <v/>
          </cell>
          <cell r="H49" t="str">
            <v/>
          </cell>
          <cell r="I49" t="str">
            <v/>
          </cell>
          <cell r="J49" t="str">
            <v/>
          </cell>
          <cell r="K49" t="str">
            <v/>
          </cell>
          <cell r="L49" t="str">
            <v/>
          </cell>
          <cell r="M49">
            <v>400</v>
          </cell>
        </row>
        <row r="50">
          <cell r="A50" t="str">
            <v>33L3287</v>
          </cell>
          <cell r="B50">
            <v>0</v>
          </cell>
          <cell r="C50" t="str">
            <v>2GB PC1600 ECC DDR SDRAM RDIMM</v>
          </cell>
          <cell r="D50">
            <v>0</v>
          </cell>
          <cell r="E50">
            <v>5589</v>
          </cell>
          <cell r="F50">
            <v>0</v>
          </cell>
          <cell r="G50" t="str">
            <v/>
          </cell>
          <cell r="H50" t="str">
            <v/>
          </cell>
          <cell r="I50" t="str">
            <v/>
          </cell>
          <cell r="J50" t="str">
            <v/>
          </cell>
          <cell r="K50" t="str">
            <v/>
          </cell>
          <cell r="L50" t="str">
            <v/>
          </cell>
          <cell r="M50">
            <v>410</v>
          </cell>
        </row>
        <row r="51">
          <cell r="B51" t="str">
            <v>Memory Configuration is Acceptable</v>
          </cell>
          <cell r="C51" t="str">
            <v/>
          </cell>
          <cell r="M51">
            <v>420</v>
          </cell>
        </row>
        <row r="52">
          <cell r="C52" t="str">
            <v xml:space="preserve">Installed Memory (MB) is </v>
          </cell>
          <cell r="M52">
            <v>430</v>
          </cell>
        </row>
        <row r="53">
          <cell r="B53">
            <v>0</v>
          </cell>
          <cell r="C53">
            <v>0</v>
          </cell>
          <cell r="M53">
            <v>440</v>
          </cell>
        </row>
        <row r="54">
          <cell r="C54" t="str">
            <v/>
          </cell>
          <cell r="M54">
            <v>450</v>
          </cell>
        </row>
        <row r="55">
          <cell r="M55">
            <v>460</v>
          </cell>
        </row>
        <row r="56">
          <cell r="A56" t="str">
            <v>Hardfiles</v>
          </cell>
          <cell r="M56">
            <v>470</v>
          </cell>
        </row>
        <row r="57">
          <cell r="A57" t="str">
            <v>32P8163</v>
          </cell>
          <cell r="B57" t="str">
            <v/>
          </cell>
          <cell r="C57" t="str">
            <v>Ultra320 6-Pack Hot Swap Expansion Kit</v>
          </cell>
          <cell r="D57">
            <v>0</v>
          </cell>
          <cell r="E57">
            <v>919</v>
          </cell>
          <cell r="F57">
            <v>0</v>
          </cell>
          <cell r="G57" t="str">
            <v/>
          </cell>
          <cell r="H57" t="str">
            <v/>
          </cell>
          <cell r="I57" t="str">
            <v/>
          </cell>
          <cell r="J57" t="str">
            <v/>
          </cell>
          <cell r="K57" t="str">
            <v/>
          </cell>
          <cell r="L57" t="str">
            <v/>
          </cell>
          <cell r="M57">
            <v>480</v>
          </cell>
        </row>
        <row r="58">
          <cell r="C58" t="str">
            <v/>
          </cell>
          <cell r="M58">
            <v>490</v>
          </cell>
        </row>
        <row r="59">
          <cell r="C59" t="str">
            <v/>
          </cell>
          <cell r="M59">
            <v>500</v>
          </cell>
        </row>
        <row r="60">
          <cell r="A60" t="str">
            <v>32P0726</v>
          </cell>
          <cell r="C60" t="str">
            <v>WITHDRAWN;IBM 36.4GB 10K-rpm Ultra320 SCSI Hot-Swap SL HDD</v>
          </cell>
          <cell r="D60">
            <v>0</v>
          </cell>
          <cell r="E60" t="str">
            <v>WDFM</v>
          </cell>
          <cell r="F60">
            <v>0</v>
          </cell>
          <cell r="G60" t="str">
            <v/>
          </cell>
          <cell r="H60" t="str">
            <v/>
          </cell>
          <cell r="I60" t="str">
            <v/>
          </cell>
          <cell r="J60" t="str">
            <v/>
          </cell>
          <cell r="K60" t="str">
            <v/>
          </cell>
          <cell r="L60" t="str">
            <v/>
          </cell>
          <cell r="M60">
            <v>510</v>
          </cell>
        </row>
        <row r="61">
          <cell r="A61" t="str">
            <v>32P0734</v>
          </cell>
          <cell r="C61" t="str">
            <v>WITHDRAWN;IBM 36.4GB 15K-rpm Ultra320 SCSI Hot-Swap SL HDD</v>
          </cell>
          <cell r="D61">
            <v>0</v>
          </cell>
          <cell r="E61" t="str">
            <v>WDFM</v>
          </cell>
          <cell r="F61">
            <v>0</v>
          </cell>
          <cell r="G61" t="str">
            <v/>
          </cell>
          <cell r="H61" t="str">
            <v/>
          </cell>
          <cell r="I61" t="str">
            <v/>
          </cell>
          <cell r="J61" t="str">
            <v/>
          </cell>
          <cell r="K61" t="str">
            <v/>
          </cell>
          <cell r="L61" t="str">
            <v/>
          </cell>
          <cell r="M61">
            <v>520</v>
          </cell>
        </row>
        <row r="62">
          <cell r="A62" t="str">
            <v>32P0727</v>
          </cell>
          <cell r="B62" t="str">
            <v/>
          </cell>
          <cell r="C62" t="str">
            <v>WITHDRAWN;IBM 73.4GB 10K-rpm Ultra320 SCSI Hot-Swap SL HDD</v>
          </cell>
          <cell r="D62">
            <v>0</v>
          </cell>
          <cell r="E62" t="str">
            <v>WDFM</v>
          </cell>
          <cell r="F62">
            <v>0</v>
          </cell>
          <cell r="G62" t="str">
            <v/>
          </cell>
          <cell r="H62" t="str">
            <v/>
          </cell>
          <cell r="I62" t="str">
            <v/>
          </cell>
          <cell r="J62" t="str">
            <v/>
          </cell>
          <cell r="K62" t="str">
            <v/>
          </cell>
          <cell r="L62" t="str">
            <v/>
          </cell>
          <cell r="M62">
            <v>530</v>
          </cell>
        </row>
        <row r="63">
          <cell r="A63" t="str">
            <v>32P0735</v>
          </cell>
          <cell r="B63" t="str">
            <v/>
          </cell>
          <cell r="C63" t="str">
            <v>WITHDRAWN;IBM 73.4GB 15K-rpm Ultra320 SCSI Hot-Swap SL HDD</v>
          </cell>
          <cell r="D63">
            <v>0</v>
          </cell>
          <cell r="E63" t="str">
            <v>WDFM</v>
          </cell>
          <cell r="F63">
            <v>0</v>
          </cell>
          <cell r="G63" t="str">
            <v/>
          </cell>
          <cell r="H63" t="str">
            <v/>
          </cell>
          <cell r="I63" t="str">
            <v/>
          </cell>
          <cell r="J63" t="str">
            <v/>
          </cell>
          <cell r="K63" t="str">
            <v/>
          </cell>
          <cell r="L63" t="str">
            <v/>
          </cell>
          <cell r="M63">
            <v>540</v>
          </cell>
        </row>
        <row r="64">
          <cell r="A64" t="str">
            <v>32P0728</v>
          </cell>
          <cell r="B64" t="str">
            <v/>
          </cell>
          <cell r="C64" t="str">
            <v>WITHDRAWN;IBM 146.8GB 10K-rpm Ultra320 SCSI Hot-Swap SL HDD</v>
          </cell>
          <cell r="D64">
            <v>0</v>
          </cell>
          <cell r="E64" t="str">
            <v>WDFM</v>
          </cell>
          <cell r="F64">
            <v>0</v>
          </cell>
          <cell r="G64" t="str">
            <v/>
          </cell>
          <cell r="H64" t="str">
            <v/>
          </cell>
          <cell r="I64" t="str">
            <v/>
          </cell>
          <cell r="J64" t="str">
            <v/>
          </cell>
          <cell r="K64" t="str">
            <v/>
          </cell>
          <cell r="L64" t="str">
            <v/>
          </cell>
          <cell r="M64">
            <v>550</v>
          </cell>
        </row>
        <row r="65">
          <cell r="A65" t="str">
            <v>90P1304</v>
          </cell>
          <cell r="B65" t="str">
            <v/>
          </cell>
          <cell r="C65" t="str">
            <v>IBM 36.4 GB Hot-Swap U320 10K SCSI SSL Drive</v>
          </cell>
          <cell r="D65">
            <v>0</v>
          </cell>
          <cell r="E65">
            <v>419</v>
          </cell>
          <cell r="F65">
            <v>0</v>
          </cell>
          <cell r="G65" t="str">
            <v/>
          </cell>
          <cell r="H65" t="str">
            <v/>
          </cell>
          <cell r="I65" t="str">
            <v/>
          </cell>
          <cell r="J65" t="str">
            <v/>
          </cell>
          <cell r="K65" t="str">
            <v/>
          </cell>
          <cell r="L65" t="str">
            <v/>
          </cell>
          <cell r="M65">
            <v>560</v>
          </cell>
        </row>
        <row r="66">
          <cell r="A66" t="str">
            <v>90P1318</v>
          </cell>
          <cell r="B66" t="str">
            <v/>
          </cell>
          <cell r="C66" t="str">
            <v>IBM 36.4 GB Hot-Swap U320 15K SCSI SSL Drive</v>
          </cell>
          <cell r="D66">
            <v>0</v>
          </cell>
          <cell r="E66">
            <v>539</v>
          </cell>
          <cell r="F66">
            <v>0</v>
          </cell>
          <cell r="G66" t="str">
            <v/>
          </cell>
          <cell r="H66" t="str">
            <v/>
          </cell>
          <cell r="I66" t="str">
            <v/>
          </cell>
          <cell r="J66" t="str">
            <v/>
          </cell>
          <cell r="K66" t="str">
            <v/>
          </cell>
          <cell r="L66" t="str">
            <v/>
          </cell>
          <cell r="M66">
            <v>570</v>
          </cell>
        </row>
        <row r="67">
          <cell r="A67" t="str">
            <v>90P1305</v>
          </cell>
          <cell r="B67" t="str">
            <v/>
          </cell>
          <cell r="C67" t="str">
            <v>IBM 73.4 GB Hot-Swap U320 10K SCSI SSL Drive</v>
          </cell>
          <cell r="D67">
            <v>0</v>
          </cell>
          <cell r="E67">
            <v>659</v>
          </cell>
          <cell r="F67">
            <v>0</v>
          </cell>
          <cell r="G67" t="str">
            <v/>
          </cell>
          <cell r="H67" t="str">
            <v/>
          </cell>
          <cell r="I67" t="str">
            <v/>
          </cell>
          <cell r="J67" t="str">
            <v/>
          </cell>
          <cell r="K67" t="str">
            <v/>
          </cell>
          <cell r="L67" t="str">
            <v/>
          </cell>
          <cell r="M67">
            <v>580</v>
          </cell>
        </row>
        <row r="68">
          <cell r="A68" t="str">
            <v>90P1319</v>
          </cell>
          <cell r="B68" t="str">
            <v/>
          </cell>
          <cell r="C68" t="str">
            <v xml:space="preserve">IBM 73.4 GB Hot-Swap U320 15 K SCSI SSL Drive </v>
          </cell>
          <cell r="D68">
            <v>0</v>
          </cell>
          <cell r="E68">
            <v>779</v>
          </cell>
          <cell r="F68">
            <v>0</v>
          </cell>
          <cell r="G68" t="str">
            <v/>
          </cell>
          <cell r="H68" t="str">
            <v/>
          </cell>
          <cell r="I68" t="str">
            <v/>
          </cell>
          <cell r="J68" t="str">
            <v/>
          </cell>
          <cell r="K68" t="str">
            <v/>
          </cell>
          <cell r="L68" t="str">
            <v/>
          </cell>
          <cell r="M68">
            <v>590</v>
          </cell>
        </row>
        <row r="69">
          <cell r="A69" t="str">
            <v>90P1306</v>
          </cell>
          <cell r="B69" t="str">
            <v/>
          </cell>
          <cell r="C69" t="str">
            <v>IBM 146.8 GB Hot-Swap U320 10K SCSI SSL Drive</v>
          </cell>
          <cell r="D69">
            <v>0</v>
          </cell>
          <cell r="E69">
            <v>779</v>
          </cell>
          <cell r="F69">
            <v>0</v>
          </cell>
          <cell r="G69" t="str">
            <v/>
          </cell>
          <cell r="H69" t="str">
            <v/>
          </cell>
          <cell r="I69" t="str">
            <v/>
          </cell>
          <cell r="J69" t="str">
            <v/>
          </cell>
          <cell r="K69" t="str">
            <v/>
          </cell>
          <cell r="L69" t="str">
            <v/>
          </cell>
          <cell r="M69">
            <v>600</v>
          </cell>
        </row>
        <row r="70">
          <cell r="A70" t="str">
            <v>N/A</v>
          </cell>
          <cell r="B70" t="str">
            <v/>
          </cell>
          <cell r="C70" t="str">
            <v>WITHDRAWN;TopSeller Bundles, 2 x 73.4GB 10K-rpm Ultra320 HDD</v>
          </cell>
          <cell r="D70">
            <v>0</v>
          </cell>
          <cell r="E70" t="str">
            <v>N/A</v>
          </cell>
          <cell r="F70">
            <v>0</v>
          </cell>
          <cell r="G70" t="str">
            <v/>
          </cell>
          <cell r="H70" t="str">
            <v/>
          </cell>
          <cell r="I70" t="str">
            <v/>
          </cell>
          <cell r="J70" t="str">
            <v/>
          </cell>
          <cell r="K70" t="str">
            <v/>
          </cell>
          <cell r="L70" t="str">
            <v/>
          </cell>
          <cell r="M70">
            <v>610</v>
          </cell>
        </row>
        <row r="71">
          <cell r="A71" t="str">
            <v>N/A</v>
          </cell>
          <cell r="B71" t="str">
            <v/>
          </cell>
          <cell r="C71" t="str">
            <v>WITHDRAWN;TopSeller Bundles, 2 x 36.4GB 10K Ultra320 SCSI HS HDD</v>
          </cell>
          <cell r="D71">
            <v>0</v>
          </cell>
          <cell r="E71" t="str">
            <v>N/A</v>
          </cell>
          <cell r="F71">
            <v>0</v>
          </cell>
          <cell r="G71" t="str">
            <v/>
          </cell>
          <cell r="H71" t="str">
            <v/>
          </cell>
          <cell r="I71" t="str">
            <v/>
          </cell>
          <cell r="J71" t="str">
            <v/>
          </cell>
          <cell r="K71" t="str">
            <v/>
          </cell>
          <cell r="L71" t="str">
            <v/>
          </cell>
          <cell r="M71">
            <v>620</v>
          </cell>
        </row>
        <row r="72">
          <cell r="A72" t="str">
            <v>N/A</v>
          </cell>
          <cell r="B72" t="str">
            <v/>
          </cell>
          <cell r="C72" t="str">
            <v>WITHDRAWN;TopSeller Bundles, 2 x 36.4GB 15K Ultra320 SCSI HS HDD</v>
          </cell>
          <cell r="D72">
            <v>0</v>
          </cell>
          <cell r="E72" t="str">
            <v>N/A</v>
          </cell>
          <cell r="F72">
            <v>0</v>
          </cell>
          <cell r="G72" t="str">
            <v/>
          </cell>
          <cell r="H72" t="str">
            <v/>
          </cell>
          <cell r="I72" t="str">
            <v/>
          </cell>
          <cell r="J72" t="str">
            <v/>
          </cell>
          <cell r="K72" t="str">
            <v/>
          </cell>
          <cell r="L72" t="str">
            <v/>
          </cell>
          <cell r="M72">
            <v>630</v>
          </cell>
        </row>
        <row r="73">
          <cell r="A73" t="str">
            <v>N/A</v>
          </cell>
          <cell r="B73" t="str">
            <v/>
          </cell>
          <cell r="C73" t="str">
            <v>WITHDRAWN;TopSeller Bundles, 2 x 73.4GB 15K Ultra320 SCSI HS HDD</v>
          </cell>
          <cell r="D73">
            <v>0</v>
          </cell>
          <cell r="E73" t="str">
            <v>N/A</v>
          </cell>
          <cell r="F73">
            <v>0</v>
          </cell>
          <cell r="G73" t="str">
            <v/>
          </cell>
          <cell r="H73" t="str">
            <v/>
          </cell>
          <cell r="I73" t="str">
            <v/>
          </cell>
          <cell r="J73" t="str">
            <v/>
          </cell>
          <cell r="K73" t="str">
            <v/>
          </cell>
          <cell r="L73" t="str">
            <v/>
          </cell>
          <cell r="M73">
            <v>640</v>
          </cell>
        </row>
        <row r="74">
          <cell r="A74" t="str">
            <v>N/A</v>
          </cell>
          <cell r="B74" t="str">
            <v/>
          </cell>
          <cell r="C74" t="str">
            <v>TopSeller IBM 73.4GB 10K  U320 SCSI HS Option</v>
          </cell>
          <cell r="D74">
            <v>0</v>
          </cell>
          <cell r="E74" t="str">
            <v>N/A</v>
          </cell>
          <cell r="F74">
            <v>0</v>
          </cell>
          <cell r="G74" t="str">
            <v/>
          </cell>
          <cell r="H74" t="str">
            <v/>
          </cell>
          <cell r="I74" t="str">
            <v/>
          </cell>
          <cell r="J74" t="str">
            <v/>
          </cell>
          <cell r="K74" t="str">
            <v/>
          </cell>
          <cell r="L74" t="str">
            <v/>
          </cell>
          <cell r="M74">
            <v>650</v>
          </cell>
        </row>
        <row r="75">
          <cell r="A75" t="str">
            <v>N/A</v>
          </cell>
          <cell r="B75" t="str">
            <v/>
          </cell>
          <cell r="C75" t="str">
            <v>TopSeller IBM 146.8GB 10K U320 SCSI HS Option</v>
          </cell>
          <cell r="D75">
            <v>0</v>
          </cell>
          <cell r="E75" t="str">
            <v>N/A</v>
          </cell>
          <cell r="F75">
            <v>0</v>
          </cell>
          <cell r="G75" t="str">
            <v/>
          </cell>
          <cell r="H75" t="str">
            <v/>
          </cell>
          <cell r="I75" t="str">
            <v/>
          </cell>
          <cell r="J75" t="str">
            <v/>
          </cell>
          <cell r="K75" t="str">
            <v/>
          </cell>
          <cell r="L75" t="str">
            <v/>
          </cell>
          <cell r="M75">
            <v>660</v>
          </cell>
        </row>
        <row r="76">
          <cell r="A76" t="str">
            <v>N/A</v>
          </cell>
          <cell r="B76" t="str">
            <v/>
          </cell>
          <cell r="C76" t="str">
            <v>TopSeller IBM 36.4GB 15K  U320 SCSI HS Option</v>
          </cell>
          <cell r="D76">
            <v>0</v>
          </cell>
          <cell r="E76" t="str">
            <v>N/A</v>
          </cell>
          <cell r="F76">
            <v>0</v>
          </cell>
          <cell r="G76" t="str">
            <v/>
          </cell>
          <cell r="H76" t="str">
            <v/>
          </cell>
          <cell r="I76" t="str">
            <v/>
          </cell>
          <cell r="J76" t="str">
            <v/>
          </cell>
          <cell r="K76" t="str">
            <v/>
          </cell>
          <cell r="L76" t="str">
            <v/>
          </cell>
          <cell r="M76">
            <v>670</v>
          </cell>
        </row>
        <row r="77">
          <cell r="A77" t="str">
            <v>N/A</v>
          </cell>
          <cell r="B77" t="str">
            <v/>
          </cell>
          <cell r="C77" t="str">
            <v>TopSeller IBM 73.4GB 15K  U320 SCSI HS Option</v>
          </cell>
          <cell r="D77">
            <v>0</v>
          </cell>
          <cell r="E77" t="str">
            <v>N/A</v>
          </cell>
          <cell r="F77">
            <v>0</v>
          </cell>
          <cell r="G77" t="str">
            <v/>
          </cell>
          <cell r="H77" t="str">
            <v/>
          </cell>
          <cell r="I77" t="str">
            <v/>
          </cell>
          <cell r="J77" t="str">
            <v/>
          </cell>
          <cell r="K77" t="str">
            <v/>
          </cell>
          <cell r="L77" t="str">
            <v/>
          </cell>
          <cell r="M77">
            <v>680</v>
          </cell>
        </row>
        <row r="78">
          <cell r="C78" t="str">
            <v>No Disks Configured</v>
          </cell>
          <cell r="M78">
            <v>690</v>
          </cell>
        </row>
        <row r="79">
          <cell r="C79" t="str">
            <v xml:space="preserve">Installed Disk Capacity (GB) is </v>
          </cell>
          <cell r="M79">
            <v>700</v>
          </cell>
        </row>
        <row r="80">
          <cell r="C80">
            <v>0</v>
          </cell>
          <cell r="M80">
            <v>710</v>
          </cell>
        </row>
        <row r="81">
          <cell r="M81">
            <v>720</v>
          </cell>
        </row>
        <row r="82">
          <cell r="A82" t="str">
            <v>I/O Options</v>
          </cell>
          <cell r="M82">
            <v>730</v>
          </cell>
        </row>
        <row r="83">
          <cell r="C83" t="str">
            <v>System supports up to 7 full length PCI cards</v>
          </cell>
          <cell r="M83">
            <v>740</v>
          </cell>
        </row>
        <row r="84">
          <cell r="A84" t="str">
            <v>- Storage Controllers</v>
          </cell>
          <cell r="M84">
            <v>750</v>
          </cell>
        </row>
        <row r="85">
          <cell r="C85" t="str">
            <v>System comes with a dual-port, dual-channel 64-bit Wide Ultra160 SCSI controller</v>
          </cell>
          <cell r="M85">
            <v>760</v>
          </cell>
        </row>
        <row r="86">
          <cell r="A86" t="str">
            <v>06P5740</v>
          </cell>
          <cell r="B86" t="str">
            <v/>
          </cell>
          <cell r="C86" t="str">
            <v>WITHDRAWN;IBM ServeRAID-4Lx Ultra160 SCSI Controller</v>
          </cell>
          <cell r="D86">
            <v>0</v>
          </cell>
          <cell r="E86" t="str">
            <v>WDFM</v>
          </cell>
          <cell r="F86">
            <v>0</v>
          </cell>
          <cell r="G86" t="str">
            <v/>
          </cell>
          <cell r="H86" t="str">
            <v/>
          </cell>
          <cell r="I86" t="str">
            <v/>
          </cell>
          <cell r="J86" t="str">
            <v/>
          </cell>
          <cell r="K86" t="str">
            <v/>
          </cell>
          <cell r="L86" t="str">
            <v/>
          </cell>
          <cell r="M86">
            <v>770</v>
          </cell>
        </row>
        <row r="87">
          <cell r="A87" t="str">
            <v>32P0033</v>
          </cell>
          <cell r="B87" t="str">
            <v/>
          </cell>
          <cell r="C87" t="str">
            <v>IBM ServeRAID-6M SCSI Controller (128MB Cache)</v>
          </cell>
          <cell r="D87">
            <v>0</v>
          </cell>
          <cell r="E87">
            <v>1499</v>
          </cell>
          <cell r="F87">
            <v>0</v>
          </cell>
          <cell r="G87" t="str">
            <v/>
          </cell>
          <cell r="H87" t="str">
            <v/>
          </cell>
          <cell r="I87" t="str">
            <v/>
          </cell>
          <cell r="J87" t="str">
            <v/>
          </cell>
          <cell r="K87" t="str">
            <v/>
          </cell>
          <cell r="L87" t="str">
            <v/>
          </cell>
          <cell r="M87">
            <v>780</v>
          </cell>
        </row>
        <row r="88">
          <cell r="A88" t="str">
            <v>02R0988</v>
          </cell>
          <cell r="B88" t="str">
            <v/>
          </cell>
          <cell r="C88" t="str">
            <v>IBM ServeRAID-6M SCSI Controller (256MB Cache)</v>
          </cell>
          <cell r="D88">
            <v>0</v>
          </cell>
          <cell r="E88">
            <v>1899</v>
          </cell>
          <cell r="F88">
            <v>0</v>
          </cell>
          <cell r="G88" t="str">
            <v/>
          </cell>
          <cell r="H88" t="str">
            <v/>
          </cell>
          <cell r="I88" t="str">
            <v/>
          </cell>
          <cell r="J88" t="str">
            <v/>
          </cell>
          <cell r="K88" t="str">
            <v/>
          </cell>
          <cell r="L88" t="str">
            <v/>
          </cell>
          <cell r="M88">
            <v>790</v>
          </cell>
        </row>
        <row r="89">
          <cell r="A89" t="str">
            <v>02R2068</v>
          </cell>
          <cell r="B89" t="str">
            <v/>
          </cell>
          <cell r="C89" t="str">
            <v>Ultra320 Internal Single-drop 24" LVD SCSI Cable</v>
          </cell>
          <cell r="D89">
            <v>0</v>
          </cell>
          <cell r="E89">
            <v>56</v>
          </cell>
          <cell r="F89">
            <v>0</v>
          </cell>
          <cell r="G89" t="str">
            <v/>
          </cell>
          <cell r="H89" t="str">
            <v/>
          </cell>
          <cell r="I89" t="str">
            <v/>
          </cell>
          <cell r="J89" t="str">
            <v/>
          </cell>
          <cell r="K89" t="str">
            <v/>
          </cell>
          <cell r="L89" t="str">
            <v/>
          </cell>
          <cell r="M89">
            <v>800</v>
          </cell>
        </row>
        <row r="90">
          <cell r="C90" t="str">
            <v/>
          </cell>
          <cell r="M90">
            <v>810</v>
          </cell>
        </row>
        <row r="91">
          <cell r="A91" t="str">
            <v>19K4646</v>
          </cell>
          <cell r="B91" t="str">
            <v/>
          </cell>
          <cell r="C91" t="str">
            <v>PCI Wide Ultra 160 SCSI Adapter</v>
          </cell>
          <cell r="D91">
            <v>0</v>
          </cell>
          <cell r="E91">
            <v>469</v>
          </cell>
          <cell r="F91">
            <v>0</v>
          </cell>
          <cell r="G91" t="str">
            <v/>
          </cell>
          <cell r="H91" t="str">
            <v/>
          </cell>
          <cell r="I91" t="str">
            <v/>
          </cell>
          <cell r="J91" t="str">
            <v/>
          </cell>
          <cell r="K91" t="str">
            <v/>
          </cell>
          <cell r="L91" t="str">
            <v/>
          </cell>
          <cell r="M91">
            <v>820</v>
          </cell>
        </row>
        <row r="92">
          <cell r="A92" t="str">
            <v>32P8164</v>
          </cell>
          <cell r="B92" t="str">
            <v/>
          </cell>
          <cell r="C92" t="str">
            <v>IBM External SCSI Interface Kit</v>
          </cell>
          <cell r="D92">
            <v>0</v>
          </cell>
          <cell r="E92">
            <v>79</v>
          </cell>
          <cell r="F92">
            <v>0</v>
          </cell>
          <cell r="G92" t="str">
            <v/>
          </cell>
          <cell r="H92" t="str">
            <v/>
          </cell>
          <cell r="I92" t="str">
            <v/>
          </cell>
          <cell r="J92" t="str">
            <v/>
          </cell>
          <cell r="K92" t="str">
            <v/>
          </cell>
          <cell r="L92" t="str">
            <v/>
          </cell>
          <cell r="M92">
            <v>830</v>
          </cell>
        </row>
        <row r="93">
          <cell r="C93" t="str">
            <v/>
          </cell>
          <cell r="M93">
            <v>840</v>
          </cell>
        </row>
        <row r="94">
          <cell r="A94" t="str">
            <v>- Fibre Storage Controllers</v>
          </cell>
          <cell r="M94">
            <v>850</v>
          </cell>
        </row>
        <row r="95">
          <cell r="A95" t="str">
            <v>24P0960</v>
          </cell>
          <cell r="B95" t="str">
            <v/>
          </cell>
          <cell r="C95" t="str">
            <v>IBM Total Storage DS4000 FC2-133 Host Bus Adapter</v>
          </cell>
          <cell r="D95">
            <v>0</v>
          </cell>
          <cell r="E95">
            <v>2299</v>
          </cell>
          <cell r="F95">
            <v>0</v>
          </cell>
          <cell r="G95" t="str">
            <v/>
          </cell>
          <cell r="H95" t="str">
            <v/>
          </cell>
          <cell r="I95" t="str">
            <v/>
          </cell>
          <cell r="J95" t="str">
            <v/>
          </cell>
          <cell r="K95" t="str">
            <v/>
          </cell>
          <cell r="L95" t="str">
            <v/>
          </cell>
          <cell r="M95">
            <v>860</v>
          </cell>
        </row>
        <row r="96">
          <cell r="A96" t="str">
            <v>- LAN Adapter Options</v>
          </cell>
          <cell r="M96">
            <v>870</v>
          </cell>
        </row>
        <row r="97">
          <cell r="C97" t="str">
            <v>System comes with integrated 10/100/1000 Broadcom single-port Ethernet Controller</v>
          </cell>
          <cell r="M97">
            <v>880</v>
          </cell>
        </row>
        <row r="98">
          <cell r="A98" t="str">
            <v>06P3601</v>
          </cell>
          <cell r="B98" t="str">
            <v/>
          </cell>
          <cell r="C98" t="str">
            <v>IBM 10/100 Ethernet Server Adapter</v>
          </cell>
          <cell r="D98">
            <v>0</v>
          </cell>
          <cell r="E98">
            <v>159.01</v>
          </cell>
          <cell r="F98">
            <v>0</v>
          </cell>
          <cell r="G98" t="str">
            <v/>
          </cell>
          <cell r="H98" t="str">
            <v/>
          </cell>
          <cell r="I98" t="str">
            <v/>
          </cell>
          <cell r="J98" t="str">
            <v/>
          </cell>
          <cell r="K98" t="str">
            <v/>
          </cell>
          <cell r="L98" t="str">
            <v/>
          </cell>
          <cell r="M98">
            <v>890</v>
          </cell>
        </row>
        <row r="99">
          <cell r="A99" t="str">
            <v>22P7801</v>
          </cell>
          <cell r="B99" t="str">
            <v/>
          </cell>
          <cell r="C99" t="str">
            <v>WITHDRAWN;NetXtreme 1000 SX Fiber Ethernet adapter</v>
          </cell>
          <cell r="D99">
            <v>0</v>
          </cell>
          <cell r="E99" t="str">
            <v>WDFM</v>
          </cell>
          <cell r="F99">
            <v>0</v>
          </cell>
          <cell r="G99" t="str">
            <v/>
          </cell>
          <cell r="H99" t="str">
            <v/>
          </cell>
          <cell r="I99" t="str">
            <v/>
          </cell>
          <cell r="J99" t="str">
            <v/>
          </cell>
          <cell r="K99" t="str">
            <v/>
          </cell>
          <cell r="L99" t="str">
            <v/>
          </cell>
          <cell r="M99">
            <v>900</v>
          </cell>
        </row>
        <row r="100">
          <cell r="A100" t="str">
            <v>31P6301</v>
          </cell>
          <cell r="B100" t="str">
            <v/>
          </cell>
          <cell r="C100" t="str">
            <v>WITHDRAWN;NetXtreme 1000 T Ethernet Adapter (copper)</v>
          </cell>
          <cell r="D100">
            <v>0</v>
          </cell>
          <cell r="E100" t="str">
            <v>WDFM</v>
          </cell>
          <cell r="F100">
            <v>0</v>
          </cell>
          <cell r="G100" t="str">
            <v/>
          </cell>
          <cell r="H100" t="str">
            <v/>
          </cell>
          <cell r="I100" t="str">
            <v/>
          </cell>
          <cell r="J100" t="str">
            <v/>
          </cell>
          <cell r="K100" t="str">
            <v/>
          </cell>
          <cell r="L100" t="str">
            <v/>
          </cell>
          <cell r="M100">
            <v>910</v>
          </cell>
        </row>
        <row r="101">
          <cell r="A101" t="str">
            <v>31P6401</v>
          </cell>
          <cell r="B101" t="str">
            <v/>
          </cell>
          <cell r="C101" t="str">
            <v>WITHDRAWN;NetXtreme 1000 T Dual Port Ethernet Adapter</v>
          </cell>
          <cell r="D101">
            <v>0</v>
          </cell>
          <cell r="E101" t="str">
            <v>WDFM</v>
          </cell>
          <cell r="F101">
            <v>0</v>
          </cell>
          <cell r="G101" t="str">
            <v/>
          </cell>
          <cell r="H101" t="str">
            <v/>
          </cell>
          <cell r="I101" t="str">
            <v/>
          </cell>
          <cell r="J101" t="str">
            <v/>
          </cell>
          <cell r="K101" t="str">
            <v/>
          </cell>
          <cell r="L101" t="str">
            <v/>
          </cell>
          <cell r="M101">
            <v>920</v>
          </cell>
        </row>
        <row r="102">
          <cell r="A102" t="str">
            <v>31P9601</v>
          </cell>
          <cell r="B102" t="str">
            <v/>
          </cell>
          <cell r="C102" t="str">
            <v>Intel PRO/1000 MT Server Adapter</v>
          </cell>
          <cell r="D102">
            <v>0</v>
          </cell>
          <cell r="E102">
            <v>219</v>
          </cell>
          <cell r="F102">
            <v>0</v>
          </cell>
          <cell r="G102" t="str">
            <v/>
          </cell>
          <cell r="H102" t="str">
            <v/>
          </cell>
          <cell r="I102" t="str">
            <v/>
          </cell>
          <cell r="J102" t="str">
            <v/>
          </cell>
          <cell r="K102" t="str">
            <v/>
          </cell>
          <cell r="L102" t="str">
            <v/>
          </cell>
          <cell r="M102">
            <v>930</v>
          </cell>
        </row>
        <row r="103">
          <cell r="C103" t="str">
            <v/>
          </cell>
          <cell r="M103">
            <v>940</v>
          </cell>
        </row>
        <row r="104">
          <cell r="A104" t="str">
            <v>- Communications Adapters</v>
          </cell>
          <cell r="M104">
            <v>950</v>
          </cell>
        </row>
        <row r="105">
          <cell r="C105" t="str">
            <v>System includes 4 USB ports, 1 external serial port &amp; 2 integrated RS-485 system management interconnect ports</v>
          </cell>
          <cell r="M105">
            <v>960</v>
          </cell>
        </row>
        <row r="106">
          <cell r="A106" t="str">
            <v>33L4618</v>
          </cell>
          <cell r="B106" t="str">
            <v/>
          </cell>
          <cell r="C106" t="str">
            <v>IBM V.90 PCI Data/Fax Modem</v>
          </cell>
          <cell r="D106">
            <v>0</v>
          </cell>
          <cell r="E106">
            <v>129</v>
          </cell>
          <cell r="F106">
            <v>0</v>
          </cell>
          <cell r="G106" t="str">
            <v/>
          </cell>
          <cell r="H106" t="str">
            <v/>
          </cell>
          <cell r="I106" t="str">
            <v/>
          </cell>
          <cell r="J106" t="str">
            <v/>
          </cell>
          <cell r="K106" t="str">
            <v/>
          </cell>
          <cell r="L106" t="str">
            <v/>
          </cell>
          <cell r="M106">
            <v>970</v>
          </cell>
        </row>
        <row r="107">
          <cell r="A107" t="str">
            <v>1519100</v>
          </cell>
          <cell r="B107" t="str">
            <v/>
          </cell>
          <cell r="C107" t="str">
            <v>Integrated xSeries Adapter for iSeries</v>
          </cell>
          <cell r="D107">
            <v>0</v>
          </cell>
          <cell r="E107" t="str">
            <v>???</v>
          </cell>
          <cell r="F107">
            <v>0</v>
          </cell>
          <cell r="G107" t="str">
            <v/>
          </cell>
          <cell r="H107" t="str">
            <v/>
          </cell>
          <cell r="I107" t="str">
            <v/>
          </cell>
          <cell r="J107" t="str">
            <v/>
          </cell>
          <cell r="K107" t="str">
            <v/>
          </cell>
          <cell r="L107" t="str">
            <v/>
          </cell>
          <cell r="M107">
            <v>980</v>
          </cell>
        </row>
        <row r="108">
          <cell r="A108" t="str">
            <v>- Advanced System Management options</v>
          </cell>
          <cell r="M108">
            <v>990</v>
          </cell>
        </row>
        <row r="109">
          <cell r="C109" t="str">
            <v>System comes with integrated IBM Advanced System Management processor</v>
          </cell>
          <cell r="M109">
            <v>1000</v>
          </cell>
        </row>
        <row r="110">
          <cell r="A110" t="str">
            <v>59P2995</v>
          </cell>
          <cell r="B110" t="str">
            <v/>
          </cell>
          <cell r="C110" t="str">
            <v>Remote Supervisor Adapter II</v>
          </cell>
          <cell r="D110">
            <v>0</v>
          </cell>
          <cell r="E110">
            <v>939</v>
          </cell>
          <cell r="F110">
            <v>0</v>
          </cell>
          <cell r="G110" t="str">
            <v/>
          </cell>
          <cell r="H110" t="str">
            <v/>
          </cell>
          <cell r="I110" t="str">
            <v/>
          </cell>
          <cell r="J110" t="str">
            <v/>
          </cell>
          <cell r="K110" t="str">
            <v/>
          </cell>
          <cell r="L110" t="str">
            <v/>
          </cell>
          <cell r="M110">
            <v>1010</v>
          </cell>
        </row>
        <row r="111">
          <cell r="C111" t="str">
            <v>No PCI Cards installed</v>
          </cell>
          <cell r="M111">
            <v>1020</v>
          </cell>
        </row>
        <row r="112">
          <cell r="M112">
            <v>1030</v>
          </cell>
        </row>
        <row r="113">
          <cell r="A113" t="str">
            <v>External Storage Enclosures</v>
          </cell>
          <cell r="M113">
            <v>1040</v>
          </cell>
        </row>
        <row r="114">
          <cell r="C114" t="str">
            <v>Use Fibre Options sheet to order DS4100, FAStT200s, DS4500s, EXP500s or Switches.</v>
          </cell>
          <cell r="M114">
            <v>1050</v>
          </cell>
        </row>
        <row r="115">
          <cell r="M115">
            <v>1060</v>
          </cell>
        </row>
        <row r="116">
          <cell r="A116" t="str">
            <v>Tape Drives</v>
          </cell>
          <cell r="M116">
            <v>1070</v>
          </cell>
        </row>
        <row r="117">
          <cell r="C117" t="str">
            <v>Select 1 FH Tape Drive or up to 2 HH Tape Drives, if required</v>
          </cell>
          <cell r="M117">
            <v>1080</v>
          </cell>
        </row>
        <row r="118">
          <cell r="A118" t="str">
            <v>00N7991</v>
          </cell>
          <cell r="B118" t="str">
            <v/>
          </cell>
          <cell r="C118" t="str">
            <v>IBM 20/40GB DDS/4 4mm Internal Tape Drive -SCSI</v>
          </cell>
          <cell r="D118">
            <v>0</v>
          </cell>
          <cell r="E118">
            <v>1099</v>
          </cell>
          <cell r="F118">
            <v>0</v>
          </cell>
          <cell r="G118" t="str">
            <v/>
          </cell>
          <cell r="H118" t="str">
            <v/>
          </cell>
          <cell r="I118" t="str">
            <v/>
          </cell>
          <cell r="J118" t="str">
            <v/>
          </cell>
          <cell r="K118" t="str">
            <v/>
          </cell>
          <cell r="L118" t="str">
            <v/>
          </cell>
          <cell r="M118">
            <v>1090</v>
          </cell>
        </row>
        <row r="119">
          <cell r="A119" t="str">
            <v>00N7992</v>
          </cell>
          <cell r="B119" t="str">
            <v/>
          </cell>
          <cell r="C119" t="str">
            <v>IBM 120/240GB DDS/4 Tape Autoloader</v>
          </cell>
          <cell r="D119">
            <v>0</v>
          </cell>
          <cell r="E119">
            <v>4089</v>
          </cell>
          <cell r="F119">
            <v>0</v>
          </cell>
          <cell r="G119" t="str">
            <v/>
          </cell>
          <cell r="H119" t="str">
            <v/>
          </cell>
          <cell r="I119" t="str">
            <v/>
          </cell>
          <cell r="J119" t="str">
            <v/>
          </cell>
          <cell r="K119" t="str">
            <v/>
          </cell>
          <cell r="L119" t="str">
            <v/>
          </cell>
          <cell r="M119">
            <v>1100</v>
          </cell>
        </row>
        <row r="120">
          <cell r="A120" t="str">
            <v>59P6745</v>
          </cell>
          <cell r="B120" t="str">
            <v/>
          </cell>
          <cell r="C120" t="str">
            <v>IBM 80/160 GB Half-High VS160 Internal Tape Drive - SCSI</v>
          </cell>
          <cell r="D120">
            <v>0</v>
          </cell>
          <cell r="E120">
            <v>3699</v>
          </cell>
          <cell r="F120">
            <v>0</v>
          </cell>
          <cell r="G120" t="str">
            <v/>
          </cell>
          <cell r="H120" t="str">
            <v/>
          </cell>
          <cell r="I120" t="str">
            <v/>
          </cell>
          <cell r="J120" t="str">
            <v/>
          </cell>
          <cell r="K120" t="str">
            <v/>
          </cell>
          <cell r="L120" t="str">
            <v/>
          </cell>
          <cell r="M120">
            <v>1110</v>
          </cell>
        </row>
        <row r="121">
          <cell r="A121" t="str">
            <v>59P6736</v>
          </cell>
          <cell r="B121" t="str">
            <v/>
          </cell>
          <cell r="C121" t="str">
            <v>IBM 160/320GB SDLT Tape Drive</v>
          </cell>
          <cell r="D121">
            <v>0</v>
          </cell>
          <cell r="E121">
            <v>8419</v>
          </cell>
          <cell r="F121">
            <v>0</v>
          </cell>
          <cell r="G121" t="str">
            <v/>
          </cell>
          <cell r="H121" t="str">
            <v/>
          </cell>
          <cell r="I121" t="str">
            <v/>
          </cell>
          <cell r="J121" t="str">
            <v/>
          </cell>
          <cell r="K121" t="str">
            <v/>
          </cell>
          <cell r="L121" t="str">
            <v/>
          </cell>
          <cell r="M121">
            <v>1120</v>
          </cell>
        </row>
        <row r="122">
          <cell r="A122" t="str">
            <v>59P6744</v>
          </cell>
          <cell r="B122" t="str">
            <v/>
          </cell>
          <cell r="C122" t="str">
            <v>IBM 200/400GB LTO-Generation 2 Full-High Tape Drive</v>
          </cell>
          <cell r="D122">
            <v>0</v>
          </cell>
          <cell r="E122">
            <v>5999</v>
          </cell>
          <cell r="F122">
            <v>0</v>
          </cell>
          <cell r="G122" t="str">
            <v/>
          </cell>
          <cell r="H122" t="str">
            <v/>
          </cell>
          <cell r="I122" t="str">
            <v/>
          </cell>
          <cell r="J122" t="str">
            <v/>
          </cell>
          <cell r="K122" t="str">
            <v/>
          </cell>
          <cell r="L122" t="str">
            <v/>
          </cell>
          <cell r="M122">
            <v>1130</v>
          </cell>
        </row>
        <row r="123">
          <cell r="A123" t="str">
            <v>N/A</v>
          </cell>
          <cell r="B123" t="str">
            <v>30R5-099</v>
          </cell>
          <cell r="C123" t="str">
            <v>TopSeller IBM 200/400GB Internal LTO Tape Drive</v>
          </cell>
          <cell r="D123">
            <v>0</v>
          </cell>
          <cell r="E123" t="str">
            <v>N/A</v>
          </cell>
          <cell r="F123">
            <v>0</v>
          </cell>
          <cell r="G123" t="str">
            <v/>
          </cell>
          <cell r="H123" t="str">
            <v/>
          </cell>
          <cell r="I123" t="str">
            <v/>
          </cell>
          <cell r="J123" t="str">
            <v/>
          </cell>
          <cell r="K123" t="str">
            <v/>
          </cell>
          <cell r="L123" t="str">
            <v/>
          </cell>
          <cell r="M123">
            <v>1140</v>
          </cell>
        </row>
        <row r="124">
          <cell r="C124" t="str">
            <v>No Tape Drives selected</v>
          </cell>
          <cell r="M124">
            <v>1150</v>
          </cell>
        </row>
        <row r="125">
          <cell r="M125">
            <v>1160</v>
          </cell>
        </row>
        <row r="126">
          <cell r="A126" t="str">
            <v>Tape Cartridges</v>
          </cell>
          <cell r="M126">
            <v>1170</v>
          </cell>
        </row>
        <row r="127">
          <cell r="A127" t="str">
            <v>71P9158</v>
          </cell>
          <cell r="B127" t="str">
            <v/>
          </cell>
          <cell r="C127" t="str">
            <v>DDS Gen-5 Tape Media Data Cartridge (5 pack)</v>
          </cell>
          <cell r="D127">
            <v>0</v>
          </cell>
          <cell r="E127">
            <v>220</v>
          </cell>
          <cell r="F127">
            <v>0</v>
          </cell>
          <cell r="G127" t="str">
            <v/>
          </cell>
          <cell r="H127" t="str">
            <v/>
          </cell>
          <cell r="I127" t="str">
            <v/>
          </cell>
          <cell r="J127" t="str">
            <v/>
          </cell>
          <cell r="K127" t="str">
            <v/>
          </cell>
          <cell r="L127" t="str">
            <v/>
          </cell>
          <cell r="M127">
            <v>1180</v>
          </cell>
        </row>
        <row r="128">
          <cell r="A128" t="str">
            <v>71P9152</v>
          </cell>
          <cell r="B128" t="str">
            <v/>
          </cell>
          <cell r="C128" t="str">
            <v>LTO Generation 1 Media (5 pack)</v>
          </cell>
          <cell r="D128">
            <v>0</v>
          </cell>
          <cell r="E128">
            <v>719</v>
          </cell>
          <cell r="F128">
            <v>0</v>
          </cell>
          <cell r="G128" t="str">
            <v/>
          </cell>
          <cell r="H128" t="str">
            <v/>
          </cell>
          <cell r="I128" t="str">
            <v/>
          </cell>
          <cell r="J128" t="str">
            <v/>
          </cell>
          <cell r="K128" t="str">
            <v/>
          </cell>
          <cell r="L128" t="str">
            <v/>
          </cell>
          <cell r="M128">
            <v>1190</v>
          </cell>
        </row>
        <row r="129">
          <cell r="A129" t="str">
            <v>71P9153</v>
          </cell>
          <cell r="B129" t="str">
            <v/>
          </cell>
          <cell r="C129" t="str">
            <v>SDLT Media (5 pack)</v>
          </cell>
          <cell r="D129">
            <v>0</v>
          </cell>
          <cell r="E129">
            <v>1229</v>
          </cell>
          <cell r="F129">
            <v>0</v>
          </cell>
          <cell r="G129" t="str">
            <v/>
          </cell>
          <cell r="H129" t="str">
            <v/>
          </cell>
          <cell r="I129" t="str">
            <v/>
          </cell>
          <cell r="J129" t="str">
            <v/>
          </cell>
          <cell r="K129" t="str">
            <v/>
          </cell>
          <cell r="L129" t="str">
            <v/>
          </cell>
          <cell r="M129">
            <v>1200</v>
          </cell>
        </row>
        <row r="130">
          <cell r="A130" t="str">
            <v>71P9154</v>
          </cell>
          <cell r="B130" t="str">
            <v/>
          </cell>
          <cell r="C130" t="str">
            <v>DLTIV Media (5 pack)</v>
          </cell>
          <cell r="D130">
            <v>0</v>
          </cell>
          <cell r="E130">
            <v>549</v>
          </cell>
          <cell r="F130">
            <v>0</v>
          </cell>
          <cell r="G130" t="str">
            <v/>
          </cell>
          <cell r="H130" t="str">
            <v/>
          </cell>
          <cell r="I130" t="str">
            <v/>
          </cell>
          <cell r="J130" t="str">
            <v/>
          </cell>
          <cell r="K130" t="str">
            <v/>
          </cell>
          <cell r="L130" t="str">
            <v/>
          </cell>
          <cell r="M130">
            <v>1210</v>
          </cell>
        </row>
        <row r="131">
          <cell r="A131" t="str">
            <v>71P9155</v>
          </cell>
          <cell r="B131" t="str">
            <v/>
          </cell>
          <cell r="C131" t="str">
            <v>DDS4 Media (5 pack)</v>
          </cell>
          <cell r="D131">
            <v>0</v>
          </cell>
          <cell r="E131">
            <v>169</v>
          </cell>
          <cell r="F131">
            <v>0</v>
          </cell>
          <cell r="G131" t="str">
            <v/>
          </cell>
          <cell r="H131" t="str">
            <v/>
          </cell>
          <cell r="I131" t="str">
            <v/>
          </cell>
          <cell r="J131" t="str">
            <v/>
          </cell>
          <cell r="K131" t="str">
            <v/>
          </cell>
          <cell r="L131" t="str">
            <v/>
          </cell>
          <cell r="M131">
            <v>1220</v>
          </cell>
        </row>
        <row r="132">
          <cell r="A132" t="str">
            <v>71P9159</v>
          </cell>
          <cell r="B132" t="str">
            <v/>
          </cell>
          <cell r="C132" t="str">
            <v>LTO Generation 2 Media (5 pack)</v>
          </cell>
          <cell r="D132">
            <v>0</v>
          </cell>
          <cell r="E132">
            <v>1499</v>
          </cell>
          <cell r="F132">
            <v>0</v>
          </cell>
          <cell r="G132" t="str">
            <v/>
          </cell>
          <cell r="H132" t="str">
            <v/>
          </cell>
          <cell r="I132" t="str">
            <v/>
          </cell>
          <cell r="J132" t="str">
            <v/>
          </cell>
          <cell r="K132" t="str">
            <v/>
          </cell>
          <cell r="L132" t="str">
            <v/>
          </cell>
          <cell r="M132">
            <v>1230</v>
          </cell>
        </row>
        <row r="133">
          <cell r="D133">
            <v>0</v>
          </cell>
          <cell r="M133">
            <v>1240</v>
          </cell>
        </row>
        <row r="134">
          <cell r="A134" t="str">
            <v>Tape LTO Options</v>
          </cell>
          <cell r="D134">
            <v>0</v>
          </cell>
          <cell r="M134">
            <v>1250</v>
          </cell>
        </row>
        <row r="135">
          <cell r="A135" t="str">
            <v>N/A</v>
          </cell>
          <cell r="B135" t="str">
            <v/>
          </cell>
          <cell r="C135" t="str">
            <v>TopSeller LTO Gen2 Option A</v>
          </cell>
          <cell r="D135">
            <v>0</v>
          </cell>
          <cell r="E135" t="str">
            <v>N/A</v>
          </cell>
          <cell r="F135">
            <v>0</v>
          </cell>
          <cell r="G135" t="str">
            <v/>
          </cell>
          <cell r="H135" t="str">
            <v/>
          </cell>
          <cell r="I135" t="str">
            <v/>
          </cell>
          <cell r="J135" t="str">
            <v/>
          </cell>
          <cell r="K135" t="str">
            <v/>
          </cell>
          <cell r="L135" t="str">
            <v/>
          </cell>
          <cell r="M135">
            <v>1260</v>
          </cell>
        </row>
        <row r="136">
          <cell r="A136" t="str">
            <v>N/A</v>
          </cell>
          <cell r="B136" t="str">
            <v/>
          </cell>
          <cell r="C136" t="str">
            <v>TopSeller LTO Gen2 Option B</v>
          </cell>
          <cell r="D136">
            <v>0</v>
          </cell>
          <cell r="E136" t="str">
            <v>N/A</v>
          </cell>
          <cell r="F136">
            <v>0</v>
          </cell>
          <cell r="G136" t="str">
            <v/>
          </cell>
          <cell r="H136" t="str">
            <v/>
          </cell>
          <cell r="I136" t="str">
            <v/>
          </cell>
          <cell r="J136" t="str">
            <v/>
          </cell>
          <cell r="K136" t="str">
            <v/>
          </cell>
          <cell r="L136" t="str">
            <v/>
          </cell>
          <cell r="M136">
            <v>1270</v>
          </cell>
        </row>
        <row r="137">
          <cell r="M137">
            <v>1280</v>
          </cell>
        </row>
        <row r="138">
          <cell r="A138" t="str">
            <v>Optical devices</v>
          </cell>
          <cell r="M138">
            <v>1290</v>
          </cell>
        </row>
        <row r="139">
          <cell r="C139" t="str">
            <v>Selected model contains a 48x-20x CD-ROM drive</v>
          </cell>
          <cell r="M139">
            <v>1300</v>
          </cell>
        </row>
        <row r="140">
          <cell r="A140" t="str">
            <v>22P6950</v>
          </cell>
          <cell r="B140" t="str">
            <v/>
          </cell>
          <cell r="C140" t="str">
            <v>IBM 16X Max RAM-Read DVD-ROM Drive</v>
          </cell>
          <cell r="D140">
            <v>0</v>
          </cell>
          <cell r="E140">
            <v>99</v>
          </cell>
          <cell r="F140">
            <v>0</v>
          </cell>
          <cell r="G140" t="str">
            <v/>
          </cell>
          <cell r="H140" t="str">
            <v/>
          </cell>
          <cell r="I140" t="str">
            <v/>
          </cell>
          <cell r="J140" t="str">
            <v/>
          </cell>
          <cell r="K140" t="str">
            <v/>
          </cell>
          <cell r="L140" t="str">
            <v/>
          </cell>
          <cell r="M140">
            <v>1310</v>
          </cell>
        </row>
        <row r="141">
          <cell r="C141" t="str">
            <v/>
          </cell>
          <cell r="M141">
            <v>1320</v>
          </cell>
        </row>
        <row r="142">
          <cell r="M142">
            <v>1330</v>
          </cell>
        </row>
        <row r="143">
          <cell r="A143" t="str">
            <v>Additional Options</v>
          </cell>
          <cell r="M143">
            <v>1340</v>
          </cell>
        </row>
        <row r="144">
          <cell r="A144" t="str">
            <v>- Power</v>
          </cell>
          <cell r="C144" t="str">
            <v>System ships with 2 power supplies; order 2 additional power supplies if redundancy required</v>
          </cell>
          <cell r="M144">
            <v>1350</v>
          </cell>
        </row>
        <row r="145">
          <cell r="A145" t="str">
            <v>31P6133</v>
          </cell>
          <cell r="B145" t="str">
            <v/>
          </cell>
          <cell r="C145" t="str">
            <v>WITHDRAWN;xSeries 370W Reversed Fan Hot Swap Power Supply</v>
          </cell>
          <cell r="D145">
            <v>0</v>
          </cell>
          <cell r="E145" t="str">
            <v>WDFM</v>
          </cell>
          <cell r="F145">
            <v>0</v>
          </cell>
          <cell r="G145">
            <v>1</v>
          </cell>
          <cell r="H145">
            <v>0</v>
          </cell>
          <cell r="I145">
            <v>1</v>
          </cell>
          <cell r="J145">
            <v>0</v>
          </cell>
          <cell r="K145">
            <v>1</v>
          </cell>
          <cell r="L145">
            <v>0</v>
          </cell>
          <cell r="M145">
            <v>1360</v>
          </cell>
        </row>
        <row r="146">
          <cell r="C146" t="str">
            <v/>
          </cell>
          <cell r="M146">
            <v>1370</v>
          </cell>
        </row>
        <row r="147">
          <cell r="A147" t="str">
            <v>- Conversion Kits</v>
          </cell>
          <cell r="M147">
            <v>1380</v>
          </cell>
        </row>
        <row r="148">
          <cell r="A148" t="str">
            <v>32P1474</v>
          </cell>
          <cell r="B148" t="str">
            <v>32P1474</v>
          </cell>
          <cell r="C148" t="str">
            <v xml:space="preserve">IBM 7Ux26D Tower to Rack Conversion Kit </v>
          </cell>
          <cell r="D148">
            <v>0</v>
          </cell>
          <cell r="E148">
            <v>871.82</v>
          </cell>
          <cell r="F148">
            <v>0</v>
          </cell>
          <cell r="G148" t="str">
            <v/>
          </cell>
          <cell r="H148" t="str">
            <v/>
          </cell>
          <cell r="I148" t="str">
            <v/>
          </cell>
          <cell r="J148" t="str">
            <v/>
          </cell>
          <cell r="K148" t="str">
            <v/>
          </cell>
          <cell r="L148" t="str">
            <v/>
          </cell>
          <cell r="M148">
            <v>1390</v>
          </cell>
        </row>
        <row r="149">
          <cell r="M149">
            <v>1400</v>
          </cell>
        </row>
        <row r="150">
          <cell r="A150" t="str">
            <v>- Tower model options</v>
          </cell>
          <cell r="M150">
            <v>1410</v>
          </cell>
        </row>
        <row r="151">
          <cell r="C151" t="str">
            <v/>
          </cell>
          <cell r="M151">
            <v>1420</v>
          </cell>
        </row>
        <row r="152">
          <cell r="A152" t="str">
            <v>17331RX</v>
          </cell>
          <cell r="B152" t="str">
            <v>1733-1RX</v>
          </cell>
          <cell r="C152" t="str">
            <v>IBM EXP400 Storage Expansion Unit, One ESM standard (takes 14 drives)</v>
          </cell>
          <cell r="D152">
            <v>0</v>
          </cell>
          <cell r="E152">
            <v>4799</v>
          </cell>
          <cell r="F152">
            <v>0</v>
          </cell>
          <cell r="G152" t="str">
            <v/>
          </cell>
          <cell r="H152" t="str">
            <v/>
          </cell>
          <cell r="I152" t="str">
            <v/>
          </cell>
          <cell r="J152" t="str">
            <v/>
          </cell>
          <cell r="K152" t="str">
            <v/>
          </cell>
          <cell r="L152" t="str">
            <v/>
          </cell>
          <cell r="M152">
            <v>1430</v>
          </cell>
        </row>
        <row r="153">
          <cell r="A153" t="str">
            <v>09N7296</v>
          </cell>
          <cell r="B153" t="str">
            <v/>
          </cell>
          <cell r="C153" t="str">
            <v>IBM EXP300 Rack-to-Tower Conversion Kit</v>
          </cell>
          <cell r="D153">
            <v>0</v>
          </cell>
          <cell r="E153">
            <v>659</v>
          </cell>
          <cell r="F153">
            <v>0</v>
          </cell>
          <cell r="G153" t="str">
            <v/>
          </cell>
          <cell r="H153" t="str">
            <v/>
          </cell>
          <cell r="I153" t="str">
            <v/>
          </cell>
          <cell r="J153" t="str">
            <v/>
          </cell>
          <cell r="K153" t="str">
            <v/>
          </cell>
          <cell r="L153" t="str">
            <v/>
          </cell>
          <cell r="M153">
            <v>1440</v>
          </cell>
        </row>
        <row r="154">
          <cell r="C154" t="str">
            <v/>
          </cell>
          <cell r="M154">
            <v>1450</v>
          </cell>
        </row>
        <row r="155">
          <cell r="A155" t="str">
            <v>59P5018</v>
          </cell>
          <cell r="B155" t="str">
            <v/>
          </cell>
          <cell r="C155" t="str">
            <v>SCSI Bus Expander and Enclosure Services Module (ESM)</v>
          </cell>
          <cell r="D155">
            <v>0</v>
          </cell>
          <cell r="E155">
            <v>1099</v>
          </cell>
          <cell r="F155">
            <v>0</v>
          </cell>
          <cell r="G155" t="str">
            <v/>
          </cell>
          <cell r="H155" t="str">
            <v/>
          </cell>
          <cell r="I155" t="str">
            <v/>
          </cell>
          <cell r="J155" t="str">
            <v/>
          </cell>
          <cell r="K155" t="str">
            <v/>
          </cell>
          <cell r="L155" t="str">
            <v/>
          </cell>
          <cell r="M155">
            <v>1460</v>
          </cell>
        </row>
        <row r="156">
          <cell r="M156">
            <v>1470</v>
          </cell>
        </row>
        <row r="157">
          <cell r="A157" t="str">
            <v>32P0726</v>
          </cell>
          <cell r="B157" t="str">
            <v/>
          </cell>
          <cell r="C157" t="str">
            <v>WITHDRAWN;IBM 36.4GB 10K-rpm Ultra320 SCSI Hot-Swap SL HDD</v>
          </cell>
          <cell r="D157">
            <v>0</v>
          </cell>
          <cell r="E157" t="str">
            <v>WDFM</v>
          </cell>
          <cell r="F157">
            <v>0</v>
          </cell>
          <cell r="G157" t="str">
            <v/>
          </cell>
          <cell r="H157" t="str">
            <v/>
          </cell>
          <cell r="I157" t="str">
            <v/>
          </cell>
          <cell r="J157" t="str">
            <v/>
          </cell>
          <cell r="K157" t="str">
            <v/>
          </cell>
          <cell r="L157" t="str">
            <v/>
          </cell>
          <cell r="M157">
            <v>1480</v>
          </cell>
        </row>
        <row r="158">
          <cell r="A158" t="str">
            <v>32P0734</v>
          </cell>
          <cell r="B158" t="str">
            <v/>
          </cell>
          <cell r="C158" t="str">
            <v>WITHDRAWN;IBM 36.4GB 15K-rpm Ultra320 SCSI Hot-Swap SL HDD</v>
          </cell>
          <cell r="D158">
            <v>0</v>
          </cell>
          <cell r="E158" t="str">
            <v>WDFM</v>
          </cell>
          <cell r="F158">
            <v>0</v>
          </cell>
          <cell r="G158" t="str">
            <v/>
          </cell>
          <cell r="H158" t="str">
            <v/>
          </cell>
          <cell r="I158" t="str">
            <v/>
          </cell>
          <cell r="J158" t="str">
            <v/>
          </cell>
          <cell r="K158" t="str">
            <v/>
          </cell>
          <cell r="L158" t="str">
            <v/>
          </cell>
          <cell r="M158">
            <v>1490</v>
          </cell>
        </row>
        <row r="159">
          <cell r="A159" t="str">
            <v>32P0727</v>
          </cell>
          <cell r="B159" t="str">
            <v/>
          </cell>
          <cell r="C159" t="str">
            <v>WITHDRAWN;IBM 73.4GB 10K-rpm Ultra320 SCSI Hot-Swap SL HDD</v>
          </cell>
          <cell r="D159">
            <v>0</v>
          </cell>
          <cell r="E159" t="str">
            <v>WDFM</v>
          </cell>
          <cell r="F159">
            <v>0</v>
          </cell>
          <cell r="G159" t="str">
            <v/>
          </cell>
          <cell r="H159" t="str">
            <v/>
          </cell>
          <cell r="I159" t="str">
            <v/>
          </cell>
          <cell r="J159" t="str">
            <v/>
          </cell>
          <cell r="K159" t="str">
            <v/>
          </cell>
          <cell r="L159" t="str">
            <v/>
          </cell>
          <cell r="M159">
            <v>1500</v>
          </cell>
        </row>
        <row r="160">
          <cell r="A160" t="str">
            <v>32P0735</v>
          </cell>
          <cell r="B160" t="str">
            <v/>
          </cell>
          <cell r="C160" t="str">
            <v>WITHDRAWN;IBM 73.4GB 15K-rpm Ultra320 SCSI Hot-Swap SL HDD</v>
          </cell>
          <cell r="D160">
            <v>0</v>
          </cell>
          <cell r="E160" t="str">
            <v>WDFM</v>
          </cell>
          <cell r="F160">
            <v>0</v>
          </cell>
          <cell r="G160" t="str">
            <v/>
          </cell>
          <cell r="H160" t="str">
            <v/>
          </cell>
          <cell r="I160" t="str">
            <v/>
          </cell>
          <cell r="J160" t="str">
            <v/>
          </cell>
          <cell r="K160" t="str">
            <v/>
          </cell>
          <cell r="L160" t="str">
            <v/>
          </cell>
          <cell r="M160">
            <v>1510</v>
          </cell>
        </row>
        <row r="161">
          <cell r="A161" t="str">
            <v>32P0728</v>
          </cell>
          <cell r="B161" t="str">
            <v/>
          </cell>
          <cell r="C161" t="str">
            <v>WITHDRAWN;IBM 146.8GB 10K-rpm Ultra320 SCSI Hot-Swap SL HDD</v>
          </cell>
          <cell r="D161">
            <v>0</v>
          </cell>
          <cell r="E161" t="str">
            <v>WDFM</v>
          </cell>
          <cell r="F161">
            <v>0</v>
          </cell>
          <cell r="G161" t="str">
            <v/>
          </cell>
          <cell r="H161" t="str">
            <v/>
          </cell>
          <cell r="I161" t="str">
            <v/>
          </cell>
          <cell r="J161" t="str">
            <v/>
          </cell>
          <cell r="K161" t="str">
            <v/>
          </cell>
          <cell r="L161" t="str">
            <v/>
          </cell>
          <cell r="M161">
            <v>1520</v>
          </cell>
        </row>
        <row r="162">
          <cell r="C162" t="str">
            <v>No Disks Configured</v>
          </cell>
          <cell r="M162">
            <v>1530</v>
          </cell>
        </row>
        <row r="163">
          <cell r="M163">
            <v>1540</v>
          </cell>
        </row>
        <row r="164">
          <cell r="M164">
            <v>1550</v>
          </cell>
        </row>
        <row r="165">
          <cell r="M165">
            <v>1560</v>
          </cell>
        </row>
        <row r="166">
          <cell r="A166" t="str">
            <v>- Monitors</v>
          </cell>
          <cell r="M166">
            <v>1570</v>
          </cell>
        </row>
        <row r="167">
          <cell r="A167" t="str">
            <v>63314CS</v>
          </cell>
          <cell r="B167" t="str">
            <v>6331-47N</v>
          </cell>
          <cell r="C167" t="str">
            <v>E54 15" Colour Monitor (Stealth Grey)/MPRII</v>
          </cell>
          <cell r="D167">
            <v>0</v>
          </cell>
          <cell r="E167">
            <v>189</v>
          </cell>
          <cell r="F167">
            <v>0</v>
          </cell>
          <cell r="G167" t="str">
            <v/>
          </cell>
          <cell r="H167" t="str">
            <v/>
          </cell>
          <cell r="I167" t="str">
            <v/>
          </cell>
          <cell r="J167" t="str">
            <v/>
          </cell>
          <cell r="K167" t="str">
            <v/>
          </cell>
          <cell r="L167" t="str">
            <v/>
          </cell>
          <cell r="M167">
            <v>1580</v>
          </cell>
        </row>
        <row r="168">
          <cell r="A168" t="str">
            <v>63324HN</v>
          </cell>
          <cell r="B168" t="str">
            <v>6332-4HN</v>
          </cell>
          <cell r="C168" t="str">
            <v xml:space="preserve"> E74 Color Monitor 17in (406mm, 16in viewable image), B Black</v>
          </cell>
          <cell r="D168">
            <v>0</v>
          </cell>
          <cell r="E168" t="str">
            <v>???</v>
          </cell>
          <cell r="F168">
            <v>0</v>
          </cell>
          <cell r="G168" t="str">
            <v/>
          </cell>
          <cell r="H168" t="str">
            <v/>
          </cell>
          <cell r="I168" t="str">
            <v/>
          </cell>
          <cell r="J168" t="str">
            <v/>
          </cell>
          <cell r="K168" t="str">
            <v/>
          </cell>
          <cell r="L168" t="str">
            <v/>
          </cell>
          <cell r="M168">
            <v>1590</v>
          </cell>
        </row>
        <row r="169">
          <cell r="A169" t="str">
            <v>17231UX</v>
          </cell>
          <cell r="B169" t="str">
            <v>1723-1UX</v>
          </cell>
          <cell r="C169" t="str">
            <v>1U 17" Flat Panel Monitor Console Kit (with US Space Travel keyboard)</v>
          </cell>
          <cell r="D169">
            <v>0</v>
          </cell>
          <cell r="E169">
            <v>3399</v>
          </cell>
          <cell r="F169">
            <v>0</v>
          </cell>
          <cell r="G169" t="str">
            <v/>
          </cell>
          <cell r="H169" t="str">
            <v/>
          </cell>
          <cell r="I169" t="str">
            <v/>
          </cell>
          <cell r="J169" t="str">
            <v/>
          </cell>
          <cell r="K169" t="str">
            <v/>
          </cell>
          <cell r="L169" t="str">
            <v/>
          </cell>
          <cell r="M169">
            <v>1600</v>
          </cell>
        </row>
        <row r="170">
          <cell r="A170" t="str">
            <v>17231NX</v>
          </cell>
          <cell r="B170" t="str">
            <v>1723-1NX</v>
          </cell>
          <cell r="C170" t="str">
            <v>1U 17" Flat Panel Monitor Console Kit (without keyboard)</v>
          </cell>
          <cell r="D170">
            <v>0</v>
          </cell>
          <cell r="E170" t="str">
            <v>???</v>
          </cell>
          <cell r="F170">
            <v>0</v>
          </cell>
          <cell r="G170" t="str">
            <v/>
          </cell>
          <cell r="H170" t="str">
            <v/>
          </cell>
          <cell r="I170" t="str">
            <v/>
          </cell>
          <cell r="J170" t="str">
            <v/>
          </cell>
          <cell r="K170" t="str">
            <v/>
          </cell>
          <cell r="L170" t="str">
            <v/>
          </cell>
          <cell r="M170">
            <v>1610</v>
          </cell>
        </row>
        <row r="171">
          <cell r="A171" t="str">
            <v>32P1702</v>
          </cell>
          <cell r="B171" t="str">
            <v>32P1702</v>
          </cell>
          <cell r="C171" t="str">
            <v>WITHDRAWN;NetBAY 2U 15" Flat Panel Monitor Console Kit with US S'Saver K'board (includes 15" monitor)</v>
          </cell>
          <cell r="D171">
            <v>0</v>
          </cell>
          <cell r="E171" t="str">
            <v>WDFM</v>
          </cell>
          <cell r="F171">
            <v>0</v>
          </cell>
          <cell r="G171" t="str">
            <v/>
          </cell>
          <cell r="H171" t="str">
            <v/>
          </cell>
          <cell r="I171" t="str">
            <v/>
          </cell>
          <cell r="J171" t="str">
            <v/>
          </cell>
          <cell r="K171" t="str">
            <v/>
          </cell>
          <cell r="L171" t="str">
            <v/>
          </cell>
          <cell r="M171">
            <v>1620</v>
          </cell>
        </row>
        <row r="172">
          <cell r="A172" t="str">
            <v>N/A</v>
          </cell>
          <cell r="B172" t="str">
            <v>32P1703</v>
          </cell>
          <cell r="C172" t="str">
            <v>NetBAY 2U 15" Flat Panel Monitor Console Kit (includes 15" monitor)</v>
          </cell>
          <cell r="D172">
            <v>0</v>
          </cell>
          <cell r="E172" t="str">
            <v>N/A</v>
          </cell>
          <cell r="F172">
            <v>0</v>
          </cell>
          <cell r="G172" t="str">
            <v/>
          </cell>
          <cell r="H172" t="str">
            <v/>
          </cell>
          <cell r="I172" t="str">
            <v/>
          </cell>
          <cell r="J172" t="str">
            <v/>
          </cell>
          <cell r="K172" t="str">
            <v/>
          </cell>
          <cell r="L172" t="str">
            <v/>
          </cell>
          <cell r="M172">
            <v>1630</v>
          </cell>
        </row>
        <row r="173">
          <cell r="A173" t="str">
            <v>17232UX</v>
          </cell>
          <cell r="B173" t="str">
            <v>1723-2UX</v>
          </cell>
          <cell r="C173" t="str">
            <v>IBM 2U 15" Flat Panel Monitor Console Kit (with PS/2 keyboard)</v>
          </cell>
          <cell r="D173">
            <v>0</v>
          </cell>
          <cell r="E173">
            <v>2399</v>
          </cell>
          <cell r="F173">
            <v>0</v>
          </cell>
          <cell r="G173" t="str">
            <v/>
          </cell>
          <cell r="H173" t="str">
            <v/>
          </cell>
          <cell r="I173" t="str">
            <v/>
          </cell>
          <cell r="J173" t="str">
            <v/>
          </cell>
          <cell r="K173" t="str">
            <v/>
          </cell>
          <cell r="L173" t="str">
            <v/>
          </cell>
          <cell r="M173">
            <v>1640</v>
          </cell>
        </row>
        <row r="174">
          <cell r="A174" t="str">
            <v>17232NX</v>
          </cell>
          <cell r="B174" t="str">
            <v>1723-2NX</v>
          </cell>
          <cell r="C174" t="str">
            <v>IBM 2U 15" Flat Panel Monitor Console Kit (without keyboard)</v>
          </cell>
          <cell r="D174">
            <v>0</v>
          </cell>
          <cell r="E174" t="str">
            <v>???</v>
          </cell>
          <cell r="F174">
            <v>0</v>
          </cell>
          <cell r="G174" t="str">
            <v/>
          </cell>
          <cell r="H174" t="str">
            <v/>
          </cell>
          <cell r="I174" t="str">
            <v/>
          </cell>
          <cell r="J174" t="str">
            <v/>
          </cell>
          <cell r="K174" t="str">
            <v/>
          </cell>
          <cell r="L174" t="str">
            <v/>
          </cell>
          <cell r="M174">
            <v>1650</v>
          </cell>
        </row>
        <row r="175">
          <cell r="A175" t="str">
            <v>6636AB1</v>
          </cell>
          <cell r="B175" t="str">
            <v>6636-AB1</v>
          </cell>
          <cell r="C175" t="str">
            <v>WITHDRAWN;L150 ThinkVision 15in LCD Flat Panel Monitor, B Black</v>
          </cell>
          <cell r="D175">
            <v>0</v>
          </cell>
          <cell r="E175" t="str">
            <v>WDFM</v>
          </cell>
          <cell r="F175">
            <v>0</v>
          </cell>
          <cell r="G175" t="str">
            <v/>
          </cell>
          <cell r="H175" t="str">
            <v/>
          </cell>
          <cell r="I175" t="str">
            <v/>
          </cell>
          <cell r="J175" t="str">
            <v/>
          </cell>
          <cell r="K175" t="str">
            <v/>
          </cell>
          <cell r="L175" t="str">
            <v/>
          </cell>
          <cell r="M175">
            <v>1660</v>
          </cell>
        </row>
        <row r="176">
          <cell r="A176" t="str">
            <v>6636HB1</v>
          </cell>
          <cell r="B176" t="str">
            <v>6636-HB1</v>
          </cell>
          <cell r="C176" t="str">
            <v>L150p ThinkVision 15in LCD Flat Panel Monitor (381mm, 15in viewable image), business black</v>
          </cell>
          <cell r="D176">
            <v>0</v>
          </cell>
          <cell r="E176">
            <v>499</v>
          </cell>
          <cell r="F176">
            <v>0</v>
          </cell>
          <cell r="G176" t="str">
            <v/>
          </cell>
          <cell r="H176" t="str">
            <v/>
          </cell>
          <cell r="I176" t="str">
            <v/>
          </cell>
          <cell r="J176" t="str">
            <v/>
          </cell>
          <cell r="K176" t="str">
            <v/>
          </cell>
          <cell r="L176" t="str">
            <v/>
          </cell>
          <cell r="M176">
            <v>1670</v>
          </cell>
        </row>
        <row r="177">
          <cell r="A177" t="str">
            <v>6734HB0</v>
          </cell>
          <cell r="B177" t="str">
            <v>6734-HB0</v>
          </cell>
          <cell r="C177" t="str">
            <v>L170p ThinkVision 17in LCD Flat Panel Monitor (432mm, 17in viewable image), business black</v>
          </cell>
          <cell r="D177">
            <v>0</v>
          </cell>
          <cell r="E177">
            <v>699</v>
          </cell>
          <cell r="F177">
            <v>0</v>
          </cell>
          <cell r="G177" t="str">
            <v/>
          </cell>
          <cell r="H177" t="str">
            <v/>
          </cell>
          <cell r="I177" t="str">
            <v/>
          </cell>
          <cell r="J177" t="str">
            <v/>
          </cell>
          <cell r="K177" t="str">
            <v/>
          </cell>
          <cell r="L177" t="str">
            <v/>
          </cell>
          <cell r="M177">
            <v>1680</v>
          </cell>
        </row>
        <row r="178">
          <cell r="A178" t="str">
            <v>- Power</v>
          </cell>
          <cell r="M178">
            <v>1690</v>
          </cell>
        </row>
        <row r="179">
          <cell r="A179" t="str">
            <v>N/A</v>
          </cell>
          <cell r="B179" t="str">
            <v>32P1020</v>
          </cell>
          <cell r="C179" t="str">
            <v>APC 2U Smart-UPS 1400 RMB - 120V Rack mounted/black</v>
          </cell>
          <cell r="D179">
            <v>0</v>
          </cell>
          <cell r="E179" t="str">
            <v>N/A</v>
          </cell>
          <cell r="F179">
            <v>0</v>
          </cell>
          <cell r="G179">
            <v>1</v>
          </cell>
          <cell r="H179">
            <v>0</v>
          </cell>
          <cell r="I179">
            <v>1</v>
          </cell>
          <cell r="J179">
            <v>0</v>
          </cell>
          <cell r="K179">
            <v>1</v>
          </cell>
          <cell r="L179">
            <v>0</v>
          </cell>
          <cell r="M179">
            <v>1700</v>
          </cell>
        </row>
        <row r="180">
          <cell r="A180" t="str">
            <v>2130R30</v>
          </cell>
          <cell r="B180" t="str">
            <v>2130-R30</v>
          </cell>
          <cell r="C180" t="str">
            <v>IBM UPS3000XLV - Rack or Tower</v>
          </cell>
          <cell r="D180">
            <v>0</v>
          </cell>
          <cell r="E180" t="str">
            <v>???</v>
          </cell>
          <cell r="F180">
            <v>0</v>
          </cell>
          <cell r="G180">
            <v>1</v>
          </cell>
          <cell r="H180">
            <v>0</v>
          </cell>
          <cell r="I180">
            <v>1</v>
          </cell>
          <cell r="J180">
            <v>0</v>
          </cell>
          <cell r="K180">
            <v>1</v>
          </cell>
          <cell r="L180">
            <v>0</v>
          </cell>
          <cell r="M180">
            <v>1710</v>
          </cell>
        </row>
        <row r="181">
          <cell r="A181" t="str">
            <v>73P5771</v>
          </cell>
          <cell r="B181" t="str">
            <v>2130-R31</v>
          </cell>
          <cell r="C181" t="str">
            <v>IBM UPS3000XHV - Rack or Tower</v>
          </cell>
          <cell r="D181">
            <v>0</v>
          </cell>
          <cell r="E181">
            <v>2799.01</v>
          </cell>
          <cell r="F181">
            <v>0</v>
          </cell>
          <cell r="G181">
            <v>1</v>
          </cell>
          <cell r="H181">
            <v>0</v>
          </cell>
          <cell r="I181">
            <v>1</v>
          </cell>
          <cell r="J181">
            <v>0</v>
          </cell>
          <cell r="K181">
            <v>1</v>
          </cell>
          <cell r="L181">
            <v>0</v>
          </cell>
          <cell r="M181">
            <v>1720</v>
          </cell>
        </row>
        <row r="182">
          <cell r="A182" t="str">
            <v>32P1692</v>
          </cell>
          <cell r="B182" t="str">
            <v>32P1692</v>
          </cell>
          <cell r="C182" t="str">
            <v>IBM UPS Extend Run Battery Pack</v>
          </cell>
          <cell r="D182">
            <v>0</v>
          </cell>
          <cell r="E182">
            <v>1759</v>
          </cell>
          <cell r="F182">
            <v>0</v>
          </cell>
          <cell r="G182">
            <v>1</v>
          </cell>
          <cell r="H182">
            <v>0</v>
          </cell>
          <cell r="I182">
            <v>1</v>
          </cell>
          <cell r="J182">
            <v>0</v>
          </cell>
          <cell r="K182">
            <v>1</v>
          </cell>
          <cell r="L182">
            <v>0</v>
          </cell>
          <cell r="M182">
            <v>1730</v>
          </cell>
        </row>
        <row r="183">
          <cell r="A183" t="str">
            <v>37L7862</v>
          </cell>
          <cell r="B183" t="str">
            <v>37L6862</v>
          </cell>
          <cell r="C183" t="str">
            <v>APC Smart-UPS 5000 RMiB - Rack mounted/black</v>
          </cell>
          <cell r="D183">
            <v>0</v>
          </cell>
          <cell r="E183">
            <v>6989</v>
          </cell>
          <cell r="F183">
            <v>0</v>
          </cell>
          <cell r="G183">
            <v>1</v>
          </cell>
          <cell r="H183">
            <v>0</v>
          </cell>
          <cell r="I183">
            <v>1</v>
          </cell>
          <cell r="J183">
            <v>0</v>
          </cell>
          <cell r="K183">
            <v>1</v>
          </cell>
          <cell r="L183">
            <v>0</v>
          </cell>
          <cell r="M183">
            <v>1740</v>
          </cell>
        </row>
        <row r="184">
          <cell r="A184" t="str">
            <v>21302TX</v>
          </cell>
          <cell r="B184" t="str">
            <v>2130-2TX</v>
          </cell>
          <cell r="C184" t="str">
            <v>IBM UPS750TLV - 500W</v>
          </cell>
          <cell r="D184">
            <v>0</v>
          </cell>
          <cell r="E184">
            <v>469</v>
          </cell>
          <cell r="F184">
            <v>0</v>
          </cell>
          <cell r="G184">
            <v>1</v>
          </cell>
          <cell r="H184">
            <v>0</v>
          </cell>
          <cell r="I184">
            <v>1</v>
          </cell>
          <cell r="J184">
            <v>0</v>
          </cell>
          <cell r="K184">
            <v>1</v>
          </cell>
          <cell r="L184">
            <v>0</v>
          </cell>
          <cell r="M184">
            <v>1750</v>
          </cell>
        </row>
        <row r="185">
          <cell r="A185" t="str">
            <v>21304TX</v>
          </cell>
          <cell r="B185" t="str">
            <v>2130-4TX</v>
          </cell>
          <cell r="C185" t="str">
            <v>IBM UPS1000THV - 700W</v>
          </cell>
          <cell r="D185">
            <v>0</v>
          </cell>
          <cell r="E185">
            <v>719</v>
          </cell>
          <cell r="F185">
            <v>0</v>
          </cell>
          <cell r="G185">
            <v>1</v>
          </cell>
          <cell r="H185">
            <v>0</v>
          </cell>
          <cell r="I185">
            <v>1</v>
          </cell>
          <cell r="J185">
            <v>0</v>
          </cell>
          <cell r="K185">
            <v>1</v>
          </cell>
          <cell r="L185">
            <v>0</v>
          </cell>
          <cell r="M185">
            <v>1760</v>
          </cell>
        </row>
        <row r="186">
          <cell r="A186" t="str">
            <v>21306TX</v>
          </cell>
          <cell r="B186" t="str">
            <v>2130-6TX</v>
          </cell>
          <cell r="C186" t="str">
            <v>IBM UPS1500THV - 1050W</v>
          </cell>
          <cell r="D186">
            <v>0</v>
          </cell>
          <cell r="E186">
            <v>939</v>
          </cell>
          <cell r="F186">
            <v>0</v>
          </cell>
          <cell r="G186">
            <v>1</v>
          </cell>
          <cell r="H186">
            <v>0</v>
          </cell>
          <cell r="I186">
            <v>1</v>
          </cell>
          <cell r="J186">
            <v>0</v>
          </cell>
          <cell r="K186">
            <v>1</v>
          </cell>
          <cell r="L186">
            <v>0</v>
          </cell>
          <cell r="M186">
            <v>1770</v>
          </cell>
        </row>
        <row r="187">
          <cell r="A187" t="str">
            <v>21306RX</v>
          </cell>
          <cell r="B187" t="str">
            <v>2130-6RX</v>
          </cell>
          <cell r="C187" t="str">
            <v>IBM UPS 7500XHV - Rack</v>
          </cell>
          <cell r="D187">
            <v>0</v>
          </cell>
          <cell r="E187" t="str">
            <v>???</v>
          </cell>
          <cell r="F187">
            <v>0</v>
          </cell>
          <cell r="G187">
            <v>1</v>
          </cell>
          <cell r="H187">
            <v>0</v>
          </cell>
          <cell r="I187">
            <v>1</v>
          </cell>
          <cell r="J187">
            <v>0</v>
          </cell>
          <cell r="K187">
            <v>1</v>
          </cell>
          <cell r="L187">
            <v>0</v>
          </cell>
          <cell r="M187">
            <v>1780</v>
          </cell>
        </row>
        <row r="188">
          <cell r="A188" t="str">
            <v>21308RX</v>
          </cell>
          <cell r="B188" t="str">
            <v>2130-8RX</v>
          </cell>
          <cell r="C188" t="str">
            <v>IBM UPS 10000XHV - Rack</v>
          </cell>
          <cell r="D188">
            <v>0</v>
          </cell>
          <cell r="E188" t="str">
            <v>???</v>
          </cell>
          <cell r="F188">
            <v>0</v>
          </cell>
          <cell r="G188">
            <v>1</v>
          </cell>
          <cell r="H188">
            <v>0</v>
          </cell>
          <cell r="I188">
            <v>1</v>
          </cell>
          <cell r="J188">
            <v>0</v>
          </cell>
          <cell r="K188">
            <v>1</v>
          </cell>
          <cell r="L188">
            <v>0</v>
          </cell>
          <cell r="M188">
            <v>1790</v>
          </cell>
        </row>
        <row r="189">
          <cell r="A189" t="str">
            <v>25R5582</v>
          </cell>
          <cell r="B189" t="str">
            <v>25R5582</v>
          </cell>
          <cell r="C189" t="str">
            <v>IBM UPS 3U Run Online Battery Pack</v>
          </cell>
          <cell r="D189">
            <v>0</v>
          </cell>
          <cell r="E189">
            <v>1899</v>
          </cell>
          <cell r="F189">
            <v>0</v>
          </cell>
          <cell r="G189">
            <v>1</v>
          </cell>
          <cell r="H189">
            <v>0</v>
          </cell>
          <cell r="I189">
            <v>1</v>
          </cell>
          <cell r="J189">
            <v>0</v>
          </cell>
          <cell r="K189">
            <v>1</v>
          </cell>
          <cell r="L189">
            <v>0</v>
          </cell>
          <cell r="M189">
            <v>1800</v>
          </cell>
        </row>
        <row r="190">
          <cell r="C190" t="str">
            <v/>
          </cell>
          <cell r="M190">
            <v>1810</v>
          </cell>
        </row>
        <row r="191">
          <cell r="C191" t="str">
            <v/>
          </cell>
          <cell r="M191">
            <v>1820</v>
          </cell>
        </row>
        <row r="192">
          <cell r="A192" t="str">
            <v>94G7448</v>
          </cell>
          <cell r="B192" t="str">
            <v/>
          </cell>
          <cell r="C192" t="str">
            <v>Hi-volt Power Cable (required for server, monitor, console switch, devices)</v>
          </cell>
          <cell r="D192">
            <v>0</v>
          </cell>
          <cell r="E192">
            <v>39</v>
          </cell>
          <cell r="F192">
            <v>0</v>
          </cell>
          <cell r="G192" t="str">
            <v/>
          </cell>
          <cell r="H192" t="str">
            <v/>
          </cell>
          <cell r="I192" t="str">
            <v/>
          </cell>
          <cell r="J192" t="str">
            <v/>
          </cell>
          <cell r="K192" t="str">
            <v/>
          </cell>
          <cell r="L192" t="str">
            <v/>
          </cell>
          <cell r="M192">
            <v>1830</v>
          </cell>
        </row>
        <row r="193">
          <cell r="A193" t="str">
            <v>N/A</v>
          </cell>
          <cell r="B193" t="str">
            <v/>
          </cell>
          <cell r="C193" t="str">
            <v>Lo-volt Power Cable (required for server, monitor, console switch, devices)</v>
          </cell>
          <cell r="D193">
            <v>0</v>
          </cell>
          <cell r="E193" t="str">
            <v>N/A</v>
          </cell>
          <cell r="F193">
            <v>0</v>
          </cell>
          <cell r="G193" t="str">
            <v/>
          </cell>
          <cell r="H193" t="str">
            <v/>
          </cell>
          <cell r="I193" t="str">
            <v/>
          </cell>
          <cell r="J193" t="str">
            <v/>
          </cell>
          <cell r="K193" t="str">
            <v/>
          </cell>
          <cell r="L193" t="str">
            <v/>
          </cell>
          <cell r="M193">
            <v>1840</v>
          </cell>
        </row>
        <row r="194">
          <cell r="C194" t="str">
            <v/>
          </cell>
          <cell r="M194">
            <v>1850</v>
          </cell>
        </row>
        <row r="195">
          <cell r="M195">
            <v>1860</v>
          </cell>
        </row>
        <row r="196">
          <cell r="A196" t="str">
            <v>VMware ESX Server Software</v>
          </cell>
          <cell r="M196">
            <v>1870</v>
          </cell>
        </row>
        <row r="197">
          <cell r="A197" t="str">
            <v>481722X</v>
          </cell>
          <cell r="B197" t="str">
            <v>4817-22X</v>
          </cell>
          <cell r="C197" t="str">
            <v>VMware ESX Server 2 (1-2 processor License; server purchase required)</v>
          </cell>
          <cell r="D197">
            <v>0</v>
          </cell>
          <cell r="E197">
            <v>6599</v>
          </cell>
          <cell r="F197">
            <v>0</v>
          </cell>
          <cell r="G197" t="str">
            <v/>
          </cell>
          <cell r="H197" t="str">
            <v/>
          </cell>
          <cell r="I197" t="str">
            <v/>
          </cell>
          <cell r="J197" t="str">
            <v/>
          </cell>
          <cell r="K197" t="str">
            <v/>
          </cell>
          <cell r="L197" t="str">
            <v/>
          </cell>
          <cell r="M197">
            <v>1880</v>
          </cell>
        </row>
        <row r="198">
          <cell r="A198" t="str">
            <v>4817223</v>
          </cell>
          <cell r="B198" t="str">
            <v>4817-223</v>
          </cell>
          <cell r="C198" t="str">
            <v>VMware ESX Server (1-2 processors w/ 3 YR software subscription)</v>
          </cell>
          <cell r="D198">
            <v>0</v>
          </cell>
          <cell r="E198" t="str">
            <v>???</v>
          </cell>
          <cell r="F198">
            <v>0</v>
          </cell>
          <cell r="G198" t="str">
            <v/>
          </cell>
          <cell r="H198" t="str">
            <v/>
          </cell>
          <cell r="I198" t="str">
            <v/>
          </cell>
          <cell r="J198" t="str">
            <v/>
          </cell>
          <cell r="K198" t="str">
            <v/>
          </cell>
          <cell r="L198" t="str">
            <v/>
          </cell>
          <cell r="M198">
            <v>1890</v>
          </cell>
        </row>
        <row r="199">
          <cell r="A199" t="str">
            <v>4817225</v>
          </cell>
          <cell r="B199" t="str">
            <v>4817-225</v>
          </cell>
          <cell r="C199" t="str">
            <v>VMware ESX Server (1-2 processors w/ 5 YR software subscription)</v>
          </cell>
          <cell r="D199">
            <v>0</v>
          </cell>
          <cell r="E199" t="str">
            <v>???</v>
          </cell>
          <cell r="F199">
            <v>0</v>
          </cell>
          <cell r="G199" t="str">
            <v/>
          </cell>
          <cell r="H199" t="str">
            <v/>
          </cell>
          <cell r="I199" t="str">
            <v/>
          </cell>
          <cell r="J199" t="str">
            <v/>
          </cell>
          <cell r="K199" t="str">
            <v/>
          </cell>
          <cell r="L199" t="str">
            <v/>
          </cell>
          <cell r="M199">
            <v>1900</v>
          </cell>
        </row>
        <row r="200">
          <cell r="A200" t="str">
            <v>481724X</v>
          </cell>
          <cell r="B200" t="str">
            <v>4817-24X</v>
          </cell>
          <cell r="C200" t="str">
            <v>VMware ESX Server 2 (3-4 processor License; server purchase required)</v>
          </cell>
          <cell r="D200">
            <v>0</v>
          </cell>
          <cell r="E200">
            <v>13544.55</v>
          </cell>
          <cell r="F200">
            <v>0</v>
          </cell>
          <cell r="G200" t="str">
            <v/>
          </cell>
          <cell r="H200" t="str">
            <v/>
          </cell>
          <cell r="I200" t="str">
            <v/>
          </cell>
          <cell r="J200" t="str">
            <v/>
          </cell>
          <cell r="K200" t="str">
            <v/>
          </cell>
          <cell r="L200" t="str">
            <v/>
          </cell>
          <cell r="M200">
            <v>1910</v>
          </cell>
        </row>
        <row r="201">
          <cell r="A201" t="str">
            <v>4817243</v>
          </cell>
          <cell r="B201" t="str">
            <v>4817-243</v>
          </cell>
          <cell r="C201" t="str">
            <v>VMware ESX Server (3-4 processors w/ 3 YR software subscription)</v>
          </cell>
          <cell r="D201">
            <v>0</v>
          </cell>
          <cell r="E201" t="str">
            <v>???</v>
          </cell>
          <cell r="F201">
            <v>0</v>
          </cell>
          <cell r="G201" t="str">
            <v/>
          </cell>
          <cell r="H201" t="str">
            <v/>
          </cell>
          <cell r="I201" t="str">
            <v/>
          </cell>
          <cell r="J201" t="str">
            <v/>
          </cell>
          <cell r="K201" t="str">
            <v/>
          </cell>
          <cell r="L201" t="str">
            <v/>
          </cell>
          <cell r="M201">
            <v>1920</v>
          </cell>
        </row>
        <row r="202">
          <cell r="A202" t="str">
            <v>4817245</v>
          </cell>
          <cell r="B202" t="str">
            <v>4817-245</v>
          </cell>
          <cell r="C202" t="str">
            <v>VMware ESX Server (3-4 processors w/ 5 YR software subscription)</v>
          </cell>
          <cell r="D202">
            <v>0</v>
          </cell>
          <cell r="E202" t="str">
            <v>???</v>
          </cell>
          <cell r="F202">
            <v>0</v>
          </cell>
          <cell r="G202" t="str">
            <v/>
          </cell>
          <cell r="H202" t="str">
            <v/>
          </cell>
          <cell r="I202" t="str">
            <v/>
          </cell>
          <cell r="J202" t="str">
            <v/>
          </cell>
          <cell r="K202" t="str">
            <v/>
          </cell>
          <cell r="L202" t="str">
            <v/>
          </cell>
          <cell r="M202">
            <v>1930</v>
          </cell>
        </row>
        <row r="203">
          <cell r="C203" t="str">
            <v/>
          </cell>
          <cell r="M203">
            <v>1940</v>
          </cell>
        </row>
        <row r="204">
          <cell r="A204" t="str">
            <v>48173CX</v>
          </cell>
          <cell r="B204" t="str">
            <v>4817-3CX</v>
          </cell>
          <cell r="C204" t="str">
            <v>VMware ESX Virtual SMP (1-2 processor License; server purchase required)</v>
          </cell>
          <cell r="D204">
            <v>0</v>
          </cell>
          <cell r="E204">
            <v>2229</v>
          </cell>
          <cell r="F204">
            <v>0</v>
          </cell>
          <cell r="G204" t="str">
            <v/>
          </cell>
          <cell r="H204" t="str">
            <v/>
          </cell>
          <cell r="I204" t="str">
            <v/>
          </cell>
          <cell r="J204" t="str">
            <v/>
          </cell>
          <cell r="K204" t="str">
            <v/>
          </cell>
          <cell r="L204" t="str">
            <v/>
          </cell>
          <cell r="M204">
            <v>1950</v>
          </cell>
        </row>
        <row r="205">
          <cell r="A205" t="str">
            <v>48173DX</v>
          </cell>
          <cell r="B205" t="str">
            <v>4817-3DX</v>
          </cell>
          <cell r="C205" t="str">
            <v>VMware ESX Virtual SMP (3-4 processor License; server purchase required)</v>
          </cell>
          <cell r="D205">
            <v>0</v>
          </cell>
          <cell r="E205">
            <v>4439</v>
          </cell>
          <cell r="F205">
            <v>0</v>
          </cell>
          <cell r="G205" t="str">
            <v/>
          </cell>
          <cell r="H205" t="str">
            <v/>
          </cell>
          <cell r="I205" t="str">
            <v/>
          </cell>
          <cell r="J205" t="str">
            <v/>
          </cell>
          <cell r="K205" t="str">
            <v/>
          </cell>
          <cell r="L205" t="str">
            <v/>
          </cell>
          <cell r="M205">
            <v>1960</v>
          </cell>
        </row>
        <row r="206">
          <cell r="A206" t="str">
            <v>4817U1X</v>
          </cell>
          <cell r="B206" t="str">
            <v>4817-U1X</v>
          </cell>
          <cell r="C206" t="str">
            <v>VMware ESX Virtual SMP Upgrade (from 2-4 processors; server purchase required)</v>
          </cell>
          <cell r="D206">
            <v>0</v>
          </cell>
          <cell r="E206">
            <v>2459</v>
          </cell>
          <cell r="F206">
            <v>0</v>
          </cell>
          <cell r="G206" t="str">
            <v/>
          </cell>
          <cell r="H206" t="str">
            <v/>
          </cell>
          <cell r="I206" t="str">
            <v/>
          </cell>
          <cell r="J206" t="str">
            <v/>
          </cell>
          <cell r="K206" t="str">
            <v/>
          </cell>
          <cell r="L206" t="str">
            <v/>
          </cell>
          <cell r="M206">
            <v>1970</v>
          </cell>
        </row>
        <row r="207">
          <cell r="A207" t="str">
            <v>481739X</v>
          </cell>
          <cell r="B207" t="str">
            <v>4817-39X</v>
          </cell>
          <cell r="C207" t="str">
            <v>VMware ESX Server 2 Upgrade (from 2-4 processors; server purchase required)</v>
          </cell>
          <cell r="D207">
            <v>0</v>
          </cell>
          <cell r="E207">
            <v>7259</v>
          </cell>
          <cell r="F207">
            <v>0</v>
          </cell>
          <cell r="G207" t="str">
            <v/>
          </cell>
          <cell r="H207" t="str">
            <v/>
          </cell>
          <cell r="I207" t="str">
            <v/>
          </cell>
          <cell r="J207" t="str">
            <v/>
          </cell>
          <cell r="K207" t="str">
            <v/>
          </cell>
          <cell r="L207" t="str">
            <v/>
          </cell>
          <cell r="M207">
            <v>1980</v>
          </cell>
        </row>
        <row r="208">
          <cell r="A208" t="str">
            <v>4817M1X</v>
          </cell>
          <cell r="B208" t="str">
            <v>4817-M1X</v>
          </cell>
          <cell r="C208" t="str">
            <v>VMware VirtualCenter Management Server (server purchase required)</v>
          </cell>
          <cell r="D208">
            <v>0</v>
          </cell>
          <cell r="E208">
            <v>8899</v>
          </cell>
          <cell r="F208">
            <v>0</v>
          </cell>
          <cell r="G208" t="str">
            <v/>
          </cell>
          <cell r="H208" t="str">
            <v/>
          </cell>
          <cell r="I208" t="str">
            <v/>
          </cell>
          <cell r="J208" t="str">
            <v/>
          </cell>
          <cell r="K208" t="str">
            <v/>
          </cell>
          <cell r="L208" t="str">
            <v/>
          </cell>
          <cell r="M208">
            <v>1990</v>
          </cell>
        </row>
        <row r="209">
          <cell r="A209" t="str">
            <v>4817M2X</v>
          </cell>
          <cell r="B209" t="str">
            <v>4817-M2X</v>
          </cell>
          <cell r="C209" t="str">
            <v>VMware VirtualCenter Agent (2 processor License; server purchase required)</v>
          </cell>
          <cell r="D209">
            <v>0</v>
          </cell>
          <cell r="E209">
            <v>1069</v>
          </cell>
          <cell r="F209">
            <v>0</v>
          </cell>
          <cell r="G209" t="str">
            <v/>
          </cell>
          <cell r="H209" t="str">
            <v/>
          </cell>
          <cell r="I209" t="str">
            <v/>
          </cell>
          <cell r="J209" t="str">
            <v/>
          </cell>
          <cell r="K209" t="str">
            <v/>
          </cell>
          <cell r="L209" t="str">
            <v/>
          </cell>
          <cell r="M209">
            <v>2000</v>
          </cell>
        </row>
        <row r="210">
          <cell r="A210" t="str">
            <v>4817M3X</v>
          </cell>
          <cell r="B210" t="str">
            <v>4817-M3X</v>
          </cell>
          <cell r="C210" t="str">
            <v>VMware VirtualCenter Agent (4 processor License; server purchase required)</v>
          </cell>
          <cell r="D210">
            <v>0</v>
          </cell>
          <cell r="E210">
            <v>2139.0100000000002</v>
          </cell>
          <cell r="F210">
            <v>0</v>
          </cell>
          <cell r="G210" t="str">
            <v/>
          </cell>
          <cell r="H210" t="str">
            <v/>
          </cell>
          <cell r="I210" t="str">
            <v/>
          </cell>
          <cell r="J210" t="str">
            <v/>
          </cell>
          <cell r="K210" t="str">
            <v/>
          </cell>
          <cell r="L210" t="str">
            <v/>
          </cell>
          <cell r="M210">
            <v>2010</v>
          </cell>
        </row>
        <row r="211">
          <cell r="A211" t="str">
            <v>4817M6X</v>
          </cell>
          <cell r="B211" t="str">
            <v>4817-M6X</v>
          </cell>
          <cell r="C211" t="str">
            <v>VMware Vmotion (2 processor License; server purchase required)</v>
          </cell>
          <cell r="D211">
            <v>0</v>
          </cell>
          <cell r="E211">
            <v>2499</v>
          </cell>
          <cell r="F211">
            <v>0</v>
          </cell>
          <cell r="G211" t="str">
            <v/>
          </cell>
          <cell r="H211" t="str">
            <v/>
          </cell>
          <cell r="I211" t="str">
            <v/>
          </cell>
          <cell r="J211" t="str">
            <v/>
          </cell>
          <cell r="K211" t="str">
            <v/>
          </cell>
          <cell r="L211" t="str">
            <v/>
          </cell>
          <cell r="M211">
            <v>2020</v>
          </cell>
        </row>
        <row r="212">
          <cell r="A212" t="str">
            <v>4817M7X</v>
          </cell>
          <cell r="B212" t="str">
            <v>4817-M7X</v>
          </cell>
          <cell r="C212" t="str">
            <v>VMware Vmotion (4 processor License; server purchase required)</v>
          </cell>
          <cell r="D212">
            <v>0</v>
          </cell>
          <cell r="E212">
            <v>4999.01</v>
          </cell>
          <cell r="F212">
            <v>0</v>
          </cell>
          <cell r="G212" t="str">
            <v/>
          </cell>
          <cell r="H212" t="str">
            <v/>
          </cell>
          <cell r="I212" t="str">
            <v/>
          </cell>
          <cell r="J212" t="str">
            <v/>
          </cell>
          <cell r="K212" t="str">
            <v/>
          </cell>
          <cell r="L212" t="str">
            <v/>
          </cell>
          <cell r="M212">
            <v>2030</v>
          </cell>
        </row>
        <row r="213">
          <cell r="A213" t="str">
            <v>4817MAX</v>
          </cell>
          <cell r="B213" t="str">
            <v>4817-MAX</v>
          </cell>
          <cell r="C213" t="str">
            <v>VMware Virtual Infrastructure Node (1-2 processor License; server purchase required)</v>
          </cell>
          <cell r="D213">
            <v>0</v>
          </cell>
          <cell r="E213">
            <v>9299</v>
          </cell>
          <cell r="F213">
            <v>0</v>
          </cell>
          <cell r="G213" t="str">
            <v/>
          </cell>
          <cell r="H213" t="str">
            <v/>
          </cell>
          <cell r="I213" t="str">
            <v/>
          </cell>
          <cell r="J213" t="str">
            <v/>
          </cell>
          <cell r="K213" t="str">
            <v/>
          </cell>
          <cell r="L213" t="str">
            <v/>
          </cell>
          <cell r="M213">
            <v>2040</v>
          </cell>
        </row>
        <row r="214">
          <cell r="A214" t="str">
            <v>4817MBX</v>
          </cell>
          <cell r="B214" t="str">
            <v>4817-MBX</v>
          </cell>
          <cell r="C214" t="str">
            <v>VMware Virtual Infrastructure Node (3-4 processor License; server purchase required)</v>
          </cell>
          <cell r="D214">
            <v>0</v>
          </cell>
          <cell r="E214">
            <v>18699</v>
          </cell>
          <cell r="F214">
            <v>0</v>
          </cell>
          <cell r="G214" t="str">
            <v/>
          </cell>
          <cell r="H214" t="str">
            <v/>
          </cell>
          <cell r="I214" t="str">
            <v/>
          </cell>
          <cell r="J214" t="str">
            <v/>
          </cell>
          <cell r="K214" t="str">
            <v/>
          </cell>
          <cell r="L214" t="str">
            <v/>
          </cell>
          <cell r="M214">
            <v>2050</v>
          </cell>
        </row>
        <row r="215">
          <cell r="A215" t="str">
            <v>N/A</v>
          </cell>
          <cell r="B215" t="str">
            <v>4817-MEX</v>
          </cell>
          <cell r="C215" t="str">
            <v>VMware VirtualCenter Media Kit (server purchase required)</v>
          </cell>
          <cell r="D215">
            <v>0</v>
          </cell>
          <cell r="E215" t="str">
            <v>N/A</v>
          </cell>
          <cell r="F215">
            <v>0</v>
          </cell>
          <cell r="G215" t="str">
            <v/>
          </cell>
          <cell r="H215" t="str">
            <v/>
          </cell>
          <cell r="I215" t="str">
            <v/>
          </cell>
          <cell r="J215" t="str">
            <v/>
          </cell>
          <cell r="K215" t="str">
            <v/>
          </cell>
          <cell r="L215" t="str">
            <v/>
          </cell>
          <cell r="M215">
            <v>2060</v>
          </cell>
        </row>
        <row r="216">
          <cell r="A216" t="str">
            <v>N/A</v>
          </cell>
          <cell r="B216" t="str">
            <v>4817-21X</v>
          </cell>
          <cell r="C216" t="str">
            <v>VMware ESX Server 2 Media Kit (server purchase required)</v>
          </cell>
          <cell r="D216">
            <v>0</v>
          </cell>
          <cell r="E216" t="str">
            <v>N/A</v>
          </cell>
          <cell r="F216">
            <v>0</v>
          </cell>
          <cell r="G216" t="str">
            <v/>
          </cell>
          <cell r="H216" t="str">
            <v/>
          </cell>
          <cell r="I216" t="str">
            <v/>
          </cell>
          <cell r="J216" t="str">
            <v/>
          </cell>
          <cell r="K216" t="str">
            <v/>
          </cell>
          <cell r="L216" t="str">
            <v/>
          </cell>
          <cell r="M216">
            <v>2070</v>
          </cell>
        </row>
        <row r="217">
          <cell r="M217">
            <v>2080</v>
          </cell>
        </row>
        <row r="218">
          <cell r="A218" t="str">
            <v>4817MA3</v>
          </cell>
          <cell r="B218" t="str">
            <v>4817-MA3</v>
          </cell>
          <cell r="C218" t="str">
            <v>VMware Virtual Infrastrucuture Node (1-2 processors w/ 3 YR software subscription)</v>
          </cell>
          <cell r="D218">
            <v>0</v>
          </cell>
          <cell r="E218" t="str">
            <v>???</v>
          </cell>
          <cell r="F218">
            <v>0</v>
          </cell>
          <cell r="G218" t="str">
            <v/>
          </cell>
          <cell r="H218" t="str">
            <v/>
          </cell>
          <cell r="I218" t="str">
            <v/>
          </cell>
          <cell r="J218" t="str">
            <v/>
          </cell>
          <cell r="K218" t="str">
            <v/>
          </cell>
          <cell r="L218" t="str">
            <v/>
          </cell>
          <cell r="M218">
            <v>2090</v>
          </cell>
        </row>
        <row r="219">
          <cell r="A219" t="str">
            <v>4817MA5</v>
          </cell>
          <cell r="B219" t="str">
            <v>4817-MA5</v>
          </cell>
          <cell r="C219" t="str">
            <v>VMware Virtual Infrastrucuture Node (1-2 processors w/ 5 YR software subscription)</v>
          </cell>
          <cell r="D219">
            <v>0</v>
          </cell>
          <cell r="E219" t="str">
            <v>???</v>
          </cell>
          <cell r="F219">
            <v>0</v>
          </cell>
          <cell r="G219" t="str">
            <v/>
          </cell>
          <cell r="H219" t="str">
            <v/>
          </cell>
          <cell r="I219" t="str">
            <v/>
          </cell>
          <cell r="J219" t="str">
            <v/>
          </cell>
          <cell r="K219" t="str">
            <v/>
          </cell>
          <cell r="L219" t="str">
            <v/>
          </cell>
          <cell r="M219">
            <v>2100</v>
          </cell>
        </row>
        <row r="220">
          <cell r="A220" t="str">
            <v>4817MB3</v>
          </cell>
          <cell r="B220" t="str">
            <v>4817-MB3</v>
          </cell>
          <cell r="C220" t="str">
            <v>VMware Virtual Infrastrucuture Node (3-4 processors w/ 3 YR software subscription)</v>
          </cell>
          <cell r="D220">
            <v>0</v>
          </cell>
          <cell r="E220" t="str">
            <v>???</v>
          </cell>
          <cell r="F220">
            <v>0</v>
          </cell>
          <cell r="G220" t="str">
            <v/>
          </cell>
          <cell r="H220" t="str">
            <v/>
          </cell>
          <cell r="I220" t="str">
            <v/>
          </cell>
          <cell r="J220" t="str">
            <v/>
          </cell>
          <cell r="K220" t="str">
            <v/>
          </cell>
          <cell r="L220" t="str">
            <v/>
          </cell>
          <cell r="M220">
            <v>2110</v>
          </cell>
        </row>
        <row r="221">
          <cell r="A221" t="str">
            <v>4817MB5</v>
          </cell>
          <cell r="B221" t="str">
            <v>4817-MB5</v>
          </cell>
          <cell r="C221" t="str">
            <v>VMware Virtual Infrastrucuture Node (3-4 processors w/ 5 YR software subscription)</v>
          </cell>
          <cell r="D221">
            <v>0</v>
          </cell>
          <cell r="E221" t="str">
            <v>???</v>
          </cell>
          <cell r="F221">
            <v>0</v>
          </cell>
          <cell r="G221" t="str">
            <v/>
          </cell>
          <cell r="H221" t="str">
            <v/>
          </cell>
          <cell r="I221" t="str">
            <v/>
          </cell>
          <cell r="J221" t="str">
            <v/>
          </cell>
          <cell r="K221" t="str">
            <v/>
          </cell>
          <cell r="L221" t="str">
            <v/>
          </cell>
          <cell r="M221">
            <v>2120</v>
          </cell>
        </row>
        <row r="222">
          <cell r="M222">
            <v>2130</v>
          </cell>
        </row>
        <row r="223">
          <cell r="A223" t="str">
            <v>4817M13</v>
          </cell>
          <cell r="B223" t="str">
            <v>4817-M13</v>
          </cell>
          <cell r="C223" t="str">
            <v>Vmware VirtualCenter Management Server w/ 3 YR subscription</v>
          </cell>
          <cell r="D223">
            <v>0</v>
          </cell>
          <cell r="E223" t="str">
            <v>???</v>
          </cell>
          <cell r="F223">
            <v>0</v>
          </cell>
          <cell r="G223" t="str">
            <v/>
          </cell>
          <cell r="H223" t="str">
            <v/>
          </cell>
          <cell r="I223" t="str">
            <v/>
          </cell>
          <cell r="J223" t="str">
            <v/>
          </cell>
          <cell r="K223" t="str">
            <v/>
          </cell>
          <cell r="L223" t="str">
            <v/>
          </cell>
          <cell r="M223">
            <v>2140</v>
          </cell>
        </row>
        <row r="224">
          <cell r="A224" t="str">
            <v>4817M15</v>
          </cell>
          <cell r="B224" t="str">
            <v>4817-M15</v>
          </cell>
          <cell r="C224" t="str">
            <v>Vmware VirtualCenter Management Server w/ 5 YR subscription</v>
          </cell>
          <cell r="D224">
            <v>0</v>
          </cell>
          <cell r="E224" t="str">
            <v>???</v>
          </cell>
          <cell r="F224">
            <v>0</v>
          </cell>
          <cell r="G224" t="str">
            <v/>
          </cell>
          <cell r="H224" t="str">
            <v/>
          </cell>
          <cell r="I224" t="str">
            <v/>
          </cell>
          <cell r="J224" t="str">
            <v/>
          </cell>
          <cell r="K224" t="str">
            <v/>
          </cell>
          <cell r="L224" t="str">
            <v/>
          </cell>
          <cell r="M224">
            <v>2150</v>
          </cell>
        </row>
        <row r="225">
          <cell r="M225">
            <v>2160</v>
          </cell>
        </row>
        <row r="226">
          <cell r="A226" t="str">
            <v>Software</v>
          </cell>
          <cell r="M226">
            <v>2170</v>
          </cell>
        </row>
        <row r="227">
          <cell r="M227">
            <v>2180</v>
          </cell>
        </row>
        <row r="228">
          <cell r="A228" t="str">
            <v>24R9459</v>
          </cell>
          <cell r="B228" t="str">
            <v/>
          </cell>
          <cell r="C228" t="str">
            <v>LifeKeeper for mySAP / MAX DB Solution on Linux</v>
          </cell>
          <cell r="D228">
            <v>0</v>
          </cell>
          <cell r="E228">
            <v>8699</v>
          </cell>
          <cell r="F228">
            <v>0</v>
          </cell>
          <cell r="G228" t="str">
            <v/>
          </cell>
          <cell r="H228" t="str">
            <v/>
          </cell>
          <cell r="I228" t="str">
            <v/>
          </cell>
          <cell r="J228" t="str">
            <v/>
          </cell>
          <cell r="K228" t="str">
            <v/>
          </cell>
          <cell r="L228" t="str">
            <v/>
          </cell>
          <cell r="M228">
            <v>2190</v>
          </cell>
        </row>
        <row r="229">
          <cell r="A229" t="str">
            <v>24R9460</v>
          </cell>
          <cell r="B229" t="str">
            <v/>
          </cell>
          <cell r="C229" t="str">
            <v xml:space="preserve">LifeKeeper for mySAP / DB2 Solution on Linux   </v>
          </cell>
          <cell r="D229">
            <v>0</v>
          </cell>
          <cell r="E229">
            <v>8699</v>
          </cell>
          <cell r="F229">
            <v>0</v>
          </cell>
          <cell r="G229" t="str">
            <v/>
          </cell>
          <cell r="H229" t="str">
            <v/>
          </cell>
          <cell r="I229" t="str">
            <v/>
          </cell>
          <cell r="J229" t="str">
            <v/>
          </cell>
          <cell r="K229" t="str">
            <v/>
          </cell>
          <cell r="L229" t="str">
            <v/>
          </cell>
          <cell r="M229">
            <v>2200</v>
          </cell>
        </row>
        <row r="230">
          <cell r="A230" t="str">
            <v>24R9461</v>
          </cell>
          <cell r="B230" t="str">
            <v/>
          </cell>
          <cell r="C230" t="str">
            <v xml:space="preserve">LifeKeeper for Sendmail SAMS Solution on Linux          </v>
          </cell>
          <cell r="D230">
            <v>0</v>
          </cell>
          <cell r="E230">
            <v>8699</v>
          </cell>
          <cell r="F230">
            <v>0</v>
          </cell>
          <cell r="G230" t="str">
            <v/>
          </cell>
          <cell r="H230" t="str">
            <v/>
          </cell>
          <cell r="I230" t="str">
            <v/>
          </cell>
          <cell r="J230" t="str">
            <v/>
          </cell>
          <cell r="K230" t="str">
            <v/>
          </cell>
          <cell r="L230" t="str">
            <v/>
          </cell>
          <cell r="M230">
            <v>2210</v>
          </cell>
        </row>
        <row r="231">
          <cell r="A231" t="str">
            <v>24R9463</v>
          </cell>
          <cell r="B231" t="str">
            <v/>
          </cell>
          <cell r="C231" t="str">
            <v>LifeKeeper for Linux</v>
          </cell>
          <cell r="D231">
            <v>0</v>
          </cell>
          <cell r="E231">
            <v>2899</v>
          </cell>
          <cell r="F231">
            <v>0</v>
          </cell>
          <cell r="G231" t="str">
            <v/>
          </cell>
          <cell r="H231" t="str">
            <v/>
          </cell>
          <cell r="I231" t="str">
            <v/>
          </cell>
          <cell r="J231" t="str">
            <v/>
          </cell>
          <cell r="K231" t="str">
            <v/>
          </cell>
          <cell r="L231" t="str">
            <v/>
          </cell>
          <cell r="M231">
            <v>2220</v>
          </cell>
        </row>
        <row r="232">
          <cell r="A232" t="str">
            <v>24R9464</v>
          </cell>
          <cell r="B232" t="str">
            <v/>
          </cell>
          <cell r="C232" t="str">
            <v>LifeKeeper Data Replication for Linux</v>
          </cell>
          <cell r="D232">
            <v>0</v>
          </cell>
          <cell r="E232">
            <v>859</v>
          </cell>
          <cell r="F232">
            <v>0</v>
          </cell>
          <cell r="G232" t="str">
            <v/>
          </cell>
          <cell r="H232" t="str">
            <v/>
          </cell>
          <cell r="I232" t="str">
            <v/>
          </cell>
          <cell r="J232" t="str">
            <v/>
          </cell>
          <cell r="K232" t="str">
            <v/>
          </cell>
          <cell r="L232" t="str">
            <v/>
          </cell>
          <cell r="M232">
            <v>2230</v>
          </cell>
        </row>
        <row r="233">
          <cell r="A233" t="str">
            <v>24R9465</v>
          </cell>
          <cell r="B233" t="str">
            <v/>
          </cell>
          <cell r="C233" t="str">
            <v>LifeKeeper Data Replication for Linux -WAN</v>
          </cell>
          <cell r="D233">
            <v>0</v>
          </cell>
          <cell r="E233">
            <v>2699</v>
          </cell>
          <cell r="F233">
            <v>0</v>
          </cell>
          <cell r="G233" t="str">
            <v/>
          </cell>
          <cell r="H233" t="str">
            <v/>
          </cell>
          <cell r="I233" t="str">
            <v/>
          </cell>
          <cell r="J233" t="str">
            <v/>
          </cell>
          <cell r="K233" t="str">
            <v/>
          </cell>
          <cell r="L233" t="str">
            <v/>
          </cell>
          <cell r="M233">
            <v>2240</v>
          </cell>
        </row>
        <row r="234">
          <cell r="M234">
            <v>2250</v>
          </cell>
        </row>
        <row r="235">
          <cell r="A235" t="str">
            <v>24R9479</v>
          </cell>
          <cell r="B235" t="str">
            <v/>
          </cell>
          <cell r="C235" t="str">
            <v>LifeKeeper for Linux Software Development Kit</v>
          </cell>
          <cell r="D235">
            <v>0</v>
          </cell>
          <cell r="E235">
            <v>289</v>
          </cell>
          <cell r="F235">
            <v>0</v>
          </cell>
          <cell r="G235" t="str">
            <v/>
          </cell>
          <cell r="H235" t="str">
            <v/>
          </cell>
          <cell r="I235" t="str">
            <v/>
          </cell>
          <cell r="J235" t="str">
            <v/>
          </cell>
          <cell r="K235" t="str">
            <v/>
          </cell>
          <cell r="L235" t="str">
            <v/>
          </cell>
          <cell r="M235">
            <v>2260</v>
          </cell>
        </row>
        <row r="236">
          <cell r="A236" t="str">
            <v>24R9480</v>
          </cell>
          <cell r="B236" t="str">
            <v/>
          </cell>
          <cell r="C236" t="str">
            <v>LifeKeeper for LAN-based Exchange Solution</v>
          </cell>
          <cell r="D236">
            <v>0</v>
          </cell>
          <cell r="E236">
            <v>5199</v>
          </cell>
          <cell r="F236">
            <v>0</v>
          </cell>
          <cell r="G236" t="str">
            <v/>
          </cell>
          <cell r="H236" t="str">
            <v/>
          </cell>
          <cell r="I236" t="str">
            <v/>
          </cell>
          <cell r="J236" t="str">
            <v/>
          </cell>
          <cell r="K236" t="str">
            <v/>
          </cell>
          <cell r="L236" t="str">
            <v/>
          </cell>
          <cell r="M236">
            <v>2270</v>
          </cell>
        </row>
        <row r="237">
          <cell r="A237" t="str">
            <v>24R9481</v>
          </cell>
          <cell r="B237" t="str">
            <v/>
          </cell>
          <cell r="C237" t="str">
            <v>LifeKeeper for WAN-based Exchange Solution</v>
          </cell>
          <cell r="D237">
            <v>0</v>
          </cell>
          <cell r="E237">
            <v>9999</v>
          </cell>
          <cell r="F237">
            <v>0</v>
          </cell>
          <cell r="G237" t="str">
            <v/>
          </cell>
          <cell r="H237" t="str">
            <v/>
          </cell>
          <cell r="I237" t="str">
            <v/>
          </cell>
          <cell r="J237" t="str">
            <v/>
          </cell>
          <cell r="K237" t="str">
            <v/>
          </cell>
          <cell r="L237" t="str">
            <v/>
          </cell>
          <cell r="M237">
            <v>2280</v>
          </cell>
        </row>
        <row r="238">
          <cell r="A238" t="str">
            <v>24R9482</v>
          </cell>
          <cell r="B238" t="str">
            <v/>
          </cell>
          <cell r="C238" t="str">
            <v>LifeKeeper for Windows</v>
          </cell>
          <cell r="D238">
            <v>0</v>
          </cell>
          <cell r="E238">
            <v>4799</v>
          </cell>
          <cell r="F238">
            <v>0</v>
          </cell>
          <cell r="G238" t="str">
            <v/>
          </cell>
          <cell r="H238" t="str">
            <v/>
          </cell>
          <cell r="I238" t="str">
            <v/>
          </cell>
          <cell r="J238" t="str">
            <v/>
          </cell>
          <cell r="K238" t="str">
            <v/>
          </cell>
          <cell r="L238" t="str">
            <v/>
          </cell>
          <cell r="M238">
            <v>2290</v>
          </cell>
        </row>
        <row r="239">
          <cell r="A239" t="str">
            <v>24R9483</v>
          </cell>
          <cell r="B239" t="str">
            <v/>
          </cell>
          <cell r="C239" t="str">
            <v>LifeKeeper Data Replication for Windows</v>
          </cell>
          <cell r="D239">
            <v>0</v>
          </cell>
          <cell r="E239">
            <v>2699</v>
          </cell>
          <cell r="F239">
            <v>0</v>
          </cell>
          <cell r="G239" t="str">
            <v/>
          </cell>
          <cell r="H239" t="str">
            <v/>
          </cell>
          <cell r="I239" t="str">
            <v/>
          </cell>
          <cell r="J239" t="str">
            <v/>
          </cell>
          <cell r="K239" t="str">
            <v/>
          </cell>
          <cell r="L239" t="str">
            <v/>
          </cell>
          <cell r="M239">
            <v>2300</v>
          </cell>
        </row>
        <row r="240">
          <cell r="M240">
            <v>2310</v>
          </cell>
        </row>
        <row r="241">
          <cell r="A241" t="str">
            <v>24R9466</v>
          </cell>
          <cell r="B241" t="str">
            <v/>
          </cell>
          <cell r="C241" t="str">
            <v>Apache Web Server Module  (includes SSL support)</v>
          </cell>
          <cell r="D241">
            <v>0</v>
          </cell>
          <cell r="E241">
            <v>499</v>
          </cell>
          <cell r="F241">
            <v>0</v>
          </cell>
          <cell r="G241" t="str">
            <v/>
          </cell>
          <cell r="H241" t="str">
            <v/>
          </cell>
          <cell r="I241" t="str">
            <v/>
          </cell>
          <cell r="J241" t="str">
            <v/>
          </cell>
          <cell r="K241" t="str">
            <v/>
          </cell>
          <cell r="L241" t="str">
            <v/>
          </cell>
          <cell r="M241">
            <v>2320</v>
          </cell>
        </row>
        <row r="242">
          <cell r="A242" t="str">
            <v>24R9467</v>
          </cell>
          <cell r="B242" t="str">
            <v/>
          </cell>
          <cell r="C242" t="str">
            <v>Sendmail Module  (Open Source Sendmail)</v>
          </cell>
          <cell r="D242">
            <v>0</v>
          </cell>
          <cell r="E242">
            <v>143</v>
          </cell>
          <cell r="F242">
            <v>0</v>
          </cell>
          <cell r="G242" t="str">
            <v/>
          </cell>
          <cell r="H242" t="str">
            <v/>
          </cell>
          <cell r="I242" t="str">
            <v/>
          </cell>
          <cell r="J242" t="str">
            <v/>
          </cell>
          <cell r="K242" t="str">
            <v/>
          </cell>
          <cell r="L242" t="str">
            <v/>
          </cell>
          <cell r="M242">
            <v>2330</v>
          </cell>
        </row>
        <row r="243">
          <cell r="A243" t="str">
            <v>24R9468</v>
          </cell>
          <cell r="B243" t="str">
            <v/>
          </cell>
          <cell r="C243" t="str">
            <v>Informix Module</v>
          </cell>
          <cell r="D243">
            <v>0</v>
          </cell>
          <cell r="E243">
            <v>1449</v>
          </cell>
          <cell r="F243">
            <v>0</v>
          </cell>
          <cell r="G243" t="str">
            <v/>
          </cell>
          <cell r="H243" t="str">
            <v/>
          </cell>
          <cell r="I243" t="str">
            <v/>
          </cell>
          <cell r="J243" t="str">
            <v/>
          </cell>
          <cell r="K243" t="str">
            <v/>
          </cell>
          <cell r="L243" t="str">
            <v/>
          </cell>
          <cell r="M243">
            <v>2340</v>
          </cell>
        </row>
        <row r="244">
          <cell r="A244" t="str">
            <v>24R9469</v>
          </cell>
          <cell r="B244" t="str">
            <v/>
          </cell>
          <cell r="C244" t="str">
            <v>Oracle Module</v>
          </cell>
          <cell r="D244">
            <v>0</v>
          </cell>
          <cell r="E244">
            <v>1449</v>
          </cell>
          <cell r="F244">
            <v>0</v>
          </cell>
          <cell r="G244" t="str">
            <v/>
          </cell>
          <cell r="H244" t="str">
            <v/>
          </cell>
          <cell r="I244" t="str">
            <v/>
          </cell>
          <cell r="J244" t="str">
            <v/>
          </cell>
          <cell r="K244" t="str">
            <v/>
          </cell>
          <cell r="L244" t="str">
            <v/>
          </cell>
          <cell r="M244">
            <v>2350</v>
          </cell>
        </row>
        <row r="245">
          <cell r="A245" t="str">
            <v>24R9470</v>
          </cell>
          <cell r="B245" t="str">
            <v/>
          </cell>
          <cell r="C245" t="str">
            <v>DB2 WE, EE, EEE, ESE Module</v>
          </cell>
          <cell r="D245">
            <v>0</v>
          </cell>
          <cell r="E245">
            <v>1449</v>
          </cell>
          <cell r="F245">
            <v>0</v>
          </cell>
          <cell r="G245" t="str">
            <v/>
          </cell>
          <cell r="H245" t="str">
            <v/>
          </cell>
          <cell r="I245" t="str">
            <v/>
          </cell>
          <cell r="J245" t="str">
            <v/>
          </cell>
          <cell r="K245" t="str">
            <v/>
          </cell>
          <cell r="L245" t="str">
            <v/>
          </cell>
          <cell r="M245">
            <v>2360</v>
          </cell>
        </row>
        <row r="246">
          <cell r="A246" t="str">
            <v>24R9471</v>
          </cell>
          <cell r="B246" t="str">
            <v/>
          </cell>
          <cell r="C246" t="str">
            <v>MySQL Module</v>
          </cell>
          <cell r="D246">
            <v>0</v>
          </cell>
          <cell r="E246">
            <v>769</v>
          </cell>
          <cell r="F246">
            <v>0</v>
          </cell>
          <cell r="G246" t="str">
            <v/>
          </cell>
          <cell r="H246" t="str">
            <v/>
          </cell>
          <cell r="I246" t="str">
            <v/>
          </cell>
          <cell r="J246" t="str">
            <v/>
          </cell>
          <cell r="K246" t="str">
            <v/>
          </cell>
          <cell r="L246" t="str">
            <v/>
          </cell>
          <cell r="M246">
            <v>2370</v>
          </cell>
        </row>
        <row r="247">
          <cell r="A247" t="str">
            <v>24R9472</v>
          </cell>
          <cell r="B247" t="str">
            <v/>
          </cell>
          <cell r="C247" t="str">
            <v>PostgreSQL Module</v>
          </cell>
          <cell r="D247">
            <v>0</v>
          </cell>
          <cell r="E247">
            <v>769</v>
          </cell>
          <cell r="F247">
            <v>0</v>
          </cell>
          <cell r="G247" t="str">
            <v/>
          </cell>
          <cell r="H247" t="str">
            <v/>
          </cell>
          <cell r="I247" t="str">
            <v/>
          </cell>
          <cell r="J247" t="str">
            <v/>
          </cell>
          <cell r="K247" t="str">
            <v/>
          </cell>
          <cell r="L247" t="str">
            <v/>
          </cell>
          <cell r="M247">
            <v>2380</v>
          </cell>
        </row>
        <row r="248">
          <cell r="A248" t="str">
            <v>24R9473</v>
          </cell>
          <cell r="B248" t="str">
            <v/>
          </cell>
          <cell r="C248" t="str">
            <v>Sybase Module</v>
          </cell>
          <cell r="D248">
            <v>0</v>
          </cell>
          <cell r="E248">
            <v>1449</v>
          </cell>
          <cell r="F248">
            <v>0</v>
          </cell>
          <cell r="G248" t="str">
            <v/>
          </cell>
          <cell r="H248" t="str">
            <v/>
          </cell>
          <cell r="I248" t="str">
            <v/>
          </cell>
          <cell r="J248" t="str">
            <v/>
          </cell>
          <cell r="K248" t="str">
            <v/>
          </cell>
          <cell r="L248" t="str">
            <v/>
          </cell>
          <cell r="M248">
            <v>2390</v>
          </cell>
        </row>
        <row r="249">
          <cell r="A249" t="str">
            <v>24R9474</v>
          </cell>
          <cell r="B249" t="str">
            <v/>
          </cell>
          <cell r="C249" t="str">
            <v>NFS Server Module</v>
          </cell>
          <cell r="D249">
            <v>0</v>
          </cell>
          <cell r="E249">
            <v>379.01</v>
          </cell>
          <cell r="F249">
            <v>0</v>
          </cell>
          <cell r="G249" t="str">
            <v/>
          </cell>
          <cell r="H249" t="str">
            <v/>
          </cell>
          <cell r="I249" t="str">
            <v/>
          </cell>
          <cell r="J249" t="str">
            <v/>
          </cell>
          <cell r="K249" t="str">
            <v/>
          </cell>
          <cell r="L249" t="str">
            <v/>
          </cell>
          <cell r="M249">
            <v>2400</v>
          </cell>
        </row>
        <row r="250">
          <cell r="A250" t="str">
            <v>24R9475</v>
          </cell>
          <cell r="B250" t="str">
            <v/>
          </cell>
          <cell r="C250" t="str">
            <v>Print Services Module</v>
          </cell>
          <cell r="D250">
            <v>0</v>
          </cell>
          <cell r="E250">
            <v>379.01</v>
          </cell>
          <cell r="F250">
            <v>0</v>
          </cell>
          <cell r="G250" t="str">
            <v/>
          </cell>
          <cell r="H250" t="str">
            <v/>
          </cell>
          <cell r="I250" t="str">
            <v/>
          </cell>
          <cell r="J250" t="str">
            <v/>
          </cell>
          <cell r="K250" t="str">
            <v/>
          </cell>
          <cell r="L250" t="str">
            <v/>
          </cell>
          <cell r="M250">
            <v>2410</v>
          </cell>
        </row>
        <row r="251">
          <cell r="A251" t="str">
            <v>24R9476</v>
          </cell>
          <cell r="B251" t="str">
            <v/>
          </cell>
          <cell r="C251" t="str">
            <v>Samba Module</v>
          </cell>
          <cell r="D251">
            <v>0</v>
          </cell>
          <cell r="E251">
            <v>769</v>
          </cell>
          <cell r="F251">
            <v>0</v>
          </cell>
          <cell r="G251" t="str">
            <v/>
          </cell>
          <cell r="H251" t="str">
            <v/>
          </cell>
          <cell r="I251" t="str">
            <v/>
          </cell>
          <cell r="J251" t="str">
            <v/>
          </cell>
          <cell r="K251" t="str">
            <v/>
          </cell>
          <cell r="L251" t="str">
            <v/>
          </cell>
          <cell r="M251">
            <v>2420</v>
          </cell>
        </row>
        <row r="252">
          <cell r="A252" t="str">
            <v>24R9477</v>
          </cell>
          <cell r="B252" t="str">
            <v/>
          </cell>
          <cell r="C252" t="str">
            <v>Network Attached Storage Recovery Kit</v>
          </cell>
          <cell r="D252">
            <v>0</v>
          </cell>
          <cell r="E252">
            <v>859</v>
          </cell>
          <cell r="F252">
            <v>0</v>
          </cell>
          <cell r="G252" t="str">
            <v/>
          </cell>
          <cell r="H252" t="str">
            <v/>
          </cell>
          <cell r="I252" t="str">
            <v/>
          </cell>
          <cell r="J252" t="str">
            <v/>
          </cell>
          <cell r="K252" t="str">
            <v/>
          </cell>
          <cell r="L252" t="str">
            <v/>
          </cell>
          <cell r="M252">
            <v>2430</v>
          </cell>
        </row>
        <row r="253">
          <cell r="A253" t="str">
            <v>24R9478</v>
          </cell>
          <cell r="B253" t="str">
            <v/>
          </cell>
          <cell r="C253" t="str">
            <v>Logical Volume Manager Module</v>
          </cell>
          <cell r="D253">
            <v>0</v>
          </cell>
          <cell r="E253">
            <v>769</v>
          </cell>
          <cell r="F253">
            <v>0</v>
          </cell>
          <cell r="G253" t="str">
            <v/>
          </cell>
          <cell r="H253" t="str">
            <v/>
          </cell>
          <cell r="I253" t="str">
            <v/>
          </cell>
          <cell r="J253" t="str">
            <v/>
          </cell>
          <cell r="K253" t="str">
            <v/>
          </cell>
          <cell r="L253" t="str">
            <v/>
          </cell>
          <cell r="M253">
            <v>2440</v>
          </cell>
        </row>
        <row r="254">
          <cell r="M254">
            <v>2450</v>
          </cell>
        </row>
        <row r="255">
          <cell r="A255" t="str">
            <v>24R9484</v>
          </cell>
          <cell r="B255" t="str">
            <v/>
          </cell>
          <cell r="C255" t="str">
            <v>MS IIS 5.0 Web Server Module</v>
          </cell>
          <cell r="D255">
            <v>0</v>
          </cell>
          <cell r="E255">
            <v>1449</v>
          </cell>
          <cell r="F255">
            <v>0</v>
          </cell>
          <cell r="G255" t="str">
            <v/>
          </cell>
          <cell r="H255" t="str">
            <v/>
          </cell>
          <cell r="I255" t="str">
            <v/>
          </cell>
          <cell r="J255" t="str">
            <v/>
          </cell>
          <cell r="K255" t="str">
            <v/>
          </cell>
          <cell r="L255" t="str">
            <v/>
          </cell>
          <cell r="M255">
            <v>2460</v>
          </cell>
        </row>
        <row r="256">
          <cell r="A256" t="str">
            <v>24R9485</v>
          </cell>
          <cell r="B256" t="str">
            <v/>
          </cell>
          <cell r="C256" t="str">
            <v>SQL Server Module</v>
          </cell>
          <cell r="D256">
            <v>0</v>
          </cell>
          <cell r="E256">
            <v>1539</v>
          </cell>
          <cell r="F256">
            <v>0</v>
          </cell>
          <cell r="G256" t="str">
            <v/>
          </cell>
          <cell r="H256" t="str">
            <v/>
          </cell>
          <cell r="I256" t="str">
            <v/>
          </cell>
          <cell r="J256" t="str">
            <v/>
          </cell>
          <cell r="K256" t="str">
            <v/>
          </cell>
          <cell r="L256" t="str">
            <v/>
          </cell>
          <cell r="M256">
            <v>2470</v>
          </cell>
        </row>
        <row r="257">
          <cell r="A257" t="str">
            <v>24R9486</v>
          </cell>
          <cell r="B257" t="str">
            <v/>
          </cell>
          <cell r="C257" t="str">
            <v>DB2 WE, EE, EEE, ESE Module</v>
          </cell>
          <cell r="D257">
            <v>0</v>
          </cell>
          <cell r="E257">
            <v>1449</v>
          </cell>
          <cell r="F257">
            <v>0</v>
          </cell>
          <cell r="G257" t="str">
            <v/>
          </cell>
          <cell r="H257" t="str">
            <v/>
          </cell>
          <cell r="I257" t="str">
            <v/>
          </cell>
          <cell r="J257" t="str">
            <v/>
          </cell>
          <cell r="K257" t="str">
            <v/>
          </cell>
          <cell r="L257" t="str">
            <v/>
          </cell>
          <cell r="M257">
            <v>2480</v>
          </cell>
        </row>
        <row r="258">
          <cell r="A258" t="str">
            <v>24R9487</v>
          </cell>
          <cell r="B258" t="str">
            <v/>
          </cell>
          <cell r="C258" t="str">
            <v>Oracle 8i &amp; 9i Module</v>
          </cell>
          <cell r="D258">
            <v>0</v>
          </cell>
          <cell r="E258">
            <v>2119</v>
          </cell>
          <cell r="F258">
            <v>0</v>
          </cell>
          <cell r="G258" t="str">
            <v/>
          </cell>
          <cell r="H258" t="str">
            <v/>
          </cell>
          <cell r="I258" t="str">
            <v/>
          </cell>
          <cell r="J258" t="str">
            <v/>
          </cell>
          <cell r="K258" t="str">
            <v/>
          </cell>
          <cell r="L258" t="str">
            <v/>
          </cell>
          <cell r="M258">
            <v>2490</v>
          </cell>
        </row>
        <row r="259">
          <cell r="M259">
            <v>2500</v>
          </cell>
        </row>
        <row r="260">
          <cell r="A260" t="str">
            <v>24R9488</v>
          </cell>
          <cell r="B260" t="str">
            <v/>
          </cell>
          <cell r="C260" t="str">
            <v>SteelEye Support Package 1</v>
          </cell>
          <cell r="D260">
            <v>0</v>
          </cell>
          <cell r="E260">
            <v>239</v>
          </cell>
          <cell r="F260">
            <v>0</v>
          </cell>
          <cell r="G260" t="str">
            <v/>
          </cell>
          <cell r="H260" t="str">
            <v/>
          </cell>
          <cell r="I260" t="str">
            <v/>
          </cell>
          <cell r="J260" t="str">
            <v/>
          </cell>
          <cell r="K260" t="str">
            <v/>
          </cell>
          <cell r="L260" t="str">
            <v/>
          </cell>
          <cell r="M260">
            <v>2510</v>
          </cell>
        </row>
        <row r="261">
          <cell r="A261" t="str">
            <v>24R9489</v>
          </cell>
          <cell r="B261" t="str">
            <v/>
          </cell>
          <cell r="C261" t="str">
            <v>SteelEye Support Package 2</v>
          </cell>
          <cell r="D261">
            <v>0</v>
          </cell>
          <cell r="E261">
            <v>399</v>
          </cell>
          <cell r="F261">
            <v>0</v>
          </cell>
          <cell r="G261" t="str">
            <v/>
          </cell>
          <cell r="H261" t="str">
            <v/>
          </cell>
          <cell r="I261" t="str">
            <v/>
          </cell>
          <cell r="J261" t="str">
            <v/>
          </cell>
          <cell r="K261" t="str">
            <v/>
          </cell>
          <cell r="L261" t="str">
            <v/>
          </cell>
          <cell r="M261">
            <v>2520</v>
          </cell>
        </row>
        <row r="262">
          <cell r="A262" t="str">
            <v>24R9490</v>
          </cell>
          <cell r="B262" t="str">
            <v/>
          </cell>
          <cell r="C262" t="str">
            <v>SteelEye Support Package 3</v>
          </cell>
          <cell r="D262">
            <v>0</v>
          </cell>
          <cell r="E262">
            <v>653.64</v>
          </cell>
          <cell r="F262">
            <v>0</v>
          </cell>
          <cell r="G262" t="str">
            <v/>
          </cell>
          <cell r="H262" t="str">
            <v/>
          </cell>
          <cell r="I262" t="str">
            <v/>
          </cell>
          <cell r="J262" t="str">
            <v/>
          </cell>
          <cell r="K262" t="str">
            <v/>
          </cell>
          <cell r="L262" t="str">
            <v/>
          </cell>
          <cell r="M262">
            <v>2530</v>
          </cell>
        </row>
        <row r="263">
          <cell r="A263" t="str">
            <v>24R9491</v>
          </cell>
          <cell r="B263" t="str">
            <v/>
          </cell>
          <cell r="C263" t="str">
            <v>SteelEye Support Package 4</v>
          </cell>
          <cell r="D263">
            <v>0</v>
          </cell>
          <cell r="E263">
            <v>1199</v>
          </cell>
          <cell r="F263">
            <v>0</v>
          </cell>
          <cell r="G263" t="str">
            <v/>
          </cell>
          <cell r="H263" t="str">
            <v/>
          </cell>
          <cell r="I263" t="str">
            <v/>
          </cell>
          <cell r="J263" t="str">
            <v/>
          </cell>
          <cell r="K263" t="str">
            <v/>
          </cell>
          <cell r="L263" t="str">
            <v/>
          </cell>
          <cell r="M263">
            <v>2540</v>
          </cell>
        </row>
        <row r="264">
          <cell r="A264" t="str">
            <v>24R9492</v>
          </cell>
          <cell r="B264" t="str">
            <v/>
          </cell>
          <cell r="C264" t="str">
            <v>SteelEye Support Package 5</v>
          </cell>
          <cell r="D264">
            <v>0</v>
          </cell>
          <cell r="E264">
            <v>2159</v>
          </cell>
          <cell r="F264">
            <v>0</v>
          </cell>
          <cell r="G264" t="str">
            <v/>
          </cell>
          <cell r="H264" t="str">
            <v/>
          </cell>
          <cell r="I264" t="str">
            <v/>
          </cell>
          <cell r="J264" t="str">
            <v/>
          </cell>
          <cell r="K264" t="str">
            <v/>
          </cell>
          <cell r="L264" t="str">
            <v/>
          </cell>
          <cell r="M264">
            <v>2550</v>
          </cell>
        </row>
        <row r="265">
          <cell r="M265">
            <v>2560</v>
          </cell>
        </row>
        <row r="266">
          <cell r="C266" t="str">
            <v>IBM Director 4.1 ships free of charge with server; and FOC for 5000 IBM client licenses</v>
          </cell>
          <cell r="M266">
            <v>2570</v>
          </cell>
        </row>
        <row r="267">
          <cell r="A267" t="str">
            <v>71P7627</v>
          </cell>
          <cell r="B267" t="str">
            <v/>
          </cell>
          <cell r="C267" t="str">
            <v>WITHDRAWN;IBM Director 4.1 xSeries All, Server Plus Pack, Single License Proof of Entitlement</v>
          </cell>
          <cell r="D267">
            <v>0</v>
          </cell>
          <cell r="E267" t="str">
            <v>WDFM</v>
          </cell>
          <cell r="F267">
            <v>0</v>
          </cell>
          <cell r="G267" t="str">
            <v/>
          </cell>
          <cell r="H267" t="str">
            <v/>
          </cell>
          <cell r="I267" t="str">
            <v/>
          </cell>
          <cell r="J267" t="str">
            <v/>
          </cell>
          <cell r="K267" t="str">
            <v/>
          </cell>
          <cell r="L267" t="str">
            <v/>
          </cell>
          <cell r="M267">
            <v>2580</v>
          </cell>
        </row>
        <row r="268">
          <cell r="A268" t="str">
            <v>71P7618</v>
          </cell>
          <cell r="B268" t="str">
            <v/>
          </cell>
          <cell r="C268" t="str">
            <v>WITHDRAWN;IBM Director 4.1 xSeries All, Server Plus Pack CD, Single License Proof of Entitlement</v>
          </cell>
          <cell r="D268">
            <v>0</v>
          </cell>
          <cell r="E268" t="str">
            <v>WDFM</v>
          </cell>
          <cell r="F268">
            <v>0</v>
          </cell>
          <cell r="G268" t="str">
            <v/>
          </cell>
          <cell r="H268" t="str">
            <v/>
          </cell>
          <cell r="I268" t="str">
            <v/>
          </cell>
          <cell r="J268" t="str">
            <v/>
          </cell>
          <cell r="K268" t="str">
            <v/>
          </cell>
          <cell r="L268" t="str">
            <v/>
          </cell>
          <cell r="M268">
            <v>2590</v>
          </cell>
        </row>
        <row r="269">
          <cell r="A269" t="str">
            <v>71P7619</v>
          </cell>
          <cell r="B269" t="str">
            <v/>
          </cell>
          <cell r="C269" t="str">
            <v>WITHDRAWN;IBM Director 4.1 xSeries All, Server Plus Pack , 20 Additional License Proof of Entitlement</v>
          </cell>
          <cell r="D269">
            <v>0</v>
          </cell>
          <cell r="E269" t="str">
            <v>WDFM</v>
          </cell>
          <cell r="F269">
            <v>0</v>
          </cell>
          <cell r="G269" t="str">
            <v/>
          </cell>
          <cell r="H269" t="str">
            <v/>
          </cell>
          <cell r="I269" t="str">
            <v/>
          </cell>
          <cell r="J269" t="str">
            <v/>
          </cell>
          <cell r="K269" t="str">
            <v/>
          </cell>
          <cell r="L269" t="str">
            <v/>
          </cell>
          <cell r="M269">
            <v>2600</v>
          </cell>
        </row>
        <row r="270">
          <cell r="A270" t="str">
            <v>71P7620</v>
          </cell>
          <cell r="B270" t="str">
            <v/>
          </cell>
          <cell r="C270" t="str">
            <v>WITHDRAWN;IBM Director 4.1 xSeries All, Server Plus Pack , 50 Additional License Proof of Entitlement</v>
          </cell>
          <cell r="D270">
            <v>0</v>
          </cell>
          <cell r="E270" t="str">
            <v>WDFM</v>
          </cell>
          <cell r="F270">
            <v>0</v>
          </cell>
          <cell r="G270" t="str">
            <v/>
          </cell>
          <cell r="H270" t="str">
            <v/>
          </cell>
          <cell r="I270" t="str">
            <v/>
          </cell>
          <cell r="J270" t="str">
            <v/>
          </cell>
          <cell r="K270" t="str">
            <v/>
          </cell>
          <cell r="L270" t="str">
            <v/>
          </cell>
          <cell r="M270">
            <v>2610</v>
          </cell>
        </row>
        <row r="271">
          <cell r="A271" t="str">
            <v>71P7621</v>
          </cell>
          <cell r="B271" t="str">
            <v/>
          </cell>
          <cell r="C271" t="str">
            <v>WITHDRAWN;IBM Director 4.1 xSeries All, Server Plus Pack , 100 Additional License Proof of Entitlement</v>
          </cell>
          <cell r="D271">
            <v>0</v>
          </cell>
          <cell r="E271" t="str">
            <v>WDFM</v>
          </cell>
          <cell r="F271">
            <v>0</v>
          </cell>
          <cell r="G271" t="str">
            <v/>
          </cell>
          <cell r="H271" t="str">
            <v/>
          </cell>
          <cell r="I271" t="str">
            <v/>
          </cell>
          <cell r="J271" t="str">
            <v/>
          </cell>
          <cell r="K271" t="str">
            <v/>
          </cell>
          <cell r="L271" t="str">
            <v/>
          </cell>
          <cell r="M271">
            <v>2620</v>
          </cell>
        </row>
        <row r="272">
          <cell r="A272" t="str">
            <v>71P7613</v>
          </cell>
          <cell r="B272" t="str">
            <v/>
          </cell>
          <cell r="C272" t="str">
            <v>WITHDRAWN;IBM Director 4.1 CD with 20 Client License</v>
          </cell>
          <cell r="D272">
            <v>0</v>
          </cell>
          <cell r="E272" t="str">
            <v>WDFM</v>
          </cell>
          <cell r="F272">
            <v>0</v>
          </cell>
          <cell r="G272" t="str">
            <v/>
          </cell>
          <cell r="H272" t="str">
            <v/>
          </cell>
          <cell r="I272" t="str">
            <v/>
          </cell>
          <cell r="J272" t="str">
            <v/>
          </cell>
          <cell r="K272" t="str">
            <v/>
          </cell>
          <cell r="L272" t="str">
            <v/>
          </cell>
          <cell r="M272">
            <v>2630</v>
          </cell>
        </row>
        <row r="273">
          <cell r="A273" t="str">
            <v>71P7614</v>
          </cell>
          <cell r="B273" t="str">
            <v/>
          </cell>
          <cell r="C273" t="str">
            <v>WITHDRAWN;IBM Director 4.1 Single Server License Proof of Entitlement</v>
          </cell>
          <cell r="D273">
            <v>0</v>
          </cell>
          <cell r="E273" t="str">
            <v>WDFM</v>
          </cell>
          <cell r="F273">
            <v>0</v>
          </cell>
          <cell r="G273" t="str">
            <v/>
          </cell>
          <cell r="H273" t="str">
            <v/>
          </cell>
          <cell r="I273" t="str">
            <v/>
          </cell>
          <cell r="J273" t="str">
            <v/>
          </cell>
          <cell r="K273" t="str">
            <v/>
          </cell>
          <cell r="L273" t="str">
            <v/>
          </cell>
          <cell r="M273">
            <v>2640</v>
          </cell>
        </row>
        <row r="274">
          <cell r="A274" t="str">
            <v>71P7626</v>
          </cell>
          <cell r="B274" t="str">
            <v/>
          </cell>
          <cell r="C274" t="str">
            <v>WITHDRAWN;IBM Director 4.1 Single Client License Proof of Entitlement</v>
          </cell>
          <cell r="D274">
            <v>0</v>
          </cell>
          <cell r="E274" t="str">
            <v>WDFM</v>
          </cell>
          <cell r="F274">
            <v>0</v>
          </cell>
          <cell r="G274" t="str">
            <v/>
          </cell>
          <cell r="H274" t="str">
            <v/>
          </cell>
          <cell r="I274" t="str">
            <v/>
          </cell>
          <cell r="J274" t="str">
            <v/>
          </cell>
          <cell r="K274" t="str">
            <v/>
          </cell>
          <cell r="L274" t="str">
            <v/>
          </cell>
          <cell r="M274">
            <v>2650</v>
          </cell>
        </row>
        <row r="275">
          <cell r="A275" t="str">
            <v>71P7615</v>
          </cell>
          <cell r="B275" t="str">
            <v/>
          </cell>
          <cell r="C275" t="str">
            <v>WITHDRAWN;IBM Director 4.1 20 Additional Client License Proof of Entitlement</v>
          </cell>
          <cell r="D275">
            <v>0</v>
          </cell>
          <cell r="E275" t="str">
            <v>WDFM</v>
          </cell>
          <cell r="F275">
            <v>0</v>
          </cell>
          <cell r="G275" t="str">
            <v/>
          </cell>
          <cell r="H275" t="str">
            <v/>
          </cell>
          <cell r="I275" t="str">
            <v/>
          </cell>
          <cell r="J275" t="str">
            <v/>
          </cell>
          <cell r="K275" t="str">
            <v/>
          </cell>
          <cell r="L275" t="str">
            <v/>
          </cell>
          <cell r="M275">
            <v>2660</v>
          </cell>
        </row>
        <row r="276">
          <cell r="A276" t="str">
            <v>71P7616</v>
          </cell>
          <cell r="B276" t="str">
            <v/>
          </cell>
          <cell r="C276" t="str">
            <v>WITHDRAWN;IBM Director 4.1 50 Additional Client License Proof of Entitlement</v>
          </cell>
          <cell r="D276">
            <v>0</v>
          </cell>
          <cell r="E276" t="str">
            <v>WDFM</v>
          </cell>
          <cell r="F276">
            <v>0</v>
          </cell>
          <cell r="G276" t="str">
            <v/>
          </cell>
          <cell r="H276" t="str">
            <v/>
          </cell>
          <cell r="I276" t="str">
            <v/>
          </cell>
          <cell r="J276" t="str">
            <v/>
          </cell>
          <cell r="K276" t="str">
            <v/>
          </cell>
          <cell r="L276" t="str">
            <v/>
          </cell>
          <cell r="M276">
            <v>2670</v>
          </cell>
        </row>
        <row r="277">
          <cell r="A277" t="str">
            <v>71P7617</v>
          </cell>
          <cell r="B277" t="str">
            <v/>
          </cell>
          <cell r="C277" t="str">
            <v>WITHDRAWN;IBM Director 4.1 100 Additional Client License Proof of Entitlement</v>
          </cell>
          <cell r="D277">
            <v>0</v>
          </cell>
          <cell r="E277" t="str">
            <v>WDFM</v>
          </cell>
          <cell r="F277">
            <v>0</v>
          </cell>
          <cell r="G277" t="str">
            <v/>
          </cell>
          <cell r="H277" t="str">
            <v/>
          </cell>
          <cell r="I277" t="str">
            <v/>
          </cell>
          <cell r="J277" t="str">
            <v/>
          </cell>
          <cell r="K277" t="str">
            <v/>
          </cell>
          <cell r="L277" t="str">
            <v/>
          </cell>
          <cell r="M277">
            <v>2680</v>
          </cell>
        </row>
        <row r="278">
          <cell r="A278" t="str">
            <v>25K8531</v>
          </cell>
          <cell r="B278" t="str">
            <v/>
          </cell>
          <cell r="C278" t="str">
            <v>IBM Director v4.20 Media Package, Separate Proof of Entitlement required</v>
          </cell>
          <cell r="D278">
            <v>0</v>
          </cell>
          <cell r="E278">
            <v>83</v>
          </cell>
          <cell r="F278">
            <v>0</v>
          </cell>
          <cell r="G278" t="str">
            <v/>
          </cell>
          <cell r="H278" t="str">
            <v/>
          </cell>
          <cell r="I278" t="str">
            <v/>
          </cell>
          <cell r="J278" t="str">
            <v/>
          </cell>
          <cell r="K278" t="str">
            <v/>
          </cell>
          <cell r="L278" t="str">
            <v/>
          </cell>
          <cell r="M278">
            <v>2690</v>
          </cell>
        </row>
        <row r="279">
          <cell r="A279" t="str">
            <v>25K8627</v>
          </cell>
          <cell r="B279" t="str">
            <v/>
          </cell>
          <cell r="C279" t="str">
            <v>IBM Director v4.20 Server: License + 1 YR Subscription, Separate Proof of Entitlement only</v>
          </cell>
          <cell r="D279">
            <v>0</v>
          </cell>
          <cell r="E279">
            <v>1019</v>
          </cell>
          <cell r="F279">
            <v>0</v>
          </cell>
          <cell r="G279" t="str">
            <v/>
          </cell>
          <cell r="H279" t="str">
            <v/>
          </cell>
          <cell r="I279" t="str">
            <v/>
          </cell>
          <cell r="J279" t="str">
            <v/>
          </cell>
          <cell r="K279" t="str">
            <v/>
          </cell>
          <cell r="L279" t="str">
            <v/>
          </cell>
          <cell r="M279">
            <v>2700</v>
          </cell>
        </row>
        <row r="280">
          <cell r="A280" t="str">
            <v>25K8628</v>
          </cell>
          <cell r="B280" t="str">
            <v/>
          </cell>
          <cell r="C280" t="str">
            <v>IBM Director v4.20 Agent: License + 1 YR Subscription, Separate Proof of Entitlement only</v>
          </cell>
          <cell r="D280">
            <v>0</v>
          </cell>
          <cell r="E280">
            <v>99</v>
          </cell>
          <cell r="F280">
            <v>0</v>
          </cell>
          <cell r="G280" t="str">
            <v/>
          </cell>
          <cell r="H280" t="str">
            <v/>
          </cell>
          <cell r="I280" t="str">
            <v/>
          </cell>
          <cell r="J280" t="str">
            <v/>
          </cell>
          <cell r="K280" t="str">
            <v/>
          </cell>
          <cell r="L280" t="str">
            <v/>
          </cell>
          <cell r="M280">
            <v>2710</v>
          </cell>
        </row>
        <row r="281">
          <cell r="A281" t="str">
            <v>24R9451</v>
          </cell>
          <cell r="B281" t="str">
            <v/>
          </cell>
          <cell r="C281" t="str">
            <v>IBM Director v4.20 SW Distribution Media Package, Separate Proof of Entitlement required</v>
          </cell>
          <cell r="D281">
            <v>0</v>
          </cell>
          <cell r="E281">
            <v>83</v>
          </cell>
          <cell r="F281">
            <v>0</v>
          </cell>
          <cell r="G281" t="str">
            <v/>
          </cell>
          <cell r="H281" t="str">
            <v/>
          </cell>
          <cell r="I281" t="str">
            <v/>
          </cell>
          <cell r="J281" t="str">
            <v/>
          </cell>
          <cell r="K281" t="str">
            <v/>
          </cell>
          <cell r="L281" t="str">
            <v/>
          </cell>
          <cell r="M281">
            <v>2720</v>
          </cell>
        </row>
        <row r="282">
          <cell r="A282" t="str">
            <v>24R9437</v>
          </cell>
          <cell r="B282" t="str">
            <v/>
          </cell>
          <cell r="C282" t="str">
            <v>IBM Director v4.20 SW Distribution Premium Edition: License + 1 YR Subscription Proof of Entitlement</v>
          </cell>
          <cell r="D282">
            <v>0</v>
          </cell>
          <cell r="E282">
            <v>49.01</v>
          </cell>
          <cell r="F282">
            <v>0</v>
          </cell>
          <cell r="G282" t="str">
            <v/>
          </cell>
          <cell r="H282" t="str">
            <v/>
          </cell>
          <cell r="I282" t="str">
            <v/>
          </cell>
          <cell r="J282" t="str">
            <v/>
          </cell>
          <cell r="K282" t="str">
            <v/>
          </cell>
          <cell r="L282" t="str">
            <v/>
          </cell>
          <cell r="M282">
            <v>2730</v>
          </cell>
        </row>
        <row r="283">
          <cell r="A283" t="str">
            <v>25K8532</v>
          </cell>
          <cell r="B283" t="str">
            <v/>
          </cell>
          <cell r="C283" t="str">
            <v>Server Plus Pack v4.20, Media Package Only, Separate Proof of Entitlement required</v>
          </cell>
          <cell r="D283">
            <v>0</v>
          </cell>
          <cell r="E283">
            <v>83</v>
          </cell>
          <cell r="F283">
            <v>0</v>
          </cell>
          <cell r="G283" t="str">
            <v/>
          </cell>
          <cell r="H283" t="str">
            <v/>
          </cell>
          <cell r="I283" t="str">
            <v/>
          </cell>
          <cell r="J283" t="str">
            <v/>
          </cell>
          <cell r="K283" t="str">
            <v/>
          </cell>
          <cell r="L283" t="str">
            <v/>
          </cell>
          <cell r="M283">
            <v>2740</v>
          </cell>
        </row>
        <row r="284">
          <cell r="A284" t="str">
            <v>25K8629</v>
          </cell>
          <cell r="B284" t="str">
            <v/>
          </cell>
          <cell r="C284" t="str">
            <v>Server Plus Pack v4.20, License + 1 YR Subscription, Separate Proof of Entitlement only</v>
          </cell>
          <cell r="D284">
            <v>0</v>
          </cell>
          <cell r="E284">
            <v>679</v>
          </cell>
          <cell r="F284">
            <v>0</v>
          </cell>
          <cell r="G284" t="str">
            <v/>
          </cell>
          <cell r="H284" t="str">
            <v/>
          </cell>
          <cell r="I284" t="str">
            <v/>
          </cell>
          <cell r="J284" t="str">
            <v/>
          </cell>
          <cell r="K284" t="str">
            <v/>
          </cell>
          <cell r="L284" t="str">
            <v/>
          </cell>
          <cell r="M284">
            <v>2750</v>
          </cell>
        </row>
        <row r="285">
          <cell r="A285" t="str">
            <v>4836DCX</v>
          </cell>
          <cell r="B285" t="str">
            <v>4836-DCX</v>
          </cell>
          <cell r="C285" t="str">
            <v>WITHDRAWN;IBM Remote Deployment Manager V4.11 100 Managed IBM Server Licenses PoE</v>
          </cell>
          <cell r="D285">
            <v>0</v>
          </cell>
          <cell r="E285" t="str">
            <v>WDFM</v>
          </cell>
          <cell r="F285">
            <v>0</v>
          </cell>
          <cell r="G285" t="str">
            <v/>
          </cell>
          <cell r="H285" t="str">
            <v/>
          </cell>
          <cell r="I285" t="str">
            <v/>
          </cell>
          <cell r="J285" t="str">
            <v/>
          </cell>
          <cell r="K285" t="str">
            <v/>
          </cell>
          <cell r="L285" t="str">
            <v/>
          </cell>
          <cell r="M285">
            <v>2760</v>
          </cell>
        </row>
        <row r="286">
          <cell r="A286" t="str">
            <v>4836D2X</v>
          </cell>
          <cell r="B286" t="str">
            <v>4836-D2X</v>
          </cell>
          <cell r="C286" t="str">
            <v>WITHDRAWN;IBM Remote Deployment Manager V4.11 20 Managed IBM Server Licenses PoE</v>
          </cell>
          <cell r="D286">
            <v>0</v>
          </cell>
          <cell r="E286" t="str">
            <v>WDFM</v>
          </cell>
          <cell r="F286">
            <v>0</v>
          </cell>
          <cell r="G286" t="str">
            <v/>
          </cell>
          <cell r="H286" t="str">
            <v/>
          </cell>
          <cell r="I286" t="str">
            <v/>
          </cell>
          <cell r="J286" t="str">
            <v/>
          </cell>
          <cell r="K286" t="str">
            <v/>
          </cell>
          <cell r="L286" t="str">
            <v/>
          </cell>
          <cell r="M286">
            <v>2770</v>
          </cell>
        </row>
        <row r="287">
          <cell r="A287" t="str">
            <v>4836DMX</v>
          </cell>
          <cell r="B287" t="str">
            <v>4836-DMX</v>
          </cell>
          <cell r="C287" t="str">
            <v>WITHDRAWN;IBM Remote Deployment Manager V4.11 Single Managed IBM Server Licenses PoE</v>
          </cell>
          <cell r="D287">
            <v>0</v>
          </cell>
          <cell r="E287" t="str">
            <v>WDFM</v>
          </cell>
          <cell r="F287">
            <v>0</v>
          </cell>
          <cell r="G287" t="str">
            <v/>
          </cell>
          <cell r="H287" t="str">
            <v/>
          </cell>
          <cell r="I287" t="str">
            <v/>
          </cell>
          <cell r="J287" t="str">
            <v/>
          </cell>
          <cell r="K287" t="str">
            <v/>
          </cell>
          <cell r="L287" t="str">
            <v/>
          </cell>
          <cell r="M287">
            <v>2780</v>
          </cell>
        </row>
        <row r="288">
          <cell r="A288" t="str">
            <v>4836ECX</v>
          </cell>
          <cell r="B288" t="str">
            <v>4836-ECX</v>
          </cell>
          <cell r="C288" t="str">
            <v>WITHDRAWN;IBM Remote Deployment Manager V4.11 100 Managed non-IBM Server Licenses PoE</v>
          </cell>
          <cell r="D288">
            <v>0</v>
          </cell>
          <cell r="E288" t="str">
            <v>WDFM</v>
          </cell>
          <cell r="F288">
            <v>0</v>
          </cell>
          <cell r="G288" t="str">
            <v/>
          </cell>
          <cell r="H288" t="str">
            <v/>
          </cell>
          <cell r="I288" t="str">
            <v/>
          </cell>
          <cell r="J288" t="str">
            <v/>
          </cell>
          <cell r="K288" t="str">
            <v/>
          </cell>
          <cell r="L288" t="str">
            <v/>
          </cell>
          <cell r="M288">
            <v>2790</v>
          </cell>
        </row>
        <row r="289">
          <cell r="A289" t="str">
            <v>4836E2X</v>
          </cell>
          <cell r="B289" t="str">
            <v>4836-E2X</v>
          </cell>
          <cell r="C289" t="str">
            <v>WITHDRAWN;IBM Remote Deployment Manager V4.11 20 Managed non-IBM Server Licenses PoE</v>
          </cell>
          <cell r="D289">
            <v>0</v>
          </cell>
          <cell r="E289" t="str">
            <v>WDFM</v>
          </cell>
          <cell r="F289">
            <v>0</v>
          </cell>
          <cell r="G289" t="str">
            <v/>
          </cell>
          <cell r="H289" t="str">
            <v/>
          </cell>
          <cell r="I289" t="str">
            <v/>
          </cell>
          <cell r="J289" t="str">
            <v/>
          </cell>
          <cell r="K289" t="str">
            <v/>
          </cell>
          <cell r="L289" t="str">
            <v/>
          </cell>
          <cell r="M289">
            <v>2800</v>
          </cell>
        </row>
        <row r="290">
          <cell r="A290" t="str">
            <v>4836EMX</v>
          </cell>
          <cell r="B290" t="str">
            <v>4836-EMX</v>
          </cell>
          <cell r="C290" t="str">
            <v>WITHDRAWN;IBM Remote Deployment Manager V4.11 Single Managed non-IBM Server Licenses PoE</v>
          </cell>
          <cell r="D290">
            <v>0</v>
          </cell>
          <cell r="E290" t="str">
            <v>WDFM</v>
          </cell>
          <cell r="F290">
            <v>0</v>
          </cell>
          <cell r="G290" t="str">
            <v/>
          </cell>
          <cell r="H290" t="str">
            <v/>
          </cell>
          <cell r="I290" t="str">
            <v/>
          </cell>
          <cell r="J290" t="str">
            <v/>
          </cell>
          <cell r="K290" t="str">
            <v/>
          </cell>
          <cell r="L290" t="str">
            <v/>
          </cell>
          <cell r="M290">
            <v>2810</v>
          </cell>
        </row>
        <row r="291">
          <cell r="A291" t="str">
            <v>4836F1X</v>
          </cell>
          <cell r="B291" t="str">
            <v>4836-F1X</v>
          </cell>
          <cell r="C291" t="str">
            <v>WITHDRAWN;IBM Remote Deployment Manager V4.11 Single Managed IBM Workstation  License PoE</v>
          </cell>
          <cell r="D291">
            <v>0</v>
          </cell>
          <cell r="E291" t="str">
            <v>WDFM</v>
          </cell>
          <cell r="F291">
            <v>0</v>
          </cell>
          <cell r="G291" t="str">
            <v/>
          </cell>
          <cell r="H291" t="str">
            <v/>
          </cell>
          <cell r="I291" t="str">
            <v/>
          </cell>
          <cell r="J291" t="str">
            <v/>
          </cell>
          <cell r="K291" t="str">
            <v/>
          </cell>
          <cell r="L291" t="str">
            <v/>
          </cell>
          <cell r="M291">
            <v>2820</v>
          </cell>
        </row>
        <row r="292">
          <cell r="A292" t="str">
            <v>4836F2X</v>
          </cell>
          <cell r="B292" t="str">
            <v>4836-F2X</v>
          </cell>
          <cell r="C292" t="str">
            <v>WITHDRAWN;IBM Remote Deployment Manager V4.11 20 Managed IBM Workstation  License PoE</v>
          </cell>
          <cell r="D292">
            <v>0</v>
          </cell>
          <cell r="E292" t="str">
            <v>WDFM</v>
          </cell>
          <cell r="F292">
            <v>0</v>
          </cell>
          <cell r="G292" t="str">
            <v/>
          </cell>
          <cell r="H292" t="str">
            <v/>
          </cell>
          <cell r="I292" t="str">
            <v/>
          </cell>
          <cell r="J292" t="str">
            <v/>
          </cell>
          <cell r="K292" t="str">
            <v/>
          </cell>
          <cell r="L292" t="str">
            <v/>
          </cell>
          <cell r="M292">
            <v>2830</v>
          </cell>
        </row>
        <row r="293">
          <cell r="A293" t="str">
            <v>4836FCX</v>
          </cell>
          <cell r="B293" t="str">
            <v>4836-FCX</v>
          </cell>
          <cell r="C293" t="str">
            <v>WITHDRAWN;IBM Remote Deployment Manager V4.11 100 Managed IBM Workstation  License PoE</v>
          </cell>
          <cell r="D293">
            <v>0</v>
          </cell>
          <cell r="E293" t="str">
            <v>WDFM</v>
          </cell>
          <cell r="F293">
            <v>0</v>
          </cell>
          <cell r="G293" t="str">
            <v/>
          </cell>
          <cell r="H293" t="str">
            <v/>
          </cell>
          <cell r="I293" t="str">
            <v/>
          </cell>
          <cell r="J293" t="str">
            <v/>
          </cell>
          <cell r="K293" t="str">
            <v/>
          </cell>
          <cell r="L293" t="str">
            <v/>
          </cell>
          <cell r="M293">
            <v>2840</v>
          </cell>
        </row>
        <row r="294">
          <cell r="A294" t="str">
            <v>4836G1X</v>
          </cell>
          <cell r="B294" t="str">
            <v>4836-G1X</v>
          </cell>
          <cell r="C294" t="str">
            <v>WITHDRAWN;IBM Remote Deployment Manager V4.11 Single Managed non-IBM Workstation  License PoE</v>
          </cell>
          <cell r="D294">
            <v>0</v>
          </cell>
          <cell r="E294" t="str">
            <v>WDFM</v>
          </cell>
          <cell r="F294">
            <v>0</v>
          </cell>
          <cell r="G294" t="str">
            <v/>
          </cell>
          <cell r="H294" t="str">
            <v/>
          </cell>
          <cell r="I294" t="str">
            <v/>
          </cell>
          <cell r="J294" t="str">
            <v/>
          </cell>
          <cell r="K294" t="str">
            <v/>
          </cell>
          <cell r="L294" t="str">
            <v/>
          </cell>
          <cell r="M294">
            <v>2850</v>
          </cell>
        </row>
        <row r="295">
          <cell r="A295" t="str">
            <v>4836G2X</v>
          </cell>
          <cell r="B295" t="str">
            <v>4836-G2X</v>
          </cell>
          <cell r="C295" t="str">
            <v>WITHDRAWN;IBM Remote Deployment Manager V4.11 20 Managed non-IBM Workstation  License PoE</v>
          </cell>
          <cell r="D295">
            <v>0</v>
          </cell>
          <cell r="E295" t="str">
            <v>WDFM</v>
          </cell>
          <cell r="F295">
            <v>0</v>
          </cell>
          <cell r="G295" t="str">
            <v/>
          </cell>
          <cell r="H295" t="str">
            <v/>
          </cell>
          <cell r="I295" t="str">
            <v/>
          </cell>
          <cell r="J295" t="str">
            <v/>
          </cell>
          <cell r="K295" t="str">
            <v/>
          </cell>
          <cell r="L295" t="str">
            <v/>
          </cell>
          <cell r="M295">
            <v>2860</v>
          </cell>
        </row>
        <row r="296">
          <cell r="A296" t="str">
            <v>4836GCX</v>
          </cell>
          <cell r="B296" t="str">
            <v>4836-GCX</v>
          </cell>
          <cell r="C296" t="str">
            <v>WITHDRAWN;IBM Remote Deployment Manager V4.11 100 Managed non-IBM Workstation  License PoE</v>
          </cell>
          <cell r="D296">
            <v>0</v>
          </cell>
          <cell r="E296" t="str">
            <v>WDFM</v>
          </cell>
          <cell r="F296">
            <v>0</v>
          </cell>
          <cell r="G296" t="str">
            <v/>
          </cell>
          <cell r="H296" t="str">
            <v/>
          </cell>
          <cell r="I296" t="str">
            <v/>
          </cell>
          <cell r="J296" t="str">
            <v/>
          </cell>
          <cell r="K296" t="str">
            <v/>
          </cell>
          <cell r="L296" t="str">
            <v/>
          </cell>
          <cell r="M296">
            <v>2870</v>
          </cell>
        </row>
        <row r="297">
          <cell r="A297" t="str">
            <v>4836MED</v>
          </cell>
          <cell r="B297" t="str">
            <v>4836-MED</v>
          </cell>
          <cell r="C297" t="str">
            <v>WITHDRAWN;IBM Remote Deployment Manager V4.11 Media Package</v>
          </cell>
          <cell r="D297">
            <v>0</v>
          </cell>
          <cell r="E297" t="str">
            <v>WDFM</v>
          </cell>
          <cell r="F297">
            <v>0</v>
          </cell>
          <cell r="G297" t="str">
            <v/>
          </cell>
          <cell r="H297" t="str">
            <v/>
          </cell>
          <cell r="I297" t="str">
            <v/>
          </cell>
          <cell r="J297" t="str">
            <v/>
          </cell>
          <cell r="K297" t="str">
            <v/>
          </cell>
          <cell r="L297" t="str">
            <v/>
          </cell>
          <cell r="M297">
            <v>2880</v>
          </cell>
        </row>
        <row r="298">
          <cell r="C298" t="str">
            <v>Required ONCE with each order of accompanying license PoE purchase</v>
          </cell>
          <cell r="M298">
            <v>2890</v>
          </cell>
        </row>
        <row r="299">
          <cell r="M299">
            <v>2900</v>
          </cell>
        </row>
        <row r="300">
          <cell r="A300" t="str">
            <v>73P8603</v>
          </cell>
          <cell r="B300" t="str">
            <v/>
          </cell>
          <cell r="C300" t="str">
            <v>Application Workload Manager for IBM Director - Media Pack, Single License Proof of Entitlement</v>
          </cell>
          <cell r="D300">
            <v>0</v>
          </cell>
          <cell r="E300">
            <v>3499</v>
          </cell>
          <cell r="F300">
            <v>0</v>
          </cell>
          <cell r="G300" t="str">
            <v/>
          </cell>
          <cell r="H300" t="str">
            <v/>
          </cell>
          <cell r="I300" t="str">
            <v/>
          </cell>
          <cell r="J300" t="str">
            <v/>
          </cell>
          <cell r="K300" t="str">
            <v/>
          </cell>
          <cell r="L300" t="str">
            <v/>
          </cell>
          <cell r="M300">
            <v>2910</v>
          </cell>
        </row>
        <row r="301">
          <cell r="A301" t="str">
            <v>73P8604</v>
          </cell>
          <cell r="B301" t="str">
            <v/>
          </cell>
          <cell r="C301" t="str">
            <v>Application Workload Manager for IBM Director, Single License Proof of Entitlement</v>
          </cell>
          <cell r="D301">
            <v>0</v>
          </cell>
          <cell r="E301">
            <v>3499</v>
          </cell>
          <cell r="F301">
            <v>0</v>
          </cell>
          <cell r="G301" t="str">
            <v/>
          </cell>
          <cell r="H301" t="str">
            <v/>
          </cell>
          <cell r="I301" t="str">
            <v/>
          </cell>
          <cell r="J301" t="str">
            <v/>
          </cell>
          <cell r="K301" t="str">
            <v/>
          </cell>
          <cell r="L301" t="str">
            <v/>
          </cell>
          <cell r="M301">
            <v>2920</v>
          </cell>
        </row>
        <row r="302">
          <cell r="A302" t="str">
            <v>73P8605</v>
          </cell>
          <cell r="B302" t="str">
            <v/>
          </cell>
          <cell r="C302" t="str">
            <v>Application Workload Manager for IBM Director, 20 License Proof of Entitlement</v>
          </cell>
          <cell r="D302">
            <v>0</v>
          </cell>
          <cell r="E302">
            <v>62949</v>
          </cell>
          <cell r="F302">
            <v>0</v>
          </cell>
          <cell r="G302" t="str">
            <v/>
          </cell>
          <cell r="H302" t="str">
            <v/>
          </cell>
          <cell r="I302" t="str">
            <v/>
          </cell>
          <cell r="J302" t="str">
            <v/>
          </cell>
          <cell r="K302" t="str">
            <v/>
          </cell>
          <cell r="L302" t="str">
            <v/>
          </cell>
          <cell r="M302">
            <v>2930</v>
          </cell>
        </row>
        <row r="303">
          <cell r="A303" t="str">
            <v>73P8606</v>
          </cell>
          <cell r="B303" t="str">
            <v/>
          </cell>
          <cell r="C303" t="str">
            <v>Application Workload Manager for IBM Director, 50 License Proof of Entitlement</v>
          </cell>
          <cell r="D303">
            <v>0</v>
          </cell>
          <cell r="E303">
            <v>148699</v>
          </cell>
          <cell r="F303">
            <v>0</v>
          </cell>
          <cell r="G303" t="str">
            <v/>
          </cell>
          <cell r="H303" t="str">
            <v/>
          </cell>
          <cell r="I303" t="str">
            <v/>
          </cell>
          <cell r="J303" t="str">
            <v/>
          </cell>
          <cell r="K303" t="str">
            <v/>
          </cell>
          <cell r="L303" t="str">
            <v/>
          </cell>
          <cell r="M303">
            <v>2940</v>
          </cell>
        </row>
        <row r="304">
          <cell r="A304" t="str">
            <v>73P8607</v>
          </cell>
          <cell r="B304" t="str">
            <v/>
          </cell>
          <cell r="C304" t="str">
            <v>Application Workload Manager for IBM Director, 100 License Proof of Entitlement</v>
          </cell>
          <cell r="D304">
            <v>0</v>
          </cell>
          <cell r="E304">
            <v>279899</v>
          </cell>
          <cell r="F304">
            <v>0</v>
          </cell>
          <cell r="G304" t="str">
            <v/>
          </cell>
          <cell r="H304" t="str">
            <v/>
          </cell>
          <cell r="I304" t="str">
            <v/>
          </cell>
          <cell r="J304" t="str">
            <v/>
          </cell>
          <cell r="K304" t="str">
            <v/>
          </cell>
          <cell r="L304" t="str">
            <v/>
          </cell>
          <cell r="M304">
            <v>2950</v>
          </cell>
        </row>
        <row r="305">
          <cell r="A305" t="str">
            <v>73P8563</v>
          </cell>
          <cell r="B305" t="str">
            <v/>
          </cell>
          <cell r="C305" t="str">
            <v>WITHDRAWN;Software Distribution Premium Edition Media Package + Single Agent License POE</v>
          </cell>
          <cell r="D305">
            <v>0</v>
          </cell>
          <cell r="E305" t="str">
            <v>WDFM</v>
          </cell>
          <cell r="F305">
            <v>0</v>
          </cell>
          <cell r="G305" t="str">
            <v/>
          </cell>
          <cell r="H305" t="str">
            <v/>
          </cell>
          <cell r="I305" t="str">
            <v/>
          </cell>
          <cell r="J305" t="str">
            <v/>
          </cell>
          <cell r="K305" t="str">
            <v/>
          </cell>
          <cell r="L305" t="str">
            <v/>
          </cell>
          <cell r="M305">
            <v>2960</v>
          </cell>
        </row>
        <row r="306">
          <cell r="A306" t="str">
            <v>73P8582</v>
          </cell>
          <cell r="B306" t="str">
            <v/>
          </cell>
          <cell r="C306" t="str">
            <v>WITHDRAWN;Software Distribution Premium Edition Single Agent License POE</v>
          </cell>
          <cell r="D306">
            <v>0</v>
          </cell>
          <cell r="E306" t="str">
            <v>WDFM</v>
          </cell>
          <cell r="F306">
            <v>0</v>
          </cell>
          <cell r="G306" t="str">
            <v/>
          </cell>
          <cell r="H306" t="str">
            <v/>
          </cell>
          <cell r="I306" t="str">
            <v/>
          </cell>
          <cell r="J306" t="str">
            <v/>
          </cell>
          <cell r="K306" t="str">
            <v/>
          </cell>
          <cell r="L306" t="str">
            <v/>
          </cell>
          <cell r="M306">
            <v>2970</v>
          </cell>
        </row>
        <row r="307">
          <cell r="A307" t="str">
            <v>73P8566</v>
          </cell>
          <cell r="B307" t="str">
            <v/>
          </cell>
          <cell r="C307" t="str">
            <v>WITHDRAWN;Software Distribution Premium Edition 20 Agent License POE</v>
          </cell>
          <cell r="D307">
            <v>0</v>
          </cell>
          <cell r="E307" t="str">
            <v>WDFM</v>
          </cell>
          <cell r="F307">
            <v>0</v>
          </cell>
          <cell r="G307" t="str">
            <v/>
          </cell>
          <cell r="H307" t="str">
            <v/>
          </cell>
          <cell r="I307" t="str">
            <v/>
          </cell>
          <cell r="J307" t="str">
            <v/>
          </cell>
          <cell r="K307" t="str">
            <v/>
          </cell>
          <cell r="L307" t="str">
            <v/>
          </cell>
          <cell r="M307">
            <v>2980</v>
          </cell>
        </row>
        <row r="308">
          <cell r="A308" t="str">
            <v>73P8568</v>
          </cell>
          <cell r="B308" t="str">
            <v/>
          </cell>
          <cell r="C308" t="str">
            <v>WITHDRAWN;Software Distribution Premium Edition 50 Agent License POE</v>
          </cell>
          <cell r="D308">
            <v>0</v>
          </cell>
          <cell r="E308" t="str">
            <v>WDFM</v>
          </cell>
          <cell r="F308">
            <v>0</v>
          </cell>
          <cell r="G308" t="str">
            <v/>
          </cell>
          <cell r="H308" t="str">
            <v/>
          </cell>
          <cell r="I308" t="str">
            <v/>
          </cell>
          <cell r="J308" t="str">
            <v/>
          </cell>
          <cell r="K308" t="str">
            <v/>
          </cell>
          <cell r="L308" t="str">
            <v/>
          </cell>
          <cell r="M308">
            <v>2990</v>
          </cell>
        </row>
        <row r="309">
          <cell r="A309" t="str">
            <v>73P8570</v>
          </cell>
          <cell r="B309" t="str">
            <v/>
          </cell>
          <cell r="C309" t="str">
            <v>WITHDRAWN;Software Distribution Premium Edition 100 Agent License POE</v>
          </cell>
          <cell r="D309">
            <v>0</v>
          </cell>
          <cell r="E309" t="str">
            <v>WDFM</v>
          </cell>
          <cell r="F309">
            <v>0</v>
          </cell>
          <cell r="G309" t="str">
            <v/>
          </cell>
          <cell r="H309" t="str">
            <v/>
          </cell>
          <cell r="I309" t="str">
            <v/>
          </cell>
          <cell r="J309" t="str">
            <v/>
          </cell>
          <cell r="K309" t="str">
            <v/>
          </cell>
          <cell r="L309" t="str">
            <v/>
          </cell>
          <cell r="M309">
            <v>3000</v>
          </cell>
        </row>
        <row r="310">
          <cell r="A310" t="str">
            <v>90P0350</v>
          </cell>
          <cell r="B310" t="str">
            <v/>
          </cell>
          <cell r="C310" t="str">
            <v>ARMTech Active Resource Management v2.x for Windows (1 CPU)</v>
          </cell>
          <cell r="D310">
            <v>0</v>
          </cell>
          <cell r="E310">
            <v>1059</v>
          </cell>
          <cell r="F310">
            <v>0</v>
          </cell>
          <cell r="G310" t="str">
            <v/>
          </cell>
          <cell r="H310" t="str">
            <v/>
          </cell>
          <cell r="I310" t="str">
            <v/>
          </cell>
          <cell r="J310" t="str">
            <v/>
          </cell>
          <cell r="K310" t="str">
            <v/>
          </cell>
          <cell r="L310" t="str">
            <v/>
          </cell>
          <cell r="M310">
            <v>3010</v>
          </cell>
        </row>
        <row r="311">
          <cell r="A311" t="str">
            <v>90P0291</v>
          </cell>
          <cell r="B311" t="str">
            <v/>
          </cell>
          <cell r="C311" t="str">
            <v>ARMTech Active Resource Management v2.x for Windows (2 CPU)</v>
          </cell>
          <cell r="D311">
            <v>0</v>
          </cell>
          <cell r="E311" t="str">
            <v>???</v>
          </cell>
          <cell r="F311">
            <v>0</v>
          </cell>
          <cell r="G311" t="str">
            <v/>
          </cell>
          <cell r="H311" t="str">
            <v/>
          </cell>
          <cell r="I311" t="str">
            <v/>
          </cell>
          <cell r="J311" t="str">
            <v/>
          </cell>
          <cell r="K311" t="str">
            <v/>
          </cell>
          <cell r="L311" t="str">
            <v/>
          </cell>
          <cell r="M311">
            <v>3020</v>
          </cell>
        </row>
        <row r="312">
          <cell r="A312" t="str">
            <v>90P0292</v>
          </cell>
          <cell r="B312" t="str">
            <v/>
          </cell>
          <cell r="C312" t="str">
            <v>ARMTech Active Resource Management v2.x for Windows (4 CPU)</v>
          </cell>
          <cell r="D312">
            <v>0</v>
          </cell>
          <cell r="E312" t="str">
            <v>???</v>
          </cell>
          <cell r="F312">
            <v>0</v>
          </cell>
          <cell r="G312" t="str">
            <v/>
          </cell>
          <cell r="H312" t="str">
            <v/>
          </cell>
          <cell r="I312" t="str">
            <v/>
          </cell>
          <cell r="J312" t="str">
            <v/>
          </cell>
          <cell r="K312" t="str">
            <v/>
          </cell>
          <cell r="L312" t="str">
            <v/>
          </cell>
          <cell r="M312">
            <v>3030</v>
          </cell>
        </row>
        <row r="313">
          <cell r="A313" t="str">
            <v>90P0349</v>
          </cell>
          <cell r="B313" t="str">
            <v/>
          </cell>
          <cell r="C313" t="str">
            <v>ARMTech Active Resource Management v2.x for Windows (Media Pack)</v>
          </cell>
          <cell r="D313">
            <v>0</v>
          </cell>
          <cell r="E313">
            <v>35</v>
          </cell>
          <cell r="F313">
            <v>0</v>
          </cell>
          <cell r="G313" t="str">
            <v/>
          </cell>
          <cell r="H313" t="str">
            <v/>
          </cell>
          <cell r="I313" t="str">
            <v/>
          </cell>
          <cell r="J313" t="str">
            <v/>
          </cell>
          <cell r="K313" t="str">
            <v/>
          </cell>
          <cell r="L313" t="str">
            <v/>
          </cell>
          <cell r="M313">
            <v>3040</v>
          </cell>
        </row>
        <row r="314">
          <cell r="M314">
            <v>3050</v>
          </cell>
        </row>
        <row r="315">
          <cell r="A315" t="str">
            <v>- Services Offerings</v>
          </cell>
          <cell r="M315">
            <v>3060</v>
          </cell>
        </row>
        <row r="316">
          <cell r="M316">
            <v>3070</v>
          </cell>
        </row>
        <row r="317">
          <cell r="A317" t="str">
            <v>N/A</v>
          </cell>
          <cell r="B317" t="str">
            <v/>
          </cell>
          <cell r="C317" t="str">
            <v>Server Hardware Config - 1-3 Options</v>
          </cell>
          <cell r="D317">
            <v>0</v>
          </cell>
          <cell r="E317" t="str">
            <v>N/A</v>
          </cell>
          <cell r="F317">
            <v>0</v>
          </cell>
          <cell r="G317" t="str">
            <v/>
          </cell>
          <cell r="H317" t="str">
            <v/>
          </cell>
          <cell r="I317" t="str">
            <v/>
          </cell>
          <cell r="J317" t="str">
            <v/>
          </cell>
          <cell r="K317" t="str">
            <v/>
          </cell>
          <cell r="L317" t="str">
            <v/>
          </cell>
          <cell r="M317">
            <v>3080</v>
          </cell>
        </row>
        <row r="318">
          <cell r="A318" t="str">
            <v>N/A</v>
          </cell>
          <cell r="B318" t="str">
            <v/>
          </cell>
          <cell r="C318" t="str">
            <v>Server Hardware Config - 4 or more Options</v>
          </cell>
          <cell r="D318">
            <v>0</v>
          </cell>
          <cell r="E318" t="str">
            <v>N/A</v>
          </cell>
          <cell r="F318">
            <v>0</v>
          </cell>
          <cell r="G318" t="str">
            <v/>
          </cell>
          <cell r="H318" t="str">
            <v/>
          </cell>
          <cell r="I318" t="str">
            <v/>
          </cell>
          <cell r="J318" t="str">
            <v/>
          </cell>
          <cell r="K318" t="str">
            <v/>
          </cell>
          <cell r="L318" t="str">
            <v/>
          </cell>
          <cell r="M318">
            <v>3090</v>
          </cell>
        </row>
        <row r="319">
          <cell r="A319" t="str">
            <v>N/A</v>
          </cell>
          <cell r="B319" t="str">
            <v/>
          </cell>
          <cell r="C319" t="str">
            <v>Customer Choice xSeries Integration Fee</v>
          </cell>
          <cell r="D319">
            <v>0</v>
          </cell>
          <cell r="E319" t="str">
            <v>N/A</v>
          </cell>
          <cell r="F319">
            <v>0</v>
          </cell>
          <cell r="G319" t="str">
            <v/>
          </cell>
          <cell r="H319" t="str">
            <v/>
          </cell>
          <cell r="I319" t="str">
            <v/>
          </cell>
          <cell r="J319" t="str">
            <v/>
          </cell>
          <cell r="K319" t="str">
            <v/>
          </cell>
          <cell r="L319" t="str">
            <v/>
          </cell>
          <cell r="M319">
            <v>3100</v>
          </cell>
        </row>
        <row r="320">
          <cell r="A320" t="str">
            <v>31P4361</v>
          </cell>
          <cell r="B320" t="str">
            <v/>
          </cell>
          <cell r="C320" t="str">
            <v>Simple Asset Tagging - Server</v>
          </cell>
          <cell r="D320">
            <v>0</v>
          </cell>
          <cell r="E320">
            <v>16.010000000000002</v>
          </cell>
          <cell r="F320">
            <v>0</v>
          </cell>
          <cell r="G320" t="str">
            <v/>
          </cell>
          <cell r="H320" t="str">
            <v/>
          </cell>
          <cell r="I320" t="str">
            <v/>
          </cell>
          <cell r="J320" t="str">
            <v/>
          </cell>
          <cell r="K320" t="str">
            <v/>
          </cell>
          <cell r="L320" t="str">
            <v/>
          </cell>
          <cell r="M320">
            <v>3110</v>
          </cell>
        </row>
        <row r="321">
          <cell r="A321" t="str">
            <v>N/A</v>
          </cell>
          <cell r="B321" t="str">
            <v/>
          </cell>
          <cell r="C321" t="str">
            <v>Complex Asset Tagging - Server</v>
          </cell>
          <cell r="D321">
            <v>0</v>
          </cell>
          <cell r="E321" t="str">
            <v>N/A</v>
          </cell>
          <cell r="F321">
            <v>0</v>
          </cell>
          <cell r="G321" t="str">
            <v/>
          </cell>
          <cell r="H321" t="str">
            <v/>
          </cell>
          <cell r="I321" t="str">
            <v/>
          </cell>
          <cell r="J321" t="str">
            <v/>
          </cell>
          <cell r="K321" t="str">
            <v/>
          </cell>
          <cell r="L321" t="str">
            <v/>
          </cell>
          <cell r="M321">
            <v>3120</v>
          </cell>
        </row>
        <row r="322">
          <cell r="A322" t="str">
            <v>N/A</v>
          </cell>
          <cell r="B322" t="str">
            <v/>
          </cell>
          <cell r="C322" t="str">
            <v>Firmware/Hardware Settings - Standard - Server</v>
          </cell>
          <cell r="D322">
            <v>0</v>
          </cell>
          <cell r="E322" t="str">
            <v>N/A</v>
          </cell>
          <cell r="F322">
            <v>0</v>
          </cell>
          <cell r="G322" t="str">
            <v/>
          </cell>
          <cell r="H322" t="str">
            <v/>
          </cell>
          <cell r="I322" t="str">
            <v/>
          </cell>
          <cell r="J322" t="str">
            <v/>
          </cell>
          <cell r="K322" t="str">
            <v/>
          </cell>
          <cell r="L322" t="str">
            <v/>
          </cell>
          <cell r="M322">
            <v>3130</v>
          </cell>
        </row>
        <row r="323">
          <cell r="A323" t="str">
            <v>31P4367</v>
          </cell>
          <cell r="B323" t="str">
            <v/>
          </cell>
          <cell r="C323" t="str">
            <v>Firmware/Hardware Settings - Enhanced - Server</v>
          </cell>
          <cell r="D323">
            <v>0</v>
          </cell>
          <cell r="E323">
            <v>32</v>
          </cell>
          <cell r="F323">
            <v>0</v>
          </cell>
          <cell r="G323" t="str">
            <v/>
          </cell>
          <cell r="H323" t="str">
            <v/>
          </cell>
          <cell r="I323" t="str">
            <v/>
          </cell>
          <cell r="J323" t="str">
            <v/>
          </cell>
          <cell r="K323" t="str">
            <v/>
          </cell>
          <cell r="L323" t="str">
            <v/>
          </cell>
          <cell r="M323">
            <v>3140</v>
          </cell>
        </row>
        <row r="324">
          <cell r="A324" t="str">
            <v>06P7505</v>
          </cell>
          <cell r="B324" t="str">
            <v/>
          </cell>
          <cell r="C324" t="str">
            <v>Load Non-Image Custom Ultra Image - Server</v>
          </cell>
          <cell r="D324">
            <v>0</v>
          </cell>
          <cell r="E324">
            <v>75</v>
          </cell>
          <cell r="F324">
            <v>0</v>
          </cell>
          <cell r="G324" t="str">
            <v/>
          </cell>
          <cell r="H324" t="str">
            <v/>
          </cell>
          <cell r="I324" t="str">
            <v/>
          </cell>
          <cell r="J324" t="str">
            <v/>
          </cell>
          <cell r="K324" t="str">
            <v/>
          </cell>
          <cell r="L324" t="str">
            <v/>
          </cell>
          <cell r="M324">
            <v>3150</v>
          </cell>
        </row>
        <row r="325">
          <cell r="A325" t="str">
            <v>N/A</v>
          </cell>
          <cell r="B325" t="str">
            <v/>
          </cell>
          <cell r="C325" t="str">
            <v>Modify Custom Software Image</v>
          </cell>
          <cell r="D325">
            <v>0</v>
          </cell>
          <cell r="E325" t="str">
            <v>N/A</v>
          </cell>
          <cell r="F325">
            <v>0</v>
          </cell>
          <cell r="G325" t="str">
            <v/>
          </cell>
          <cell r="H325" t="str">
            <v/>
          </cell>
          <cell r="I325" t="str">
            <v/>
          </cell>
          <cell r="J325" t="str">
            <v/>
          </cell>
          <cell r="K325" t="str">
            <v/>
          </cell>
          <cell r="L325" t="str">
            <v/>
          </cell>
          <cell r="M325">
            <v>3160</v>
          </cell>
        </row>
        <row r="326">
          <cell r="A326" t="str">
            <v>N/A</v>
          </cell>
          <cell r="B326" t="str">
            <v/>
          </cell>
          <cell r="C326" t="str">
            <v>Certify Custom Sotware Image</v>
          </cell>
          <cell r="D326">
            <v>0</v>
          </cell>
          <cell r="E326" t="str">
            <v>N/A</v>
          </cell>
          <cell r="F326">
            <v>0</v>
          </cell>
          <cell r="G326" t="str">
            <v/>
          </cell>
          <cell r="H326" t="str">
            <v/>
          </cell>
          <cell r="I326" t="str">
            <v/>
          </cell>
          <cell r="J326" t="str">
            <v/>
          </cell>
          <cell r="K326" t="str">
            <v/>
          </cell>
          <cell r="L326" t="str">
            <v/>
          </cell>
          <cell r="M326">
            <v>3170</v>
          </cell>
        </row>
        <row r="327">
          <cell r="A327" t="str">
            <v>N/A</v>
          </cell>
          <cell r="B327" t="str">
            <v/>
          </cell>
          <cell r="C327" t="str">
            <v>Create Custom Software Image</v>
          </cell>
          <cell r="D327">
            <v>0</v>
          </cell>
          <cell r="E327" t="str">
            <v>N/A</v>
          </cell>
          <cell r="F327">
            <v>0</v>
          </cell>
          <cell r="G327" t="str">
            <v/>
          </cell>
          <cell r="H327" t="str">
            <v/>
          </cell>
          <cell r="I327" t="str">
            <v/>
          </cell>
          <cell r="J327" t="str">
            <v/>
          </cell>
          <cell r="K327" t="str">
            <v/>
          </cell>
          <cell r="L327" t="str">
            <v/>
          </cell>
          <cell r="M327">
            <v>3180</v>
          </cell>
        </row>
        <row r="328">
          <cell r="A328" t="str">
            <v>N/A</v>
          </cell>
          <cell r="B328" t="str">
            <v/>
          </cell>
          <cell r="C328" t="str">
            <v>Create Custom Software Image with Additional Languages</v>
          </cell>
          <cell r="D328">
            <v>0</v>
          </cell>
          <cell r="E328" t="str">
            <v>N/A</v>
          </cell>
          <cell r="F328">
            <v>0</v>
          </cell>
          <cell r="G328" t="str">
            <v/>
          </cell>
          <cell r="H328" t="str">
            <v/>
          </cell>
          <cell r="I328" t="str">
            <v/>
          </cell>
          <cell r="J328" t="str">
            <v/>
          </cell>
          <cell r="K328" t="str">
            <v/>
          </cell>
          <cell r="L328" t="str">
            <v/>
          </cell>
          <cell r="M328">
            <v>3190</v>
          </cell>
        </row>
        <row r="329">
          <cell r="A329" t="str">
            <v>N/A</v>
          </cell>
          <cell r="B329" t="str">
            <v/>
          </cell>
          <cell r="C329" t="str">
            <v>Create Custom Software Image DBCS</v>
          </cell>
          <cell r="D329">
            <v>0</v>
          </cell>
          <cell r="E329" t="str">
            <v>N/A</v>
          </cell>
          <cell r="F329">
            <v>0</v>
          </cell>
          <cell r="G329" t="str">
            <v/>
          </cell>
          <cell r="H329" t="str">
            <v/>
          </cell>
          <cell r="I329" t="str">
            <v/>
          </cell>
          <cell r="J329" t="str">
            <v/>
          </cell>
          <cell r="K329" t="str">
            <v/>
          </cell>
          <cell r="L329" t="str">
            <v/>
          </cell>
          <cell r="M329">
            <v>3200</v>
          </cell>
        </row>
        <row r="330">
          <cell r="A330" t="str">
            <v>N/A</v>
          </cell>
          <cell r="B330" t="str">
            <v/>
          </cell>
          <cell r="C330" t="str">
            <v>Customer Supplied Image &lt; 2000</v>
          </cell>
          <cell r="D330">
            <v>0</v>
          </cell>
          <cell r="E330" t="str">
            <v>N/A</v>
          </cell>
          <cell r="F330">
            <v>0</v>
          </cell>
          <cell r="G330" t="str">
            <v/>
          </cell>
          <cell r="H330" t="str">
            <v/>
          </cell>
          <cell r="I330" t="str">
            <v/>
          </cell>
          <cell r="J330" t="str">
            <v/>
          </cell>
          <cell r="K330" t="str">
            <v/>
          </cell>
          <cell r="L330" t="str">
            <v/>
          </cell>
          <cell r="M330">
            <v>3210</v>
          </cell>
        </row>
        <row r="331">
          <cell r="A331" t="str">
            <v>N/A</v>
          </cell>
          <cell r="B331" t="str">
            <v/>
          </cell>
          <cell r="C331" t="str">
            <v>IBM Supplied Image &lt; 2000</v>
          </cell>
          <cell r="D331">
            <v>0</v>
          </cell>
          <cell r="E331" t="str">
            <v>N/A</v>
          </cell>
          <cell r="F331">
            <v>0</v>
          </cell>
          <cell r="G331" t="str">
            <v/>
          </cell>
          <cell r="H331" t="str">
            <v/>
          </cell>
          <cell r="I331" t="str">
            <v/>
          </cell>
          <cell r="J331" t="str">
            <v/>
          </cell>
          <cell r="K331" t="str">
            <v/>
          </cell>
          <cell r="L331" t="str">
            <v/>
          </cell>
          <cell r="M331">
            <v>3220</v>
          </cell>
        </row>
        <row r="332">
          <cell r="A332" t="str">
            <v>N/A</v>
          </cell>
          <cell r="B332" t="str">
            <v/>
          </cell>
          <cell r="C332" t="str">
            <v>Customer Supplied Image &gt; 10k</v>
          </cell>
          <cell r="D332">
            <v>0</v>
          </cell>
          <cell r="E332" t="str">
            <v>N/A</v>
          </cell>
          <cell r="F332">
            <v>0</v>
          </cell>
          <cell r="G332" t="str">
            <v/>
          </cell>
          <cell r="H332" t="str">
            <v/>
          </cell>
          <cell r="I332" t="str">
            <v/>
          </cell>
          <cell r="J332" t="str">
            <v/>
          </cell>
          <cell r="K332" t="str">
            <v/>
          </cell>
          <cell r="L332" t="str">
            <v/>
          </cell>
          <cell r="M332">
            <v>3230</v>
          </cell>
        </row>
        <row r="333">
          <cell r="A333" t="str">
            <v>N/A</v>
          </cell>
          <cell r="B333" t="str">
            <v/>
          </cell>
          <cell r="C333" t="str">
            <v>IBM Supplied Image &gt; 10k</v>
          </cell>
          <cell r="D333">
            <v>0</v>
          </cell>
          <cell r="E333" t="str">
            <v>N/A</v>
          </cell>
          <cell r="F333">
            <v>0</v>
          </cell>
          <cell r="G333" t="str">
            <v/>
          </cell>
          <cell r="H333" t="str">
            <v/>
          </cell>
          <cell r="I333" t="str">
            <v/>
          </cell>
          <cell r="J333" t="str">
            <v/>
          </cell>
          <cell r="K333" t="str">
            <v/>
          </cell>
          <cell r="L333" t="str">
            <v/>
          </cell>
          <cell r="M333">
            <v>3240</v>
          </cell>
        </row>
        <row r="334">
          <cell r="A334" t="str">
            <v>N/A</v>
          </cell>
          <cell r="B334" t="str">
            <v/>
          </cell>
          <cell r="C334" t="str">
            <v>Custom Image - Image Prep for Manufacturing</v>
          </cell>
          <cell r="D334">
            <v>0</v>
          </cell>
          <cell r="E334" t="str">
            <v>N/A</v>
          </cell>
          <cell r="F334">
            <v>0</v>
          </cell>
          <cell r="G334" t="str">
            <v/>
          </cell>
          <cell r="H334" t="str">
            <v/>
          </cell>
          <cell r="I334" t="str">
            <v/>
          </cell>
          <cell r="J334" t="str">
            <v/>
          </cell>
          <cell r="K334" t="str">
            <v/>
          </cell>
          <cell r="L334" t="str">
            <v/>
          </cell>
          <cell r="M334">
            <v>3250</v>
          </cell>
        </row>
        <row r="335">
          <cell r="A335" t="str">
            <v>N/A</v>
          </cell>
          <cell r="B335" t="str">
            <v/>
          </cell>
          <cell r="C335" t="str">
            <v>Custom Image - Additional Device Drivers</v>
          </cell>
          <cell r="D335">
            <v>0</v>
          </cell>
          <cell r="E335" t="str">
            <v>N/A</v>
          </cell>
          <cell r="F335">
            <v>0</v>
          </cell>
          <cell r="G335" t="str">
            <v/>
          </cell>
          <cell r="H335" t="str">
            <v/>
          </cell>
          <cell r="I335" t="str">
            <v/>
          </cell>
          <cell r="J335" t="str">
            <v/>
          </cell>
          <cell r="K335" t="str">
            <v/>
          </cell>
          <cell r="L335" t="str">
            <v/>
          </cell>
          <cell r="M335">
            <v>3260</v>
          </cell>
        </row>
        <row r="336">
          <cell r="A336" t="str">
            <v>N/A</v>
          </cell>
          <cell r="B336" t="str">
            <v/>
          </cell>
          <cell r="C336" t="str">
            <v>xSeries Enterpise Rack Setup</v>
          </cell>
          <cell r="D336">
            <v>0</v>
          </cell>
          <cell r="E336" t="str">
            <v>N/A</v>
          </cell>
          <cell r="F336">
            <v>0</v>
          </cell>
          <cell r="G336" t="str">
            <v/>
          </cell>
          <cell r="H336" t="str">
            <v/>
          </cell>
          <cell r="I336" t="str">
            <v/>
          </cell>
          <cell r="J336" t="str">
            <v/>
          </cell>
          <cell r="K336" t="str">
            <v/>
          </cell>
          <cell r="L336" t="str">
            <v/>
          </cell>
          <cell r="M336">
            <v>3270</v>
          </cell>
        </row>
        <row r="337">
          <cell r="A337" t="str">
            <v>N/A</v>
          </cell>
          <cell r="B337" t="str">
            <v/>
          </cell>
          <cell r="C337" t="str">
            <v>xSeries Enterprise Rack Config</v>
          </cell>
          <cell r="D337">
            <v>0</v>
          </cell>
          <cell r="E337" t="str">
            <v>N/A</v>
          </cell>
          <cell r="F337">
            <v>0</v>
          </cell>
          <cell r="G337" t="str">
            <v/>
          </cell>
          <cell r="H337" t="str">
            <v/>
          </cell>
          <cell r="I337" t="str">
            <v/>
          </cell>
          <cell r="J337" t="str">
            <v/>
          </cell>
          <cell r="K337" t="str">
            <v/>
          </cell>
          <cell r="L337" t="str">
            <v/>
          </cell>
          <cell r="M337">
            <v>3280</v>
          </cell>
        </row>
        <row r="338">
          <cell r="A338" t="str">
            <v>06P7516</v>
          </cell>
          <cell r="B338" t="str">
            <v/>
          </cell>
          <cell r="C338" t="str">
            <v>xSeries RAID Configuration Simple</v>
          </cell>
          <cell r="D338">
            <v>0</v>
          </cell>
          <cell r="E338">
            <v>240</v>
          </cell>
          <cell r="F338">
            <v>0</v>
          </cell>
          <cell r="G338" t="str">
            <v/>
          </cell>
          <cell r="H338" t="str">
            <v/>
          </cell>
          <cell r="I338" t="str">
            <v/>
          </cell>
          <cell r="J338" t="str">
            <v/>
          </cell>
          <cell r="K338" t="str">
            <v/>
          </cell>
          <cell r="L338" t="str">
            <v/>
          </cell>
          <cell r="M338">
            <v>3290</v>
          </cell>
        </row>
        <row r="339">
          <cell r="A339" t="str">
            <v>N/A</v>
          </cell>
          <cell r="B339" t="str">
            <v/>
          </cell>
          <cell r="C339" t="str">
            <v>xSeries NOS Customization</v>
          </cell>
          <cell r="D339">
            <v>0</v>
          </cell>
          <cell r="E339" t="str">
            <v>N/A</v>
          </cell>
          <cell r="F339">
            <v>0</v>
          </cell>
          <cell r="G339" t="str">
            <v/>
          </cell>
          <cell r="H339" t="str">
            <v/>
          </cell>
          <cell r="I339" t="str">
            <v/>
          </cell>
          <cell r="J339" t="str">
            <v/>
          </cell>
          <cell r="K339" t="str">
            <v/>
          </cell>
          <cell r="L339" t="str">
            <v/>
          </cell>
          <cell r="M339">
            <v>3300</v>
          </cell>
        </row>
        <row r="340">
          <cell r="A340" t="str">
            <v>24P0238</v>
          </cell>
          <cell r="B340" t="str">
            <v/>
          </cell>
          <cell r="C340" t="str">
            <v>xSeries RAID Configuration Complex</v>
          </cell>
          <cell r="D340">
            <v>0</v>
          </cell>
          <cell r="E340">
            <v>401.01</v>
          </cell>
          <cell r="F340">
            <v>0</v>
          </cell>
          <cell r="G340" t="str">
            <v/>
          </cell>
          <cell r="H340" t="str">
            <v/>
          </cell>
          <cell r="I340" t="str">
            <v/>
          </cell>
          <cell r="J340" t="str">
            <v/>
          </cell>
          <cell r="K340" t="str">
            <v/>
          </cell>
          <cell r="L340" t="str">
            <v/>
          </cell>
          <cell r="M340">
            <v>3310</v>
          </cell>
        </row>
        <row r="341">
          <cell r="A341" t="str">
            <v>N/A</v>
          </cell>
          <cell r="B341" t="str">
            <v/>
          </cell>
          <cell r="C341" t="str">
            <v>Config &amp; Install xSeries Server 1U</v>
          </cell>
          <cell r="D341">
            <v>0</v>
          </cell>
          <cell r="E341" t="str">
            <v>N/A</v>
          </cell>
          <cell r="F341">
            <v>0</v>
          </cell>
          <cell r="G341" t="str">
            <v/>
          </cell>
          <cell r="H341" t="str">
            <v/>
          </cell>
          <cell r="I341" t="str">
            <v/>
          </cell>
          <cell r="J341" t="str">
            <v/>
          </cell>
          <cell r="K341" t="str">
            <v/>
          </cell>
          <cell r="L341" t="str">
            <v/>
          </cell>
          <cell r="M341">
            <v>3320</v>
          </cell>
        </row>
        <row r="342">
          <cell r="A342" t="str">
            <v>N/A</v>
          </cell>
          <cell r="B342" t="str">
            <v/>
          </cell>
          <cell r="C342" t="str">
            <v>IBM Custom Shipping Label - Server</v>
          </cell>
          <cell r="D342">
            <v>0</v>
          </cell>
          <cell r="E342" t="str">
            <v>N/A</v>
          </cell>
          <cell r="F342">
            <v>0</v>
          </cell>
          <cell r="G342" t="str">
            <v/>
          </cell>
          <cell r="H342" t="str">
            <v/>
          </cell>
          <cell r="I342" t="str">
            <v/>
          </cell>
          <cell r="J342" t="str">
            <v/>
          </cell>
          <cell r="K342" t="str">
            <v/>
          </cell>
          <cell r="L342" t="str">
            <v/>
          </cell>
          <cell r="M342">
            <v>3330</v>
          </cell>
        </row>
        <row r="343">
          <cell r="A343" t="str">
            <v>N/A</v>
          </cell>
          <cell r="B343" t="str">
            <v/>
          </cell>
          <cell r="C343" t="str">
            <v>IBM Custom Palletization - Server</v>
          </cell>
          <cell r="D343">
            <v>0</v>
          </cell>
          <cell r="E343" t="str">
            <v>N/A</v>
          </cell>
          <cell r="F343">
            <v>0</v>
          </cell>
          <cell r="G343" t="str">
            <v/>
          </cell>
          <cell r="H343" t="str">
            <v/>
          </cell>
          <cell r="I343" t="str">
            <v/>
          </cell>
          <cell r="J343" t="str">
            <v/>
          </cell>
          <cell r="K343" t="str">
            <v/>
          </cell>
          <cell r="L343" t="str">
            <v/>
          </cell>
          <cell r="M343">
            <v>3340</v>
          </cell>
        </row>
        <row r="344">
          <cell r="A344" t="str">
            <v>N/A</v>
          </cell>
          <cell r="B344" t="str">
            <v/>
          </cell>
          <cell r="C344" t="str">
            <v>Odyssey Asset Tag - Server</v>
          </cell>
          <cell r="D344">
            <v>0</v>
          </cell>
          <cell r="E344" t="str">
            <v>N/A</v>
          </cell>
          <cell r="F344">
            <v>0</v>
          </cell>
          <cell r="G344" t="str">
            <v/>
          </cell>
          <cell r="H344" t="str">
            <v/>
          </cell>
          <cell r="I344" t="str">
            <v/>
          </cell>
          <cell r="J344" t="str">
            <v/>
          </cell>
          <cell r="K344" t="str">
            <v/>
          </cell>
          <cell r="L344" t="str">
            <v/>
          </cell>
          <cell r="M344">
            <v>3350</v>
          </cell>
        </row>
        <row r="345">
          <cell r="M345">
            <v>3360</v>
          </cell>
        </row>
        <row r="346">
          <cell r="A346" t="str">
            <v>ServicePacs</v>
          </cell>
          <cell r="M346">
            <v>3370</v>
          </cell>
        </row>
        <row r="347">
          <cell r="C347" t="str">
            <v>NOTE THAT PRICES FOR SERVICEPACS ARE IBM LIST PRICE (DISCOUNTS MAY APPLY)</v>
          </cell>
          <cell r="M347">
            <v>3380</v>
          </cell>
        </row>
        <row r="348">
          <cell r="A348" t="str">
            <v>N/A</v>
          </cell>
          <cell r="B348" t="str">
            <v/>
          </cell>
          <cell r="C348" t="str">
            <v>180 days of Business Hours software support for a single xSeries server</v>
          </cell>
          <cell r="D348">
            <v>0</v>
          </cell>
          <cell r="E348" t="str">
            <v>N/A</v>
          </cell>
          <cell r="F348">
            <v>0</v>
          </cell>
          <cell r="G348" t="str">
            <v/>
          </cell>
          <cell r="H348" t="str">
            <v/>
          </cell>
          <cell r="I348" t="str">
            <v/>
          </cell>
          <cell r="J348" t="str">
            <v/>
          </cell>
          <cell r="K348" t="str">
            <v/>
          </cell>
          <cell r="L348" t="str">
            <v/>
          </cell>
          <cell r="M348">
            <v>3390</v>
          </cell>
        </row>
        <row r="349">
          <cell r="M349">
            <v>3400</v>
          </cell>
        </row>
        <row r="350">
          <cell r="A350" t="str">
            <v>N/A</v>
          </cell>
          <cell r="B350" t="str">
            <v/>
          </cell>
          <cell r="C350" t="str">
            <v>1 YR Support Line (x255)</v>
          </cell>
          <cell r="D350">
            <v>0</v>
          </cell>
          <cell r="E350" t="str">
            <v>N/A</v>
          </cell>
          <cell r="F350">
            <v>0</v>
          </cell>
          <cell r="G350" t="str">
            <v/>
          </cell>
          <cell r="H350" t="str">
            <v/>
          </cell>
          <cell r="I350" t="str">
            <v/>
          </cell>
          <cell r="J350" t="str">
            <v/>
          </cell>
          <cell r="K350" t="str">
            <v/>
          </cell>
          <cell r="L350" t="str">
            <v/>
          </cell>
          <cell r="M350">
            <v>3410</v>
          </cell>
        </row>
        <row r="351">
          <cell r="A351" t="str">
            <v>N/A</v>
          </cell>
          <cell r="B351" t="str">
            <v/>
          </cell>
          <cell r="C351" t="str">
            <v>1 YR IOR NBD (x255)</v>
          </cell>
          <cell r="D351">
            <v>0</v>
          </cell>
          <cell r="E351" t="str">
            <v>N/A</v>
          </cell>
          <cell r="F351">
            <v>0</v>
          </cell>
          <cell r="G351" t="str">
            <v/>
          </cell>
          <cell r="H351" t="str">
            <v/>
          </cell>
          <cell r="I351" t="str">
            <v/>
          </cell>
          <cell r="J351" t="str">
            <v/>
          </cell>
          <cell r="K351" t="str">
            <v/>
          </cell>
          <cell r="L351" t="str">
            <v/>
          </cell>
          <cell r="M351">
            <v>3420</v>
          </cell>
        </row>
        <row r="352">
          <cell r="A352" t="str">
            <v>N/A</v>
          </cell>
          <cell r="B352" t="str">
            <v/>
          </cell>
          <cell r="C352" t="str">
            <v>1 YR IOR 9x5/next day (x255)</v>
          </cell>
          <cell r="D352">
            <v>0</v>
          </cell>
          <cell r="E352" t="str">
            <v>N/A</v>
          </cell>
          <cell r="F352">
            <v>0</v>
          </cell>
          <cell r="G352" t="str">
            <v/>
          </cell>
          <cell r="H352" t="str">
            <v/>
          </cell>
          <cell r="I352" t="str">
            <v/>
          </cell>
          <cell r="J352" t="str">
            <v/>
          </cell>
          <cell r="K352" t="str">
            <v/>
          </cell>
          <cell r="L352" t="str">
            <v/>
          </cell>
          <cell r="M352">
            <v>3430</v>
          </cell>
        </row>
        <row r="353">
          <cell r="A353" t="str">
            <v>N/A</v>
          </cell>
          <cell r="B353" t="str">
            <v/>
          </cell>
          <cell r="C353" t="str">
            <v>1 YR IOR 9x5x4 (x255)</v>
          </cell>
          <cell r="D353">
            <v>0</v>
          </cell>
          <cell r="E353" t="str">
            <v>N/A</v>
          </cell>
          <cell r="F353">
            <v>0</v>
          </cell>
          <cell r="G353" t="str">
            <v/>
          </cell>
          <cell r="H353" t="str">
            <v/>
          </cell>
          <cell r="I353" t="str">
            <v/>
          </cell>
          <cell r="J353" t="str">
            <v/>
          </cell>
          <cell r="K353" t="str">
            <v/>
          </cell>
          <cell r="L353" t="str">
            <v/>
          </cell>
          <cell r="M353">
            <v>3440</v>
          </cell>
        </row>
        <row r="354">
          <cell r="A354" t="str">
            <v>N/A</v>
          </cell>
          <cell r="B354" t="str">
            <v/>
          </cell>
          <cell r="C354" t="str">
            <v>1 YR IOR 24x7x4 (x255)</v>
          </cell>
          <cell r="D354">
            <v>0</v>
          </cell>
          <cell r="E354" t="str">
            <v>N/A</v>
          </cell>
          <cell r="F354">
            <v>0</v>
          </cell>
          <cell r="G354" t="str">
            <v/>
          </cell>
          <cell r="H354" t="str">
            <v/>
          </cell>
          <cell r="I354" t="str">
            <v/>
          </cell>
          <cell r="J354" t="str">
            <v/>
          </cell>
          <cell r="K354" t="str">
            <v/>
          </cell>
          <cell r="L354" t="str">
            <v/>
          </cell>
          <cell r="M354">
            <v>3450</v>
          </cell>
        </row>
        <row r="355">
          <cell r="A355" t="str">
            <v>N/A</v>
          </cell>
          <cell r="B355" t="str">
            <v/>
          </cell>
          <cell r="C355" t="str">
            <v>1 YR IOR 24x7x2 hour  (x255)</v>
          </cell>
          <cell r="D355">
            <v>0</v>
          </cell>
          <cell r="E355" t="str">
            <v>N/A</v>
          </cell>
          <cell r="F355">
            <v>0</v>
          </cell>
          <cell r="G355" t="str">
            <v/>
          </cell>
          <cell r="H355" t="str">
            <v/>
          </cell>
          <cell r="I355" t="str">
            <v/>
          </cell>
          <cell r="J355" t="str">
            <v/>
          </cell>
          <cell r="K355" t="str">
            <v/>
          </cell>
          <cell r="L355" t="str">
            <v/>
          </cell>
          <cell r="M355">
            <v>3460</v>
          </cell>
        </row>
        <row r="356">
          <cell r="A356" t="str">
            <v>N/A</v>
          </cell>
          <cell r="B356" t="str">
            <v/>
          </cell>
          <cell r="C356" t="str">
            <v>2 YR IOR NBD (x255)</v>
          </cell>
          <cell r="D356">
            <v>0</v>
          </cell>
          <cell r="E356" t="str">
            <v>N/A</v>
          </cell>
          <cell r="F356">
            <v>0</v>
          </cell>
          <cell r="G356" t="str">
            <v/>
          </cell>
          <cell r="H356" t="str">
            <v/>
          </cell>
          <cell r="I356" t="str">
            <v/>
          </cell>
          <cell r="J356" t="str">
            <v/>
          </cell>
          <cell r="K356" t="str">
            <v/>
          </cell>
          <cell r="L356" t="str">
            <v/>
          </cell>
          <cell r="M356">
            <v>3470</v>
          </cell>
        </row>
        <row r="357">
          <cell r="A357" t="str">
            <v>N/A</v>
          </cell>
          <cell r="B357" t="str">
            <v/>
          </cell>
          <cell r="C357" t="str">
            <v>2 YR IOR 9x5/next day (x255)</v>
          </cell>
          <cell r="D357">
            <v>0</v>
          </cell>
          <cell r="E357" t="str">
            <v>N/A</v>
          </cell>
          <cell r="F357">
            <v>0</v>
          </cell>
          <cell r="G357" t="str">
            <v/>
          </cell>
          <cell r="H357" t="str">
            <v/>
          </cell>
          <cell r="I357" t="str">
            <v/>
          </cell>
          <cell r="J357" t="str">
            <v/>
          </cell>
          <cell r="K357" t="str">
            <v/>
          </cell>
          <cell r="L357" t="str">
            <v/>
          </cell>
          <cell r="M357">
            <v>3480</v>
          </cell>
        </row>
        <row r="358">
          <cell r="A358" t="str">
            <v>N/A</v>
          </cell>
          <cell r="B358" t="str">
            <v/>
          </cell>
          <cell r="C358" t="str">
            <v>2 YR IOR 9x5x4  (x255)</v>
          </cell>
          <cell r="D358">
            <v>0</v>
          </cell>
          <cell r="E358" t="str">
            <v>N/A</v>
          </cell>
          <cell r="F358">
            <v>0</v>
          </cell>
          <cell r="G358" t="str">
            <v/>
          </cell>
          <cell r="H358" t="str">
            <v/>
          </cell>
          <cell r="I358" t="str">
            <v/>
          </cell>
          <cell r="J358" t="str">
            <v/>
          </cell>
          <cell r="K358" t="str">
            <v/>
          </cell>
          <cell r="L358" t="str">
            <v/>
          </cell>
          <cell r="M358">
            <v>3490</v>
          </cell>
        </row>
        <row r="359">
          <cell r="A359" t="str">
            <v>N/A</v>
          </cell>
          <cell r="B359" t="str">
            <v/>
          </cell>
          <cell r="C359" t="str">
            <v>2 YR IOR 24x7x4 (x255)</v>
          </cell>
          <cell r="D359">
            <v>0</v>
          </cell>
          <cell r="E359" t="str">
            <v>N/A</v>
          </cell>
          <cell r="F359">
            <v>0</v>
          </cell>
          <cell r="G359" t="str">
            <v/>
          </cell>
          <cell r="H359" t="str">
            <v/>
          </cell>
          <cell r="I359" t="str">
            <v/>
          </cell>
          <cell r="J359" t="str">
            <v/>
          </cell>
          <cell r="K359" t="str">
            <v/>
          </cell>
          <cell r="L359" t="str">
            <v/>
          </cell>
          <cell r="M359">
            <v>3500</v>
          </cell>
        </row>
        <row r="360">
          <cell r="A360" t="str">
            <v>N/A</v>
          </cell>
          <cell r="B360" t="str">
            <v/>
          </cell>
          <cell r="C360" t="str">
            <v>2 YR IOR 24x7x2 hour  (x255)</v>
          </cell>
          <cell r="D360">
            <v>0</v>
          </cell>
          <cell r="E360" t="str">
            <v>N/A</v>
          </cell>
          <cell r="F360">
            <v>0</v>
          </cell>
          <cell r="G360" t="str">
            <v/>
          </cell>
          <cell r="H360" t="str">
            <v/>
          </cell>
          <cell r="I360" t="str">
            <v/>
          </cell>
          <cell r="J360" t="str">
            <v/>
          </cell>
          <cell r="K360" t="str">
            <v/>
          </cell>
          <cell r="L360" t="str">
            <v/>
          </cell>
          <cell r="M360">
            <v>3510</v>
          </cell>
        </row>
        <row r="361">
          <cell r="A361" t="str">
            <v>N/A</v>
          </cell>
          <cell r="B361" t="str">
            <v/>
          </cell>
          <cell r="C361" t="str">
            <v>3 YR IOR/24x7x4 BKK  Only (x255)</v>
          </cell>
          <cell r="D361">
            <v>0</v>
          </cell>
          <cell r="E361" t="str">
            <v>N/A</v>
          </cell>
          <cell r="F361">
            <v>0</v>
          </cell>
          <cell r="G361" t="str">
            <v/>
          </cell>
          <cell r="H361" t="str">
            <v/>
          </cell>
          <cell r="I361" t="str">
            <v/>
          </cell>
          <cell r="J361" t="str">
            <v/>
          </cell>
          <cell r="K361" t="str">
            <v/>
          </cell>
          <cell r="L361" t="str">
            <v/>
          </cell>
          <cell r="M361">
            <v>3520</v>
          </cell>
        </row>
        <row r="362">
          <cell r="A362" t="str">
            <v>N/A</v>
          </cell>
          <cell r="B362" t="str">
            <v/>
          </cell>
          <cell r="C362" t="str">
            <v>3 YR IOR /24x7( 3YR NBD Warrany ) (x255)</v>
          </cell>
          <cell r="D362">
            <v>0</v>
          </cell>
          <cell r="E362" t="str">
            <v>N/A</v>
          </cell>
          <cell r="F362">
            <v>0</v>
          </cell>
          <cell r="G362" t="str">
            <v/>
          </cell>
          <cell r="H362" t="str">
            <v/>
          </cell>
          <cell r="I362" t="str">
            <v/>
          </cell>
          <cell r="J362" t="str">
            <v/>
          </cell>
          <cell r="K362" t="str">
            <v/>
          </cell>
          <cell r="L362" t="str">
            <v/>
          </cell>
          <cell r="M362">
            <v>3530</v>
          </cell>
        </row>
        <row r="363">
          <cell r="A363" t="str">
            <v>N/A</v>
          </cell>
          <cell r="B363" t="str">
            <v/>
          </cell>
          <cell r="C363" t="str">
            <v>3 YR IOR /24x7( 3YR Parts 1YR Laber Warranty ) (x255)</v>
          </cell>
          <cell r="D363">
            <v>0</v>
          </cell>
          <cell r="E363" t="str">
            <v>N/A</v>
          </cell>
          <cell r="F363">
            <v>0</v>
          </cell>
          <cell r="G363" t="str">
            <v/>
          </cell>
          <cell r="H363" t="str">
            <v/>
          </cell>
          <cell r="I363" t="str">
            <v/>
          </cell>
          <cell r="J363" t="str">
            <v/>
          </cell>
          <cell r="K363" t="str">
            <v/>
          </cell>
          <cell r="L363" t="str">
            <v/>
          </cell>
          <cell r="M363">
            <v>3540</v>
          </cell>
        </row>
        <row r="364">
          <cell r="A364" t="str">
            <v>N/A</v>
          </cell>
          <cell r="B364" t="str">
            <v/>
          </cell>
          <cell r="C364" t="str">
            <v>3 YR OS/Config/Driver Support/9x5/NBD Respons (x255)</v>
          </cell>
          <cell r="D364">
            <v>0</v>
          </cell>
          <cell r="E364" t="str">
            <v>N/A</v>
          </cell>
          <cell r="F364">
            <v>0</v>
          </cell>
          <cell r="G364" t="str">
            <v/>
          </cell>
          <cell r="H364" t="str">
            <v/>
          </cell>
          <cell r="I364" t="str">
            <v/>
          </cell>
          <cell r="J364" t="str">
            <v/>
          </cell>
          <cell r="K364" t="str">
            <v/>
          </cell>
          <cell r="L364" t="str">
            <v/>
          </cell>
          <cell r="M364">
            <v>3550</v>
          </cell>
        </row>
        <row r="365">
          <cell r="A365" t="str">
            <v>N/A</v>
          </cell>
          <cell r="B365" t="str">
            <v/>
          </cell>
          <cell r="C365" t="str">
            <v>3 YR Parts &amp; Labour/IOR/9x5/4 hrs Response (x255)</v>
          </cell>
          <cell r="D365">
            <v>0</v>
          </cell>
          <cell r="E365" t="str">
            <v>N/A</v>
          </cell>
          <cell r="F365">
            <v>0</v>
          </cell>
          <cell r="G365" t="str">
            <v/>
          </cell>
          <cell r="H365" t="str">
            <v/>
          </cell>
          <cell r="I365" t="str">
            <v/>
          </cell>
          <cell r="J365" t="str">
            <v/>
          </cell>
          <cell r="K365" t="str">
            <v/>
          </cell>
          <cell r="L365" t="str">
            <v/>
          </cell>
          <cell r="M365">
            <v>3560</v>
          </cell>
        </row>
        <row r="366">
          <cell r="A366" t="str">
            <v>N/A</v>
          </cell>
          <cell r="B366" t="str">
            <v/>
          </cell>
          <cell r="C366" t="str">
            <v>3 YR Parts &amp; Labour/IOR/24x7/4hrs Response (x255)</v>
          </cell>
          <cell r="D366">
            <v>0</v>
          </cell>
          <cell r="E366" t="str">
            <v>N/A</v>
          </cell>
          <cell r="F366">
            <v>0</v>
          </cell>
          <cell r="G366" t="str">
            <v/>
          </cell>
          <cell r="H366" t="str">
            <v/>
          </cell>
          <cell r="I366" t="str">
            <v/>
          </cell>
          <cell r="J366" t="str">
            <v/>
          </cell>
          <cell r="K366" t="str">
            <v/>
          </cell>
          <cell r="L366" t="str">
            <v/>
          </cell>
          <cell r="M366">
            <v>3570</v>
          </cell>
        </row>
        <row r="367">
          <cell r="A367" t="str">
            <v>N/A</v>
          </cell>
          <cell r="B367" t="str">
            <v/>
          </cell>
          <cell r="C367" t="str">
            <v>3 YR IOR 24x7x4 + 1 YR Support Line (x255)</v>
          </cell>
          <cell r="D367">
            <v>0</v>
          </cell>
          <cell r="E367" t="str">
            <v>N/A</v>
          </cell>
          <cell r="F367">
            <v>0</v>
          </cell>
          <cell r="G367" t="str">
            <v/>
          </cell>
          <cell r="H367" t="str">
            <v/>
          </cell>
          <cell r="I367" t="str">
            <v/>
          </cell>
          <cell r="J367" t="str">
            <v/>
          </cell>
          <cell r="K367" t="str">
            <v/>
          </cell>
          <cell r="L367" t="str">
            <v/>
          </cell>
          <cell r="M367">
            <v>3580</v>
          </cell>
        </row>
        <row r="368">
          <cell r="A368" t="str">
            <v>N/A</v>
          </cell>
          <cell r="B368" t="str">
            <v/>
          </cell>
          <cell r="C368" t="str">
            <v>3 YR IOR 9x5x4 + 1 YR Support Line (x255)</v>
          </cell>
          <cell r="D368">
            <v>0</v>
          </cell>
          <cell r="E368" t="str">
            <v>N/A</v>
          </cell>
          <cell r="F368">
            <v>0</v>
          </cell>
          <cell r="G368" t="str">
            <v/>
          </cell>
          <cell r="H368" t="str">
            <v/>
          </cell>
          <cell r="I368" t="str">
            <v/>
          </cell>
          <cell r="J368" t="str">
            <v/>
          </cell>
          <cell r="K368" t="str">
            <v/>
          </cell>
          <cell r="L368" t="str">
            <v/>
          </cell>
          <cell r="M368">
            <v>3590</v>
          </cell>
        </row>
        <row r="369">
          <cell r="A369" t="str">
            <v>N/A</v>
          </cell>
          <cell r="B369" t="str">
            <v/>
          </cell>
          <cell r="C369" t="str">
            <v>3 YR IOR /24x7x4x6 (x255)</v>
          </cell>
          <cell r="D369">
            <v>0</v>
          </cell>
          <cell r="E369" t="str">
            <v>N/A</v>
          </cell>
          <cell r="F369">
            <v>0</v>
          </cell>
          <cell r="G369" t="str">
            <v/>
          </cell>
          <cell r="H369" t="str">
            <v/>
          </cell>
          <cell r="I369" t="str">
            <v/>
          </cell>
          <cell r="J369" t="str">
            <v/>
          </cell>
          <cell r="K369" t="str">
            <v/>
          </cell>
          <cell r="L369" t="str">
            <v/>
          </cell>
          <cell r="M369">
            <v>3600</v>
          </cell>
        </row>
        <row r="370">
          <cell r="A370" t="str">
            <v>N/A</v>
          </cell>
          <cell r="B370" t="str">
            <v/>
          </cell>
          <cell r="C370" t="str">
            <v>3 YR IOR /24x7x8x24 (x255)</v>
          </cell>
          <cell r="D370">
            <v>0</v>
          </cell>
          <cell r="E370" t="str">
            <v>N/A</v>
          </cell>
          <cell r="F370">
            <v>0</v>
          </cell>
          <cell r="G370" t="str">
            <v/>
          </cell>
          <cell r="H370" t="str">
            <v/>
          </cell>
          <cell r="I370" t="str">
            <v/>
          </cell>
          <cell r="J370" t="str">
            <v/>
          </cell>
          <cell r="K370" t="str">
            <v/>
          </cell>
          <cell r="L370" t="str">
            <v/>
          </cell>
          <cell r="M370">
            <v>3610</v>
          </cell>
        </row>
        <row r="371">
          <cell r="A371" t="str">
            <v>N/A</v>
          </cell>
          <cell r="B371" t="str">
            <v/>
          </cell>
          <cell r="C371" t="str">
            <v>3 YR IOR /24x7x8 (x255)</v>
          </cell>
          <cell r="D371">
            <v>0</v>
          </cell>
          <cell r="E371" t="str">
            <v>N/A</v>
          </cell>
          <cell r="F371">
            <v>0</v>
          </cell>
          <cell r="G371" t="str">
            <v/>
          </cell>
          <cell r="H371" t="str">
            <v/>
          </cell>
          <cell r="I371" t="str">
            <v/>
          </cell>
          <cell r="J371" t="str">
            <v/>
          </cell>
          <cell r="K371" t="str">
            <v/>
          </cell>
          <cell r="L371" t="str">
            <v/>
          </cell>
          <cell r="M371">
            <v>3620</v>
          </cell>
        </row>
        <row r="372">
          <cell r="A372" t="str">
            <v>N/A</v>
          </cell>
          <cell r="B372" t="str">
            <v/>
          </cell>
          <cell r="C372" t="str">
            <v>3 YR 12x6x2 (x255)</v>
          </cell>
          <cell r="D372">
            <v>0</v>
          </cell>
          <cell r="E372" t="str">
            <v>N/A</v>
          </cell>
          <cell r="F372">
            <v>0</v>
          </cell>
          <cell r="G372" t="str">
            <v/>
          </cell>
          <cell r="H372" t="str">
            <v/>
          </cell>
          <cell r="I372" t="str">
            <v/>
          </cell>
          <cell r="J372" t="str">
            <v/>
          </cell>
          <cell r="K372" t="str">
            <v/>
          </cell>
          <cell r="L372" t="str">
            <v/>
          </cell>
          <cell r="M372">
            <v>3630</v>
          </cell>
        </row>
        <row r="373">
          <cell r="A373" t="str">
            <v>96P2967</v>
          </cell>
          <cell r="B373" t="str">
            <v/>
          </cell>
          <cell r="C373" t="str">
            <v>3 YR IOR /8x5x4 (x255)</v>
          </cell>
          <cell r="D373">
            <v>0</v>
          </cell>
          <cell r="E373">
            <v>837</v>
          </cell>
          <cell r="F373">
            <v>0</v>
          </cell>
          <cell r="G373" t="str">
            <v/>
          </cell>
          <cell r="H373" t="str">
            <v/>
          </cell>
          <cell r="I373" t="str">
            <v/>
          </cell>
          <cell r="J373" t="str">
            <v/>
          </cell>
          <cell r="K373" t="str">
            <v/>
          </cell>
          <cell r="L373" t="str">
            <v/>
          </cell>
          <cell r="M373">
            <v>3640</v>
          </cell>
        </row>
        <row r="374">
          <cell r="A374" t="str">
            <v>N/A</v>
          </cell>
          <cell r="B374" t="str">
            <v/>
          </cell>
          <cell r="C374" t="str">
            <v>3 YR IOR 9x5x4 (x255)</v>
          </cell>
          <cell r="D374">
            <v>0</v>
          </cell>
          <cell r="E374" t="str">
            <v>N/A</v>
          </cell>
          <cell r="F374">
            <v>0</v>
          </cell>
          <cell r="G374" t="str">
            <v/>
          </cell>
          <cell r="H374" t="str">
            <v/>
          </cell>
          <cell r="I374" t="str">
            <v/>
          </cell>
          <cell r="J374" t="str">
            <v/>
          </cell>
          <cell r="K374" t="str">
            <v/>
          </cell>
          <cell r="L374" t="str">
            <v/>
          </cell>
          <cell r="M374">
            <v>3650</v>
          </cell>
        </row>
        <row r="375">
          <cell r="A375" t="str">
            <v>96P2968</v>
          </cell>
          <cell r="B375" t="str">
            <v/>
          </cell>
          <cell r="C375" t="str">
            <v>3 YR IOR /24x7x4 (x255)</v>
          </cell>
          <cell r="D375">
            <v>0</v>
          </cell>
          <cell r="E375">
            <v>2100</v>
          </cell>
          <cell r="F375">
            <v>0</v>
          </cell>
          <cell r="G375" t="str">
            <v/>
          </cell>
          <cell r="H375" t="str">
            <v/>
          </cell>
          <cell r="I375" t="str">
            <v/>
          </cell>
          <cell r="J375" t="str">
            <v/>
          </cell>
          <cell r="K375" t="str">
            <v/>
          </cell>
          <cell r="L375" t="str">
            <v/>
          </cell>
          <cell r="M375">
            <v>3660</v>
          </cell>
        </row>
        <row r="376">
          <cell r="A376" t="str">
            <v>96P2969</v>
          </cell>
          <cell r="B376" t="str">
            <v/>
          </cell>
          <cell r="C376" t="str">
            <v>3 YR IOR /24x7x2 (x255)</v>
          </cell>
          <cell r="D376">
            <v>0</v>
          </cell>
          <cell r="E376">
            <v>2970</v>
          </cell>
          <cell r="F376">
            <v>0</v>
          </cell>
          <cell r="G376" t="str">
            <v/>
          </cell>
          <cell r="H376" t="str">
            <v/>
          </cell>
          <cell r="I376" t="str">
            <v/>
          </cell>
          <cell r="J376" t="str">
            <v/>
          </cell>
          <cell r="K376" t="str">
            <v/>
          </cell>
          <cell r="L376" t="str">
            <v/>
          </cell>
          <cell r="M376">
            <v>3670</v>
          </cell>
        </row>
        <row r="377">
          <cell r="A377" t="str">
            <v>N/A</v>
          </cell>
          <cell r="B377" t="str">
            <v/>
          </cell>
          <cell r="C377" t="str">
            <v>4 YR IOR/24x7x4 BKK  Only (x255)</v>
          </cell>
          <cell r="D377">
            <v>0</v>
          </cell>
          <cell r="E377" t="str">
            <v>N/A</v>
          </cell>
          <cell r="F377">
            <v>0</v>
          </cell>
          <cell r="G377" t="str">
            <v/>
          </cell>
          <cell r="H377" t="str">
            <v/>
          </cell>
          <cell r="I377" t="str">
            <v/>
          </cell>
          <cell r="J377" t="str">
            <v/>
          </cell>
          <cell r="K377" t="str">
            <v/>
          </cell>
          <cell r="L377" t="str">
            <v/>
          </cell>
          <cell r="M377">
            <v>3680</v>
          </cell>
        </row>
        <row r="378">
          <cell r="A378" t="str">
            <v>N/A</v>
          </cell>
          <cell r="B378" t="str">
            <v/>
          </cell>
          <cell r="C378" t="str">
            <v>4 YR IOR  9x5/next day  (x255)</v>
          </cell>
          <cell r="D378">
            <v>0</v>
          </cell>
          <cell r="E378" t="str">
            <v>N/A</v>
          </cell>
          <cell r="F378">
            <v>0</v>
          </cell>
          <cell r="G378" t="str">
            <v/>
          </cell>
          <cell r="H378" t="str">
            <v/>
          </cell>
          <cell r="I378" t="str">
            <v/>
          </cell>
          <cell r="J378" t="str">
            <v/>
          </cell>
          <cell r="K378" t="str">
            <v/>
          </cell>
          <cell r="L378" t="str">
            <v/>
          </cell>
          <cell r="M378">
            <v>3690</v>
          </cell>
        </row>
        <row r="379">
          <cell r="A379" t="str">
            <v>N/A</v>
          </cell>
          <cell r="B379" t="str">
            <v/>
          </cell>
          <cell r="C379" t="str">
            <v>4 YR IOR 9x5x4 (x255)</v>
          </cell>
          <cell r="D379">
            <v>0</v>
          </cell>
          <cell r="E379" t="str">
            <v>N/A</v>
          </cell>
          <cell r="F379">
            <v>0</v>
          </cell>
          <cell r="G379" t="str">
            <v/>
          </cell>
          <cell r="H379" t="str">
            <v/>
          </cell>
          <cell r="I379" t="str">
            <v/>
          </cell>
          <cell r="J379" t="str">
            <v/>
          </cell>
          <cell r="K379" t="str">
            <v/>
          </cell>
          <cell r="L379" t="str">
            <v/>
          </cell>
          <cell r="M379">
            <v>3700</v>
          </cell>
        </row>
        <row r="380">
          <cell r="A380" t="str">
            <v>N/A</v>
          </cell>
          <cell r="B380" t="str">
            <v/>
          </cell>
          <cell r="C380" t="str">
            <v>4 YR IOR /24x7x4 (x255)</v>
          </cell>
          <cell r="D380">
            <v>0</v>
          </cell>
          <cell r="E380" t="str">
            <v>N/A</v>
          </cell>
          <cell r="F380">
            <v>0</v>
          </cell>
          <cell r="G380" t="str">
            <v/>
          </cell>
          <cell r="H380" t="str">
            <v/>
          </cell>
          <cell r="I380" t="str">
            <v/>
          </cell>
          <cell r="J380" t="str">
            <v/>
          </cell>
          <cell r="K380" t="str">
            <v/>
          </cell>
          <cell r="L380" t="str">
            <v/>
          </cell>
          <cell r="M380">
            <v>3710</v>
          </cell>
        </row>
        <row r="381">
          <cell r="A381" t="str">
            <v>N/A</v>
          </cell>
          <cell r="B381" t="str">
            <v/>
          </cell>
          <cell r="C381" t="str">
            <v>4 YR IOR/24x7x2 (x255)</v>
          </cell>
          <cell r="D381">
            <v>0</v>
          </cell>
          <cell r="E381" t="str">
            <v>N/A</v>
          </cell>
          <cell r="F381">
            <v>0</v>
          </cell>
          <cell r="G381" t="str">
            <v/>
          </cell>
          <cell r="H381" t="str">
            <v/>
          </cell>
          <cell r="I381" t="str">
            <v/>
          </cell>
          <cell r="J381" t="str">
            <v/>
          </cell>
          <cell r="K381" t="str">
            <v/>
          </cell>
          <cell r="L381" t="str">
            <v/>
          </cell>
          <cell r="M381">
            <v>3720</v>
          </cell>
        </row>
        <row r="382">
          <cell r="A382" t="str">
            <v>N/A</v>
          </cell>
          <cell r="B382" t="str">
            <v/>
          </cell>
          <cell r="C382" t="str">
            <v>5 YR IOR/24x7x4 BKK  Only (x255)</v>
          </cell>
          <cell r="D382">
            <v>0</v>
          </cell>
          <cell r="E382" t="str">
            <v>N/A</v>
          </cell>
          <cell r="F382">
            <v>0</v>
          </cell>
          <cell r="G382" t="str">
            <v/>
          </cell>
          <cell r="H382" t="str">
            <v/>
          </cell>
          <cell r="I382" t="str">
            <v/>
          </cell>
          <cell r="J382" t="str">
            <v/>
          </cell>
          <cell r="K382" t="str">
            <v/>
          </cell>
          <cell r="L382" t="str">
            <v/>
          </cell>
          <cell r="M382">
            <v>3730</v>
          </cell>
        </row>
        <row r="383">
          <cell r="A383" t="str">
            <v>96P2972</v>
          </cell>
          <cell r="B383" t="str">
            <v/>
          </cell>
          <cell r="C383" t="str">
            <v>5 YR IOR /8x5x4 (x255)</v>
          </cell>
          <cell r="D383">
            <v>0</v>
          </cell>
          <cell r="E383">
            <v>2519</v>
          </cell>
          <cell r="F383">
            <v>0</v>
          </cell>
          <cell r="G383" t="str">
            <v/>
          </cell>
          <cell r="H383" t="str">
            <v/>
          </cell>
          <cell r="I383" t="str">
            <v/>
          </cell>
          <cell r="J383" t="str">
            <v/>
          </cell>
          <cell r="K383" t="str">
            <v/>
          </cell>
          <cell r="L383" t="str">
            <v/>
          </cell>
          <cell r="M383">
            <v>3740</v>
          </cell>
        </row>
        <row r="384">
          <cell r="A384" t="str">
            <v>N/A</v>
          </cell>
          <cell r="B384" t="str">
            <v/>
          </cell>
          <cell r="C384" t="str">
            <v>5 YR IOR  9x5/next day  (x255)</v>
          </cell>
          <cell r="D384">
            <v>0</v>
          </cell>
          <cell r="E384" t="str">
            <v>N/A</v>
          </cell>
          <cell r="F384">
            <v>0</v>
          </cell>
          <cell r="G384" t="str">
            <v/>
          </cell>
          <cell r="H384" t="str">
            <v/>
          </cell>
          <cell r="I384" t="str">
            <v/>
          </cell>
          <cell r="J384" t="str">
            <v/>
          </cell>
          <cell r="K384" t="str">
            <v/>
          </cell>
          <cell r="L384" t="str">
            <v/>
          </cell>
          <cell r="M384">
            <v>3750</v>
          </cell>
        </row>
        <row r="385">
          <cell r="A385" t="str">
            <v>N/A</v>
          </cell>
          <cell r="B385" t="str">
            <v/>
          </cell>
          <cell r="C385" t="str">
            <v>5 YR IOR /9x5x4 (x255)</v>
          </cell>
          <cell r="D385">
            <v>0</v>
          </cell>
          <cell r="E385" t="str">
            <v>N/A</v>
          </cell>
          <cell r="F385">
            <v>0</v>
          </cell>
          <cell r="G385" t="str">
            <v/>
          </cell>
          <cell r="H385" t="str">
            <v/>
          </cell>
          <cell r="I385" t="str">
            <v/>
          </cell>
          <cell r="J385" t="str">
            <v/>
          </cell>
          <cell r="K385" t="str">
            <v/>
          </cell>
          <cell r="L385" t="str">
            <v/>
          </cell>
          <cell r="M385">
            <v>3760</v>
          </cell>
        </row>
        <row r="386">
          <cell r="A386" t="str">
            <v>96P2973</v>
          </cell>
          <cell r="B386" t="str">
            <v/>
          </cell>
          <cell r="C386" t="str">
            <v>5 YR IOR /24x7x4 (x255)</v>
          </cell>
          <cell r="D386">
            <v>0</v>
          </cell>
          <cell r="E386">
            <v>4620</v>
          </cell>
          <cell r="F386">
            <v>0</v>
          </cell>
          <cell r="G386" t="str">
            <v/>
          </cell>
          <cell r="H386" t="str">
            <v/>
          </cell>
          <cell r="I386" t="str">
            <v/>
          </cell>
          <cell r="J386" t="str">
            <v/>
          </cell>
          <cell r="K386" t="str">
            <v/>
          </cell>
          <cell r="L386" t="str">
            <v/>
          </cell>
          <cell r="M386">
            <v>3770</v>
          </cell>
        </row>
        <row r="387">
          <cell r="A387" t="str">
            <v>96P2974</v>
          </cell>
          <cell r="B387" t="str">
            <v/>
          </cell>
          <cell r="C387" t="str">
            <v>5 YR IOR /24x7x2 (x255)</v>
          </cell>
          <cell r="D387">
            <v>0</v>
          </cell>
          <cell r="E387">
            <v>6600</v>
          </cell>
          <cell r="F387">
            <v>0</v>
          </cell>
          <cell r="G387" t="str">
            <v/>
          </cell>
          <cell r="H387" t="str">
            <v/>
          </cell>
          <cell r="I387" t="str">
            <v/>
          </cell>
          <cell r="J387" t="str">
            <v/>
          </cell>
          <cell r="K387" t="str">
            <v/>
          </cell>
          <cell r="L387" t="str">
            <v/>
          </cell>
          <cell r="M387">
            <v>3780</v>
          </cell>
        </row>
        <row r="388">
          <cell r="A388" t="str">
            <v>N/A</v>
          </cell>
          <cell r="B388" t="str">
            <v/>
          </cell>
          <cell r="C388" t="str">
            <v>6 YR IOR/24x7x4 (x255)</v>
          </cell>
          <cell r="D388">
            <v>0</v>
          </cell>
          <cell r="E388" t="str">
            <v>N/A</v>
          </cell>
          <cell r="F388">
            <v>0</v>
          </cell>
          <cell r="G388" t="str">
            <v/>
          </cell>
          <cell r="H388" t="str">
            <v/>
          </cell>
          <cell r="I388" t="str">
            <v/>
          </cell>
          <cell r="J388" t="str">
            <v/>
          </cell>
          <cell r="K388" t="str">
            <v/>
          </cell>
          <cell r="L388" t="str">
            <v/>
          </cell>
          <cell r="M388">
            <v>3790</v>
          </cell>
        </row>
        <row r="389">
          <cell r="A389" t="str">
            <v>N/A</v>
          </cell>
          <cell r="B389" t="str">
            <v/>
          </cell>
          <cell r="C389" t="str">
            <v>6 YR IOR/9x5x4 (x255)</v>
          </cell>
          <cell r="D389">
            <v>0</v>
          </cell>
          <cell r="E389" t="str">
            <v>N/A</v>
          </cell>
          <cell r="F389">
            <v>0</v>
          </cell>
          <cell r="G389" t="str">
            <v/>
          </cell>
          <cell r="H389" t="str">
            <v/>
          </cell>
          <cell r="I389" t="str">
            <v/>
          </cell>
          <cell r="J389" t="str">
            <v/>
          </cell>
          <cell r="K389" t="str">
            <v/>
          </cell>
          <cell r="L389" t="str">
            <v/>
          </cell>
          <cell r="M389">
            <v>3800</v>
          </cell>
        </row>
        <row r="390">
          <cell r="M390">
            <v>3810</v>
          </cell>
        </row>
        <row r="391">
          <cell r="A391" t="str">
            <v>96P2975</v>
          </cell>
          <cell r="B391" t="str">
            <v/>
          </cell>
          <cell r="C391" t="str">
            <v>Extend to YR 4&amp;5 IOR /8x5x4 (x255)</v>
          </cell>
          <cell r="D391">
            <v>0</v>
          </cell>
          <cell r="E391">
            <v>1954</v>
          </cell>
          <cell r="F391">
            <v>0</v>
          </cell>
          <cell r="G391" t="str">
            <v/>
          </cell>
          <cell r="H391" t="str">
            <v/>
          </cell>
          <cell r="I391" t="str">
            <v/>
          </cell>
          <cell r="J391" t="str">
            <v/>
          </cell>
          <cell r="K391" t="str">
            <v/>
          </cell>
          <cell r="L391" t="str">
            <v/>
          </cell>
          <cell r="M391">
            <v>3820</v>
          </cell>
        </row>
        <row r="392">
          <cell r="A392" t="str">
            <v>96P2976</v>
          </cell>
          <cell r="B392" t="str">
            <v/>
          </cell>
          <cell r="C392" t="str">
            <v>Extend to YR 4&amp;5 IOR /24x7x4 (x255)</v>
          </cell>
          <cell r="D392">
            <v>0</v>
          </cell>
          <cell r="E392">
            <v>2963</v>
          </cell>
          <cell r="F392">
            <v>0</v>
          </cell>
          <cell r="G392" t="str">
            <v/>
          </cell>
          <cell r="H392" t="str">
            <v/>
          </cell>
          <cell r="I392" t="str">
            <v/>
          </cell>
          <cell r="J392" t="str">
            <v/>
          </cell>
          <cell r="K392" t="str">
            <v/>
          </cell>
          <cell r="L392" t="str">
            <v/>
          </cell>
          <cell r="M392">
            <v>3830</v>
          </cell>
        </row>
        <row r="393">
          <cell r="A393" t="str">
            <v>96P2977</v>
          </cell>
          <cell r="B393" t="str">
            <v/>
          </cell>
          <cell r="C393" t="str">
            <v>Extend to YR 4&amp;5 IOR /24x7x2 (x255)</v>
          </cell>
          <cell r="D393">
            <v>0</v>
          </cell>
          <cell r="E393">
            <v>3764</v>
          </cell>
          <cell r="F393">
            <v>0</v>
          </cell>
          <cell r="G393" t="str">
            <v/>
          </cell>
          <cell r="H393" t="str">
            <v/>
          </cell>
          <cell r="I393" t="str">
            <v/>
          </cell>
          <cell r="J393" t="str">
            <v/>
          </cell>
          <cell r="K393" t="str">
            <v/>
          </cell>
          <cell r="L393" t="str">
            <v/>
          </cell>
          <cell r="M393">
            <v>3840</v>
          </cell>
        </row>
        <row r="394">
          <cell r="M394">
            <v>3850</v>
          </cell>
        </row>
        <row r="395">
          <cell r="A395" t="str">
            <v>N/A</v>
          </cell>
          <cell r="B395" t="str">
            <v/>
          </cell>
          <cell r="C395" t="str">
            <v>1 YR RTS for xSeries, IntelliStation, IBM Director, Windows, Linux (x255)</v>
          </cell>
          <cell r="D395">
            <v>0</v>
          </cell>
          <cell r="E395" t="str">
            <v>N/A</v>
          </cell>
          <cell r="F395">
            <v>0</v>
          </cell>
          <cell r="G395" t="str">
            <v/>
          </cell>
          <cell r="H395" t="str">
            <v/>
          </cell>
          <cell r="I395" t="str">
            <v/>
          </cell>
          <cell r="J395" t="str">
            <v/>
          </cell>
          <cell r="K395" t="str">
            <v/>
          </cell>
          <cell r="L395" t="str">
            <v/>
          </cell>
          <cell r="M395">
            <v>3860</v>
          </cell>
        </row>
        <row r="396">
          <cell r="A396" t="str">
            <v>N/A</v>
          </cell>
          <cell r="B396" t="str">
            <v/>
          </cell>
          <cell r="C396" t="str">
            <v>1 YR RTS for xSeries, IntelliStation, IBM Director, Windows, Linux, plus Vmware (x255)</v>
          </cell>
          <cell r="D396">
            <v>0</v>
          </cell>
          <cell r="E396" t="str">
            <v>N/A</v>
          </cell>
          <cell r="F396">
            <v>0</v>
          </cell>
          <cell r="G396" t="str">
            <v/>
          </cell>
          <cell r="H396" t="str">
            <v/>
          </cell>
          <cell r="I396" t="str">
            <v/>
          </cell>
          <cell r="J396" t="str">
            <v/>
          </cell>
          <cell r="K396" t="str">
            <v/>
          </cell>
          <cell r="L396" t="str">
            <v/>
          </cell>
          <cell r="M396">
            <v>3870</v>
          </cell>
        </row>
        <row r="397">
          <cell r="A397" t="str">
            <v>N/A</v>
          </cell>
          <cell r="B397" t="str">
            <v/>
          </cell>
          <cell r="C397" t="str">
            <v>3 YR RTS for xSeries, IBM Director, Windows and Linux (x255)</v>
          </cell>
          <cell r="D397">
            <v>0</v>
          </cell>
          <cell r="E397" t="str">
            <v>N/A</v>
          </cell>
          <cell r="F397">
            <v>0</v>
          </cell>
          <cell r="G397" t="str">
            <v/>
          </cell>
          <cell r="H397" t="str">
            <v/>
          </cell>
          <cell r="I397" t="str">
            <v/>
          </cell>
          <cell r="J397" t="str">
            <v/>
          </cell>
          <cell r="K397" t="str">
            <v/>
          </cell>
          <cell r="L397" t="str">
            <v/>
          </cell>
          <cell r="M397">
            <v>3880</v>
          </cell>
        </row>
        <row r="398">
          <cell r="A398" t="str">
            <v>N/A</v>
          </cell>
          <cell r="B398" t="str">
            <v/>
          </cell>
          <cell r="C398" t="str">
            <v>3 YR RTS for xSeries, IBM Director, Windows and Linux with Vmware (x255)</v>
          </cell>
          <cell r="D398">
            <v>0</v>
          </cell>
          <cell r="E398" t="str">
            <v>N/A</v>
          </cell>
          <cell r="F398">
            <v>0</v>
          </cell>
          <cell r="G398" t="str">
            <v/>
          </cell>
          <cell r="H398" t="str">
            <v/>
          </cell>
          <cell r="I398" t="str">
            <v/>
          </cell>
          <cell r="J398" t="str">
            <v/>
          </cell>
          <cell r="K398" t="str">
            <v/>
          </cell>
          <cell r="L398" t="str">
            <v/>
          </cell>
          <cell r="M398">
            <v>3890</v>
          </cell>
        </row>
        <row r="399">
          <cell r="M399">
            <v>3900</v>
          </cell>
        </row>
        <row r="400">
          <cell r="A400" t="str">
            <v>N/A</v>
          </cell>
          <cell r="B400" t="str">
            <v/>
          </cell>
          <cell r="C400" t="str">
            <v>ServicePac for Inst. Services - Inst. of a floor-standing / tower model server(x255)</v>
          </cell>
          <cell r="D400">
            <v>0</v>
          </cell>
          <cell r="E400" t="str">
            <v>N/A</v>
          </cell>
          <cell r="F400">
            <v>0</v>
          </cell>
          <cell r="G400" t="str">
            <v/>
          </cell>
          <cell r="H400" t="str">
            <v/>
          </cell>
          <cell r="I400" t="str">
            <v/>
          </cell>
          <cell r="J400" t="str">
            <v/>
          </cell>
          <cell r="K400" t="str">
            <v/>
          </cell>
          <cell r="L400" t="str">
            <v/>
          </cell>
          <cell r="M400">
            <v>3910</v>
          </cell>
        </row>
        <row r="401">
          <cell r="A401" t="str">
            <v>N/A</v>
          </cell>
          <cell r="B401" t="str">
            <v/>
          </cell>
          <cell r="C401" t="str">
            <v>ServicePac for Inst. Services - Inst. of a floor-standing / tower model server and the network operating system(x255)</v>
          </cell>
          <cell r="D401">
            <v>0</v>
          </cell>
          <cell r="E401" t="str">
            <v>N/A</v>
          </cell>
          <cell r="F401">
            <v>0</v>
          </cell>
          <cell r="G401" t="str">
            <v/>
          </cell>
          <cell r="H401" t="str">
            <v/>
          </cell>
          <cell r="I401" t="str">
            <v/>
          </cell>
          <cell r="J401" t="str">
            <v/>
          </cell>
          <cell r="K401" t="str">
            <v/>
          </cell>
          <cell r="L401" t="str">
            <v/>
          </cell>
          <cell r="M401">
            <v>3920</v>
          </cell>
        </row>
        <row r="402">
          <cell r="M402">
            <v>3930</v>
          </cell>
        </row>
        <row r="403">
          <cell r="A403" t="str">
            <v>N/A</v>
          </cell>
          <cell r="B403" t="str">
            <v/>
          </cell>
          <cell r="C403" t="str">
            <v>Unpack server, install IBM additional HW in Rack, OS (Windows NT, Windows 2000, Novell Netware or Linux ) Inst., verify Inst..(x255)</v>
          </cell>
          <cell r="D403">
            <v>0</v>
          </cell>
          <cell r="E403" t="str">
            <v>N/A</v>
          </cell>
          <cell r="F403">
            <v>0</v>
          </cell>
          <cell r="G403" t="str">
            <v/>
          </cell>
          <cell r="H403" t="str">
            <v/>
          </cell>
          <cell r="I403" t="str">
            <v/>
          </cell>
          <cell r="J403" t="str">
            <v/>
          </cell>
          <cell r="K403" t="str">
            <v/>
          </cell>
          <cell r="L403" t="str">
            <v/>
          </cell>
          <cell r="M403">
            <v>3940</v>
          </cell>
        </row>
        <row r="404">
          <cell r="A404" t="str">
            <v>N/A</v>
          </cell>
          <cell r="B404" t="str">
            <v/>
          </cell>
          <cell r="C404" t="str">
            <v>H/W &amp; Windows OS Inst.(x255)</v>
          </cell>
          <cell r="D404">
            <v>0</v>
          </cell>
          <cell r="E404" t="str">
            <v>N/A</v>
          </cell>
          <cell r="F404">
            <v>0</v>
          </cell>
          <cell r="G404" t="str">
            <v/>
          </cell>
          <cell r="H404" t="str">
            <v/>
          </cell>
          <cell r="I404" t="str">
            <v/>
          </cell>
          <cell r="J404" t="str">
            <v/>
          </cell>
          <cell r="K404" t="str">
            <v/>
          </cell>
          <cell r="L404" t="str">
            <v/>
          </cell>
          <cell r="M404">
            <v>3950</v>
          </cell>
        </row>
        <row r="405">
          <cell r="A405" t="str">
            <v>N/A</v>
          </cell>
          <cell r="B405" t="str">
            <v/>
          </cell>
          <cell r="C405" t="str">
            <v>IOR Hardware Inst./OS Config (x255)</v>
          </cell>
          <cell r="D405">
            <v>0</v>
          </cell>
          <cell r="E405" t="str">
            <v>N/A</v>
          </cell>
          <cell r="F405">
            <v>0</v>
          </cell>
          <cell r="G405" t="str">
            <v/>
          </cell>
          <cell r="H405" t="str">
            <v/>
          </cell>
          <cell r="I405" t="str">
            <v/>
          </cell>
          <cell r="J405" t="str">
            <v/>
          </cell>
          <cell r="K405" t="str">
            <v/>
          </cell>
          <cell r="L405" t="str">
            <v/>
          </cell>
          <cell r="M405">
            <v>3960</v>
          </cell>
        </row>
        <row r="406">
          <cell r="M406">
            <v>3970</v>
          </cell>
        </row>
        <row r="407">
          <cell r="A407" t="str">
            <v>N/A</v>
          </cell>
          <cell r="B407" t="str">
            <v/>
          </cell>
          <cell r="C407" t="str">
            <v>ServicePac for Inst. Services - Inst. of an expansion storage unit (EXP300)</v>
          </cell>
          <cell r="D407">
            <v>0</v>
          </cell>
          <cell r="E407" t="str">
            <v>N/A</v>
          </cell>
          <cell r="F407">
            <v>0</v>
          </cell>
          <cell r="G407" t="str">
            <v/>
          </cell>
          <cell r="H407" t="str">
            <v/>
          </cell>
          <cell r="I407" t="str">
            <v/>
          </cell>
          <cell r="J407" t="str">
            <v/>
          </cell>
          <cell r="K407" t="str">
            <v/>
          </cell>
          <cell r="L407" t="str">
            <v/>
          </cell>
          <cell r="M407">
            <v>3980</v>
          </cell>
        </row>
        <row r="408">
          <cell r="A408" t="str">
            <v>N/A</v>
          </cell>
          <cell r="B408" t="str">
            <v/>
          </cell>
          <cell r="C408" t="str">
            <v>1 yr IOR 9x5x4 - Post Warranty (EXP300)</v>
          </cell>
          <cell r="D408">
            <v>0</v>
          </cell>
          <cell r="E408" t="str">
            <v>N/A</v>
          </cell>
          <cell r="F408">
            <v>0</v>
          </cell>
          <cell r="G408" t="str">
            <v/>
          </cell>
          <cell r="H408" t="str">
            <v/>
          </cell>
          <cell r="I408" t="str">
            <v/>
          </cell>
          <cell r="J408" t="str">
            <v/>
          </cell>
          <cell r="K408" t="str">
            <v/>
          </cell>
          <cell r="L408" t="str">
            <v/>
          </cell>
          <cell r="M408">
            <v>3990</v>
          </cell>
        </row>
        <row r="409">
          <cell r="A409" t="str">
            <v>N/A</v>
          </cell>
          <cell r="B409" t="str">
            <v/>
          </cell>
          <cell r="C409" t="str">
            <v>1 yr IOR 24x7x4 - Post Warranty (EXP300)</v>
          </cell>
          <cell r="D409">
            <v>0</v>
          </cell>
          <cell r="E409" t="str">
            <v>N/A</v>
          </cell>
          <cell r="F409">
            <v>0</v>
          </cell>
          <cell r="G409" t="str">
            <v/>
          </cell>
          <cell r="H409" t="str">
            <v/>
          </cell>
          <cell r="I409" t="str">
            <v/>
          </cell>
          <cell r="J409" t="str">
            <v/>
          </cell>
          <cell r="K409" t="str">
            <v/>
          </cell>
          <cell r="L409" t="str">
            <v/>
          </cell>
          <cell r="M409">
            <v>4000</v>
          </cell>
        </row>
        <row r="410">
          <cell r="A410" t="str">
            <v>N/A</v>
          </cell>
          <cell r="B410" t="str">
            <v/>
          </cell>
          <cell r="C410" t="str">
            <v>1 YR IOR 9x5x4 (EXP300)</v>
          </cell>
          <cell r="D410">
            <v>0</v>
          </cell>
          <cell r="E410" t="str">
            <v>N/A</v>
          </cell>
          <cell r="F410">
            <v>0</v>
          </cell>
          <cell r="G410" t="str">
            <v/>
          </cell>
          <cell r="H410" t="str">
            <v/>
          </cell>
          <cell r="I410" t="str">
            <v/>
          </cell>
          <cell r="J410" t="str">
            <v/>
          </cell>
          <cell r="K410" t="str">
            <v/>
          </cell>
          <cell r="L410" t="str">
            <v/>
          </cell>
          <cell r="M410">
            <v>4010</v>
          </cell>
        </row>
        <row r="411">
          <cell r="A411" t="str">
            <v>N/A</v>
          </cell>
          <cell r="B411" t="str">
            <v/>
          </cell>
          <cell r="C411" t="str">
            <v>2 YR IOR 9x5x4 (EXP300)</v>
          </cell>
          <cell r="D411">
            <v>0</v>
          </cell>
          <cell r="E411" t="str">
            <v>N/A</v>
          </cell>
          <cell r="F411">
            <v>0</v>
          </cell>
          <cell r="G411" t="str">
            <v/>
          </cell>
          <cell r="H411" t="str">
            <v/>
          </cell>
          <cell r="I411" t="str">
            <v/>
          </cell>
          <cell r="J411" t="str">
            <v/>
          </cell>
          <cell r="K411" t="str">
            <v/>
          </cell>
          <cell r="L411" t="str">
            <v/>
          </cell>
          <cell r="M411">
            <v>4020</v>
          </cell>
        </row>
        <row r="412">
          <cell r="A412" t="str">
            <v>N/A</v>
          </cell>
          <cell r="B412" t="str">
            <v/>
          </cell>
          <cell r="C412" t="str">
            <v>1 YR IOR 24x7x4 (EXP300)</v>
          </cell>
          <cell r="D412">
            <v>0</v>
          </cell>
          <cell r="E412" t="str">
            <v>N/A</v>
          </cell>
          <cell r="F412">
            <v>0</v>
          </cell>
          <cell r="G412" t="str">
            <v/>
          </cell>
          <cell r="H412" t="str">
            <v/>
          </cell>
          <cell r="I412" t="str">
            <v/>
          </cell>
          <cell r="J412" t="str">
            <v/>
          </cell>
          <cell r="K412" t="str">
            <v/>
          </cell>
          <cell r="L412" t="str">
            <v/>
          </cell>
          <cell r="M412">
            <v>4030</v>
          </cell>
        </row>
        <row r="413">
          <cell r="A413" t="str">
            <v>N/A</v>
          </cell>
          <cell r="B413" t="str">
            <v/>
          </cell>
          <cell r="C413" t="str">
            <v>2 YR IOR 24x7x4 (EXP300)</v>
          </cell>
          <cell r="D413">
            <v>0</v>
          </cell>
          <cell r="E413" t="str">
            <v>N/A</v>
          </cell>
          <cell r="F413">
            <v>0</v>
          </cell>
          <cell r="G413" t="str">
            <v/>
          </cell>
          <cell r="H413" t="str">
            <v/>
          </cell>
          <cell r="I413" t="str">
            <v/>
          </cell>
          <cell r="J413" t="str">
            <v/>
          </cell>
          <cell r="K413" t="str">
            <v/>
          </cell>
          <cell r="L413" t="str">
            <v/>
          </cell>
          <cell r="M413">
            <v>4040</v>
          </cell>
        </row>
        <row r="414">
          <cell r="A414" t="str">
            <v>14R1635</v>
          </cell>
          <cell r="B414" t="str">
            <v/>
          </cell>
          <cell r="C414" t="str">
            <v>3 YR IOR /8x5x4 (EXP300)</v>
          </cell>
          <cell r="D414">
            <v>0</v>
          </cell>
          <cell r="E414">
            <v>345</v>
          </cell>
          <cell r="F414">
            <v>0</v>
          </cell>
          <cell r="G414" t="str">
            <v/>
          </cell>
          <cell r="H414" t="str">
            <v/>
          </cell>
          <cell r="I414" t="str">
            <v/>
          </cell>
          <cell r="J414" t="str">
            <v/>
          </cell>
          <cell r="K414" t="str">
            <v/>
          </cell>
          <cell r="L414" t="str">
            <v/>
          </cell>
          <cell r="M414">
            <v>4050</v>
          </cell>
        </row>
        <row r="415">
          <cell r="A415" t="str">
            <v>N/A</v>
          </cell>
          <cell r="B415" t="str">
            <v/>
          </cell>
          <cell r="C415" t="str">
            <v>3 YR IOR  9x5x4 hour (EXP300)</v>
          </cell>
          <cell r="D415">
            <v>0</v>
          </cell>
          <cell r="E415" t="str">
            <v>N/A</v>
          </cell>
          <cell r="F415">
            <v>0</v>
          </cell>
          <cell r="G415" t="str">
            <v/>
          </cell>
          <cell r="H415" t="str">
            <v/>
          </cell>
          <cell r="I415" t="str">
            <v/>
          </cell>
          <cell r="J415" t="str">
            <v/>
          </cell>
          <cell r="K415" t="str">
            <v/>
          </cell>
          <cell r="L415" t="str">
            <v/>
          </cell>
          <cell r="M415">
            <v>4060</v>
          </cell>
        </row>
        <row r="416">
          <cell r="A416" t="str">
            <v>14R1636</v>
          </cell>
          <cell r="B416" t="str">
            <v/>
          </cell>
          <cell r="C416" t="str">
            <v>3 YR IOR /24x7x4 (EXP300)</v>
          </cell>
          <cell r="D416">
            <v>0</v>
          </cell>
          <cell r="E416">
            <v>1019</v>
          </cell>
          <cell r="F416">
            <v>0</v>
          </cell>
          <cell r="G416" t="str">
            <v/>
          </cell>
          <cell r="H416" t="str">
            <v/>
          </cell>
          <cell r="I416" t="str">
            <v/>
          </cell>
          <cell r="J416" t="str">
            <v/>
          </cell>
          <cell r="K416" t="str">
            <v/>
          </cell>
          <cell r="L416" t="str">
            <v/>
          </cell>
          <cell r="M416">
            <v>4070</v>
          </cell>
        </row>
        <row r="417">
          <cell r="A417" t="str">
            <v>14R1637</v>
          </cell>
          <cell r="B417" t="str">
            <v/>
          </cell>
          <cell r="C417" t="str">
            <v>3 YR IOR /24x7x2 (EXP300)</v>
          </cell>
          <cell r="D417">
            <v>0</v>
          </cell>
          <cell r="E417">
            <v>1531</v>
          </cell>
          <cell r="F417">
            <v>0</v>
          </cell>
          <cell r="G417" t="str">
            <v/>
          </cell>
          <cell r="H417" t="str">
            <v/>
          </cell>
          <cell r="I417" t="str">
            <v/>
          </cell>
          <cell r="J417" t="str">
            <v/>
          </cell>
          <cell r="K417" t="str">
            <v/>
          </cell>
          <cell r="L417" t="str">
            <v/>
          </cell>
          <cell r="M417">
            <v>4080</v>
          </cell>
        </row>
        <row r="418">
          <cell r="A418" t="str">
            <v>N/A</v>
          </cell>
          <cell r="B418" t="str">
            <v/>
          </cell>
          <cell r="C418" t="str">
            <v>5 YR IOR  24x7x4 hour (EXP300)</v>
          </cell>
          <cell r="D418">
            <v>0</v>
          </cell>
          <cell r="E418" t="str">
            <v>N/A</v>
          </cell>
          <cell r="F418">
            <v>0</v>
          </cell>
          <cell r="G418" t="str">
            <v/>
          </cell>
          <cell r="H418" t="str">
            <v/>
          </cell>
          <cell r="I418" t="str">
            <v/>
          </cell>
          <cell r="J418" t="str">
            <v/>
          </cell>
          <cell r="K418" t="str">
            <v/>
          </cell>
          <cell r="L418" t="str">
            <v/>
          </cell>
          <cell r="M418">
            <v>4090</v>
          </cell>
        </row>
        <row r="419">
          <cell r="A419" t="str">
            <v>N/A</v>
          </cell>
          <cell r="B419" t="str">
            <v/>
          </cell>
          <cell r="C419" t="str">
            <v>5 YR IOR  24x7x2 hour (EXP300)</v>
          </cell>
          <cell r="D419">
            <v>0</v>
          </cell>
          <cell r="E419" t="str">
            <v>N/A</v>
          </cell>
          <cell r="F419">
            <v>0</v>
          </cell>
          <cell r="G419" t="str">
            <v/>
          </cell>
          <cell r="H419" t="str">
            <v/>
          </cell>
          <cell r="I419" t="str">
            <v/>
          </cell>
          <cell r="J419" t="str">
            <v/>
          </cell>
          <cell r="K419" t="str">
            <v/>
          </cell>
          <cell r="L419" t="str">
            <v/>
          </cell>
          <cell r="M419">
            <v>4100</v>
          </cell>
        </row>
        <row r="420">
          <cell r="A420" t="str">
            <v>N/A</v>
          </cell>
          <cell r="B420" t="str">
            <v/>
          </cell>
          <cell r="C420" t="str">
            <v>3 YR IOR /24x7( 3 YR Parts 1 YR Laber Warranty )(EXP400)</v>
          </cell>
          <cell r="D420">
            <v>0</v>
          </cell>
          <cell r="E420" t="str">
            <v>N/A</v>
          </cell>
          <cell r="F420">
            <v>0</v>
          </cell>
          <cell r="G420" t="str">
            <v/>
          </cell>
          <cell r="H420" t="str">
            <v/>
          </cell>
          <cell r="I420" t="str">
            <v/>
          </cell>
          <cell r="J420" t="str">
            <v/>
          </cell>
          <cell r="K420" t="str">
            <v/>
          </cell>
          <cell r="L420" t="str">
            <v/>
          </cell>
          <cell r="M420">
            <v>4110</v>
          </cell>
        </row>
        <row r="421">
          <cell r="A421" t="str">
            <v>N/A</v>
          </cell>
          <cell r="B421" t="str">
            <v/>
          </cell>
          <cell r="C421" t="str">
            <v>1 YR IOR 9x5/next day (EXP400)</v>
          </cell>
          <cell r="D421">
            <v>0</v>
          </cell>
          <cell r="E421" t="str">
            <v>N/A</v>
          </cell>
          <cell r="F421">
            <v>0</v>
          </cell>
          <cell r="G421" t="str">
            <v/>
          </cell>
          <cell r="H421" t="str">
            <v/>
          </cell>
          <cell r="I421" t="str">
            <v/>
          </cell>
          <cell r="J421" t="str">
            <v/>
          </cell>
          <cell r="K421" t="str">
            <v/>
          </cell>
          <cell r="L421" t="str">
            <v/>
          </cell>
          <cell r="M421">
            <v>4120</v>
          </cell>
        </row>
        <row r="422">
          <cell r="A422" t="str">
            <v>N/A</v>
          </cell>
          <cell r="B422" t="str">
            <v/>
          </cell>
          <cell r="C422" t="str">
            <v>1 YR IOR 9x5x4 (EXP400)</v>
          </cell>
          <cell r="D422">
            <v>0</v>
          </cell>
          <cell r="E422" t="str">
            <v>N/A</v>
          </cell>
          <cell r="F422">
            <v>0</v>
          </cell>
          <cell r="G422" t="str">
            <v/>
          </cell>
          <cell r="H422" t="str">
            <v/>
          </cell>
          <cell r="I422" t="str">
            <v/>
          </cell>
          <cell r="J422" t="str">
            <v/>
          </cell>
          <cell r="K422" t="str">
            <v/>
          </cell>
          <cell r="L422" t="str">
            <v/>
          </cell>
          <cell r="M422">
            <v>4130</v>
          </cell>
        </row>
        <row r="423">
          <cell r="A423" t="str">
            <v>N/A</v>
          </cell>
          <cell r="B423" t="str">
            <v/>
          </cell>
          <cell r="C423" t="str">
            <v>1 YR IOR 24x7x4 hour (EXP400)</v>
          </cell>
          <cell r="D423">
            <v>0</v>
          </cell>
          <cell r="E423" t="str">
            <v>N/A</v>
          </cell>
          <cell r="F423">
            <v>0</v>
          </cell>
          <cell r="G423" t="str">
            <v/>
          </cell>
          <cell r="H423" t="str">
            <v/>
          </cell>
          <cell r="I423" t="str">
            <v/>
          </cell>
          <cell r="J423" t="str">
            <v/>
          </cell>
          <cell r="K423" t="str">
            <v/>
          </cell>
          <cell r="L423" t="str">
            <v/>
          </cell>
          <cell r="M423">
            <v>4140</v>
          </cell>
        </row>
        <row r="424">
          <cell r="A424" t="str">
            <v>N/A</v>
          </cell>
          <cell r="B424" t="str">
            <v/>
          </cell>
          <cell r="C424" t="str">
            <v>1 YR IOR 24x7x2 hour (EXP400)</v>
          </cell>
          <cell r="D424">
            <v>0</v>
          </cell>
          <cell r="E424" t="str">
            <v>N/A</v>
          </cell>
          <cell r="F424">
            <v>0</v>
          </cell>
          <cell r="G424" t="str">
            <v/>
          </cell>
          <cell r="H424" t="str">
            <v/>
          </cell>
          <cell r="I424" t="str">
            <v/>
          </cell>
          <cell r="J424" t="str">
            <v/>
          </cell>
          <cell r="K424" t="str">
            <v/>
          </cell>
          <cell r="L424" t="str">
            <v/>
          </cell>
          <cell r="M424">
            <v>4150</v>
          </cell>
        </row>
        <row r="425">
          <cell r="A425" t="str">
            <v>N/A</v>
          </cell>
          <cell r="B425" t="str">
            <v/>
          </cell>
          <cell r="C425" t="str">
            <v>2 YR IOR 9x5/next day(EXP400)</v>
          </cell>
          <cell r="D425">
            <v>0</v>
          </cell>
          <cell r="E425" t="str">
            <v>N/A</v>
          </cell>
          <cell r="F425">
            <v>0</v>
          </cell>
          <cell r="G425" t="str">
            <v/>
          </cell>
          <cell r="H425" t="str">
            <v/>
          </cell>
          <cell r="I425" t="str">
            <v/>
          </cell>
          <cell r="J425" t="str">
            <v/>
          </cell>
          <cell r="K425" t="str">
            <v/>
          </cell>
          <cell r="L425" t="str">
            <v/>
          </cell>
          <cell r="M425">
            <v>4160</v>
          </cell>
        </row>
        <row r="426">
          <cell r="A426" t="str">
            <v>N/A</v>
          </cell>
          <cell r="B426" t="str">
            <v/>
          </cell>
          <cell r="C426" t="str">
            <v>2 YR IOR 9x5x4 (EXP400)</v>
          </cell>
          <cell r="D426">
            <v>0</v>
          </cell>
          <cell r="E426" t="str">
            <v>N/A</v>
          </cell>
          <cell r="F426">
            <v>0</v>
          </cell>
          <cell r="G426" t="str">
            <v/>
          </cell>
          <cell r="H426" t="str">
            <v/>
          </cell>
          <cell r="I426" t="str">
            <v/>
          </cell>
          <cell r="J426" t="str">
            <v/>
          </cell>
          <cell r="K426" t="str">
            <v/>
          </cell>
          <cell r="L426" t="str">
            <v/>
          </cell>
          <cell r="M426">
            <v>4170</v>
          </cell>
        </row>
        <row r="427">
          <cell r="A427" t="str">
            <v>N/A</v>
          </cell>
          <cell r="B427" t="str">
            <v/>
          </cell>
          <cell r="C427" t="str">
            <v>2 YR IOR 24x7x4 hour (EXP400)</v>
          </cell>
          <cell r="D427">
            <v>0</v>
          </cell>
          <cell r="E427" t="str">
            <v>N/A</v>
          </cell>
          <cell r="F427">
            <v>0</v>
          </cell>
          <cell r="G427" t="str">
            <v/>
          </cell>
          <cell r="H427" t="str">
            <v/>
          </cell>
          <cell r="I427" t="str">
            <v/>
          </cell>
          <cell r="J427" t="str">
            <v/>
          </cell>
          <cell r="K427" t="str">
            <v/>
          </cell>
          <cell r="L427" t="str">
            <v/>
          </cell>
          <cell r="M427">
            <v>4180</v>
          </cell>
        </row>
        <row r="428">
          <cell r="A428" t="str">
            <v>N/A</v>
          </cell>
          <cell r="B428" t="str">
            <v/>
          </cell>
          <cell r="C428" t="str">
            <v>2 YR IOR 24x7x2 hour(EXP400)</v>
          </cell>
          <cell r="D428">
            <v>0</v>
          </cell>
          <cell r="E428" t="str">
            <v>N/A</v>
          </cell>
          <cell r="F428">
            <v>0</v>
          </cell>
          <cell r="G428" t="str">
            <v/>
          </cell>
          <cell r="H428" t="str">
            <v/>
          </cell>
          <cell r="I428" t="str">
            <v/>
          </cell>
          <cell r="J428" t="str">
            <v/>
          </cell>
          <cell r="K428" t="str">
            <v/>
          </cell>
          <cell r="L428" t="str">
            <v/>
          </cell>
          <cell r="M428">
            <v>4190</v>
          </cell>
        </row>
        <row r="429">
          <cell r="A429" t="str">
            <v>N/A</v>
          </cell>
          <cell r="B429" t="str">
            <v/>
          </cell>
          <cell r="C429" t="str">
            <v>3 YR IOR  9x5x4 hour (EXP400)</v>
          </cell>
          <cell r="D429">
            <v>0</v>
          </cell>
          <cell r="E429" t="str">
            <v>N/A</v>
          </cell>
          <cell r="F429">
            <v>0</v>
          </cell>
          <cell r="G429" t="str">
            <v/>
          </cell>
          <cell r="H429" t="str">
            <v/>
          </cell>
          <cell r="I429" t="str">
            <v/>
          </cell>
          <cell r="J429" t="str">
            <v/>
          </cell>
          <cell r="K429" t="str">
            <v/>
          </cell>
          <cell r="L429" t="str">
            <v/>
          </cell>
          <cell r="M429">
            <v>4200</v>
          </cell>
        </row>
        <row r="430">
          <cell r="A430" t="str">
            <v>N/A</v>
          </cell>
          <cell r="B430" t="str">
            <v/>
          </cell>
          <cell r="C430" t="str">
            <v>3 YR IOR  24x7x4 hour (EXP400)</v>
          </cell>
          <cell r="D430">
            <v>0</v>
          </cell>
          <cell r="E430" t="str">
            <v>N/A</v>
          </cell>
          <cell r="F430">
            <v>0</v>
          </cell>
          <cell r="G430" t="str">
            <v/>
          </cell>
          <cell r="H430" t="str">
            <v/>
          </cell>
          <cell r="I430" t="str">
            <v/>
          </cell>
          <cell r="J430" t="str">
            <v/>
          </cell>
          <cell r="K430" t="str">
            <v/>
          </cell>
          <cell r="L430" t="str">
            <v/>
          </cell>
          <cell r="M430">
            <v>4210</v>
          </cell>
        </row>
        <row r="431">
          <cell r="A431" t="str">
            <v>N/A</v>
          </cell>
          <cell r="B431" t="str">
            <v/>
          </cell>
          <cell r="C431" t="str">
            <v>3 YR IOR  24x7x2 hour (EXP400)</v>
          </cell>
          <cell r="D431">
            <v>0</v>
          </cell>
          <cell r="E431" t="str">
            <v>N/A</v>
          </cell>
          <cell r="F431">
            <v>0</v>
          </cell>
          <cell r="G431" t="str">
            <v/>
          </cell>
          <cell r="H431" t="str">
            <v/>
          </cell>
          <cell r="I431" t="str">
            <v/>
          </cell>
          <cell r="J431" t="str">
            <v/>
          </cell>
          <cell r="K431" t="str">
            <v/>
          </cell>
          <cell r="L431" t="str">
            <v/>
          </cell>
          <cell r="M431">
            <v>4220</v>
          </cell>
        </row>
        <row r="432">
          <cell r="A432" t="str">
            <v>N/A</v>
          </cell>
          <cell r="B432" t="str">
            <v/>
          </cell>
          <cell r="C432" t="str">
            <v>5 YR IOR  24x7x4 hour (EXP400)</v>
          </cell>
          <cell r="D432">
            <v>0</v>
          </cell>
          <cell r="E432" t="str">
            <v>N/A</v>
          </cell>
          <cell r="F432">
            <v>0</v>
          </cell>
          <cell r="G432" t="str">
            <v/>
          </cell>
          <cell r="H432" t="str">
            <v/>
          </cell>
          <cell r="I432" t="str">
            <v/>
          </cell>
          <cell r="J432" t="str">
            <v/>
          </cell>
          <cell r="K432" t="str">
            <v/>
          </cell>
          <cell r="L432" t="str">
            <v/>
          </cell>
          <cell r="M432">
            <v>4230</v>
          </cell>
        </row>
        <row r="433">
          <cell r="A433" t="str">
            <v>N/A</v>
          </cell>
          <cell r="B433" t="str">
            <v/>
          </cell>
          <cell r="C433" t="str">
            <v>5 YR IOR  24x7x2 hour (EXP400)</v>
          </cell>
          <cell r="D433">
            <v>0</v>
          </cell>
          <cell r="E433" t="str">
            <v>N/A</v>
          </cell>
          <cell r="F433">
            <v>0</v>
          </cell>
          <cell r="G433" t="str">
            <v/>
          </cell>
          <cell r="H433" t="str">
            <v/>
          </cell>
          <cell r="I433" t="str">
            <v/>
          </cell>
          <cell r="J433" t="str">
            <v/>
          </cell>
          <cell r="K433" t="str">
            <v/>
          </cell>
          <cell r="L433" t="str">
            <v/>
          </cell>
          <cell r="M433">
            <v>4240</v>
          </cell>
        </row>
        <row r="434">
          <cell r="A434" t="str">
            <v>29R5029</v>
          </cell>
          <cell r="B434" t="str">
            <v/>
          </cell>
          <cell r="C434" t="str">
            <v>xSeries SW 1yr, Remote dual processor</v>
          </cell>
          <cell r="D434">
            <v>0</v>
          </cell>
          <cell r="E434">
            <v>880</v>
          </cell>
          <cell r="F434">
            <v>0</v>
          </cell>
          <cell r="G434" t="str">
            <v/>
          </cell>
          <cell r="H434" t="str">
            <v/>
          </cell>
          <cell r="I434" t="str">
            <v/>
          </cell>
          <cell r="J434" t="str">
            <v/>
          </cell>
          <cell r="K434" t="str">
            <v/>
          </cell>
          <cell r="L434" t="str">
            <v/>
          </cell>
          <cell r="M434">
            <v>4250</v>
          </cell>
        </row>
        <row r="435">
          <cell r="M435">
            <v>4260</v>
          </cell>
        </row>
        <row r="436">
          <cell r="A436" t="str">
            <v>Smoothstart Services</v>
          </cell>
          <cell r="M436">
            <v>4270</v>
          </cell>
        </row>
        <row r="437">
          <cell r="M437">
            <v>4280</v>
          </cell>
        </row>
        <row r="438">
          <cell r="A438" t="str">
            <v>SPAC253</v>
          </cell>
          <cell r="B438" t="str">
            <v/>
          </cell>
          <cell r="C438" t="str">
            <v>Server Option 3 - Basic Install (unpacking of a preconfigured system, install and test)</v>
          </cell>
          <cell r="D438">
            <v>0</v>
          </cell>
          <cell r="E438">
            <v>1726</v>
          </cell>
          <cell r="F438">
            <v>0</v>
          </cell>
          <cell r="G438" t="str">
            <v/>
          </cell>
          <cell r="H438" t="str">
            <v/>
          </cell>
          <cell r="I438" t="str">
            <v/>
          </cell>
          <cell r="J438" t="str">
            <v/>
          </cell>
          <cell r="K438" t="str">
            <v/>
          </cell>
          <cell r="L438" t="str">
            <v/>
          </cell>
          <cell r="M438">
            <v>4290</v>
          </cell>
        </row>
        <row r="439">
          <cell r="A439" t="str">
            <v>SPAC293</v>
          </cell>
          <cell r="B439" t="str">
            <v/>
          </cell>
          <cell r="C439" t="str">
            <v>Server Option 3 - Enhanced (unpacking of a preconfigured system, install/NOS and test)</v>
          </cell>
          <cell r="D439">
            <v>0</v>
          </cell>
          <cell r="E439">
            <v>2632</v>
          </cell>
          <cell r="F439">
            <v>0</v>
          </cell>
          <cell r="G439" t="str">
            <v/>
          </cell>
          <cell r="H439" t="str">
            <v/>
          </cell>
          <cell r="I439" t="str">
            <v/>
          </cell>
          <cell r="J439" t="str">
            <v/>
          </cell>
          <cell r="K439" t="str">
            <v/>
          </cell>
          <cell r="L439" t="str">
            <v/>
          </cell>
          <cell r="M439">
            <v>4300</v>
          </cell>
        </row>
        <row r="440">
          <cell r="A440" t="str">
            <v>SPAC254</v>
          </cell>
          <cell r="B440" t="str">
            <v/>
          </cell>
          <cell r="C440" t="str">
            <v>Server Rack Assembly Includes installing an IBM certified rack.</v>
          </cell>
          <cell r="D440">
            <v>0</v>
          </cell>
          <cell r="E440">
            <v>395</v>
          </cell>
          <cell r="F440">
            <v>0</v>
          </cell>
          <cell r="G440" t="str">
            <v/>
          </cell>
          <cell r="H440" t="str">
            <v/>
          </cell>
          <cell r="I440" t="str">
            <v/>
          </cell>
          <cell r="J440" t="str">
            <v/>
          </cell>
          <cell r="K440" t="str">
            <v/>
          </cell>
          <cell r="L440" t="str">
            <v/>
          </cell>
          <cell r="M440">
            <v>4310</v>
          </cell>
        </row>
        <row r="441">
          <cell r="A441" t="str">
            <v>SPAC388</v>
          </cell>
          <cell r="B441" t="str">
            <v/>
          </cell>
          <cell r="C441" t="str">
            <v>Install 1 FastT &amp; 1 EXP (unpack, install, basic configure, NOS install and test)</v>
          </cell>
          <cell r="D441">
            <v>0</v>
          </cell>
          <cell r="E441">
            <v>1169</v>
          </cell>
          <cell r="F441">
            <v>0</v>
          </cell>
          <cell r="G441" t="str">
            <v/>
          </cell>
          <cell r="H441" t="str">
            <v/>
          </cell>
          <cell r="I441" t="str">
            <v/>
          </cell>
          <cell r="J441" t="str">
            <v/>
          </cell>
          <cell r="K441" t="str">
            <v/>
          </cell>
          <cell r="L441" t="str">
            <v/>
          </cell>
          <cell r="M441">
            <v>4320</v>
          </cell>
        </row>
        <row r="442">
          <cell r="A442" t="str">
            <v>SPAC389</v>
          </cell>
          <cell r="B442" t="str">
            <v/>
          </cell>
          <cell r="C442" t="str">
            <v>Install 1 FastT &amp; 1 EXP &amp; 1 additional server (unpack, install, basic configure, NOS install and test)</v>
          </cell>
          <cell r="D442">
            <v>0</v>
          </cell>
          <cell r="E442">
            <v>1749</v>
          </cell>
          <cell r="F442">
            <v>0</v>
          </cell>
          <cell r="G442" t="str">
            <v/>
          </cell>
          <cell r="H442" t="str">
            <v/>
          </cell>
          <cell r="I442" t="str">
            <v/>
          </cell>
          <cell r="J442" t="str">
            <v/>
          </cell>
          <cell r="K442" t="str">
            <v/>
          </cell>
          <cell r="L442" t="str">
            <v/>
          </cell>
          <cell r="M442">
            <v>4330</v>
          </cell>
        </row>
        <row r="443">
          <cell r="A443" t="str">
            <v>SPAC390</v>
          </cell>
          <cell r="B443" t="str">
            <v/>
          </cell>
          <cell r="C443" t="str">
            <v>Install 1 FastT &amp; 1 EXP &amp; up to 4 additional servers (unpack, install, basic configure, NOS install and test)</v>
          </cell>
          <cell r="D443">
            <v>0</v>
          </cell>
          <cell r="E443">
            <v>5227</v>
          </cell>
          <cell r="F443">
            <v>0</v>
          </cell>
          <cell r="G443" t="str">
            <v/>
          </cell>
          <cell r="H443" t="str">
            <v/>
          </cell>
          <cell r="I443" t="str">
            <v/>
          </cell>
          <cell r="J443" t="str">
            <v/>
          </cell>
          <cell r="K443" t="str">
            <v/>
          </cell>
          <cell r="L443" t="str">
            <v/>
          </cell>
          <cell r="M443">
            <v>4340</v>
          </cell>
        </row>
        <row r="444">
          <cell r="A444" t="str">
            <v>SPAC393</v>
          </cell>
          <cell r="B444" t="str">
            <v/>
          </cell>
          <cell r="C444" t="str">
            <v>Install 1additional server with SPAC389 or SPAC390</v>
          </cell>
          <cell r="D444">
            <v>0</v>
          </cell>
          <cell r="E444">
            <v>850</v>
          </cell>
          <cell r="F444">
            <v>0</v>
          </cell>
          <cell r="G444" t="str">
            <v/>
          </cell>
          <cell r="H444" t="str">
            <v/>
          </cell>
          <cell r="I444" t="str">
            <v/>
          </cell>
          <cell r="J444" t="str">
            <v/>
          </cell>
          <cell r="K444" t="str">
            <v/>
          </cell>
          <cell r="L444" t="str">
            <v/>
          </cell>
          <cell r="M444">
            <v>4350</v>
          </cell>
        </row>
        <row r="445">
          <cell r="A445" t="str">
            <v>SPAC394</v>
          </cell>
          <cell r="B445" t="str">
            <v/>
          </cell>
          <cell r="C445" t="str">
            <v>Install 1 additional EXP with SPAC388, SPAC389 or SPAC390</v>
          </cell>
          <cell r="D445">
            <v>0</v>
          </cell>
          <cell r="E445">
            <v>319</v>
          </cell>
          <cell r="F445">
            <v>0</v>
          </cell>
          <cell r="G445" t="str">
            <v/>
          </cell>
          <cell r="H445" t="str">
            <v/>
          </cell>
          <cell r="I445" t="str">
            <v/>
          </cell>
          <cell r="J445" t="str">
            <v/>
          </cell>
          <cell r="K445" t="str">
            <v/>
          </cell>
          <cell r="L445" t="str">
            <v/>
          </cell>
          <cell r="M445">
            <v>4360</v>
          </cell>
        </row>
        <row r="446">
          <cell r="M446">
            <v>4370</v>
          </cell>
        </row>
        <row r="447">
          <cell r="A447" t="str">
            <v>ContactIBM</v>
          </cell>
          <cell r="B447">
            <v>0</v>
          </cell>
          <cell r="C447" t="str">
            <v>VMware software support on 2-way (licence purchase required)</v>
          </cell>
          <cell r="D447">
            <v>0</v>
          </cell>
          <cell r="E447" t="str">
            <v>N/A</v>
          </cell>
          <cell r="F447">
            <v>0</v>
          </cell>
          <cell r="G447" t="str">
            <v/>
          </cell>
          <cell r="H447" t="str">
            <v/>
          </cell>
          <cell r="I447" t="str">
            <v/>
          </cell>
          <cell r="J447" t="str">
            <v/>
          </cell>
          <cell r="K447" t="str">
            <v/>
          </cell>
          <cell r="L447" t="str">
            <v/>
          </cell>
          <cell r="M447">
            <v>4380</v>
          </cell>
        </row>
        <row r="448">
          <cell r="M448">
            <v>4390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Consolidated"/>
      <sheetName val="Detailed dep sch"/>
      <sheetName val="XREF"/>
      <sheetName val="Tickmarks"/>
      <sheetName val="Balance sheet DCCDL Nov 06"/>
      <sheetName val="Trial Balance"/>
      <sheetName val="Sheet1"/>
      <sheetName val="Global Assmptions"/>
      <sheetName val="factor"/>
      <sheetName val="xSeries255"/>
      <sheetName val="XLR_NoRangeSheet"/>
      <sheetName val="Monthly Variance Sheet"/>
      <sheetName val="Inter unit set off"/>
      <sheetName val="V_Assum"/>
      <sheetName val="Deferredtax"/>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BS"/>
      <sheetName val="P&amp;L"/>
      <sheetName val="1"/>
      <sheetName val="2"/>
      <sheetName val="6"/>
      <sheetName val="8"/>
      <sheetName val="10"/>
      <sheetName val="12"/>
      <sheetName val="14"/>
      <sheetName val="4"/>
      <sheetName val="Unit wise consol "/>
      <sheetName val="Rounded off"/>
      <sheetName val="NOTES -1"/>
      <sheetName val="NOTES-2"/>
      <sheetName val=" Tax provision"/>
      <sheetName val="XREF"/>
      <sheetName val="Inter unit for consolidation"/>
      <sheetName val="Sheet4"/>
      <sheetName val="Sheet3"/>
      <sheetName val="Sheet2"/>
      <sheetName val="Sheet1"/>
      <sheetName val="Consolidated"/>
      <sheetName val="Fixed asset register"/>
      <sheetName val="1-8"/>
      <sheetName val="factor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Page1"/>
      <sheetName val="Comp"/>
      <sheetName val="Ack 1"/>
      <sheetName val="Page2"/>
      <sheetName val="Page3"/>
      <sheetName val="Page4"/>
      <sheetName val="Page5"/>
      <sheetName val="Page6"/>
      <sheetName val="Page7"/>
      <sheetName val="Page8"/>
      <sheetName val="Page9"/>
      <sheetName val="Page10"/>
      <sheetName val="tables"/>
      <sheetName val="factor"/>
      <sheetName val="XREF"/>
      <sheetName val="TRIAL BALANCE"/>
    </sheetNames>
    <sheetDataSet>
      <sheetData sheetId="0" refreshError="1">
        <row r="3">
          <cell r="AD3" t="str">
            <v xml:space="preserve">Receipt No.  </v>
          </cell>
        </row>
        <row r="4">
          <cell r="AB4" t="str">
            <v>Date</v>
          </cell>
        </row>
        <row r="6">
          <cell r="K6" t="str">
            <v>FORM NO. 1</v>
          </cell>
          <cell r="AD6" t="str">
            <v/>
          </cell>
        </row>
        <row r="8">
          <cell r="K8" t="str">
            <v>Return of Income</v>
          </cell>
          <cell r="AD8" t="str">
            <v/>
          </cell>
        </row>
        <row r="9">
          <cell r="K9" t="str">
            <v>[See Rule 12(1) (a) of Income-tax Rules, 1962]</v>
          </cell>
        </row>
        <row r="10">
          <cell r="AD10" t="str">
            <v/>
          </cell>
        </row>
        <row r="12">
          <cell r="E12" t="str">
            <v>°</v>
          </cell>
          <cell r="F12" t="str">
            <v xml:space="preserve">This income-tax return form is meant for companies, other than those claiming </v>
          </cell>
        </row>
        <row r="13">
          <cell r="F13" t="str">
            <v xml:space="preserve">exemption u/s 11, for complying with the requirements of section 139/142/148 of the </v>
          </cell>
        </row>
        <row r="14">
          <cell r="F14" t="str">
            <v>Income-tax Act.</v>
          </cell>
        </row>
        <row r="16">
          <cell r="E16" t="str">
            <v>°</v>
          </cell>
          <cell r="F16" t="str">
            <v xml:space="preserve">All the items are required to be filled in.  If any item is not applicable to you, write NA  </v>
          </cell>
        </row>
        <row r="17">
          <cell r="F17" t="str">
            <v xml:space="preserve"> against that. You may write NIL, for any amount asked for where appropriate.</v>
          </cell>
        </row>
        <row r="19">
          <cell r="E19" t="str">
            <v>°</v>
          </cell>
          <cell r="F19" t="str">
            <v>The amount of losses are to be shown within brackets.</v>
          </cell>
        </row>
        <row r="21">
          <cell r="E21" t="str">
            <v>°</v>
          </cell>
          <cell r="F21" t="str">
            <v xml:space="preserve">DO NOT LEAVE ANY PART OF THE RETURN BLANK.  ENCLOSE A SEPARATE </v>
          </cell>
        </row>
        <row r="22">
          <cell r="F22" t="str">
            <v xml:space="preserve">COMPUTATION SHEET IF THE SPACE PROVIDED IN ANY PART OF THE  </v>
          </cell>
        </row>
        <row r="23">
          <cell r="F23" t="str">
            <v xml:space="preserve">RETURN IS INADEQUATE, WRITING THE AGGREGATE AMOUNTS AT THE </v>
          </cell>
        </row>
        <row r="24">
          <cell r="F24" t="str">
            <v>APPROPRIATE PLACE IN THAT PART.</v>
          </cell>
        </row>
        <row r="26">
          <cell r="E26" t="str">
            <v>°</v>
          </cell>
          <cell r="F26" t="str">
            <v>Please go through the instructions.  These will help you in filling in the return.</v>
          </cell>
        </row>
        <row r="29">
          <cell r="B29" t="str">
            <v>Part-I</v>
          </cell>
        </row>
        <row r="30">
          <cell r="B30" t="str">
            <v>General Information</v>
          </cell>
        </row>
        <row r="32">
          <cell r="B32" t="str">
            <v>1. Assessment Year</v>
          </cell>
          <cell r="J32">
            <v>1</v>
          </cell>
          <cell r="K32">
            <v>9</v>
          </cell>
          <cell r="L32">
            <v>9</v>
          </cell>
          <cell r="M32">
            <v>8</v>
          </cell>
          <cell r="N32" t="str">
            <v>-</v>
          </cell>
          <cell r="O32">
            <v>9</v>
          </cell>
          <cell r="P32">
            <v>9</v>
          </cell>
          <cell r="Q32" t="str">
            <v>2. PA No./GIR No.</v>
          </cell>
          <cell r="W32" t="str">
            <v>A</v>
          </cell>
          <cell r="X32" t="str">
            <v>P</v>
          </cell>
          <cell r="Y32" t="str">
            <v>P</v>
          </cell>
          <cell r="Z32" t="str">
            <v>L</v>
          </cell>
          <cell r="AA32" t="str">
            <v>I</v>
          </cell>
          <cell r="AB32" t="str">
            <v>E</v>
          </cell>
          <cell r="AC32" t="str">
            <v>D</v>
          </cell>
          <cell r="AE32" t="str">
            <v>F</v>
          </cell>
          <cell r="AF32" t="str">
            <v>O</v>
          </cell>
          <cell r="AG32" t="str">
            <v>R</v>
          </cell>
        </row>
        <row r="33">
          <cell r="B33" t="str">
            <v>3. Ward/Circle/Special Range</v>
          </cell>
          <cell r="L33" t="str">
            <v>FOREIGN CIRCLE</v>
          </cell>
          <cell r="X33" t="str">
            <v>4. Return u/s 139 /142/148</v>
          </cell>
          <cell r="AF33">
            <v>139</v>
          </cell>
        </row>
        <row r="34">
          <cell r="B34" t="str">
            <v>5. If revised return, receipt no. &amp; date of filing the original</v>
          </cell>
          <cell r="T34" t="str">
            <v>No.</v>
          </cell>
          <cell r="V34" t="str">
            <v>N</v>
          </cell>
          <cell r="W34" t="str">
            <v>A</v>
          </cell>
          <cell r="Y34" t="str">
            <v>Date</v>
          </cell>
          <cell r="AB34" t="str">
            <v>-</v>
          </cell>
          <cell r="AD34" t="str">
            <v>-</v>
          </cell>
          <cell r="AE34">
            <v>1</v>
          </cell>
          <cell r="AF34">
            <v>9</v>
          </cell>
          <cell r="AG34">
            <v>9</v>
          </cell>
        </row>
        <row r="35">
          <cell r="B35" t="str">
            <v>6. Name</v>
          </cell>
          <cell r="E35" t="str">
            <v>P</v>
          </cell>
          <cell r="F35" t="str">
            <v>T</v>
          </cell>
          <cell r="H35" t="str">
            <v>S</v>
          </cell>
          <cell r="I35" t="str">
            <v>A</v>
          </cell>
          <cell r="J35" t="str">
            <v>P</v>
          </cell>
          <cell r="L35" t="str">
            <v>A</v>
          </cell>
          <cell r="M35" t="str">
            <v>S</v>
          </cell>
          <cell r="N35" t="str">
            <v>I</v>
          </cell>
          <cell r="O35" t="str">
            <v>A</v>
          </cell>
        </row>
        <row r="38">
          <cell r="B38" t="str">
            <v>7. Date of incorporation</v>
          </cell>
          <cell r="N38" t="str">
            <v>-</v>
          </cell>
          <cell r="Q38" t="str">
            <v>-</v>
          </cell>
          <cell r="V38" t="str">
            <v>8. Residence in India*</v>
          </cell>
          <cell r="AC38">
            <v>0</v>
          </cell>
          <cell r="AD38">
            <v>2</v>
          </cell>
          <cell r="AE38" t="str">
            <v>9. Status*</v>
          </cell>
          <cell r="AH38">
            <v>15</v>
          </cell>
        </row>
        <row r="39">
          <cell r="B39" t="str">
            <v>10. Office Address</v>
          </cell>
          <cell r="J39" t="str">
            <v>C</v>
          </cell>
          <cell r="K39" t="str">
            <v>/</v>
          </cell>
          <cell r="L39" t="str">
            <v>O</v>
          </cell>
          <cell r="N39" t="str">
            <v>A</v>
          </cell>
          <cell r="O39" t="str">
            <v>R</v>
          </cell>
          <cell r="P39" t="str">
            <v>T</v>
          </cell>
          <cell r="Q39" t="str">
            <v>H</v>
          </cell>
          <cell r="R39" t="str">
            <v>U</v>
          </cell>
          <cell r="S39" t="str">
            <v>R</v>
          </cell>
          <cell r="U39" t="str">
            <v>A</v>
          </cell>
          <cell r="V39" t="str">
            <v>N</v>
          </cell>
          <cell r="W39" t="str">
            <v>D</v>
          </cell>
          <cell r="X39" t="str">
            <v>E</v>
          </cell>
          <cell r="Y39" t="str">
            <v>R</v>
          </cell>
          <cell r="Z39" t="str">
            <v>S</v>
          </cell>
          <cell r="AA39" t="str">
            <v>E</v>
          </cell>
          <cell r="AB39" t="str">
            <v>N</v>
          </cell>
        </row>
        <row r="40">
          <cell r="B40" t="str">
            <v>D</v>
          </cell>
          <cell r="C40" t="str">
            <v>U</v>
          </cell>
          <cell r="E40" t="str">
            <v>P</v>
          </cell>
          <cell r="F40" t="str">
            <v>A</v>
          </cell>
          <cell r="G40" t="str">
            <v>R</v>
          </cell>
          <cell r="H40" t="str">
            <v>C</v>
          </cell>
          <cell r="J40" t="str">
            <v>T</v>
          </cell>
          <cell r="K40" t="str">
            <v>R</v>
          </cell>
          <cell r="L40" t="str">
            <v>I</v>
          </cell>
          <cell r="M40" t="str">
            <v>N</v>
          </cell>
          <cell r="N40" t="str">
            <v>I</v>
          </cell>
          <cell r="O40" t="str">
            <v>T</v>
          </cell>
          <cell r="P40" t="str">
            <v>Y</v>
          </cell>
        </row>
        <row r="41">
          <cell r="B41">
            <v>1</v>
          </cell>
          <cell r="C41">
            <v>7</v>
          </cell>
          <cell r="E41" t="str">
            <v>M</v>
          </cell>
          <cell r="F41" t="str">
            <v>G</v>
          </cell>
          <cell r="H41" t="str">
            <v>R</v>
          </cell>
          <cell r="I41" t="str">
            <v>O</v>
          </cell>
          <cell r="J41" t="str">
            <v>A</v>
          </cell>
          <cell r="K41" t="str">
            <v>D</v>
          </cell>
        </row>
        <row r="42">
          <cell r="B42" t="str">
            <v>B</v>
          </cell>
          <cell r="C42" t="str">
            <v>A</v>
          </cell>
          <cell r="D42" t="str">
            <v>N</v>
          </cell>
          <cell r="E42" t="str">
            <v>G</v>
          </cell>
          <cell r="F42" t="str">
            <v>A</v>
          </cell>
          <cell r="G42" t="str">
            <v>L</v>
          </cell>
          <cell r="H42" t="str">
            <v>O</v>
          </cell>
          <cell r="I42" t="str">
            <v>R</v>
          </cell>
          <cell r="J42" t="str">
            <v>E</v>
          </cell>
          <cell r="Z42" t="str">
            <v>PIN :</v>
          </cell>
          <cell r="AC42">
            <v>5</v>
          </cell>
          <cell r="AD42">
            <v>6</v>
          </cell>
          <cell r="AE42">
            <v>0</v>
          </cell>
          <cell r="AF42">
            <v>0</v>
          </cell>
          <cell r="AG42">
            <v>0</v>
          </cell>
          <cell r="AH42">
            <v>1</v>
          </cell>
        </row>
        <row r="43">
          <cell r="B43" t="str">
            <v>11. Telephone Numbers :</v>
          </cell>
          <cell r="K43">
            <v>5</v>
          </cell>
          <cell r="L43">
            <v>5</v>
          </cell>
          <cell r="M43">
            <v>9</v>
          </cell>
          <cell r="N43">
            <v>6</v>
          </cell>
          <cell r="O43">
            <v>2</v>
          </cell>
          <cell r="P43">
            <v>6</v>
          </cell>
          <cell r="Q43">
            <v>2</v>
          </cell>
        </row>
        <row r="44">
          <cell r="B44" t="str">
            <v xml:space="preserve">12. Is this the first assessment of the </v>
          </cell>
          <cell r="T44" t="str">
            <v>15. Has the company claimed any Double</v>
          </cell>
        </row>
        <row r="45">
          <cell r="B45" t="str">
            <v xml:space="preserve">      company? **</v>
          </cell>
          <cell r="Q45" t="str">
            <v>YES</v>
          </cell>
          <cell r="T45" t="str">
            <v xml:space="preserve">       Taxation Relief?**</v>
          </cell>
          <cell r="AG45" t="str">
            <v>YES</v>
          </cell>
        </row>
        <row r="46">
          <cell r="B46" t="str">
            <v xml:space="preserve">13.  Is the company assessed to </v>
          </cell>
          <cell r="T46" t="str">
            <v>(i)  Under agreement with foreign country **</v>
          </cell>
          <cell r="AG46" t="str">
            <v>YES</v>
          </cell>
        </row>
        <row r="47">
          <cell r="B47" t="str">
            <v xml:space="preserve">       Wealth-tax? **</v>
          </cell>
          <cell r="Q47" t="str">
            <v>NO</v>
          </cell>
          <cell r="T47" t="str">
            <v>(ii)  In respect of a country with which no</v>
          </cell>
          <cell r="AG47" t="str">
            <v>NO</v>
          </cell>
        </row>
        <row r="48">
          <cell r="B48" t="str">
            <v>14.  Is the return being filed as a</v>
          </cell>
          <cell r="T48" t="str">
            <v xml:space="preserve">   agreement exists **</v>
          </cell>
        </row>
        <row r="49">
          <cell r="B49" t="str">
            <v xml:space="preserve">       representative assessee? **</v>
          </cell>
          <cell r="Q49" t="str">
            <v>NO</v>
          </cell>
          <cell r="T49" t="str">
            <v>(iii)  Name of the country</v>
          </cell>
          <cell r="AB49" t="str">
            <v>INDONESIA</v>
          </cell>
        </row>
        <row r="51">
          <cell r="B51" t="str">
            <v>* Select the appropriate code number given below:</v>
          </cell>
          <cell r="AC51" t="str">
            <v>** Write Yes/No</v>
          </cell>
        </row>
        <row r="53">
          <cell r="B53" t="str">
            <v>Residence in India</v>
          </cell>
          <cell r="L53" t="str">
            <v>Status</v>
          </cell>
        </row>
        <row r="54">
          <cell r="D54" t="str">
            <v>Resident</v>
          </cell>
          <cell r="I54" t="str">
            <v>01</v>
          </cell>
          <cell r="L54" t="str">
            <v xml:space="preserve">(a)    A domestic company in which the </v>
          </cell>
        </row>
        <row r="55">
          <cell r="D55" t="str">
            <v>Non-resident</v>
          </cell>
          <cell r="I55" t="str">
            <v>02</v>
          </cell>
          <cell r="M55" t="str">
            <v xml:space="preserve">  public are substantially interested.</v>
          </cell>
          <cell r="Y55" t="str">
            <v>12</v>
          </cell>
        </row>
        <row r="57">
          <cell r="L57" t="str">
            <v xml:space="preserve">(b)    A domestic company which is not </v>
          </cell>
        </row>
        <row r="58">
          <cell r="L58" t="str">
            <v xml:space="preserve">        a company in which the public are </v>
          </cell>
        </row>
        <row r="59">
          <cell r="L59" t="str">
            <v xml:space="preserve">        substantially interested.</v>
          </cell>
          <cell r="Y59" t="str">
            <v>13</v>
          </cell>
        </row>
        <row r="61">
          <cell r="L61" t="str">
            <v>(c)    A company other than a domestic</v>
          </cell>
        </row>
        <row r="62">
          <cell r="M62" t="str">
            <v xml:space="preserve">  company</v>
          </cell>
          <cell r="Y62" t="str">
            <v>15</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Tracker"/>
      <sheetName val="Entries"/>
      <sheetName val="Provisional entries"/>
      <sheetName val="DCDL Consol June 06"/>
      <sheetName val="Infocity-Chandigarh"/>
      <sheetName val="Infocity-Kolkata"/>
      <sheetName val="DCDL-final"/>
      <sheetName val="Info city-Bangalore"/>
      <sheetName val="Info city-Hyderabad"/>
      <sheetName val="GKS"/>
      <sheetName val="Roadtech"/>
      <sheetName val="Udipti"/>
      <sheetName val="Bhoruka"/>
      <sheetName val="Shivaji"/>
      <sheetName val="Real Estate"/>
      <sheetName val="Info city- Chennai"/>
      <sheetName val="GT_Custom"/>
      <sheetName val="Passion"/>
      <sheetName val="#REF"/>
      <sheetName val="BS, PL, Sch 5 to 9"/>
      <sheetName val="Consol DCDL-June-06"/>
      <sheetName val="MISC"/>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Introduction"/>
      <sheetName val="Model (Not Merged)"/>
      <sheetName val="Global Assmptions"/>
      <sheetName val="jobhist"/>
      <sheetName val="Page1"/>
      <sheetName val="SBU"/>
      <sheetName val="xSeries255"/>
    </sheetNames>
    <sheetDataSet>
      <sheetData sheetId="0" refreshError="1">
        <row r="16">
          <cell r="E16">
            <v>1996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empty environment"/>
      <sheetName val="empty safety"/>
      <sheetName val="enviro menu"/>
      <sheetName val="main menu"/>
      <sheetName val="Parameters_English"/>
      <sheetName val="user manual"/>
      <sheetName val="safety menu"/>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E0"/>
      <sheetName val="E1"/>
      <sheetName val="E2"/>
      <sheetName val="E3"/>
      <sheetName val="E4"/>
      <sheetName val="E5"/>
      <sheetName val="E6"/>
      <sheetName val="E7"/>
      <sheetName val="E8"/>
      <sheetName val="E9"/>
      <sheetName val="E10"/>
      <sheetName val="E11"/>
      <sheetName val="feedback safety"/>
      <sheetName val="feedback environment"/>
    </sheetNames>
    <sheetDataSet>
      <sheetData sheetId="0"/>
      <sheetData sheetId="1"/>
      <sheetData sheetId="2"/>
      <sheetData sheetId="3"/>
      <sheetData sheetId="4">
        <row r="47">
          <cell r="W47" t="str">
            <v>Internal audit</v>
          </cell>
        </row>
        <row r="48">
          <cell r="U48" t="str">
            <v>Safety events (lessons from debriefings)</v>
          </cell>
          <cell r="W48" t="str">
            <v>Management audit</v>
          </cell>
        </row>
        <row r="49">
          <cell r="U49" t="str">
            <v>Internal safety audit</v>
          </cell>
          <cell r="W49" t="str">
            <v>Environment Representatives audit</v>
          </cell>
        </row>
        <row r="50">
          <cell r="U50" t="str">
            <v>Management audit</v>
          </cell>
          <cell r="W50" t="str">
            <v>Filling out the rating table format attached to the 2008 Objectives Plan</v>
          </cell>
        </row>
        <row r="51">
          <cell r="U51" t="str">
            <v>Insurance company's audit</v>
          </cell>
          <cell r="W51" t="str">
            <v>Procedures &amp; Standards</v>
          </cell>
        </row>
        <row r="52">
          <cell r="U52" t="str">
            <v>Static electricity audit</v>
          </cell>
          <cell r="W52" t="str">
            <v>Emissions</v>
          </cell>
        </row>
        <row r="53">
          <cell r="U53" t="str">
            <v>Safety representatives audit</v>
          </cell>
          <cell r="W53" t="str">
            <v>Wastewater &amp; Wastes</v>
          </cell>
        </row>
        <row r="54">
          <cell r="U54" t="str">
            <v>Safety Committee</v>
          </cell>
          <cell r="W54" t="str">
            <v>Source handling</v>
          </cell>
        </row>
        <row r="55">
          <cell r="U55" t="str">
            <v>Safety Assurance Unit instructions</v>
          </cell>
          <cell r="W55" t="str">
            <v>Risk management</v>
          </cell>
        </row>
        <row r="56">
          <cell r="U56" t="str">
            <v>Procedures &amp; Standards</v>
          </cell>
          <cell r="W56" t="str">
            <v>Improvement teams</v>
          </cell>
        </row>
        <row r="57">
          <cell r="U57" t="str">
            <v>Occupational hygiene - environmental monitoring</v>
          </cell>
          <cell r="W57" t="str">
            <v>Survey of enforcement plans</v>
          </cell>
        </row>
        <row r="58">
          <cell r="U58" t="str">
            <v>Noise audit</v>
          </cell>
          <cell r="W58" t="str">
            <v>Adding environment instructions to the Batch Cards</v>
          </cell>
        </row>
        <row r="59">
          <cell r="U59" t="str">
            <v>JSA</v>
          </cell>
        </row>
        <row r="60">
          <cell r="U60" t="str">
            <v>Risk management</v>
          </cell>
        </row>
        <row r="61">
          <cell r="U61" t="str">
            <v>HAZOP</v>
          </cell>
        </row>
        <row r="62">
          <cell r="U62" t="str">
            <v>Firefighting services inspection</v>
          </cell>
        </row>
        <row r="63">
          <cell r="U63" t="str">
            <v>Asbestos-roof survey</v>
          </cell>
        </row>
        <row r="64">
          <cell r="U64" t="str">
            <v>Safety representatives forum</v>
          </cell>
        </row>
        <row r="65">
          <cell r="U65" t="str">
            <v>Facility Manager's notes</v>
          </cell>
        </row>
        <row r="66">
          <cell r="U66" t="str">
            <v>Environment</v>
          </cell>
        </row>
        <row r="67">
          <cell r="U67" t="str">
            <v>Project meeting</v>
          </cell>
        </row>
        <row r="68">
          <cell r="U68" t="str">
            <v>Machine guarding survey</v>
          </cell>
        </row>
        <row r="69">
          <cell r="U69" t="str">
            <v>Gas safety survey</v>
          </cell>
        </row>
        <row r="70">
          <cell r="U70" t="str">
            <v>Emergency drills</v>
          </cell>
        </row>
        <row r="71">
          <cell r="U71" t="str">
            <v>Improvement teams</v>
          </cell>
        </row>
        <row r="72">
          <cell r="U72" t="str">
            <v>Batch Card upgrading</v>
          </cell>
        </row>
        <row r="73">
          <cell r="U73" t="str">
            <v>Process training-kits</v>
          </cell>
        </row>
        <row r="74">
          <cell r="U74" t="str">
            <v>Material &amp; process test</v>
          </cell>
        </row>
        <row r="75">
          <cell r="U75" t="str">
            <v>MSDS gap closing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empty environment"/>
      <sheetName val="empty safety"/>
      <sheetName val="enviro menu"/>
      <sheetName val="main menu"/>
      <sheetName val="Parameters_English"/>
      <sheetName val="user manual"/>
      <sheetName val="safety menu"/>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E0"/>
      <sheetName val="E1"/>
      <sheetName val="E2"/>
      <sheetName val="E3"/>
      <sheetName val="E4"/>
      <sheetName val="E5"/>
      <sheetName val="E6"/>
      <sheetName val="E7"/>
      <sheetName val="E8"/>
      <sheetName val="E9"/>
      <sheetName val="E10"/>
      <sheetName val="E11"/>
      <sheetName val="feedback safety"/>
      <sheetName val="feedback environment"/>
    </sheetNames>
    <sheetDataSet>
      <sheetData sheetId="0"/>
      <sheetData sheetId="1"/>
      <sheetData sheetId="2"/>
      <sheetData sheetId="3"/>
      <sheetData sheetId="4">
        <row r="2">
          <cell r="U2">
            <v>0</v>
          </cell>
        </row>
        <row r="3">
          <cell r="U3" t="str">
            <v>$500</v>
          </cell>
        </row>
        <row r="4">
          <cell r="U4" t="str">
            <v>$1,000</v>
          </cell>
        </row>
        <row r="5">
          <cell r="U5" t="str">
            <v>$5,000</v>
          </cell>
        </row>
        <row r="6">
          <cell r="U6" t="str">
            <v>$10,000</v>
          </cell>
        </row>
        <row r="7">
          <cell r="U7" t="str">
            <v>$20000</v>
          </cell>
        </row>
        <row r="8">
          <cell r="U8" t="str">
            <v>$50,000</v>
          </cell>
        </row>
        <row r="9">
          <cell r="U9" t="str">
            <v>$100,000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ﾐｶ納品書 ﾁｪｯｸ用"/>
      <sheetName val="ﾐｶ納品書"/>
      <sheetName val="ミト納品書"/>
      <sheetName val="ﾐｼ納品書"/>
      <sheetName val="Sheet5"/>
      <sheetName val="原紙"/>
      <sheetName val="2004年2月"/>
      <sheetName val="2003ｸﾞﾗﾌ"/>
      <sheetName val="WAKTU"/>
      <sheetName val="Sheet1"/>
      <sheetName val="ﾐｶ納品書_ﾁｪｯｸ用"/>
      <sheetName val=""/>
      <sheetName val="一覧１"/>
      <sheetName val="進捗管理表"/>
      <sheetName val="各打点の閾値設定"/>
      <sheetName val="Turnover Chart-1415"/>
      <sheetName val="表紙"/>
      <sheetName val="全工数２"/>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UBLISHED RESULTS"/>
      <sheetName val="LIMITED REVIEW"/>
      <sheetName val="BS P&amp;L"/>
      <sheetName val="Schedule 4"/>
      <sheetName val="Schedule5"/>
      <sheetName val="PART IV (2)"/>
      <sheetName val="GROUPING"/>
      <sheetName val="Sheet1"/>
      <sheetName val="PROVISIONS"/>
      <sheetName val="AS22 PROV EFF TAX RATE"/>
      <sheetName val="CASHFLOW"/>
      <sheetName val="CFLOWWKG"/>
      <sheetName val="MDREMN.CALN."/>
      <sheetName val="DISCUSSION WITH SA"/>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MA"/>
      <sheetName val="packing"/>
      <sheetName val="P&amp;L Items"/>
      <sheetName val="Assumption"/>
      <sheetName val="Power &amp; fuel"/>
      <sheetName val="Other CA"/>
      <sheetName val="Capex details"/>
      <sheetName val="tax"/>
      <sheetName val="R.Mat"/>
      <sheetName val="Adm.exp."/>
      <sheetName val="Interest"/>
      <sheetName val="FB Limits"/>
      <sheetName val="CMS Sales"/>
      <sheetName val=" DomSales"/>
      <sheetName val="PTFE Export"/>
      <sheetName val="Bankwise limits"/>
      <sheetName val="Overall Limits"/>
      <sheetName val="Misc requests"/>
      <sheetName val="Cover Sheet "/>
      <sheetName val="LC Limits"/>
      <sheetName val="Perf. Review"/>
      <sheetName val="GROUPING"/>
      <sheetName val="M.I.S."/>
      <sheetName val="Stock &amp;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High"/>
      <sheetName val="Ten Year"/>
      <sheetName val="S &amp; A"/>
      <sheetName val="Balance Sheet"/>
      <sheetName val="P &amp; L"/>
      <sheetName val="S 1 to 4"/>
      <sheetName val="S 5 to 6"/>
      <sheetName val="S 7 to 9"/>
      <sheetName val="S 10 to 12"/>
      <sheetName val="S 13 to 16"/>
      <sheetName val="S 17 to 18"/>
      <sheetName val="S 19 to 21"/>
      <sheetName val="S 22 to 24"/>
      <sheetName val="add info"/>
      <sheetName val="Rel Party"/>
      <sheetName val="Inv Det"/>
      <sheetName val="cash flow"/>
      <sheetName val="JV Detail"/>
      <sheetName val="Working"/>
      <sheetName val="Related party"/>
      <sheetName val="grouping"/>
      <sheetName val="Mar03"/>
      <sheetName val="Mar02"/>
      <sheetName val="BS Abs"/>
      <sheetName val="Ratio"/>
      <sheetName val="Ratio B"/>
      <sheetName val="GRAPH"/>
      <sheetName val="ED"/>
      <sheetName val="TDS"/>
      <sheetName val="Deb age"/>
      <sheetName val="D.R."/>
      <sheetName val="212st"/>
      <sheetName val="Summary for Segment"/>
      <sheetName val="Details"/>
      <sheetName val="Existing"/>
    </sheetNames>
    <sheetDataSet>
      <sheetData sheetId="0"/>
      <sheetData sheetId="1"/>
      <sheetData sheetId="2" refreshError="1">
        <row r="4">
          <cell r="A4" t="str">
            <v>SOURCES OF FUNDS</v>
          </cell>
        </row>
        <row r="5">
          <cell r="A5" t="str">
            <v>Own Funds</v>
          </cell>
        </row>
        <row r="6">
          <cell r="A6" t="str">
            <v>Retained Profit/ (Loss)</v>
          </cell>
        </row>
        <row r="7">
          <cell r="A7" t="str">
            <v>Depreciation</v>
          </cell>
        </row>
        <row r="8">
          <cell r="A8" t="str">
            <v>D.R.E. charged off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ANK3"/>
    </sheetNames>
    <definedNames>
      <definedName name="UNITOK"/>
    </defined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mm Link (2)"/>
      <sheetName val="Sheet1"/>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ATES"/>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POLY"/>
      <sheetName val="Ins &amp; Bonds"/>
      <sheetName val="Sch April 04-05modif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refreshError="1"/>
      <sheetData sheetId="69" refreshError="1"/>
      <sheetData sheetId="7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arch-06 (2)"/>
      <sheetName val="To be Discuss"/>
      <sheetName val="September-06"/>
      <sheetName val="August-06"/>
      <sheetName val="July-06"/>
      <sheetName val="Narayan Shau"/>
      <sheetName val="June-06"/>
      <sheetName val="May-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Account Rec Summary"/>
      <sheetName val="Supplemental Info"/>
      <sheetName val="24084-23475"/>
      <sheetName val="Summary Recs"/>
      <sheetName val="VLM"/>
      <sheetName val="Workings 0102"/>
      <sheetName val="GL BAl. Details"/>
      <sheetName val="Exp"/>
      <sheetName val="Shivaji"/>
      <sheetName val="PopCache"/>
      <sheetName val="Business Summary Reports"/>
      <sheetName val="Header"/>
      <sheetName val="10-24 Bal Sheet"/>
      <sheetName val="18. Segment Summary"/>
      <sheetName val="5. Key Metrics QTR VPY "/>
      <sheetName val="FINAL"/>
      <sheetName val="Emp Adv "/>
      <sheetName val="SalaryData"/>
      <sheetName val="New FC Pivot Table"/>
      <sheetName val="Salary Details"/>
      <sheetName val="Amortizations - Fixed"/>
      <sheetName val="Pro Forma"/>
      <sheetName val="DATA - INCOME STATEMENTSII"/>
      <sheetName val="Power &amp; Fuel (S)"/>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A"/>
      <sheetName val="PMSTABLE"/>
      <sheetName val="ofa dump"/>
      <sheetName val="Corp MARS COA"/>
      <sheetName val="Partnership Split"/>
      <sheetName val="Reserve Walk"/>
      <sheetName val="Sheet1"/>
      <sheetName val="Assumptions"/>
      <sheetName val="#REF"/>
      <sheetName val="OFA EXPORT"/>
      <sheetName val="MOR Rate"/>
      <sheetName val="Rates - 01"/>
      <sheetName val="Controlsheet"/>
      <sheetName val="xMark6OS"/>
      <sheetName val="LINK GAP"/>
      <sheetName val="LINK MOR"/>
      <sheetName val="AR reconciliation - May 02"/>
      <sheetName val="Original Eagle JE"/>
      <sheetName val="SOOURCE"/>
      <sheetName val="pl"/>
      <sheetName val="Parameter"/>
      <sheetName val="P&amp;L"/>
      <sheetName val="Input"/>
      <sheetName val="Pac Ext"/>
      <sheetName val="WIP Apr"/>
      <sheetName val="IFS NBV"/>
      <sheetName val="Hidden"/>
      <sheetName val="Forwards OP"/>
      <sheetName val="PL_Scenario"/>
      <sheetName val="Variables"/>
      <sheetName val="MACRO1"/>
      <sheetName val="2002 adjustments"/>
      <sheetName val="Summary Def Costs"/>
      <sheetName val="fa"/>
      <sheetName val="ubas_credsvc"/>
      <sheetName val="DataInput"/>
      <sheetName val="tbl_interest"/>
      <sheetName val="Svcs0804"/>
      <sheetName val="APRIL special YTD"/>
      <sheetName val="Deal Name"/>
      <sheetName val="Appendix-B1"/>
      <sheetName val="Appendix-B2"/>
      <sheetName val="Working notes-Cash Flow"/>
      <sheetName val="@TASK535_847"/>
      <sheetName val="Inventory Est June05_G"/>
      <sheetName val="Forex"/>
      <sheetName val="PD Cause"/>
      <sheetName val="References"/>
      <sheetName val="Final HU TB Jun 2002"/>
      <sheetName val="February"/>
      <sheetName val="customer"/>
      <sheetName val="Lookup drop down Sheet"/>
      <sheetName val="Total Cons Marketing"/>
      <sheetName val="1월"/>
      <sheetName val="JAN"/>
      <sheetName val="JUN"/>
      <sheetName val="TOT"/>
      <sheetName val="table"/>
      <sheetName val="Down-Input"/>
      <sheetName val="Assumption"/>
      <sheetName val="Holidays"/>
      <sheetName val="Waterfall"/>
      <sheetName val="1J5199TB"/>
      <sheetName val="133599TB "/>
      <sheetName val="INPC"/>
      <sheetName val="EXPENSE"/>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Tax Computation"/>
      <sheetName val="Inflation"/>
      <sheetName val="Overview"/>
      <sheetName val="Estimate"/>
      <sheetName val="Monthly Quarterly"/>
      <sheetName val="PS02"/>
      <sheetName val="Letter"/>
      <sheetName val="Inventory"/>
      <sheetName val="Resumen mensual datos"/>
      <sheetName val="PSI"/>
      <sheetName val="Currency code"/>
      <sheetName val="Customer Details"/>
      <sheetName val="IS EQPT"/>
      <sheetName val="2Q03_Oracle_Data_v2"/>
      <sheetName val="Acsformat"/>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UK"/>
      <sheetName val="Sales"/>
      <sheetName val="Liabilities Assumptions"/>
      <sheetName val="ND "/>
      <sheetName val="GST"/>
      <sheetName val="Mapping"/>
      <sheetName val="EMEA Mappings"/>
      <sheetName val="Adjustment Sub-Category"/>
      <sheetName val="Mappings"/>
      <sheetName val="Hyperion &amp; FAS 91 Mapping"/>
      <sheetName val="SOB list"/>
      <sheetName val="Sheet 2"/>
      <sheetName val="CSA Direct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cro1"/>
    </sheetNames>
    <sheetDataSet>
      <sheetData sheetId="0" refreshError="1">
        <row r="1">
          <cell r="A1" t="str">
            <v>mm()</v>
          </cell>
        </row>
        <row r="4">
          <cell r="A4" t="str">
            <v>mm1()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GTATOR"/>
    </sheetNames>
    <definedNames>
      <definedName name="_xlbgnm.OPT8"/>
      <definedName name="_xlbgnm.OPT9"/>
    </definedNames>
    <sheetDataSet>
      <sheetData sheetId="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XXXXXX"/>
      <sheetName val="P&amp;L"/>
      <sheetName val="TECH "/>
      <sheetName val="MISC"/>
      <sheetName val="CONT"/>
      <sheetName val="YARN_REC"/>
      <sheetName val="R.M_COST"/>
      <sheetName val="CNT_WISE_RM_VAR"/>
      <sheetName val="STAGE_WISE"/>
      <sheetName val="RF_STOP "/>
      <sheetName val="PRODUCT_MIX"/>
      <sheetName val="SPEED "/>
      <sheetName val="HANK "/>
      <sheetName val="BONDA "/>
      <sheetName val="R_M&amp;P_M_VAR"/>
      <sheetName val="SALE_VAR"/>
      <sheetName val="PACK_COST"/>
      <sheetName val="INV_LOSS&amp;WASTE"/>
      <sheetName val="STORE"/>
      <sheetName val="JE10310X"/>
      <sheetName val="Exp"/>
      <sheetName val="UNIT-II"/>
      <sheetName val="PointNo.5"/>
      <sheetName val="INDORAMA Group June 02"/>
      <sheetName val="Dels"/>
      <sheetName val="Europe Consolidated"/>
      <sheetName val="Leadsheet"/>
      <sheetName val="Backup"/>
      <sheetName val="BS Schdl-3-Fixed Assets"/>
      <sheetName val="UII_MAR"/>
      <sheetName val="Financials"/>
      <sheetName val="Internal Data"/>
      <sheetName val="Exchange Rate"/>
      <sheetName val="Jan05-Mar05"/>
      <sheetName val="Apr05-Jun05"/>
      <sheetName val="Jul05-Sep05"/>
      <sheetName val="Oct05-Dec05"/>
      <sheetName val="Jan06-Mar06"/>
      <sheetName val="pack pnl-99"/>
      <sheetName val="BS"/>
      <sheetName val="Intaccrual"/>
      <sheetName val="S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VER"/>
      <sheetName val="INDEX"/>
      <sheetName val="Completed Projects- 2008"/>
      <sheetName val="Monthly Operation Review"/>
      <sheetName val="Ongoing Projects- 2008"/>
      <sheetName val="Mainpnl rdl usd 000"/>
      <sheetName val="Main pnl-RDL"/>
      <sheetName val="Sale BD &amp; Int"/>
      <sheetName val="SegmentP&amp;LUSD 000"/>
      <sheetName val="Segment P&amp;L"/>
      <sheetName val="Sale Summ"/>
      <sheetName val="PROD &amp; SALES PLAN WP-08"/>
      <sheetName val="Prduc Summ"/>
      <sheetName val="P&amp;L whole-For Working only"/>
      <sheetName val="P&amp;L Hydro-Amino"/>
      <sheetName val="pnl Aza"/>
      <sheetName val="Hydroxynmpp"/>
      <sheetName val="AMINO NITRILE-Without R&amp;D"/>
      <sheetName val="WP-08 USD&quot;000 LIAT"/>
      <sheetName val="Saf &amp; Eco"/>
      <sheetName val="Solvt Recov"/>
      <sheetName val="Major Down Time"/>
      <sheetName val="WP-LIAT(10.12.07)"/>
      <sheetName val="Original P&amp;L-08"/>
      <sheetName val="SALES PLAN-08"/>
      <sheetName val="CLM-TIOC"/>
      <sheetName val="AZA-ERY BASE"/>
      <sheetName val="R-CMH"/>
      <sheetName val="CLD CSA"/>
      <sheetName val="HYDROXY"/>
      <sheetName val="VENLAFAXINE (SRT)"/>
      <sheetName val="EZITIMIBE"/>
      <sheetName val="VENLAFAXINE (MACROLIDE)"/>
      <sheetName val="CLP-8"/>
      <sheetName val="SRTMANDELATE"/>
      <sheetName val="OLANZAPINE"/>
      <sheetName val="FAMCICLOVIR"/>
      <sheetName val="MONTELUKST"/>
      <sheetName val="SAS-(MPP+API)"/>
      <sheetName val="FLUVASTATIN"/>
      <sheetName val="DBFETCI"/>
      <sheetName val="TRITYL LOSARTAN"/>
      <sheetName val="AZA-TIOC"/>
      <sheetName val="IRB-API"/>
      <sheetName val="ATORVASTATIN"/>
      <sheetName val="S DIPAMP"/>
      <sheetName val="QUETAPINE FUMRATE"/>
      <sheetName val="CLM1-ERYBASE"/>
      <sheetName val="clmi (Reprocessing)"/>
      <sheetName val="famciclovir(No Production)"/>
      <sheetName val="nfx"/>
      <sheetName val="CLDCSA"/>
      <sheetName val="SERTRALINE RACEMATE"/>
      <sheetName val="IRBESARTAQN-API"/>
      <sheetName val="FAMCLOCIVIR-MINI"/>
      <sheetName val="IRBESARTAN"/>
      <sheetName val="AZZA COMPOUND-Without R&amp;D"/>
      <sheetName val="SRT MANDELATE"/>
      <sheetName val="S-DIPAMP"/>
      <sheetName val="realis analy"/>
      <sheetName val="wc-UGAAP"/>
      <sheetName val="cash flow"/>
      <sheetName val="bs"/>
      <sheetName val="MONTELUKAST"/>
      <sheetName val="FLUVASTATIN SODIUM"/>
      <sheetName val="prod ratio"/>
      <sheetName val="MOR-OCT08-11.11.08"/>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UB RESL"/>
      <sheetName val="BS P&amp;L"/>
      <sheetName val="Schedule 4"/>
      <sheetName val="Schedule5"/>
      <sheetName val="PART IV (2)"/>
      <sheetName val="GROUPING"/>
      <sheetName val="ENTRIES"/>
      <sheetName val="PROVISIONS"/>
      <sheetName val="AS22 PROV EFF TAX RATE"/>
      <sheetName val="CASHFLOW"/>
      <sheetName val="CFLOWWKG"/>
      <sheetName val="MDREMN.CALN."/>
      <sheetName val="DISCUSSION WITH SA"/>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MICRO"/>
      <sheetName val="Sheet1"/>
      <sheetName val="FA"/>
      <sheetName val="Fasset"/>
      <sheetName val="MISC"/>
      <sheetName val="#REF"/>
      <sheetName val="summary"/>
      <sheetName val="BSHEET"/>
      <sheetName val="RES"/>
      <sheetName val="Con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MA"/>
      <sheetName val="packing"/>
      <sheetName val="P&amp;L Items"/>
      <sheetName val="Assumption"/>
      <sheetName val="Power &amp; fuel"/>
      <sheetName val="Other CA"/>
      <sheetName val="Capex details"/>
      <sheetName val="tax"/>
      <sheetName val="R.Mat"/>
      <sheetName val="Adm.exp."/>
      <sheetName val="Interest"/>
      <sheetName val="FB Limits"/>
      <sheetName val="CMS Sales"/>
      <sheetName val=" DomSales"/>
      <sheetName val="PTFE Export"/>
      <sheetName val="Bankwise limits"/>
      <sheetName val="Overall Limits"/>
      <sheetName val="Misc requests"/>
      <sheetName val="Cover Sheet "/>
      <sheetName val="LC Limits"/>
      <sheetName val="Perf. Review"/>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umm Addition"/>
      <sheetName val="Sheet2"/>
      <sheetName val="POLY"/>
      <sheetName val="DTY"/>
      <sheetName val="SPUN"/>
      <sheetName val="Shivaji"/>
      <sheetName val="POWER-DEPT"/>
      <sheetName val="ADDITION UPTO JUN-05"/>
      <sheetName val="Sheet1"/>
      <sheetName val="5(a)"/>
    </sheetNames>
    <sheetDataSet>
      <sheetData sheetId="0">
        <row r="9">
          <cell r="E9">
            <v>530000001975</v>
          </cell>
        </row>
      </sheetData>
      <sheetData sheetId="1">
        <row r="9">
          <cell r="E9">
            <v>530000001975</v>
          </cell>
        </row>
      </sheetData>
      <sheetData sheetId="2" refreshError="1">
        <row r="9">
          <cell r="E9">
            <v>530000001975</v>
          </cell>
        </row>
        <row r="10">
          <cell r="E10">
            <v>620000000348</v>
          </cell>
        </row>
        <row r="12">
          <cell r="E12">
            <v>610000000938</v>
          </cell>
        </row>
        <row r="13">
          <cell r="E13">
            <v>610000000937</v>
          </cell>
        </row>
        <row r="14">
          <cell r="E14">
            <v>610000000903</v>
          </cell>
        </row>
        <row r="15">
          <cell r="E15">
            <v>610000000910</v>
          </cell>
        </row>
        <row r="16">
          <cell r="E16">
            <v>610000000911</v>
          </cell>
        </row>
        <row r="17">
          <cell r="E17">
            <v>610000000912</v>
          </cell>
        </row>
        <row r="18">
          <cell r="E18">
            <v>610000000913</v>
          </cell>
        </row>
        <row r="19">
          <cell r="E19">
            <v>610000000914</v>
          </cell>
        </row>
        <row r="20">
          <cell r="E20">
            <v>610000000915</v>
          </cell>
        </row>
        <row r="21">
          <cell r="E21">
            <v>610000000916</v>
          </cell>
        </row>
        <row r="22">
          <cell r="E22">
            <v>610000000917</v>
          </cell>
        </row>
        <row r="23">
          <cell r="E23">
            <v>610000000918</v>
          </cell>
        </row>
        <row r="24">
          <cell r="E24">
            <v>610000000919</v>
          </cell>
        </row>
        <row r="25">
          <cell r="E25">
            <v>610000000920</v>
          </cell>
        </row>
        <row r="26">
          <cell r="E26">
            <v>610000000921</v>
          </cell>
        </row>
        <row r="27">
          <cell r="E27">
            <v>610000000922</v>
          </cell>
        </row>
        <row r="28">
          <cell r="E28">
            <v>610000000923</v>
          </cell>
        </row>
        <row r="29">
          <cell r="E29">
            <v>610000000924</v>
          </cell>
        </row>
        <row r="30">
          <cell r="E30">
            <v>610000000941</v>
          </cell>
        </row>
        <row r="32">
          <cell r="E32">
            <v>600000001169</v>
          </cell>
        </row>
        <row r="33">
          <cell r="E33">
            <v>600000001251</v>
          </cell>
        </row>
        <row r="34">
          <cell r="E34">
            <v>600000001167</v>
          </cell>
        </row>
        <row r="35">
          <cell r="E35">
            <v>600000001168</v>
          </cell>
        </row>
        <row r="36">
          <cell r="E36">
            <v>600000001152</v>
          </cell>
        </row>
        <row r="37">
          <cell r="E37">
            <v>600000001217</v>
          </cell>
        </row>
        <row r="38">
          <cell r="E38">
            <v>600000001143</v>
          </cell>
        </row>
        <row r="39">
          <cell r="E39">
            <v>600000001166</v>
          </cell>
        </row>
        <row r="41">
          <cell r="E41">
            <v>510000001153</v>
          </cell>
        </row>
        <row r="42">
          <cell r="E42">
            <v>510000001094</v>
          </cell>
        </row>
        <row r="43">
          <cell r="E43">
            <v>510000001096</v>
          </cell>
        </row>
        <row r="47">
          <cell r="E47">
            <v>620000000350</v>
          </cell>
        </row>
        <row r="48">
          <cell r="E48">
            <v>530000001961</v>
          </cell>
        </row>
        <row r="49">
          <cell r="E49">
            <v>530000001976</v>
          </cell>
        </row>
        <row r="50">
          <cell r="E50">
            <v>530000001977</v>
          </cell>
        </row>
        <row r="51">
          <cell r="E51">
            <v>530000001968</v>
          </cell>
        </row>
        <row r="52">
          <cell r="E52">
            <v>530000001969</v>
          </cell>
        </row>
        <row r="53">
          <cell r="E53">
            <v>620000000339</v>
          </cell>
        </row>
        <row r="54">
          <cell r="E54">
            <v>620000000340</v>
          </cell>
        </row>
        <row r="55">
          <cell r="E55">
            <v>620000000351</v>
          </cell>
        </row>
        <row r="56">
          <cell r="E56">
            <v>530000001970</v>
          </cell>
        </row>
        <row r="57">
          <cell r="E57">
            <v>620000000343</v>
          </cell>
        </row>
        <row r="58">
          <cell r="E58">
            <v>530000001972</v>
          </cell>
        </row>
        <row r="59">
          <cell r="E59">
            <v>530000001973</v>
          </cell>
        </row>
        <row r="60">
          <cell r="E60">
            <v>530000001974</v>
          </cell>
        </row>
        <row r="61">
          <cell r="E61">
            <v>530000001966</v>
          </cell>
        </row>
        <row r="62">
          <cell r="E62">
            <v>530000001962</v>
          </cell>
        </row>
        <row r="63">
          <cell r="E63">
            <v>530000001963</v>
          </cell>
        </row>
        <row r="64">
          <cell r="E64">
            <v>620000000332</v>
          </cell>
        </row>
        <row r="65">
          <cell r="E65">
            <v>620000000330</v>
          </cell>
        </row>
        <row r="66">
          <cell r="E66">
            <v>530000001982</v>
          </cell>
        </row>
        <row r="67">
          <cell r="E67">
            <v>620000000347</v>
          </cell>
        </row>
        <row r="68">
          <cell r="E68">
            <v>620000000337</v>
          </cell>
        </row>
        <row r="69">
          <cell r="E69">
            <v>620000000338</v>
          </cell>
        </row>
        <row r="70">
          <cell r="E70">
            <v>530000001964</v>
          </cell>
        </row>
        <row r="71">
          <cell r="E71">
            <v>530000001965</v>
          </cell>
        </row>
        <row r="72">
          <cell r="E72">
            <v>620000000333</v>
          </cell>
        </row>
        <row r="73">
          <cell r="E73">
            <v>620000000334</v>
          </cell>
        </row>
        <row r="74">
          <cell r="E74">
            <v>620000000335</v>
          </cell>
        </row>
        <row r="75">
          <cell r="E75">
            <v>620000000336</v>
          </cell>
        </row>
        <row r="76">
          <cell r="E76">
            <v>620000000341</v>
          </cell>
        </row>
        <row r="77">
          <cell r="E77">
            <v>620000000342</v>
          </cell>
        </row>
        <row r="78">
          <cell r="E78">
            <v>620000000331</v>
          </cell>
        </row>
        <row r="80">
          <cell r="E80">
            <v>610000000962</v>
          </cell>
        </row>
        <row r="81">
          <cell r="E81">
            <v>610000000953</v>
          </cell>
        </row>
        <row r="82">
          <cell r="E82">
            <v>610000000986</v>
          </cell>
        </row>
        <row r="83">
          <cell r="E83">
            <v>610000000987</v>
          </cell>
        </row>
        <row r="84">
          <cell r="E84">
            <v>610000000946</v>
          </cell>
        </row>
        <row r="85">
          <cell r="E85">
            <v>610000000961</v>
          </cell>
        </row>
        <row r="86">
          <cell r="E86">
            <v>610000000989</v>
          </cell>
        </row>
        <row r="87">
          <cell r="E87">
            <v>610000000943</v>
          </cell>
        </row>
        <row r="88">
          <cell r="E88">
            <v>610000000954</v>
          </cell>
        </row>
        <row r="89">
          <cell r="E89">
            <v>610000000939</v>
          </cell>
        </row>
        <row r="90">
          <cell r="E90">
            <v>610000000971</v>
          </cell>
        </row>
        <row r="91">
          <cell r="E91">
            <v>610000000950</v>
          </cell>
        </row>
        <row r="92">
          <cell r="E92">
            <v>610000000949</v>
          </cell>
        </row>
        <row r="93">
          <cell r="E93">
            <v>610000000952</v>
          </cell>
        </row>
        <row r="94">
          <cell r="E94">
            <v>610000000958</v>
          </cell>
        </row>
        <row r="95">
          <cell r="E95">
            <v>610000000959</v>
          </cell>
        </row>
        <row r="96">
          <cell r="E96">
            <v>610000000942</v>
          </cell>
        </row>
        <row r="97">
          <cell r="E97">
            <v>610000000988</v>
          </cell>
        </row>
        <row r="98">
          <cell r="E98">
            <v>610000000981</v>
          </cell>
        </row>
        <row r="99">
          <cell r="E99">
            <v>610000000983</v>
          </cell>
        </row>
        <row r="100">
          <cell r="E100">
            <v>610000000984</v>
          </cell>
        </row>
        <row r="101">
          <cell r="E101">
            <v>610000000955</v>
          </cell>
        </row>
        <row r="102">
          <cell r="E102">
            <v>610000000957</v>
          </cell>
        </row>
        <row r="103">
          <cell r="E103">
            <v>610000000964</v>
          </cell>
        </row>
        <row r="104">
          <cell r="E104">
            <v>610000000982</v>
          </cell>
        </row>
        <row r="105">
          <cell r="E105">
            <v>610000000963</v>
          </cell>
        </row>
        <row r="106">
          <cell r="E106">
            <v>610000000948</v>
          </cell>
        </row>
        <row r="107">
          <cell r="E107">
            <v>610000000966</v>
          </cell>
        </row>
        <row r="108">
          <cell r="E108">
            <v>610000000960</v>
          </cell>
        </row>
        <row r="109">
          <cell r="E109">
            <v>610000000977</v>
          </cell>
        </row>
        <row r="110">
          <cell r="E110">
            <v>610000000951</v>
          </cell>
        </row>
        <row r="111">
          <cell r="E111">
            <v>610000000973</v>
          </cell>
        </row>
        <row r="112">
          <cell r="E112">
            <v>610000000974</v>
          </cell>
        </row>
        <row r="113">
          <cell r="E113">
            <v>610000000978</v>
          </cell>
        </row>
        <row r="114">
          <cell r="E114">
            <v>610000000947</v>
          </cell>
        </row>
        <row r="116">
          <cell r="E116">
            <v>600000001246</v>
          </cell>
        </row>
        <row r="117">
          <cell r="E117">
            <v>600000001247</v>
          </cell>
        </row>
        <row r="118">
          <cell r="E118">
            <v>600000001248</v>
          </cell>
        </row>
        <row r="119">
          <cell r="E119">
            <v>600000001249</v>
          </cell>
        </row>
        <row r="120">
          <cell r="E120">
            <v>600000001230</v>
          </cell>
        </row>
        <row r="121">
          <cell r="E121">
            <v>600000001202</v>
          </cell>
        </row>
        <row r="122">
          <cell r="E122">
            <v>600000001203</v>
          </cell>
        </row>
        <row r="123">
          <cell r="E123">
            <v>600000001207</v>
          </cell>
        </row>
        <row r="124">
          <cell r="E124">
            <v>600000001210</v>
          </cell>
        </row>
        <row r="125">
          <cell r="E125">
            <v>600000001213</v>
          </cell>
        </row>
        <row r="126">
          <cell r="E126">
            <v>600000001214</v>
          </cell>
        </row>
        <row r="127">
          <cell r="E127">
            <v>600000001185</v>
          </cell>
        </row>
        <row r="128">
          <cell r="E128">
            <v>600000001186</v>
          </cell>
        </row>
        <row r="129">
          <cell r="E129">
            <v>600000001200</v>
          </cell>
        </row>
        <row r="130">
          <cell r="E130">
            <v>600000001192</v>
          </cell>
        </row>
        <row r="131">
          <cell r="E131">
            <v>600000001193</v>
          </cell>
        </row>
        <row r="132">
          <cell r="E132">
            <v>600000001199</v>
          </cell>
        </row>
        <row r="133">
          <cell r="E133">
            <v>600000001187</v>
          </cell>
        </row>
        <row r="134">
          <cell r="E134">
            <v>600000001212</v>
          </cell>
        </row>
        <row r="135">
          <cell r="E135">
            <v>600000001235</v>
          </cell>
        </row>
        <row r="136">
          <cell r="E136">
            <v>600000001232</v>
          </cell>
        </row>
        <row r="137">
          <cell r="E137">
            <v>600000001201</v>
          </cell>
        </row>
        <row r="138">
          <cell r="E138">
            <v>600000001206</v>
          </cell>
        </row>
        <row r="139">
          <cell r="E139">
            <v>600000001208</v>
          </cell>
        </row>
        <row r="140">
          <cell r="E140">
            <v>600000001209</v>
          </cell>
        </row>
        <row r="141">
          <cell r="E141">
            <v>600000001234</v>
          </cell>
        </row>
        <row r="142">
          <cell r="E142">
            <v>600000001194</v>
          </cell>
        </row>
        <row r="143">
          <cell r="E143">
            <v>600000001195</v>
          </cell>
        </row>
        <row r="144">
          <cell r="E144">
            <v>600000001196</v>
          </cell>
        </row>
        <row r="145">
          <cell r="E145">
            <v>600000001220</v>
          </cell>
        </row>
        <row r="146">
          <cell r="E146">
            <v>600000001211</v>
          </cell>
        </row>
        <row r="147">
          <cell r="E147">
            <v>600000001198</v>
          </cell>
        </row>
        <row r="148">
          <cell r="E148">
            <v>600000001197</v>
          </cell>
        </row>
        <row r="149">
          <cell r="E149">
            <v>600000001204</v>
          </cell>
        </row>
        <row r="150">
          <cell r="E150">
            <v>600000001205</v>
          </cell>
        </row>
        <row r="151">
          <cell r="E151">
            <v>600000001218</v>
          </cell>
        </row>
        <row r="152">
          <cell r="E152">
            <v>600000001219</v>
          </cell>
        </row>
        <row r="153">
          <cell r="E153">
            <v>600000001190</v>
          </cell>
        </row>
        <row r="154">
          <cell r="E154">
            <v>600000001191</v>
          </cell>
        </row>
        <row r="155">
          <cell r="E155">
            <v>600000001245</v>
          </cell>
        </row>
        <row r="156">
          <cell r="E156">
            <v>600000001228</v>
          </cell>
        </row>
        <row r="157">
          <cell r="E157">
            <v>600000001229</v>
          </cell>
        </row>
        <row r="158">
          <cell r="E158">
            <v>600000001233</v>
          </cell>
        </row>
        <row r="159">
          <cell r="E159">
            <v>600000001189</v>
          </cell>
        </row>
        <row r="161">
          <cell r="E161">
            <v>510000001174</v>
          </cell>
        </row>
        <row r="162">
          <cell r="E162">
            <v>510000001131</v>
          </cell>
        </row>
        <row r="163">
          <cell r="E163">
            <v>510000001160</v>
          </cell>
        </row>
        <row r="164">
          <cell r="E164">
            <v>510000001140</v>
          </cell>
        </row>
        <row r="165">
          <cell r="E165">
            <v>510000001141</v>
          </cell>
        </row>
        <row r="166">
          <cell r="E166">
            <v>510000001143</v>
          </cell>
        </row>
        <row r="167">
          <cell r="E167">
            <v>510000001144</v>
          </cell>
        </row>
        <row r="168">
          <cell r="E168">
            <v>510000001124</v>
          </cell>
        </row>
        <row r="169">
          <cell r="E169">
            <v>510000001125</v>
          </cell>
        </row>
        <row r="170">
          <cell r="E170">
            <v>510000001126</v>
          </cell>
        </row>
        <row r="171">
          <cell r="E171">
            <v>510000001150</v>
          </cell>
        </row>
        <row r="172">
          <cell r="E172">
            <v>510000001151</v>
          </cell>
        </row>
        <row r="173">
          <cell r="E173">
            <v>510000001135</v>
          </cell>
        </row>
        <row r="174">
          <cell r="E174">
            <v>510000001136</v>
          </cell>
        </row>
        <row r="175">
          <cell r="E175">
            <v>510000001132</v>
          </cell>
        </row>
        <row r="176">
          <cell r="E176">
            <v>510000001130</v>
          </cell>
        </row>
        <row r="177">
          <cell r="E177">
            <v>510000001163</v>
          </cell>
        </row>
        <row r="178">
          <cell r="E178">
            <v>510000001164</v>
          </cell>
        </row>
        <row r="179">
          <cell r="E179">
            <v>510000001165</v>
          </cell>
        </row>
        <row r="180">
          <cell r="E180">
            <v>510000001166</v>
          </cell>
        </row>
        <row r="181">
          <cell r="E181">
            <v>510000001167</v>
          </cell>
        </row>
        <row r="182">
          <cell r="E182">
            <v>510000001168</v>
          </cell>
        </row>
        <row r="183">
          <cell r="E183">
            <v>510000001169</v>
          </cell>
        </row>
        <row r="184">
          <cell r="E184">
            <v>510000001170</v>
          </cell>
        </row>
        <row r="185">
          <cell r="E185">
            <v>510000001142</v>
          </cell>
        </row>
        <row r="186">
          <cell r="E186">
            <v>510000001158</v>
          </cell>
        </row>
        <row r="187">
          <cell r="E187">
            <v>510000001159</v>
          </cell>
        </row>
        <row r="188">
          <cell r="E188">
            <v>510000001133</v>
          </cell>
        </row>
        <row r="189">
          <cell r="E189">
            <v>510000001134</v>
          </cell>
        </row>
        <row r="190">
          <cell r="E190">
            <v>510000001137</v>
          </cell>
        </row>
        <row r="191">
          <cell r="E191">
            <v>510000001145</v>
          </cell>
        </row>
        <row r="192">
          <cell r="E192">
            <v>510000001146</v>
          </cell>
        </row>
        <row r="193">
          <cell r="E193">
            <v>510000001147</v>
          </cell>
        </row>
        <row r="194">
          <cell r="E194">
            <v>510000001127</v>
          </cell>
        </row>
        <row r="195">
          <cell r="E195">
            <v>510000001128</v>
          </cell>
        </row>
        <row r="196">
          <cell r="E196">
            <v>510000001129</v>
          </cell>
        </row>
        <row r="197">
          <cell r="E197">
            <v>510000001172</v>
          </cell>
        </row>
        <row r="198">
          <cell r="E198">
            <v>510000001173</v>
          </cell>
        </row>
        <row r="199">
          <cell r="E199">
            <v>510000001154</v>
          </cell>
        </row>
        <row r="200">
          <cell r="E200">
            <v>510000001155</v>
          </cell>
        </row>
        <row r="201">
          <cell r="E201">
            <v>510000001156</v>
          </cell>
        </row>
        <row r="202">
          <cell r="E202">
            <v>510000001152</v>
          </cell>
        </row>
        <row r="203">
          <cell r="E203">
            <v>510000001148</v>
          </cell>
        </row>
        <row r="204">
          <cell r="E204">
            <v>510000001117</v>
          </cell>
        </row>
        <row r="205">
          <cell r="E205">
            <v>510000001118</v>
          </cell>
        </row>
        <row r="206">
          <cell r="E206">
            <v>510000001119</v>
          </cell>
        </row>
        <row r="207">
          <cell r="E207">
            <v>510000001120</v>
          </cell>
        </row>
        <row r="208">
          <cell r="E208">
            <v>510000001121</v>
          </cell>
        </row>
        <row r="209">
          <cell r="E209">
            <v>510000001122</v>
          </cell>
        </row>
        <row r="210">
          <cell r="E210">
            <v>510000001123</v>
          </cell>
        </row>
      </sheetData>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
      <sheetName val="Tax (2)"/>
      <sheetName val="Assumptions - Sugar"/>
      <sheetName val="Assumptions-Fancy Sugar"/>
      <sheetName val="Cons-P&amp;L"/>
      <sheetName val="Financials"/>
      <sheetName val="Ratios"/>
      <sheetName val="WC Estimates"/>
      <sheetName val="Power&amp;Fuel"/>
      <sheetName val="Power&amp;Fuel (2)"/>
      <sheetName val="Depreciation"/>
      <sheetName val="debt schedule"/>
      <sheetName val="Tax"/>
      <sheetName val="Valuation"/>
      <sheetName val="Power_Fuel"/>
      <sheetName val="_x0000__x0000__x0000__x0002__x0000__x0000__x0000__x0000_䀘_x0000__x0000__x0000__x0000__x0001__x0000_"/>
      <sheetName val="_x0000__x0000__x0000__x0002__x0000__x0000__x0000__x0000_䀦_x0000__x0000__x0000__x0000__x0001__x0000__x0000__x0000_㵈ˑ㵰㿪_x0000_"/>
      <sheetName val="Sheet1"/>
      <sheetName val="Dec"/>
      <sheetName val="COST PER KG  (Qtr)"/>
      <sheetName val=""/>
      <sheetName val="March.10"/>
      <sheetName val="???_x0002_????䀘????_x0001_?"/>
      <sheetName val="???_x0002_????䀦????_x0001_???㵈ˑ㵰㿪?"/>
      <sheetName val="stores &amp; spares"/>
      <sheetName val="____x0002_____䀘_____x0001__"/>
      <sheetName val="____x0002_____䀦_____x0001____㵈ˑ㵰㿪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rch-06 (2)"/>
      <sheetName val="To be Discuss"/>
      <sheetName val="September-06"/>
      <sheetName val="August-06"/>
      <sheetName val="July-06"/>
      <sheetName val="Narayan Shau"/>
      <sheetName val="June-06"/>
      <sheetName val="May-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umm"/>
      <sheetName val="FG"/>
      <sheetName val="Cost"/>
      <sheetName val="WIP"/>
      <sheetName val="Depot"/>
      <sheetName val="Exp"/>
      <sheetName val="M B"/>
      <sheetName val="Price"/>
      <sheetName val="Che-Pack"/>
      <sheetName val="More then 365 days stock"/>
      <sheetName val="BRM"/>
      <sheetName val="Yarn"/>
      <sheetName val="POY New Stk"/>
      <sheetName val="POY Data"/>
      <sheetName val="DP"/>
      <sheetName val="S Exp"/>
      <sheetName val="#REF"/>
      <sheetName val="PF Payable"/>
      <sheetName val="POLY"/>
      <sheetName val="currency"/>
      <sheetName val="Val 30June03 FIFO Old Ratio"/>
      <sheetName val="Input - Acq&amp;ExNonEx"/>
      <sheetName val="Inputs from PSTN Model"/>
      <sheetName val="POY New Spk"/>
      <sheetName val="jan'04"/>
      <sheetName val="2.Fixed Assets Schedule"/>
      <sheetName val="Interest on Loan from Director"/>
      <sheetName val="IKB3"/>
      <sheetName val="DEG"/>
      <sheetName val="ifcw"/>
      <sheetName val="한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heet1"/>
      <sheetName val="Balance sheet"/>
      <sheetName val="profit &amp; loss account"/>
      <sheetName val="Sch 1,2,3"/>
      <sheetName val="Sch 4"/>
      <sheetName val="Sch 5,6,7,8"/>
      <sheetName val="Sch 9,10,11"/>
      <sheetName val="Sch 14,15,16"/>
      <sheetName val="Sch 17,18,19"/>
      <sheetName val="jan'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 val="Amortization Table"/>
      <sheetName val="Dividend (Annex19)-FINAL"/>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Check Sums"/>
      <sheetName val="Interface"/>
      <sheetName val="Please complete"/>
      <sheetName val="Page One"/>
      <sheetName val="PageTwo"/>
      <sheetName val="peband"/>
      <sheetName val="PER rel"/>
      <sheetName val="relperf"/>
      <sheetName val="market"/>
      <sheetName val="P&amp;L"/>
      <sheetName val="BS"/>
      <sheetName val="Cashflow"/>
      <sheetName val="Rev Anal"/>
      <sheetName val="Int, Depr,Tax"/>
      <sheetName val="Invt"/>
      <sheetName val="Costs"/>
      <sheetName val="Tables"/>
      <sheetName val="Stats"/>
      <sheetName val="WANS"/>
      <sheetName val="Ratings &amp; Forecast"/>
      <sheetName val="Sep-96"/>
      <sheetName val="HY Results"/>
      <sheetName val="Scatter"/>
      <sheetName val="Charts"/>
      <sheetName val="Ratios"/>
      <sheetName val="Ponder"/>
      <sheetName val="Dynamics"/>
      <sheetName val="Valuations"/>
      <sheetName val="Sensitivity"/>
      <sheetName val="Tariffs"/>
      <sheetName val="Internet"/>
      <sheetName val="Sheet2"/>
      <sheetName val="Old"/>
      <sheetName val="Introduction"/>
      <sheetName val="Sheet3"/>
      <sheetName val="Operating Statistics"/>
      <sheetName val="#REF"/>
      <sheetName val="Financials"/>
      <sheetName val="E"/>
      <sheetName val="CAPI_01-02"/>
      <sheetName val="madhu"/>
      <sheetName val="BBH"/>
      <sheetName val="raw"/>
      <sheetName val="FitOutConfCentre"/>
      <sheetName val="매크로"/>
      <sheetName val="sdrs_mar"/>
      <sheetName val="Design"/>
      <sheetName val="SHIVAJI"/>
      <sheetName val="Table 5"/>
      <sheetName val="Check_Sums"/>
      <sheetName val="Please_complete"/>
      <sheetName val="Page_One"/>
      <sheetName val="PER_rel"/>
      <sheetName val="Rev_Anal"/>
      <sheetName val="Int,_Depr,Tax"/>
      <sheetName val="Ratings_&amp;_Forecast"/>
      <sheetName val="HY_Results"/>
      <sheetName val="LABO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TORCON"/>
      <sheetName val="BatACT"/>
      <sheetName val="BUDGET"/>
      <sheetName val="Module1"/>
      <sheetName val="Internet"/>
      <sheetName val="POWER-DEPT"/>
      <sheetName val="LANGUAGE"/>
      <sheetName val="STRCONBA"/>
      <sheetName val="E"/>
      <sheetName val="PointNo.5"/>
      <sheetName val="PW-BGT"/>
      <sheetName val="Exp"/>
      <sheetName val="Sheet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UBLISHED RESULTS"/>
      <sheetName val="LIMITED REVIEW"/>
      <sheetName val="BS P&amp;L"/>
      <sheetName val="Schedule 4"/>
      <sheetName val="Schedule5"/>
      <sheetName val="PART IV (2)"/>
      <sheetName val="GROUPING"/>
      <sheetName val="Sheet1"/>
      <sheetName val="PROVISIONS"/>
      <sheetName val="AS22 PROV EFF TAX RATE"/>
      <sheetName val="CASHFLOW"/>
      <sheetName val="CFLOWWKG"/>
      <sheetName val="MDREMN.CALN."/>
      <sheetName val="DISCUSSION WITH SA"/>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Bal Sheet"/>
      <sheetName val="FA"/>
      <sheetName val="Notes"/>
      <sheetName val="Notes2"/>
      <sheetName val="Stock trf"/>
      <sheetName val="Branch"/>
      <sheetName val="Other notes"/>
      <sheetName val="Reclass Entries"/>
      <sheetName val="salevaluereco"/>
      <sheetName val="Int Co purchases"/>
    </sheetNames>
    <sheetDataSet>
      <sheetData sheetId="0"/>
      <sheetData sheetId="1"/>
      <sheetData sheetId="2"/>
      <sheetData sheetId="3"/>
      <sheetData sheetId="4"/>
      <sheetData sheetId="5"/>
      <sheetData sheetId="6" refreshError="1">
        <row r="1">
          <cell r="A1" t="str">
            <v>Notes to the financial statements</v>
          </cell>
        </row>
      </sheetData>
      <sheetData sheetId="7"/>
      <sheetData sheetId="8"/>
      <sheetData sheetId="9"/>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Sheet3"/>
      <sheetName val="Sheet1"/>
      <sheetName val="Sheet2"/>
      <sheetName val="YTD"/>
      <sheetName val="Amortization Table (2)"/>
      <sheetName val="BUDGET"/>
    </sheetNames>
    <sheetDataSet>
      <sheetData sheetId="0" refreshError="1">
        <row r="10">
          <cell r="A10" t="e">
            <v>#N/A</v>
          </cell>
          <cell r="B10">
            <v>1</v>
          </cell>
          <cell r="C10" t="str">
            <v>Alpha Centauri Health Care (*)</v>
          </cell>
          <cell r="D10">
            <v>1</v>
          </cell>
          <cell r="E10">
            <v>34422</v>
          </cell>
          <cell r="F10">
            <v>28088336</v>
          </cell>
          <cell r="G10">
            <v>0</v>
          </cell>
          <cell r="H10">
            <v>0.2155</v>
          </cell>
          <cell r="L10">
            <v>0.2155</v>
          </cell>
          <cell r="O10">
            <v>36058</v>
          </cell>
          <cell r="S10">
            <v>0</v>
          </cell>
          <cell r="T10">
            <v>834</v>
          </cell>
          <cell r="V10">
            <v>0</v>
          </cell>
          <cell r="W10">
            <v>0</v>
          </cell>
          <cell r="X10">
            <v>0</v>
          </cell>
          <cell r="Y10" t="str">
            <v>MED SYSTEMS</v>
          </cell>
          <cell r="Z10">
            <v>0</v>
          </cell>
        </row>
        <row r="11">
          <cell r="A11" t="str">
            <v>W00202</v>
          </cell>
          <cell r="B11">
            <v>2</v>
          </cell>
          <cell r="C11" t="str">
            <v>Infertility Clinic</v>
          </cell>
          <cell r="D11">
            <v>1</v>
          </cell>
          <cell r="E11">
            <v>34694</v>
          </cell>
          <cell r="F11">
            <v>890000</v>
          </cell>
          <cell r="G11">
            <v>-44432</v>
          </cell>
          <cell r="H11">
            <v>0.20580000000000001</v>
          </cell>
          <cell r="L11">
            <v>0.20580000000000001</v>
          </cell>
          <cell r="O11">
            <v>36429</v>
          </cell>
          <cell r="S11">
            <v>0</v>
          </cell>
          <cell r="T11">
            <v>463</v>
          </cell>
          <cell r="V11">
            <v>-44432</v>
          </cell>
          <cell r="W11">
            <v>-11599.235322739727</v>
          </cell>
          <cell r="X11">
            <v>16.149999999999999</v>
          </cell>
          <cell r="Y11" t="str">
            <v>MED SYSTEMS</v>
          </cell>
          <cell r="Z11">
            <v>-609.44878904109578</v>
          </cell>
          <cell r="AB11">
            <v>15.78</v>
          </cell>
          <cell r="AC11">
            <v>19.39</v>
          </cell>
          <cell r="AD11">
            <v>0.19390000000000002</v>
          </cell>
          <cell r="AE11">
            <v>2.1099999999999997E-2</v>
          </cell>
          <cell r="AF11">
            <v>4.0000000000000001E-3</v>
          </cell>
          <cell r="AG11">
            <v>0.16880000000000001</v>
          </cell>
        </row>
        <row r="12">
          <cell r="A12" t="str">
            <v>W00174</v>
          </cell>
          <cell r="B12">
            <v>3</v>
          </cell>
          <cell r="C12" t="str">
            <v>Sankshema</v>
          </cell>
          <cell r="D12">
            <v>1</v>
          </cell>
          <cell r="E12">
            <v>34694</v>
          </cell>
          <cell r="F12">
            <v>6400000</v>
          </cell>
          <cell r="G12">
            <v>0</v>
          </cell>
          <cell r="H12">
            <v>0.19339999999999999</v>
          </cell>
          <cell r="L12">
            <v>0.19339999999999999</v>
          </cell>
          <cell r="O12">
            <v>36367</v>
          </cell>
          <cell r="S12">
            <v>0</v>
          </cell>
          <cell r="T12">
            <v>525</v>
          </cell>
          <cell r="V12">
            <v>0</v>
          </cell>
          <cell r="W12">
            <v>0</v>
          </cell>
          <cell r="X12">
            <v>0</v>
          </cell>
          <cell r="Y12" t="str">
            <v>MED SYSTEMS</v>
          </cell>
          <cell r="Z12">
            <v>0</v>
          </cell>
        </row>
        <row r="13">
          <cell r="A13" t="str">
            <v>W00158</v>
          </cell>
          <cell r="B13">
            <v>4</v>
          </cell>
          <cell r="C13" t="str">
            <v>Vijaya MRI Pvt. Ltd.</v>
          </cell>
          <cell r="D13">
            <v>1</v>
          </cell>
          <cell r="E13">
            <v>34694</v>
          </cell>
          <cell r="F13">
            <v>30000000</v>
          </cell>
          <cell r="G13">
            <v>1</v>
          </cell>
          <cell r="H13">
            <v>0.17929999999999999</v>
          </cell>
          <cell r="L13">
            <v>0.17929999999999999</v>
          </cell>
          <cell r="O13">
            <v>36341</v>
          </cell>
          <cell r="S13">
            <v>0</v>
          </cell>
          <cell r="T13">
            <v>551</v>
          </cell>
          <cell r="V13">
            <v>1</v>
          </cell>
          <cell r="W13">
            <v>0.27066931506849312</v>
          </cell>
          <cell r="X13">
            <v>16.149999999999999</v>
          </cell>
          <cell r="Y13" t="str">
            <v>MED SYSTEMS</v>
          </cell>
          <cell r="Z13">
            <v>1.371643835616438E-2</v>
          </cell>
          <cell r="AB13">
            <v>15.78</v>
          </cell>
          <cell r="AC13">
            <v>19.39</v>
          </cell>
          <cell r="AD13">
            <v>0.19390000000000002</v>
          </cell>
          <cell r="AE13">
            <v>2.1099999999999997E-2</v>
          </cell>
          <cell r="AF13">
            <v>4.0000000000000001E-3</v>
          </cell>
          <cell r="AG13">
            <v>0.16880000000000001</v>
          </cell>
        </row>
        <row r="14">
          <cell r="A14" t="str">
            <v>W00096</v>
          </cell>
          <cell r="B14">
            <v>5</v>
          </cell>
          <cell r="C14" t="str">
            <v>Apollo Medical Centre</v>
          </cell>
          <cell r="D14">
            <v>1</v>
          </cell>
          <cell r="E14">
            <v>34698</v>
          </cell>
          <cell r="F14">
            <v>4410000</v>
          </cell>
          <cell r="G14">
            <v>-1</v>
          </cell>
          <cell r="H14">
            <v>0.17169999999999999</v>
          </cell>
          <cell r="L14">
            <v>0.17169999999999999</v>
          </cell>
          <cell r="O14">
            <v>36524</v>
          </cell>
          <cell r="S14">
            <v>0</v>
          </cell>
          <cell r="T14">
            <v>368</v>
          </cell>
          <cell r="V14">
            <v>-1</v>
          </cell>
          <cell r="W14">
            <v>-0.17311123287671235</v>
          </cell>
          <cell r="X14">
            <v>16.149999999999999</v>
          </cell>
          <cell r="Y14" t="str">
            <v>MED SYSTEMS</v>
          </cell>
          <cell r="Z14">
            <v>-1.371643835616438E-2</v>
          </cell>
          <cell r="AB14">
            <v>15.78</v>
          </cell>
          <cell r="AC14">
            <v>19.39</v>
          </cell>
          <cell r="AD14">
            <v>0.19390000000000002</v>
          </cell>
          <cell r="AE14">
            <v>2.1099999999999997E-2</v>
          </cell>
          <cell r="AF14">
            <v>4.0000000000000001E-3</v>
          </cell>
          <cell r="AG14">
            <v>0.16880000000000001</v>
          </cell>
        </row>
        <row r="15">
          <cell r="A15" t="str">
            <v>W00189</v>
          </cell>
          <cell r="B15">
            <v>6</v>
          </cell>
          <cell r="C15" t="str">
            <v>Kovai Scan Centre (*)</v>
          </cell>
          <cell r="D15">
            <v>1</v>
          </cell>
          <cell r="E15">
            <v>34698</v>
          </cell>
          <cell r="F15">
            <v>8775900</v>
          </cell>
          <cell r="G15">
            <v>-1</v>
          </cell>
          <cell r="H15">
            <v>0.22420000000000001</v>
          </cell>
          <cell r="L15">
            <v>0.22420000000000001</v>
          </cell>
          <cell r="O15">
            <v>36561</v>
          </cell>
          <cell r="S15">
            <v>0</v>
          </cell>
          <cell r="T15">
            <v>331</v>
          </cell>
          <cell r="V15">
            <v>-1</v>
          </cell>
          <cell r="W15">
            <v>-0.20331561643835619</v>
          </cell>
          <cell r="X15">
            <v>16.149999999999999</v>
          </cell>
          <cell r="Y15" t="str">
            <v>MED SYSTEMS</v>
          </cell>
          <cell r="Z15">
            <v>-1.371643835616438E-2</v>
          </cell>
          <cell r="AB15">
            <v>15.78</v>
          </cell>
          <cell r="AC15">
            <v>19.39</v>
          </cell>
          <cell r="AD15">
            <v>0.19390000000000002</v>
          </cell>
          <cell r="AE15">
            <v>2.1099999999999997E-2</v>
          </cell>
          <cell r="AF15">
            <v>4.0000000000000001E-3</v>
          </cell>
          <cell r="AG15">
            <v>0.16880000000000001</v>
          </cell>
        </row>
        <row r="16">
          <cell r="A16" t="str">
            <v>W00144</v>
          </cell>
          <cell r="B16">
            <v>7</v>
          </cell>
          <cell r="C16" t="str">
            <v>Soni Medical (Amala) (*)</v>
          </cell>
          <cell r="D16">
            <v>1</v>
          </cell>
          <cell r="E16">
            <v>34698</v>
          </cell>
          <cell r="F16">
            <v>12879250</v>
          </cell>
          <cell r="G16">
            <v>0</v>
          </cell>
          <cell r="H16">
            <v>0.18</v>
          </cell>
          <cell r="L16">
            <v>0.16</v>
          </cell>
          <cell r="O16">
            <v>36509</v>
          </cell>
          <cell r="S16">
            <v>0</v>
          </cell>
          <cell r="T16">
            <v>383</v>
          </cell>
          <cell r="V16">
            <v>0</v>
          </cell>
          <cell r="W16">
            <v>0</v>
          </cell>
          <cell r="X16">
            <v>15.5</v>
          </cell>
          <cell r="Y16" t="str">
            <v>MED SYSTEMS</v>
          </cell>
          <cell r="Z16">
            <v>0</v>
          </cell>
          <cell r="AB16">
            <v>15.13</v>
          </cell>
          <cell r="AD16">
            <v>0.15130000000000002</v>
          </cell>
          <cell r="AE16">
            <v>2.2200000000000001E-2</v>
          </cell>
          <cell r="AF16">
            <v>4.0000000000000001E-3</v>
          </cell>
          <cell r="AG16">
            <v>0.12510000000000002</v>
          </cell>
        </row>
        <row r="17">
          <cell r="A17" t="str">
            <v>W00145</v>
          </cell>
          <cell r="B17">
            <v>8</v>
          </cell>
          <cell r="C17" t="str">
            <v>Soni Medical (Lisie) (*)</v>
          </cell>
          <cell r="D17">
            <v>1</v>
          </cell>
          <cell r="E17">
            <v>34698</v>
          </cell>
          <cell r="F17">
            <v>30100000</v>
          </cell>
          <cell r="G17">
            <v>0</v>
          </cell>
          <cell r="H17">
            <v>0.18</v>
          </cell>
          <cell r="L17">
            <v>0.16</v>
          </cell>
          <cell r="O17">
            <v>36509</v>
          </cell>
          <cell r="S17">
            <v>0</v>
          </cell>
          <cell r="T17">
            <v>383</v>
          </cell>
          <cell r="V17">
            <v>0</v>
          </cell>
          <cell r="W17">
            <v>0</v>
          </cell>
          <cell r="X17">
            <v>15.5</v>
          </cell>
          <cell r="Y17" t="str">
            <v>MED SYSTEMS</v>
          </cell>
          <cell r="Z17">
            <v>0</v>
          </cell>
          <cell r="AB17">
            <v>15.13</v>
          </cell>
          <cell r="AD17">
            <v>0.15130000000000002</v>
          </cell>
          <cell r="AE17">
            <v>2.2200000000000001E-2</v>
          </cell>
          <cell r="AF17">
            <v>4.0000000000000001E-3</v>
          </cell>
          <cell r="AG17">
            <v>0.12510000000000002</v>
          </cell>
        </row>
        <row r="18">
          <cell r="A18" t="str">
            <v>W00056</v>
          </cell>
          <cell r="B18">
            <v>9</v>
          </cell>
          <cell r="C18" t="str">
            <v>C T Scan</v>
          </cell>
          <cell r="D18">
            <v>1</v>
          </cell>
          <cell r="E18">
            <v>34787</v>
          </cell>
          <cell r="F18">
            <v>7000000</v>
          </cell>
          <cell r="G18">
            <v>0</v>
          </cell>
          <cell r="L18">
            <v>0.18920000000000001</v>
          </cell>
          <cell r="O18">
            <v>35642</v>
          </cell>
          <cell r="S18">
            <v>0</v>
          </cell>
          <cell r="T18">
            <v>1250</v>
          </cell>
          <cell r="V18">
            <v>0</v>
          </cell>
          <cell r="W18">
            <v>0</v>
          </cell>
          <cell r="X18">
            <v>0</v>
          </cell>
          <cell r="Y18" t="str">
            <v>MED SYSTEMS</v>
          </cell>
          <cell r="Z18">
            <v>0</v>
          </cell>
          <cell r="AB18">
            <v>17.25</v>
          </cell>
          <cell r="AC18">
            <v>18.37</v>
          </cell>
          <cell r="AD18">
            <v>0.1837</v>
          </cell>
          <cell r="AE18">
            <v>1.95E-2</v>
          </cell>
          <cell r="AF18">
            <v>4.0000000000000001E-3</v>
          </cell>
          <cell r="AG18">
            <v>0.16020000000000001</v>
          </cell>
        </row>
        <row r="19">
          <cell r="A19" t="str">
            <v>W00217</v>
          </cell>
          <cell r="B19">
            <v>10</v>
          </cell>
          <cell r="C19" t="str">
            <v>Sandeep Health Care (*)</v>
          </cell>
          <cell r="D19">
            <v>1</v>
          </cell>
          <cell r="E19">
            <v>34787</v>
          </cell>
          <cell r="F19">
            <v>1120000</v>
          </cell>
          <cell r="G19">
            <v>-58169</v>
          </cell>
          <cell r="H19">
            <v>0.20780000000000001</v>
          </cell>
          <cell r="L19">
            <v>0.20780000000000001</v>
          </cell>
          <cell r="O19">
            <v>36617</v>
          </cell>
          <cell r="S19">
            <v>0</v>
          </cell>
          <cell r="T19">
            <v>275</v>
          </cell>
          <cell r="V19">
            <v>-58169</v>
          </cell>
          <cell r="W19">
            <v>-9107.0342602739729</v>
          </cell>
          <cell r="X19">
            <v>17.62</v>
          </cell>
          <cell r="Y19" t="str">
            <v>MED SYSTEMS</v>
          </cell>
          <cell r="Z19">
            <v>-870.49510082191773</v>
          </cell>
          <cell r="AB19">
            <v>17.25</v>
          </cell>
          <cell r="AC19">
            <v>18.37</v>
          </cell>
          <cell r="AD19">
            <v>0.1837</v>
          </cell>
          <cell r="AE19">
            <v>1.95E-2</v>
          </cell>
          <cell r="AF19">
            <v>4.0000000000000001E-3</v>
          </cell>
          <cell r="AG19">
            <v>0.16020000000000001</v>
          </cell>
        </row>
        <row r="20">
          <cell r="A20" t="str">
            <v>W00133</v>
          </cell>
          <cell r="B20">
            <v>11</v>
          </cell>
          <cell r="C20" t="str">
            <v>Soni Medical (Alyclon) (*)</v>
          </cell>
          <cell r="D20">
            <v>1</v>
          </cell>
          <cell r="E20">
            <v>34787</v>
          </cell>
          <cell r="F20">
            <v>9088285</v>
          </cell>
          <cell r="G20">
            <v>0</v>
          </cell>
          <cell r="H20">
            <v>0.18</v>
          </cell>
          <cell r="L20">
            <v>0.18</v>
          </cell>
          <cell r="O20">
            <v>36661</v>
          </cell>
          <cell r="S20">
            <v>0</v>
          </cell>
          <cell r="T20">
            <v>231</v>
          </cell>
          <cell r="V20">
            <v>0</v>
          </cell>
          <cell r="W20">
            <v>0</v>
          </cell>
          <cell r="X20">
            <v>17.62</v>
          </cell>
          <cell r="Y20" t="str">
            <v>MED SYSTEMS</v>
          </cell>
          <cell r="Z20">
            <v>0</v>
          </cell>
          <cell r="AB20">
            <v>17.25</v>
          </cell>
          <cell r="AC20">
            <v>18.37</v>
          </cell>
          <cell r="AD20">
            <v>0.1837</v>
          </cell>
          <cell r="AE20">
            <v>1.95E-2</v>
          </cell>
          <cell r="AF20">
            <v>4.0000000000000001E-3</v>
          </cell>
          <cell r="AG20">
            <v>0.16020000000000001</v>
          </cell>
        </row>
        <row r="21">
          <cell r="A21" t="str">
            <v>W00040</v>
          </cell>
          <cell r="B21">
            <v>12</v>
          </cell>
          <cell r="C21" t="str">
            <v>Soni Medical (MR) (*)</v>
          </cell>
          <cell r="D21">
            <v>1</v>
          </cell>
          <cell r="E21">
            <v>34787</v>
          </cell>
          <cell r="F21">
            <v>27600000</v>
          </cell>
          <cell r="G21">
            <v>-2</v>
          </cell>
          <cell r="H21">
            <v>0.18</v>
          </cell>
          <cell r="L21">
            <v>0.18</v>
          </cell>
          <cell r="O21">
            <v>36661</v>
          </cell>
          <cell r="S21">
            <v>0</v>
          </cell>
          <cell r="T21">
            <v>231</v>
          </cell>
          <cell r="V21">
            <v>-2</v>
          </cell>
          <cell r="W21">
            <v>-0.22783561643835615</v>
          </cell>
          <cell r="X21">
            <v>17.62</v>
          </cell>
          <cell r="Y21" t="str">
            <v>MED SYSTEMS</v>
          </cell>
          <cell r="Z21">
            <v>-2.9929863013698637E-2</v>
          </cell>
          <cell r="AB21">
            <v>17.25</v>
          </cell>
          <cell r="AC21">
            <v>18.37</v>
          </cell>
          <cell r="AD21">
            <v>0.1837</v>
          </cell>
          <cell r="AE21">
            <v>1.95E-2</v>
          </cell>
          <cell r="AF21">
            <v>4.0000000000000001E-3</v>
          </cell>
          <cell r="AG21">
            <v>0.16020000000000001</v>
          </cell>
        </row>
        <row r="22">
          <cell r="A22" t="str">
            <v>W00054</v>
          </cell>
          <cell r="B22">
            <v>13</v>
          </cell>
          <cell r="C22" t="str">
            <v>Sri Ganga Nagar Scan Centre</v>
          </cell>
          <cell r="D22">
            <v>1</v>
          </cell>
          <cell r="E22">
            <v>34787</v>
          </cell>
          <cell r="F22">
            <v>7050000</v>
          </cell>
          <cell r="G22">
            <v>2279.929999999993</v>
          </cell>
          <cell r="H22">
            <v>0.18</v>
          </cell>
          <cell r="L22">
            <v>0.18</v>
          </cell>
          <cell r="O22">
            <v>36617</v>
          </cell>
          <cell r="S22">
            <v>0</v>
          </cell>
          <cell r="T22">
            <v>275</v>
          </cell>
          <cell r="V22">
            <v>2279.929999999993</v>
          </cell>
          <cell r="W22">
            <v>309.19598630136892</v>
          </cell>
          <cell r="X22">
            <v>17.62</v>
          </cell>
          <cell r="Y22" t="str">
            <v>MED SYSTEMS</v>
          </cell>
          <cell r="Z22">
            <v>34.118996290410855</v>
          </cell>
          <cell r="AB22">
            <v>17.25</v>
          </cell>
          <cell r="AC22">
            <v>18.37</v>
          </cell>
          <cell r="AD22">
            <v>0.1837</v>
          </cell>
          <cell r="AE22">
            <v>1.95E-2</v>
          </cell>
          <cell r="AF22">
            <v>4.0000000000000001E-3</v>
          </cell>
          <cell r="AG22">
            <v>0.16020000000000001</v>
          </cell>
        </row>
        <row r="23">
          <cell r="A23" t="str">
            <v>W00218</v>
          </cell>
          <cell r="B23">
            <v>14</v>
          </cell>
          <cell r="C23" t="str">
            <v>Ultra Sonix</v>
          </cell>
          <cell r="D23">
            <v>1</v>
          </cell>
          <cell r="E23">
            <v>34787</v>
          </cell>
          <cell r="F23">
            <v>750000</v>
          </cell>
          <cell r="G23">
            <v>-2</v>
          </cell>
          <cell r="H23">
            <v>0.18049999999999999</v>
          </cell>
          <cell r="L23">
            <v>0.18049999999999999</v>
          </cell>
          <cell r="O23">
            <v>36617</v>
          </cell>
          <cell r="S23">
            <v>0</v>
          </cell>
          <cell r="T23">
            <v>275</v>
          </cell>
          <cell r="V23">
            <v>-2</v>
          </cell>
          <cell r="W23">
            <v>-0.27198630136986301</v>
          </cell>
          <cell r="X23">
            <v>17.62</v>
          </cell>
          <cell r="Y23" t="str">
            <v>MED SYSTEMS</v>
          </cell>
          <cell r="Z23">
            <v>-2.9929863013698637E-2</v>
          </cell>
          <cell r="AB23">
            <v>17.25</v>
          </cell>
          <cell r="AC23">
            <v>18.37</v>
          </cell>
          <cell r="AD23">
            <v>0.1837</v>
          </cell>
          <cell r="AE23">
            <v>1.95E-2</v>
          </cell>
          <cell r="AF23">
            <v>4.0000000000000001E-3</v>
          </cell>
          <cell r="AG23">
            <v>0.16020000000000001</v>
          </cell>
        </row>
        <row r="24">
          <cell r="B24">
            <v>15</v>
          </cell>
          <cell r="C24" t="str">
            <v>Ambala Ct Scan</v>
          </cell>
          <cell r="D24">
            <v>1</v>
          </cell>
          <cell r="E24">
            <v>35153</v>
          </cell>
          <cell r="F24">
            <v>8266412</v>
          </cell>
          <cell r="G24">
            <v>0</v>
          </cell>
          <cell r="H24">
            <v>0.18210000000000001</v>
          </cell>
          <cell r="L24">
            <v>0.18210000000000001</v>
          </cell>
          <cell r="O24">
            <v>35779</v>
          </cell>
          <cell r="S24">
            <v>0</v>
          </cell>
          <cell r="T24">
            <v>1113</v>
          </cell>
          <cell r="V24">
            <v>0</v>
          </cell>
          <cell r="W24">
            <v>0</v>
          </cell>
          <cell r="X24">
            <v>0</v>
          </cell>
          <cell r="Y24" t="str">
            <v>MED SYSTEMS</v>
          </cell>
          <cell r="Z24">
            <v>0</v>
          </cell>
          <cell r="AB24">
            <v>21.25</v>
          </cell>
          <cell r="AC24">
            <v>14.85</v>
          </cell>
          <cell r="AD24">
            <v>0.14849999999999999</v>
          </cell>
          <cell r="AE24">
            <v>1.95E-2</v>
          </cell>
          <cell r="AF24">
            <v>4.0000000000000001E-3</v>
          </cell>
          <cell r="AG24">
            <v>0.125</v>
          </cell>
        </row>
        <row r="25">
          <cell r="A25" t="str">
            <v>W00216</v>
          </cell>
          <cell r="B25">
            <v>16</v>
          </cell>
          <cell r="C25" t="str">
            <v>Ashwini's Children Hospital</v>
          </cell>
          <cell r="D25">
            <v>1</v>
          </cell>
          <cell r="E25">
            <v>35153</v>
          </cell>
          <cell r="F25">
            <v>209001</v>
          </cell>
          <cell r="G25">
            <v>2</v>
          </cell>
          <cell r="H25">
            <v>0.20430000000000001</v>
          </cell>
          <cell r="L25">
            <v>0.20430000000000001</v>
          </cell>
          <cell r="O25">
            <v>35920</v>
          </cell>
          <cell r="S25">
            <v>0</v>
          </cell>
          <cell r="T25">
            <v>972</v>
          </cell>
          <cell r="V25">
            <v>2</v>
          </cell>
          <cell r="W25">
            <v>1.0881073972602742</v>
          </cell>
          <cell r="X25">
            <v>0</v>
          </cell>
          <cell r="Y25" t="str">
            <v>MED SYSTEMS</v>
          </cell>
          <cell r="Z25">
            <v>0</v>
          </cell>
          <cell r="AB25">
            <v>21.25</v>
          </cell>
          <cell r="AC25">
            <v>14.85</v>
          </cell>
          <cell r="AD25">
            <v>0.14849999999999999</v>
          </cell>
          <cell r="AE25">
            <v>1.95E-2</v>
          </cell>
          <cell r="AF25">
            <v>4.0000000000000001E-3</v>
          </cell>
          <cell r="AG25">
            <v>0.125</v>
          </cell>
        </row>
        <row r="26">
          <cell r="A26" t="str">
            <v>W00224</v>
          </cell>
          <cell r="B26">
            <v>17</v>
          </cell>
          <cell r="C26" t="str">
            <v>D. K. Subramanya Reddy</v>
          </cell>
          <cell r="D26">
            <v>1</v>
          </cell>
          <cell r="E26">
            <v>35153</v>
          </cell>
          <cell r="F26">
            <v>736739</v>
          </cell>
          <cell r="G26">
            <v>2</v>
          </cell>
          <cell r="H26">
            <v>0.19539999999999999</v>
          </cell>
          <cell r="L26">
            <v>0.19539999999999999</v>
          </cell>
          <cell r="O26">
            <v>36809</v>
          </cell>
          <cell r="S26">
            <v>0</v>
          </cell>
          <cell r="T26">
            <v>83</v>
          </cell>
          <cell r="V26">
            <v>2</v>
          </cell>
          <cell r="W26">
            <v>8.8866849315068497E-2</v>
          </cell>
          <cell r="X26">
            <v>21.63</v>
          </cell>
          <cell r="Y26" t="str">
            <v>MED SYSTEMS</v>
          </cell>
          <cell r="Z26">
            <v>3.6741369863013698E-2</v>
          </cell>
          <cell r="AB26">
            <v>21.25</v>
          </cell>
          <cell r="AC26">
            <v>14.85</v>
          </cell>
          <cell r="AD26">
            <v>0.14849999999999999</v>
          </cell>
          <cell r="AE26">
            <v>1.95E-2</v>
          </cell>
          <cell r="AF26">
            <v>4.0000000000000001E-3</v>
          </cell>
          <cell r="AG26">
            <v>0.125</v>
          </cell>
        </row>
        <row r="27">
          <cell r="A27" t="str">
            <v>W00222</v>
          </cell>
          <cell r="B27">
            <v>18</v>
          </cell>
          <cell r="C27" t="str">
            <v>Marathwara Scan Centre</v>
          </cell>
          <cell r="D27">
            <v>1</v>
          </cell>
          <cell r="E27">
            <v>35153</v>
          </cell>
          <cell r="F27">
            <v>967829</v>
          </cell>
          <cell r="G27">
            <v>-1</v>
          </cell>
          <cell r="H27">
            <v>0.20730000000000001</v>
          </cell>
          <cell r="L27">
            <v>0.20730000000000001</v>
          </cell>
          <cell r="O27">
            <v>36692</v>
          </cell>
          <cell r="S27">
            <v>0</v>
          </cell>
          <cell r="T27">
            <v>200</v>
          </cell>
          <cell r="V27">
            <v>-1</v>
          </cell>
          <cell r="W27">
            <v>-0.11358904109589041</v>
          </cell>
          <cell r="X27">
            <v>21.63</v>
          </cell>
          <cell r="Y27" t="str">
            <v>MED SYSTEMS</v>
          </cell>
          <cell r="Z27">
            <v>-1.8370684931506849E-2</v>
          </cell>
          <cell r="AB27">
            <v>21.25</v>
          </cell>
          <cell r="AC27">
            <v>14.85</v>
          </cell>
          <cell r="AD27">
            <v>0.14849999999999999</v>
          </cell>
          <cell r="AE27">
            <v>1.95E-2</v>
          </cell>
          <cell r="AF27">
            <v>4.0000000000000001E-3</v>
          </cell>
          <cell r="AG27">
            <v>0.125</v>
          </cell>
        </row>
        <row r="28">
          <cell r="A28" t="str">
            <v>W00051</v>
          </cell>
          <cell r="B28">
            <v>19</v>
          </cell>
          <cell r="C28" t="str">
            <v>ALVA'S Health Care</v>
          </cell>
          <cell r="D28">
            <v>1</v>
          </cell>
          <cell r="E28">
            <v>35212</v>
          </cell>
          <cell r="F28">
            <v>655596</v>
          </cell>
          <cell r="G28">
            <v>1</v>
          </cell>
          <cell r="H28">
            <v>0.18340000000000001</v>
          </cell>
          <cell r="L28">
            <v>0.18340000000000001</v>
          </cell>
          <cell r="O28">
            <v>36707</v>
          </cell>
          <cell r="S28">
            <v>0</v>
          </cell>
          <cell r="T28">
            <v>185</v>
          </cell>
          <cell r="V28">
            <v>1</v>
          </cell>
          <cell r="W28">
            <v>9.2956164383561649E-2</v>
          </cell>
          <cell r="X28">
            <v>21.63</v>
          </cell>
          <cell r="Y28" t="str">
            <v>MED SYSTEMS</v>
          </cell>
          <cell r="Z28">
            <v>1.8370684931506849E-2</v>
          </cell>
          <cell r="AB28">
            <v>21.25</v>
          </cell>
          <cell r="AC28">
            <v>14.85</v>
          </cell>
          <cell r="AD28">
            <v>0.14849999999999999</v>
          </cell>
          <cell r="AE28">
            <v>1.95E-2</v>
          </cell>
          <cell r="AF28">
            <v>4.0000000000000001E-3</v>
          </cell>
          <cell r="AG28">
            <v>0.125</v>
          </cell>
        </row>
        <row r="29">
          <cell r="A29" t="str">
            <v>W00197</v>
          </cell>
          <cell r="B29">
            <v>20</v>
          </cell>
          <cell r="C29" t="str">
            <v>Amba Diagnostic centre</v>
          </cell>
          <cell r="D29">
            <v>1</v>
          </cell>
          <cell r="E29">
            <v>35212</v>
          </cell>
          <cell r="F29">
            <v>7650000</v>
          </cell>
          <cell r="G29">
            <v>1152136</v>
          </cell>
          <cell r="H29">
            <v>0.20469999999999999</v>
          </cell>
          <cell r="L29">
            <v>0.20469999999999999</v>
          </cell>
          <cell r="O29">
            <v>36772</v>
          </cell>
          <cell r="P29">
            <v>36863</v>
          </cell>
          <cell r="Q29">
            <v>620379</v>
          </cell>
          <cell r="R29">
            <v>561570</v>
          </cell>
          <cell r="S29">
            <v>58809</v>
          </cell>
          <cell r="T29">
            <v>29</v>
          </cell>
          <cell r="V29">
            <v>590566</v>
          </cell>
          <cell r="W29">
            <v>9604.8683446575342</v>
          </cell>
          <cell r="X29">
            <v>21.63</v>
          </cell>
          <cell r="Y29" t="str">
            <v>MED SYSTEMS</v>
          </cell>
          <cell r="Z29">
            <v>10849.101917260274</v>
          </cell>
          <cell r="AB29">
            <v>21.25</v>
          </cell>
          <cell r="AC29">
            <v>14.85</v>
          </cell>
          <cell r="AD29">
            <v>0.14849999999999999</v>
          </cell>
          <cell r="AE29">
            <v>1.95E-2</v>
          </cell>
          <cell r="AF29">
            <v>4.0000000000000001E-3</v>
          </cell>
          <cell r="AG29">
            <v>0.125</v>
          </cell>
        </row>
        <row r="30">
          <cell r="A30" t="str">
            <v>W00151</v>
          </cell>
          <cell r="B30">
            <v>21</v>
          </cell>
          <cell r="C30" t="str">
            <v>Apollo ,Diagnostic ultrasound(foreclosed in sep 99)</v>
          </cell>
          <cell r="D30">
            <v>1</v>
          </cell>
          <cell r="E30">
            <v>35212</v>
          </cell>
          <cell r="F30">
            <v>604381</v>
          </cell>
          <cell r="G30">
            <v>0</v>
          </cell>
          <cell r="H30">
            <v>0.19769999999999999</v>
          </cell>
          <cell r="L30">
            <v>0.19769999999999999</v>
          </cell>
          <cell r="O30">
            <v>36402</v>
          </cell>
          <cell r="S30">
            <v>0</v>
          </cell>
          <cell r="T30">
            <v>490</v>
          </cell>
          <cell r="V30">
            <v>0</v>
          </cell>
          <cell r="W30">
            <v>0</v>
          </cell>
          <cell r="X30">
            <v>21.63</v>
          </cell>
          <cell r="Y30" t="str">
            <v>MED SYSTEMS</v>
          </cell>
          <cell r="Z30">
            <v>0</v>
          </cell>
          <cell r="AB30">
            <v>21.25</v>
          </cell>
          <cell r="AC30">
            <v>14.85</v>
          </cell>
          <cell r="AD30">
            <v>0.14849999999999999</v>
          </cell>
          <cell r="AE30">
            <v>1.95E-2</v>
          </cell>
          <cell r="AF30">
            <v>4.0000000000000001E-3</v>
          </cell>
          <cell r="AG30">
            <v>0.125</v>
          </cell>
        </row>
        <row r="31">
          <cell r="A31" t="str">
            <v>W00003</v>
          </cell>
          <cell r="B31">
            <v>22</v>
          </cell>
          <cell r="C31" t="str">
            <v>Apollo ,Diagnostic xray (foreclosed in jan 99)</v>
          </cell>
          <cell r="D31">
            <v>1</v>
          </cell>
          <cell r="E31">
            <v>35212</v>
          </cell>
          <cell r="F31">
            <v>572022</v>
          </cell>
          <cell r="G31">
            <v>0</v>
          </cell>
          <cell r="H31">
            <v>0.19520000000000001</v>
          </cell>
          <cell r="L31">
            <v>0.19520000000000001</v>
          </cell>
          <cell r="O31">
            <v>36129</v>
          </cell>
          <cell r="S31">
            <v>0</v>
          </cell>
          <cell r="T31">
            <v>763</v>
          </cell>
          <cell r="V31">
            <v>0</v>
          </cell>
          <cell r="W31">
            <v>0</v>
          </cell>
          <cell r="X31">
            <v>0</v>
          </cell>
          <cell r="Y31" t="str">
            <v>MED SYSTEMS</v>
          </cell>
          <cell r="Z31">
            <v>0</v>
          </cell>
          <cell r="AB31">
            <v>21.25</v>
          </cell>
          <cell r="AC31">
            <v>14.85</v>
          </cell>
          <cell r="AD31">
            <v>0.14849999999999999</v>
          </cell>
          <cell r="AE31">
            <v>1.95E-2</v>
          </cell>
          <cell r="AF31">
            <v>4.0000000000000001E-3</v>
          </cell>
          <cell r="AG31">
            <v>0.125</v>
          </cell>
        </row>
        <row r="32">
          <cell r="A32" t="str">
            <v>W00036</v>
          </cell>
          <cell r="B32">
            <v>23</v>
          </cell>
          <cell r="C32" t="str">
            <v>Babua X Ray</v>
          </cell>
          <cell r="D32">
            <v>1</v>
          </cell>
          <cell r="E32">
            <v>35212</v>
          </cell>
          <cell r="F32">
            <v>464253</v>
          </cell>
          <cell r="G32">
            <v>-2</v>
          </cell>
          <cell r="H32">
            <v>0.1993</v>
          </cell>
          <cell r="L32">
            <v>0.1993</v>
          </cell>
          <cell r="O32">
            <v>36526</v>
          </cell>
          <cell r="S32">
            <v>0</v>
          </cell>
          <cell r="T32">
            <v>366</v>
          </cell>
          <cell r="V32">
            <v>-2</v>
          </cell>
          <cell r="W32">
            <v>-0.39969205479452058</v>
          </cell>
          <cell r="X32">
            <v>21.63</v>
          </cell>
          <cell r="Y32" t="str">
            <v>MED SYSTEMS</v>
          </cell>
          <cell r="Z32">
            <v>-3.6741369863013698E-2</v>
          </cell>
          <cell r="AB32">
            <v>21.25</v>
          </cell>
          <cell r="AC32">
            <v>14.85</v>
          </cell>
          <cell r="AD32">
            <v>0.14849999999999999</v>
          </cell>
          <cell r="AE32">
            <v>1.95E-2</v>
          </cell>
          <cell r="AF32">
            <v>4.0000000000000001E-3</v>
          </cell>
          <cell r="AG32">
            <v>0.125</v>
          </cell>
        </row>
        <row r="33">
          <cell r="A33" t="str">
            <v>W00206</v>
          </cell>
          <cell r="B33">
            <v>24</v>
          </cell>
          <cell r="C33" t="str">
            <v>Berean medical centre</v>
          </cell>
          <cell r="D33">
            <v>1</v>
          </cell>
          <cell r="E33">
            <v>35212</v>
          </cell>
          <cell r="F33">
            <v>652620</v>
          </cell>
          <cell r="G33">
            <v>-1</v>
          </cell>
          <cell r="H33">
            <v>0.22439999999999999</v>
          </cell>
          <cell r="L33">
            <v>0.22439999999999999</v>
          </cell>
          <cell r="O33">
            <v>36768</v>
          </cell>
          <cell r="S33">
            <v>0</v>
          </cell>
          <cell r="T33">
            <v>124</v>
          </cell>
          <cell r="V33">
            <v>-1</v>
          </cell>
          <cell r="W33">
            <v>-7.6234520547945203E-2</v>
          </cell>
          <cell r="X33">
            <v>21.63</v>
          </cell>
          <cell r="Y33" t="str">
            <v>MED SYSTEMS</v>
          </cell>
          <cell r="Z33">
            <v>-1.8370684931506849E-2</v>
          </cell>
          <cell r="AB33">
            <v>21.25</v>
          </cell>
          <cell r="AC33">
            <v>14.85</v>
          </cell>
          <cell r="AD33">
            <v>0.14849999999999999</v>
          </cell>
          <cell r="AE33">
            <v>1.95E-2</v>
          </cell>
          <cell r="AF33">
            <v>4.0000000000000001E-3</v>
          </cell>
          <cell r="AG33">
            <v>0.125</v>
          </cell>
        </row>
        <row r="34">
          <cell r="A34" t="str">
            <v>W00065</v>
          </cell>
          <cell r="B34">
            <v>25</v>
          </cell>
          <cell r="C34" t="str">
            <v>Body vision Deal Foreclosed</v>
          </cell>
          <cell r="D34">
            <v>1</v>
          </cell>
          <cell r="E34">
            <v>35212</v>
          </cell>
          <cell r="F34">
            <v>8500000</v>
          </cell>
          <cell r="G34">
            <v>0</v>
          </cell>
          <cell r="H34">
            <v>0.19439999999999999</v>
          </cell>
          <cell r="L34">
            <v>0.21560000000000001</v>
          </cell>
          <cell r="O34">
            <v>35976</v>
          </cell>
          <cell r="S34">
            <v>0</v>
          </cell>
          <cell r="T34">
            <v>916</v>
          </cell>
          <cell r="V34">
            <v>0</v>
          </cell>
          <cell r="W34">
            <v>0</v>
          </cell>
          <cell r="X34">
            <v>0</v>
          </cell>
          <cell r="Y34" t="str">
            <v>MED SYSTEMS</v>
          </cell>
          <cell r="Z34">
            <v>0</v>
          </cell>
          <cell r="AB34">
            <v>21.25</v>
          </cell>
          <cell r="AC34">
            <v>14.85</v>
          </cell>
          <cell r="AD34">
            <v>0.14849999999999999</v>
          </cell>
          <cell r="AE34">
            <v>1.95E-2</v>
          </cell>
          <cell r="AF34">
            <v>4.0000000000000001E-3</v>
          </cell>
          <cell r="AG34">
            <v>0.125</v>
          </cell>
        </row>
        <row r="35">
          <cell r="A35" t="str">
            <v>W00015</v>
          </cell>
          <cell r="B35">
            <v>26</v>
          </cell>
          <cell r="C35" t="str">
            <v>Citi Cardiac</v>
          </cell>
          <cell r="D35">
            <v>1</v>
          </cell>
          <cell r="E35">
            <v>35212</v>
          </cell>
          <cell r="F35">
            <v>20705612</v>
          </cell>
          <cell r="G35">
            <v>1570919</v>
          </cell>
          <cell r="H35">
            <v>0.20680000000000001</v>
          </cell>
          <cell r="L35">
            <v>0.20680000000000001</v>
          </cell>
          <cell r="O35">
            <v>36829</v>
          </cell>
          <cell r="S35">
            <v>0</v>
          </cell>
          <cell r="T35">
            <v>63</v>
          </cell>
          <cell r="V35">
            <v>1570919</v>
          </cell>
          <cell r="W35">
            <v>56072.770135890416</v>
          </cell>
          <cell r="X35">
            <v>21.63</v>
          </cell>
          <cell r="Y35" t="str">
            <v>MED SYSTEMS</v>
          </cell>
          <cell r="Z35">
            <v>28858.858001917812</v>
          </cell>
          <cell r="AB35">
            <v>21.25</v>
          </cell>
          <cell r="AC35">
            <v>14.85</v>
          </cell>
          <cell r="AD35">
            <v>0.14849999999999999</v>
          </cell>
          <cell r="AE35">
            <v>1.95E-2</v>
          </cell>
          <cell r="AF35">
            <v>4.0000000000000001E-3</v>
          </cell>
          <cell r="AG35">
            <v>0.125</v>
          </cell>
        </row>
        <row r="36">
          <cell r="A36" t="str">
            <v>W00136</v>
          </cell>
          <cell r="B36">
            <v>27</v>
          </cell>
          <cell r="C36" t="str">
            <v>Doctor,s X Ray</v>
          </cell>
          <cell r="D36">
            <v>1</v>
          </cell>
          <cell r="E36">
            <v>35212</v>
          </cell>
          <cell r="F36">
            <v>430499</v>
          </cell>
          <cell r="G36">
            <v>0</v>
          </cell>
          <cell r="H36">
            <v>0.24010000000000001</v>
          </cell>
          <cell r="L36">
            <v>0.24010000000000001</v>
          </cell>
          <cell r="O36">
            <v>35925</v>
          </cell>
          <cell r="S36">
            <v>0</v>
          </cell>
          <cell r="T36">
            <v>967</v>
          </cell>
          <cell r="V36">
            <v>0</v>
          </cell>
          <cell r="W36">
            <v>0</v>
          </cell>
          <cell r="X36">
            <v>0</v>
          </cell>
          <cell r="Y36" t="str">
            <v>MED SYSTEMS</v>
          </cell>
          <cell r="Z36">
            <v>0</v>
          </cell>
          <cell r="AB36">
            <v>21.25</v>
          </cell>
          <cell r="AC36">
            <v>14.85</v>
          </cell>
          <cell r="AD36">
            <v>0.14849999999999999</v>
          </cell>
          <cell r="AE36">
            <v>1.95E-2</v>
          </cell>
          <cell r="AF36">
            <v>4.0000000000000001E-3</v>
          </cell>
          <cell r="AG36">
            <v>0.125</v>
          </cell>
        </row>
        <row r="37">
          <cell r="A37" t="str">
            <v>W00108</v>
          </cell>
          <cell r="B37">
            <v>28</v>
          </cell>
          <cell r="C37" t="str">
            <v>K. Padmanabhan</v>
          </cell>
          <cell r="D37">
            <v>1</v>
          </cell>
          <cell r="E37">
            <v>35212</v>
          </cell>
          <cell r="F37">
            <v>574298</v>
          </cell>
          <cell r="G37">
            <v>0</v>
          </cell>
          <cell r="H37">
            <v>0.1754</v>
          </cell>
          <cell r="L37">
            <v>0.1754</v>
          </cell>
          <cell r="O37">
            <v>35672</v>
          </cell>
          <cell r="S37">
            <v>0</v>
          </cell>
          <cell r="T37">
            <v>1220</v>
          </cell>
          <cell r="V37">
            <v>0</v>
          </cell>
          <cell r="W37">
            <v>0</v>
          </cell>
          <cell r="X37">
            <v>0</v>
          </cell>
          <cell r="Y37" t="str">
            <v>MED SYSTEMS</v>
          </cell>
          <cell r="Z37">
            <v>0</v>
          </cell>
          <cell r="AB37">
            <v>21.25</v>
          </cell>
          <cell r="AC37">
            <v>14.85</v>
          </cell>
          <cell r="AD37">
            <v>0.14849999999999999</v>
          </cell>
          <cell r="AE37">
            <v>1.95E-2</v>
          </cell>
          <cell r="AF37">
            <v>4.0000000000000001E-3</v>
          </cell>
          <cell r="AG37">
            <v>0.125</v>
          </cell>
        </row>
        <row r="38">
          <cell r="A38" t="str">
            <v>W00090</v>
          </cell>
          <cell r="B38">
            <v>29</v>
          </cell>
          <cell r="C38" t="str">
            <v>K. V.  Rao</v>
          </cell>
          <cell r="D38">
            <v>1</v>
          </cell>
          <cell r="E38">
            <v>35212</v>
          </cell>
          <cell r="F38">
            <v>583054</v>
          </cell>
          <cell r="G38">
            <v>0</v>
          </cell>
          <cell r="H38">
            <v>0.27139999999999997</v>
          </cell>
          <cell r="L38">
            <v>0.27139999999999997</v>
          </cell>
          <cell r="O38">
            <v>35764</v>
          </cell>
          <cell r="S38">
            <v>0</v>
          </cell>
          <cell r="T38">
            <v>1128</v>
          </cell>
          <cell r="V38">
            <v>0</v>
          </cell>
          <cell r="W38">
            <v>0</v>
          </cell>
          <cell r="X38">
            <v>0</v>
          </cell>
          <cell r="Y38" t="str">
            <v>MED SYSTEMS</v>
          </cell>
          <cell r="Z38">
            <v>0</v>
          </cell>
          <cell r="AB38">
            <v>21.25</v>
          </cell>
          <cell r="AC38">
            <v>14.85</v>
          </cell>
          <cell r="AD38">
            <v>0.14849999999999999</v>
          </cell>
          <cell r="AE38">
            <v>1.95E-2</v>
          </cell>
          <cell r="AF38">
            <v>4.0000000000000001E-3</v>
          </cell>
          <cell r="AG38">
            <v>0.125</v>
          </cell>
        </row>
        <row r="39">
          <cell r="A39" t="str">
            <v>W00125</v>
          </cell>
          <cell r="B39">
            <v>30</v>
          </cell>
          <cell r="C39" t="str">
            <v>L. H. Kasture</v>
          </cell>
          <cell r="D39">
            <v>1</v>
          </cell>
          <cell r="E39">
            <v>35212</v>
          </cell>
          <cell r="F39">
            <v>955673</v>
          </cell>
          <cell r="G39">
            <v>1</v>
          </cell>
          <cell r="H39">
            <v>0.21909999999999999</v>
          </cell>
          <cell r="L39">
            <v>0.21909999999999999</v>
          </cell>
          <cell r="O39">
            <v>36831</v>
          </cell>
          <cell r="S39">
            <v>0</v>
          </cell>
          <cell r="T39">
            <v>61</v>
          </cell>
          <cell r="V39">
            <v>1</v>
          </cell>
          <cell r="W39">
            <v>3.661671232876712E-2</v>
          </cell>
          <cell r="X39">
            <v>21.63</v>
          </cell>
          <cell r="Y39" t="str">
            <v>MED SYSTEMS</v>
          </cell>
          <cell r="Z39">
            <v>1.8370684931506849E-2</v>
          </cell>
          <cell r="AB39">
            <v>21.25</v>
          </cell>
          <cell r="AC39">
            <v>14.85</v>
          </cell>
          <cell r="AD39">
            <v>0.14849999999999999</v>
          </cell>
          <cell r="AE39">
            <v>1.95E-2</v>
          </cell>
          <cell r="AF39">
            <v>4.0000000000000001E-3</v>
          </cell>
          <cell r="AG39">
            <v>0.125</v>
          </cell>
        </row>
        <row r="40">
          <cell r="A40" t="str">
            <v>W00116</v>
          </cell>
          <cell r="B40">
            <v>31</v>
          </cell>
          <cell r="C40" t="str">
            <v>Paul Raj</v>
          </cell>
          <cell r="D40">
            <v>1</v>
          </cell>
          <cell r="E40">
            <v>35212</v>
          </cell>
          <cell r="F40">
            <v>554801</v>
          </cell>
          <cell r="G40">
            <v>0</v>
          </cell>
          <cell r="H40">
            <v>0.18459999999999999</v>
          </cell>
          <cell r="L40">
            <v>0.18459999999999999</v>
          </cell>
          <cell r="O40">
            <v>36768</v>
          </cell>
          <cell r="S40">
            <v>0</v>
          </cell>
          <cell r="T40">
            <v>124</v>
          </cell>
          <cell r="V40">
            <v>0</v>
          </cell>
          <cell r="W40">
            <v>0</v>
          </cell>
          <cell r="X40">
            <v>21.63</v>
          </cell>
          <cell r="Y40" t="str">
            <v>MED SYSTEMS</v>
          </cell>
          <cell r="Z40">
            <v>0</v>
          </cell>
          <cell r="AB40">
            <v>21.25</v>
          </cell>
          <cell r="AC40">
            <v>14.85</v>
          </cell>
          <cell r="AD40">
            <v>0.14849999999999999</v>
          </cell>
          <cell r="AE40">
            <v>1.95E-2</v>
          </cell>
          <cell r="AF40">
            <v>4.0000000000000001E-3</v>
          </cell>
          <cell r="AG40">
            <v>0.125</v>
          </cell>
        </row>
        <row r="41">
          <cell r="A41" t="str">
            <v>W00132</v>
          </cell>
          <cell r="B41">
            <v>32</v>
          </cell>
          <cell r="C41" t="str">
            <v>Sandhaya Sarmah</v>
          </cell>
          <cell r="D41">
            <v>1</v>
          </cell>
          <cell r="E41">
            <v>35212</v>
          </cell>
          <cell r="F41">
            <v>640920</v>
          </cell>
          <cell r="G41">
            <v>-1</v>
          </cell>
          <cell r="H41">
            <v>0.22109999999999999</v>
          </cell>
          <cell r="L41">
            <v>0.22109999999999999</v>
          </cell>
          <cell r="O41">
            <v>36768</v>
          </cell>
          <cell r="S41">
            <v>0</v>
          </cell>
          <cell r="T41">
            <v>124</v>
          </cell>
          <cell r="V41">
            <v>-1</v>
          </cell>
          <cell r="W41">
            <v>-7.5113424657534247E-2</v>
          </cell>
          <cell r="X41">
            <v>21.63</v>
          </cell>
          <cell r="Y41" t="str">
            <v>MED SYSTEMS</v>
          </cell>
          <cell r="Z41">
            <v>-1.8370684931506849E-2</v>
          </cell>
          <cell r="AB41">
            <v>21.25</v>
          </cell>
          <cell r="AC41">
            <v>14.85</v>
          </cell>
          <cell r="AD41">
            <v>0.14849999999999999</v>
          </cell>
          <cell r="AE41">
            <v>1.95E-2</v>
          </cell>
          <cell r="AF41">
            <v>4.0000000000000001E-3</v>
          </cell>
          <cell r="AG41">
            <v>0.125</v>
          </cell>
        </row>
        <row r="42">
          <cell r="A42" t="str">
            <v>W00104</v>
          </cell>
          <cell r="B42">
            <v>33</v>
          </cell>
          <cell r="C42" t="str">
            <v>Shrenik J Patil</v>
          </cell>
          <cell r="D42">
            <v>1</v>
          </cell>
          <cell r="E42">
            <v>35212</v>
          </cell>
          <cell r="F42">
            <v>895252</v>
          </cell>
          <cell r="G42">
            <v>0</v>
          </cell>
          <cell r="H42">
            <v>0.20369999999999999</v>
          </cell>
          <cell r="L42">
            <v>0.20369999999999999</v>
          </cell>
          <cell r="O42">
            <v>36234</v>
          </cell>
          <cell r="S42">
            <v>0</v>
          </cell>
          <cell r="T42">
            <v>658</v>
          </cell>
          <cell r="V42">
            <v>0</v>
          </cell>
          <cell r="W42">
            <v>0</v>
          </cell>
          <cell r="X42">
            <v>0</v>
          </cell>
          <cell r="Y42" t="str">
            <v>MED SYSTEMS</v>
          </cell>
          <cell r="Z42">
            <v>0</v>
          </cell>
          <cell r="AB42">
            <v>21.25</v>
          </cell>
          <cell r="AC42">
            <v>14.85</v>
          </cell>
          <cell r="AD42">
            <v>0.14849999999999999</v>
          </cell>
          <cell r="AE42">
            <v>1.95E-2</v>
          </cell>
          <cell r="AF42">
            <v>4.0000000000000001E-3</v>
          </cell>
          <cell r="AG42">
            <v>0.125</v>
          </cell>
        </row>
        <row r="43">
          <cell r="A43" t="str">
            <v>W00083</v>
          </cell>
          <cell r="B43">
            <v>34</v>
          </cell>
          <cell r="C43" t="str">
            <v>SRV Thangamani</v>
          </cell>
          <cell r="D43">
            <v>1</v>
          </cell>
          <cell r="E43">
            <v>35212</v>
          </cell>
          <cell r="F43">
            <v>820603</v>
          </cell>
          <cell r="G43">
            <v>2</v>
          </cell>
          <cell r="H43">
            <v>0.18340000000000001</v>
          </cell>
          <cell r="L43">
            <v>0.18340000000000001</v>
          </cell>
          <cell r="O43">
            <v>36799</v>
          </cell>
          <cell r="S43">
            <v>0</v>
          </cell>
          <cell r="T43">
            <v>93</v>
          </cell>
          <cell r="V43">
            <v>2</v>
          </cell>
          <cell r="W43">
            <v>9.3458630136986312E-2</v>
          </cell>
          <cell r="X43">
            <v>21.63</v>
          </cell>
          <cell r="Y43" t="str">
            <v>MED SYSTEMS</v>
          </cell>
          <cell r="Z43">
            <v>3.6741369863013698E-2</v>
          </cell>
          <cell r="AB43">
            <v>21.25</v>
          </cell>
          <cell r="AC43">
            <v>14.85</v>
          </cell>
          <cell r="AD43">
            <v>0.14849999999999999</v>
          </cell>
          <cell r="AE43">
            <v>1.95E-2</v>
          </cell>
          <cell r="AF43">
            <v>4.0000000000000001E-3</v>
          </cell>
          <cell r="AG43">
            <v>0.125</v>
          </cell>
        </row>
        <row r="44">
          <cell r="A44" t="str">
            <v>W00102</v>
          </cell>
          <cell r="B44">
            <v>35</v>
          </cell>
          <cell r="C44" t="str">
            <v>Tanveer Ahmed Khan</v>
          </cell>
          <cell r="D44">
            <v>1</v>
          </cell>
          <cell r="E44">
            <v>35212</v>
          </cell>
          <cell r="F44">
            <v>471209</v>
          </cell>
          <cell r="G44">
            <v>0</v>
          </cell>
          <cell r="H44">
            <v>0.1953</v>
          </cell>
          <cell r="L44">
            <v>0.1953</v>
          </cell>
          <cell r="O44">
            <v>35851</v>
          </cell>
          <cell r="S44">
            <v>0</v>
          </cell>
          <cell r="T44">
            <v>1041</v>
          </cell>
          <cell r="V44">
            <v>0</v>
          </cell>
          <cell r="W44">
            <v>0</v>
          </cell>
          <cell r="X44">
            <v>0</v>
          </cell>
          <cell r="Y44" t="str">
            <v>MED SYSTEMS</v>
          </cell>
          <cell r="Z44">
            <v>0</v>
          </cell>
          <cell r="AB44">
            <v>21.25</v>
          </cell>
          <cell r="AC44">
            <v>14.85</v>
          </cell>
          <cell r="AD44">
            <v>0.14849999999999999</v>
          </cell>
          <cell r="AE44">
            <v>1.95E-2</v>
          </cell>
          <cell r="AF44">
            <v>4.0000000000000001E-3</v>
          </cell>
          <cell r="AG44">
            <v>0.125</v>
          </cell>
        </row>
        <row r="45">
          <cell r="A45" t="str">
            <v>W00120</v>
          </cell>
          <cell r="B45">
            <v>36</v>
          </cell>
          <cell r="C45" t="str">
            <v>Vijayan Nair</v>
          </cell>
          <cell r="D45">
            <v>1</v>
          </cell>
          <cell r="E45">
            <v>35212</v>
          </cell>
          <cell r="F45">
            <v>647356</v>
          </cell>
          <cell r="G45">
            <v>2</v>
          </cell>
          <cell r="H45">
            <v>0.1908</v>
          </cell>
          <cell r="L45">
            <v>0.1908</v>
          </cell>
          <cell r="O45">
            <v>36707</v>
          </cell>
          <cell r="S45">
            <v>0</v>
          </cell>
          <cell r="T45">
            <v>185</v>
          </cell>
          <cell r="V45">
            <v>2</v>
          </cell>
          <cell r="W45">
            <v>0.19341369863013699</v>
          </cell>
          <cell r="X45">
            <v>21.63</v>
          </cell>
          <cell r="Y45" t="str">
            <v>MED SYSTEMS</v>
          </cell>
          <cell r="Z45">
            <v>3.6741369863013698E-2</v>
          </cell>
          <cell r="AB45">
            <v>21.25</v>
          </cell>
          <cell r="AC45">
            <v>14.85</v>
          </cell>
          <cell r="AD45">
            <v>0.14849999999999999</v>
          </cell>
          <cell r="AE45">
            <v>1.95E-2</v>
          </cell>
          <cell r="AF45">
            <v>4.0000000000000001E-3</v>
          </cell>
          <cell r="AG45">
            <v>0.125</v>
          </cell>
        </row>
        <row r="46">
          <cell r="A46" t="str">
            <v>W00182</v>
          </cell>
          <cell r="B46">
            <v>37</v>
          </cell>
          <cell r="C46" t="str">
            <v>Haryana Ultrasound(Dr. Urmila)</v>
          </cell>
          <cell r="D46">
            <v>1</v>
          </cell>
          <cell r="E46">
            <v>35212</v>
          </cell>
          <cell r="F46">
            <v>377834</v>
          </cell>
          <cell r="G46">
            <v>1</v>
          </cell>
          <cell r="H46">
            <v>0.18340000000000001</v>
          </cell>
          <cell r="L46">
            <v>0.18340000000000001</v>
          </cell>
          <cell r="O46">
            <v>36749</v>
          </cell>
          <cell r="S46">
            <v>0</v>
          </cell>
          <cell r="T46">
            <v>143</v>
          </cell>
          <cell r="V46">
            <v>1</v>
          </cell>
          <cell r="W46">
            <v>7.1852602739726032E-2</v>
          </cell>
          <cell r="X46">
            <v>21.63</v>
          </cell>
          <cell r="Y46" t="str">
            <v>MED SYSTEMS</v>
          </cell>
          <cell r="Z46">
            <v>1.8370684931506849E-2</v>
          </cell>
          <cell r="AB46">
            <v>21.25</v>
          </cell>
          <cell r="AC46">
            <v>14.85</v>
          </cell>
          <cell r="AD46">
            <v>0.14849999999999999</v>
          </cell>
          <cell r="AE46">
            <v>1.95E-2</v>
          </cell>
          <cell r="AF46">
            <v>4.0000000000000001E-3</v>
          </cell>
          <cell r="AG46">
            <v>0.125</v>
          </cell>
        </row>
        <row r="47">
          <cell r="A47" t="str">
            <v>W00103</v>
          </cell>
          <cell r="B47">
            <v>38</v>
          </cell>
          <cell r="C47" t="str">
            <v>J. N. Shorie</v>
          </cell>
          <cell r="D47">
            <v>1</v>
          </cell>
          <cell r="E47">
            <v>35212</v>
          </cell>
          <cell r="F47">
            <v>438288</v>
          </cell>
          <cell r="G47">
            <v>0</v>
          </cell>
          <cell r="H47">
            <v>0.18340000000000001</v>
          </cell>
          <cell r="L47">
            <v>0.18340000000000001</v>
          </cell>
          <cell r="O47">
            <v>36750</v>
          </cell>
          <cell r="S47">
            <v>0</v>
          </cell>
          <cell r="T47">
            <v>142</v>
          </cell>
          <cell r="V47">
            <v>0</v>
          </cell>
          <cell r="W47">
            <v>0</v>
          </cell>
          <cell r="X47">
            <v>21.63</v>
          </cell>
          <cell r="Y47" t="str">
            <v>MED SYSTEMS</v>
          </cell>
          <cell r="Z47">
            <v>0</v>
          </cell>
          <cell r="AB47">
            <v>21.25</v>
          </cell>
          <cell r="AC47">
            <v>14.85</v>
          </cell>
          <cell r="AD47">
            <v>0.14849999999999999</v>
          </cell>
          <cell r="AE47">
            <v>1.95E-2</v>
          </cell>
          <cell r="AF47">
            <v>4.0000000000000001E-3</v>
          </cell>
          <cell r="AG47">
            <v>0.125</v>
          </cell>
        </row>
        <row r="48">
          <cell r="A48" t="str">
            <v>W00209</v>
          </cell>
          <cell r="B48">
            <v>39</v>
          </cell>
          <cell r="C48" t="str">
            <v>Jaypee Ultrasound</v>
          </cell>
          <cell r="D48">
            <v>1</v>
          </cell>
          <cell r="E48">
            <v>35212</v>
          </cell>
          <cell r="F48">
            <v>637594</v>
          </cell>
          <cell r="G48">
            <v>-1</v>
          </cell>
          <cell r="H48">
            <v>0.18340000000000001</v>
          </cell>
          <cell r="L48">
            <v>0.18340000000000001</v>
          </cell>
          <cell r="O48">
            <v>36753</v>
          </cell>
          <cell r="S48">
            <v>0</v>
          </cell>
          <cell r="T48">
            <v>139</v>
          </cell>
          <cell r="V48">
            <v>-1</v>
          </cell>
          <cell r="W48">
            <v>-6.9842739726027392E-2</v>
          </cell>
          <cell r="X48">
            <v>21.63</v>
          </cell>
          <cell r="Y48" t="str">
            <v>MED SYSTEMS</v>
          </cell>
          <cell r="Z48">
            <v>-1.8370684931506849E-2</v>
          </cell>
          <cell r="AB48">
            <v>21.25</v>
          </cell>
          <cell r="AC48">
            <v>14.85</v>
          </cell>
          <cell r="AD48">
            <v>0.14849999999999999</v>
          </cell>
          <cell r="AE48">
            <v>1.95E-2</v>
          </cell>
          <cell r="AF48">
            <v>4.0000000000000001E-3</v>
          </cell>
          <cell r="AG48">
            <v>0.125</v>
          </cell>
        </row>
        <row r="49">
          <cell r="A49" t="str">
            <v>W00179</v>
          </cell>
          <cell r="B49">
            <v>40</v>
          </cell>
          <cell r="C49" t="str">
            <v>Joshi Nursing Home</v>
          </cell>
          <cell r="D49">
            <v>1</v>
          </cell>
          <cell r="E49">
            <v>35212</v>
          </cell>
          <cell r="F49">
            <v>723276</v>
          </cell>
          <cell r="G49">
            <v>1</v>
          </cell>
          <cell r="H49">
            <v>0.2175</v>
          </cell>
          <cell r="L49">
            <v>0.2011</v>
          </cell>
          <cell r="O49">
            <v>36764</v>
          </cell>
          <cell r="S49">
            <v>0</v>
          </cell>
          <cell r="T49">
            <v>128</v>
          </cell>
          <cell r="V49">
            <v>1</v>
          </cell>
          <cell r="W49">
            <v>7.0522739726027392E-2</v>
          </cell>
          <cell r="X49">
            <v>21.63</v>
          </cell>
          <cell r="Y49" t="str">
            <v>MED SYSTEMS</v>
          </cell>
          <cell r="Z49">
            <v>1.8370684931506849E-2</v>
          </cell>
          <cell r="AB49">
            <v>21.25</v>
          </cell>
          <cell r="AC49">
            <v>14.85</v>
          </cell>
          <cell r="AD49">
            <v>0.14849999999999999</v>
          </cell>
          <cell r="AE49">
            <v>1.95E-2</v>
          </cell>
          <cell r="AF49">
            <v>4.0000000000000001E-3</v>
          </cell>
          <cell r="AG49">
            <v>0.125</v>
          </cell>
        </row>
        <row r="50">
          <cell r="A50" t="str">
            <v>W00201</v>
          </cell>
          <cell r="B50">
            <v>41</v>
          </cell>
          <cell r="C50" t="str">
            <v>K. G  Healthcare</v>
          </cell>
          <cell r="D50">
            <v>1</v>
          </cell>
          <cell r="E50">
            <v>35212</v>
          </cell>
          <cell r="F50">
            <v>8107919</v>
          </cell>
          <cell r="G50">
            <v>0</v>
          </cell>
          <cell r="H50">
            <v>0.21160000000000001</v>
          </cell>
          <cell r="L50">
            <v>0.21160000000000001</v>
          </cell>
          <cell r="O50">
            <v>36784</v>
          </cell>
          <cell r="S50">
            <v>0</v>
          </cell>
          <cell r="T50">
            <v>108</v>
          </cell>
          <cell r="V50">
            <v>0</v>
          </cell>
          <cell r="W50">
            <v>0</v>
          </cell>
          <cell r="X50">
            <v>21.63</v>
          </cell>
          <cell r="Y50" t="str">
            <v>MED SYSTEMS</v>
          </cell>
          <cell r="Z50">
            <v>0</v>
          </cell>
          <cell r="AB50">
            <v>21.25</v>
          </cell>
          <cell r="AC50">
            <v>14.85</v>
          </cell>
          <cell r="AD50">
            <v>0.14849999999999999</v>
          </cell>
          <cell r="AE50">
            <v>1.95E-2</v>
          </cell>
          <cell r="AF50">
            <v>4.0000000000000001E-3</v>
          </cell>
          <cell r="AG50">
            <v>0.125</v>
          </cell>
        </row>
        <row r="51">
          <cell r="A51" t="str">
            <v>W00198</v>
          </cell>
          <cell r="B51">
            <v>42</v>
          </cell>
          <cell r="C51" t="str">
            <v>Life medical centre</v>
          </cell>
          <cell r="D51">
            <v>1</v>
          </cell>
          <cell r="E51">
            <v>35212</v>
          </cell>
          <cell r="F51">
            <v>7306951</v>
          </cell>
          <cell r="G51">
            <v>0</v>
          </cell>
          <cell r="H51">
            <v>0.20469999999999999</v>
          </cell>
          <cell r="L51">
            <v>0.20469999999999999</v>
          </cell>
          <cell r="O51">
            <v>35728</v>
          </cell>
          <cell r="S51">
            <v>0</v>
          </cell>
          <cell r="T51">
            <v>1164</v>
          </cell>
          <cell r="V51">
            <v>0</v>
          </cell>
          <cell r="W51">
            <v>0</v>
          </cell>
          <cell r="X51">
            <v>0</v>
          </cell>
          <cell r="Y51" t="str">
            <v>MED SYSTEMS</v>
          </cell>
          <cell r="Z51">
            <v>0</v>
          </cell>
          <cell r="AB51">
            <v>21.25</v>
          </cell>
          <cell r="AC51">
            <v>14.85</v>
          </cell>
          <cell r="AD51">
            <v>0.14849999999999999</v>
          </cell>
          <cell r="AE51">
            <v>1.95E-2</v>
          </cell>
          <cell r="AF51">
            <v>4.0000000000000001E-3</v>
          </cell>
          <cell r="AG51">
            <v>0.125</v>
          </cell>
        </row>
        <row r="52">
          <cell r="A52" t="str">
            <v>W00048</v>
          </cell>
          <cell r="B52">
            <v>43</v>
          </cell>
          <cell r="C52" t="str">
            <v>Madho Hospital</v>
          </cell>
          <cell r="D52">
            <v>1</v>
          </cell>
          <cell r="E52">
            <v>35212</v>
          </cell>
          <cell r="F52">
            <v>546304</v>
          </cell>
          <cell r="G52">
            <v>-1</v>
          </cell>
          <cell r="H52">
            <v>0.18340000000000001</v>
          </cell>
          <cell r="L52">
            <v>0.18340000000000001</v>
          </cell>
          <cell r="O52">
            <v>36793</v>
          </cell>
          <cell r="S52">
            <v>0</v>
          </cell>
          <cell r="T52">
            <v>99</v>
          </cell>
          <cell r="V52">
            <v>-1</v>
          </cell>
          <cell r="W52">
            <v>-4.9744109589041095E-2</v>
          </cell>
          <cell r="X52">
            <v>21.63</v>
          </cell>
          <cell r="Y52" t="str">
            <v>MED SYSTEMS</v>
          </cell>
          <cell r="Z52">
            <v>-1.8370684931506849E-2</v>
          </cell>
          <cell r="AB52">
            <v>21.25</v>
          </cell>
          <cell r="AC52">
            <v>14.85</v>
          </cell>
          <cell r="AD52">
            <v>0.14849999999999999</v>
          </cell>
          <cell r="AE52">
            <v>1.95E-2</v>
          </cell>
          <cell r="AF52">
            <v>4.0000000000000001E-3</v>
          </cell>
          <cell r="AG52">
            <v>0.125</v>
          </cell>
        </row>
        <row r="53">
          <cell r="A53" t="str">
            <v>W00135</v>
          </cell>
          <cell r="B53">
            <v>44</v>
          </cell>
          <cell r="C53" t="str">
            <v>Mangal Diagnostics</v>
          </cell>
          <cell r="D53">
            <v>1</v>
          </cell>
          <cell r="E53">
            <v>35212</v>
          </cell>
          <cell r="F53">
            <v>490399</v>
          </cell>
          <cell r="G53">
            <v>1</v>
          </cell>
          <cell r="H53">
            <v>0.18340000000000001</v>
          </cell>
          <cell r="L53">
            <v>0.18340000000000001</v>
          </cell>
          <cell r="O53">
            <v>36771</v>
          </cell>
          <cell r="S53">
            <v>0</v>
          </cell>
          <cell r="T53">
            <v>121</v>
          </cell>
          <cell r="V53">
            <v>1</v>
          </cell>
          <cell r="W53">
            <v>6.0798356164383567E-2</v>
          </cell>
          <cell r="X53">
            <v>21.63</v>
          </cell>
          <cell r="Y53" t="str">
            <v>MED SYSTEMS</v>
          </cell>
          <cell r="Z53">
            <v>1.8370684931506849E-2</v>
          </cell>
          <cell r="AB53">
            <v>21.25</v>
          </cell>
          <cell r="AC53">
            <v>14.85</v>
          </cell>
          <cell r="AD53">
            <v>0.14849999999999999</v>
          </cell>
          <cell r="AE53">
            <v>1.95E-2</v>
          </cell>
          <cell r="AF53">
            <v>4.0000000000000001E-3</v>
          </cell>
          <cell r="AG53">
            <v>0.125</v>
          </cell>
        </row>
        <row r="54">
          <cell r="A54" t="str">
            <v>W00033</v>
          </cell>
          <cell r="B54">
            <v>45</v>
          </cell>
          <cell r="C54" t="str">
            <v>Moidus Medicare - CT</v>
          </cell>
          <cell r="D54">
            <v>1</v>
          </cell>
          <cell r="E54">
            <v>35212</v>
          </cell>
          <cell r="F54">
            <v>3392317</v>
          </cell>
          <cell r="G54">
            <v>0</v>
          </cell>
          <cell r="H54">
            <v>0.1961</v>
          </cell>
          <cell r="L54">
            <v>0.1961</v>
          </cell>
          <cell r="O54">
            <v>36600</v>
          </cell>
          <cell r="S54">
            <v>0</v>
          </cell>
          <cell r="T54">
            <v>292</v>
          </cell>
          <cell r="V54">
            <v>0</v>
          </cell>
          <cell r="W54">
            <v>0</v>
          </cell>
          <cell r="X54">
            <v>0</v>
          </cell>
          <cell r="Y54" t="str">
            <v>MED SYSTEMS</v>
          </cell>
          <cell r="Z54">
            <v>0</v>
          </cell>
          <cell r="AB54">
            <v>21.25</v>
          </cell>
          <cell r="AC54">
            <v>14.85</v>
          </cell>
          <cell r="AD54">
            <v>0.14849999999999999</v>
          </cell>
          <cell r="AE54">
            <v>1.95E-2</v>
          </cell>
          <cell r="AF54">
            <v>4.0000000000000001E-3</v>
          </cell>
          <cell r="AG54">
            <v>0.125</v>
          </cell>
        </row>
        <row r="55">
          <cell r="A55" t="str">
            <v>W00203</v>
          </cell>
          <cell r="B55">
            <v>46</v>
          </cell>
          <cell r="C55" t="str">
            <v>Moidus Medicare - X RAY</v>
          </cell>
          <cell r="D55">
            <v>1</v>
          </cell>
          <cell r="E55">
            <v>35212</v>
          </cell>
          <cell r="F55">
            <v>563239</v>
          </cell>
          <cell r="G55">
            <v>0</v>
          </cell>
          <cell r="H55">
            <v>0.19650000000000001</v>
          </cell>
          <cell r="L55">
            <v>0.19650000000000001</v>
          </cell>
          <cell r="O55">
            <v>35641</v>
          </cell>
          <cell r="S55">
            <v>0</v>
          </cell>
          <cell r="T55">
            <v>1251</v>
          </cell>
          <cell r="V55">
            <v>0</v>
          </cell>
          <cell r="W55">
            <v>0</v>
          </cell>
          <cell r="X55">
            <v>0</v>
          </cell>
          <cell r="Y55" t="str">
            <v>MED SYSTEMS</v>
          </cell>
          <cell r="Z55">
            <v>0</v>
          </cell>
          <cell r="AB55">
            <v>21.25</v>
          </cell>
          <cell r="AC55">
            <v>14.85</v>
          </cell>
          <cell r="AD55">
            <v>0.14849999999999999</v>
          </cell>
          <cell r="AE55">
            <v>1.95E-2</v>
          </cell>
          <cell r="AF55">
            <v>4.0000000000000001E-3</v>
          </cell>
          <cell r="AG55">
            <v>0.125</v>
          </cell>
        </row>
        <row r="56">
          <cell r="A56" t="str">
            <v>W00115</v>
          </cell>
          <cell r="B56">
            <v>47</v>
          </cell>
          <cell r="C56" t="str">
            <v>Mookambikai clinical lab</v>
          </cell>
          <cell r="D56">
            <v>1</v>
          </cell>
          <cell r="E56">
            <v>35212</v>
          </cell>
          <cell r="F56">
            <v>406406</v>
          </cell>
          <cell r="G56">
            <v>0</v>
          </cell>
          <cell r="H56">
            <v>0.19320000000000001</v>
          </cell>
          <cell r="L56">
            <v>0.19320000000000001</v>
          </cell>
          <cell r="O56">
            <v>36717</v>
          </cell>
          <cell r="S56">
            <v>0</v>
          </cell>
          <cell r="T56">
            <v>175</v>
          </cell>
          <cell r="V56">
            <v>0</v>
          </cell>
          <cell r="W56">
            <v>0</v>
          </cell>
          <cell r="X56">
            <v>21.63</v>
          </cell>
          <cell r="Y56" t="str">
            <v>MED SYSTEMS</v>
          </cell>
          <cell r="Z56">
            <v>0</v>
          </cell>
          <cell r="AB56">
            <v>21.25</v>
          </cell>
          <cell r="AC56">
            <v>14.85</v>
          </cell>
          <cell r="AD56">
            <v>0.14849999999999999</v>
          </cell>
          <cell r="AE56">
            <v>1.95E-2</v>
          </cell>
          <cell r="AF56">
            <v>4.0000000000000001E-3</v>
          </cell>
          <cell r="AG56">
            <v>0.125</v>
          </cell>
        </row>
        <row r="57">
          <cell r="A57" t="str">
            <v>W00183</v>
          </cell>
          <cell r="B57">
            <v>48</v>
          </cell>
          <cell r="C57" t="str">
            <v>Okay Diagnostics</v>
          </cell>
          <cell r="D57">
            <v>1</v>
          </cell>
          <cell r="E57">
            <v>35212</v>
          </cell>
          <cell r="F57">
            <v>3195585</v>
          </cell>
          <cell r="G57">
            <v>1</v>
          </cell>
          <cell r="H57">
            <v>0.17979999999999999</v>
          </cell>
          <cell r="L57">
            <v>0.17979999999999999</v>
          </cell>
          <cell r="O57">
            <v>36661</v>
          </cell>
          <cell r="S57">
            <v>0</v>
          </cell>
          <cell r="T57">
            <v>231</v>
          </cell>
          <cell r="V57">
            <v>1</v>
          </cell>
          <cell r="W57">
            <v>0.11379123287671231</v>
          </cell>
          <cell r="X57">
            <v>21.63</v>
          </cell>
          <cell r="Y57" t="str">
            <v>MED SYSTEMS</v>
          </cell>
          <cell r="Z57">
            <v>1.8370684931506849E-2</v>
          </cell>
          <cell r="AB57">
            <v>21.25</v>
          </cell>
          <cell r="AC57">
            <v>14.85</v>
          </cell>
          <cell r="AD57">
            <v>0.14849999999999999</v>
          </cell>
          <cell r="AE57">
            <v>1.95E-2</v>
          </cell>
          <cell r="AF57">
            <v>4.0000000000000001E-3</v>
          </cell>
          <cell r="AG57">
            <v>0.125</v>
          </cell>
        </row>
        <row r="58">
          <cell r="A58" t="str">
            <v>W00199</v>
          </cell>
          <cell r="B58">
            <v>49</v>
          </cell>
          <cell r="C58" t="str">
            <v>Paravara medical  trust</v>
          </cell>
          <cell r="D58">
            <v>1</v>
          </cell>
          <cell r="E58">
            <v>35212</v>
          </cell>
          <cell r="F58">
            <v>2321391</v>
          </cell>
          <cell r="G58">
            <v>0</v>
          </cell>
          <cell r="H58">
            <v>0.16950000000000001</v>
          </cell>
          <cell r="L58">
            <v>0.16950000000000001</v>
          </cell>
          <cell r="O58">
            <v>36161</v>
          </cell>
          <cell r="S58">
            <v>0</v>
          </cell>
          <cell r="T58">
            <v>731</v>
          </cell>
          <cell r="V58">
            <v>0</v>
          </cell>
          <cell r="W58">
            <v>0</v>
          </cell>
          <cell r="X58">
            <v>0</v>
          </cell>
          <cell r="Y58" t="str">
            <v>MED SYSTEMS</v>
          </cell>
          <cell r="Z58">
            <v>0</v>
          </cell>
          <cell r="AB58">
            <v>21.25</v>
          </cell>
          <cell r="AC58">
            <v>14.85</v>
          </cell>
          <cell r="AD58">
            <v>0.14849999999999999</v>
          </cell>
          <cell r="AE58">
            <v>1.95E-2</v>
          </cell>
          <cell r="AF58">
            <v>4.0000000000000001E-3</v>
          </cell>
          <cell r="AG58">
            <v>0.125</v>
          </cell>
        </row>
        <row r="59">
          <cell r="A59" t="str">
            <v>W00063</v>
          </cell>
          <cell r="B59">
            <v>50</v>
          </cell>
          <cell r="C59" t="str">
            <v>Rukmini Scanning</v>
          </cell>
          <cell r="D59">
            <v>1</v>
          </cell>
          <cell r="E59">
            <v>35212</v>
          </cell>
          <cell r="F59">
            <v>711077</v>
          </cell>
          <cell r="G59">
            <v>-1</v>
          </cell>
          <cell r="H59">
            <v>0.18340000000000001</v>
          </cell>
          <cell r="L59">
            <v>0.18340000000000001</v>
          </cell>
          <cell r="O59">
            <v>36795</v>
          </cell>
          <cell r="S59">
            <v>0</v>
          </cell>
          <cell r="T59">
            <v>97</v>
          </cell>
          <cell r="V59">
            <v>-1</v>
          </cell>
          <cell r="W59">
            <v>-4.8739178082191789E-2</v>
          </cell>
          <cell r="X59">
            <v>21.63</v>
          </cell>
          <cell r="Y59" t="str">
            <v>MED SYSTEMS</v>
          </cell>
          <cell r="Z59">
            <v>-1.8370684931506849E-2</v>
          </cell>
          <cell r="AB59">
            <v>21.25</v>
          </cell>
          <cell r="AC59">
            <v>14.85</v>
          </cell>
          <cell r="AD59">
            <v>0.14849999999999999</v>
          </cell>
          <cell r="AE59">
            <v>1.95E-2</v>
          </cell>
          <cell r="AF59">
            <v>4.0000000000000001E-3</v>
          </cell>
          <cell r="AG59">
            <v>0.125</v>
          </cell>
        </row>
        <row r="60">
          <cell r="A60" t="str">
            <v>W00064</v>
          </cell>
          <cell r="B60">
            <v>51</v>
          </cell>
          <cell r="C60" t="str">
            <v>Sai Blood Bank</v>
          </cell>
          <cell r="D60">
            <v>1</v>
          </cell>
          <cell r="E60">
            <v>35212</v>
          </cell>
          <cell r="F60">
            <v>684108</v>
          </cell>
          <cell r="G60">
            <v>-2</v>
          </cell>
          <cell r="H60">
            <v>0.18049999999999999</v>
          </cell>
          <cell r="L60">
            <v>0.18049999999999999</v>
          </cell>
          <cell r="O60">
            <v>36722</v>
          </cell>
          <cell r="S60">
            <v>0</v>
          </cell>
          <cell r="T60">
            <v>170</v>
          </cell>
          <cell r="V60">
            <v>-2</v>
          </cell>
          <cell r="W60">
            <v>-0.16813698630136983</v>
          </cell>
          <cell r="X60">
            <v>21.63</v>
          </cell>
          <cell r="Y60" t="str">
            <v>MED SYSTEMS</v>
          </cell>
          <cell r="Z60">
            <v>-3.6741369863013698E-2</v>
          </cell>
          <cell r="AB60">
            <v>21.25</v>
          </cell>
          <cell r="AC60">
            <v>14.85</v>
          </cell>
          <cell r="AD60">
            <v>0.14849999999999999</v>
          </cell>
          <cell r="AE60">
            <v>1.95E-2</v>
          </cell>
          <cell r="AF60">
            <v>4.0000000000000001E-3</v>
          </cell>
          <cell r="AG60">
            <v>0.125</v>
          </cell>
        </row>
        <row r="61">
          <cell r="A61" t="str">
            <v>W00139</v>
          </cell>
          <cell r="B61">
            <v>52</v>
          </cell>
          <cell r="C61" t="str">
            <v>Search Diagnostics</v>
          </cell>
          <cell r="D61">
            <v>1</v>
          </cell>
          <cell r="E61">
            <v>35212</v>
          </cell>
          <cell r="F61">
            <v>7856588</v>
          </cell>
          <cell r="G61">
            <v>0</v>
          </cell>
          <cell r="H61">
            <v>0.14829999999999999</v>
          </cell>
          <cell r="L61">
            <v>0.14829999999999999</v>
          </cell>
          <cell r="O61">
            <v>35764</v>
          </cell>
          <cell r="S61">
            <v>0</v>
          </cell>
          <cell r="T61">
            <v>1128</v>
          </cell>
          <cell r="V61">
            <v>0</v>
          </cell>
          <cell r="W61">
            <v>0</v>
          </cell>
          <cell r="X61">
            <v>0</v>
          </cell>
          <cell r="Y61" t="str">
            <v>MED SYSTEMS</v>
          </cell>
          <cell r="Z61">
            <v>0</v>
          </cell>
          <cell r="AB61">
            <v>21.25</v>
          </cell>
          <cell r="AC61">
            <v>14.85</v>
          </cell>
          <cell r="AD61">
            <v>0.14849999999999999</v>
          </cell>
          <cell r="AE61">
            <v>1.95E-2</v>
          </cell>
          <cell r="AF61">
            <v>4.0000000000000001E-3</v>
          </cell>
          <cell r="AG61">
            <v>0.125</v>
          </cell>
        </row>
        <row r="62">
          <cell r="A62" t="str">
            <v>W00037</v>
          </cell>
          <cell r="B62">
            <v>53</v>
          </cell>
          <cell r="C62" t="str">
            <v>Tara Hospital</v>
          </cell>
          <cell r="D62">
            <v>1</v>
          </cell>
          <cell r="E62">
            <v>35212</v>
          </cell>
          <cell r="F62">
            <v>766180</v>
          </cell>
          <cell r="G62">
            <v>2</v>
          </cell>
          <cell r="H62">
            <v>0.21779999999999999</v>
          </cell>
          <cell r="L62">
            <v>0.21779999999999999</v>
          </cell>
          <cell r="O62">
            <v>36651</v>
          </cell>
          <cell r="S62">
            <v>0</v>
          </cell>
          <cell r="T62">
            <v>241</v>
          </cell>
          <cell r="V62">
            <v>2</v>
          </cell>
          <cell r="W62">
            <v>0.28761534246575338</v>
          </cell>
          <cell r="X62">
            <v>21.63</v>
          </cell>
          <cell r="Y62" t="str">
            <v>MED SYSTEMS</v>
          </cell>
          <cell r="Z62">
            <v>3.6741369863013698E-2</v>
          </cell>
          <cell r="AB62">
            <v>21.25</v>
          </cell>
          <cell r="AC62">
            <v>14.85</v>
          </cell>
          <cell r="AD62">
            <v>0.14849999999999999</v>
          </cell>
          <cell r="AE62">
            <v>1.95E-2</v>
          </cell>
          <cell r="AF62">
            <v>4.0000000000000001E-3</v>
          </cell>
          <cell r="AG62">
            <v>0.125</v>
          </cell>
        </row>
        <row r="63">
          <cell r="A63" t="str">
            <v>W00204</v>
          </cell>
          <cell r="B63">
            <v>54</v>
          </cell>
          <cell r="C63" t="str">
            <v xml:space="preserve">Vidarbha 3D S can </v>
          </cell>
          <cell r="D63">
            <v>1</v>
          </cell>
          <cell r="E63">
            <v>35212</v>
          </cell>
          <cell r="F63">
            <v>6649132</v>
          </cell>
          <cell r="G63">
            <v>0</v>
          </cell>
          <cell r="H63">
            <v>0.18160000000000001</v>
          </cell>
          <cell r="L63">
            <v>0.18160000000000001</v>
          </cell>
          <cell r="O63">
            <v>36666</v>
          </cell>
          <cell r="S63">
            <v>0</v>
          </cell>
          <cell r="T63">
            <v>226</v>
          </cell>
          <cell r="V63">
            <v>0</v>
          </cell>
          <cell r="W63">
            <v>0</v>
          </cell>
          <cell r="X63">
            <v>21.63</v>
          </cell>
          <cell r="Y63" t="str">
            <v>MED SYSTEMS</v>
          </cell>
          <cell r="Z63">
            <v>0</v>
          </cell>
          <cell r="AB63">
            <v>21.25</v>
          </cell>
          <cell r="AC63">
            <v>14.85</v>
          </cell>
          <cell r="AD63">
            <v>0.14849999999999999</v>
          </cell>
          <cell r="AE63">
            <v>1.95E-2</v>
          </cell>
          <cell r="AF63">
            <v>4.0000000000000001E-3</v>
          </cell>
          <cell r="AG63">
            <v>0.125</v>
          </cell>
        </row>
        <row r="64">
          <cell r="A64" t="str">
            <v>W00178</v>
          </cell>
          <cell r="B64">
            <v>55</v>
          </cell>
          <cell r="C64" t="str">
            <v>Woodland Nursing Home</v>
          </cell>
          <cell r="D64">
            <v>1</v>
          </cell>
          <cell r="E64">
            <v>35212</v>
          </cell>
          <cell r="F64">
            <v>8027697</v>
          </cell>
          <cell r="G64">
            <v>-1</v>
          </cell>
          <cell r="H64">
            <v>0.1469</v>
          </cell>
          <cell r="L64">
            <v>0.1469</v>
          </cell>
          <cell r="O64">
            <v>36692</v>
          </cell>
          <cell r="S64">
            <v>0</v>
          </cell>
          <cell r="T64">
            <v>200</v>
          </cell>
          <cell r="V64">
            <v>-1</v>
          </cell>
          <cell r="W64">
            <v>-8.04931506849315E-2</v>
          </cell>
          <cell r="X64">
            <v>21.63</v>
          </cell>
          <cell r="Y64" t="str">
            <v>MED SYSTEMS</v>
          </cell>
          <cell r="Z64">
            <v>-1.8370684931506849E-2</v>
          </cell>
          <cell r="AB64">
            <v>21.25</v>
          </cell>
          <cell r="AC64">
            <v>14.85</v>
          </cell>
          <cell r="AD64">
            <v>0.14849999999999999</v>
          </cell>
          <cell r="AE64">
            <v>1.95E-2</v>
          </cell>
          <cell r="AF64">
            <v>4.0000000000000001E-3</v>
          </cell>
          <cell r="AG64">
            <v>0.125</v>
          </cell>
        </row>
        <row r="65">
          <cell r="A65" t="str">
            <v>W00130</v>
          </cell>
          <cell r="B65">
            <v>56</v>
          </cell>
          <cell r="C65" t="str">
            <v>Advanced Medicare &amp; Research</v>
          </cell>
          <cell r="D65">
            <v>1</v>
          </cell>
          <cell r="E65">
            <v>35328</v>
          </cell>
          <cell r="F65">
            <v>12766593</v>
          </cell>
          <cell r="G65">
            <v>1861460</v>
          </cell>
          <cell r="H65">
            <v>0.16850000000000001</v>
          </cell>
          <cell r="L65">
            <v>0.16850000000000001</v>
          </cell>
          <cell r="O65">
            <v>36824</v>
          </cell>
          <cell r="S65">
            <v>0</v>
          </cell>
          <cell r="T65">
            <v>68</v>
          </cell>
          <cell r="V65">
            <v>1861460</v>
          </cell>
          <cell r="W65">
            <v>58434.54432876713</v>
          </cell>
          <cell r="X65">
            <v>20.21</v>
          </cell>
          <cell r="Y65" t="str">
            <v>MED SYSTEMS</v>
          </cell>
          <cell r="Z65">
            <v>31951.323413698632</v>
          </cell>
          <cell r="AB65">
            <v>19.86</v>
          </cell>
          <cell r="AC65">
            <v>14.85</v>
          </cell>
          <cell r="AD65">
            <v>0.14849999999999999</v>
          </cell>
          <cell r="AE65">
            <v>1.95E-2</v>
          </cell>
          <cell r="AF65">
            <v>4.0000000000000001E-3</v>
          </cell>
          <cell r="AG65">
            <v>0.125</v>
          </cell>
        </row>
        <row r="66">
          <cell r="A66" t="str">
            <v>W00177</v>
          </cell>
          <cell r="B66">
            <v>57</v>
          </cell>
          <cell r="C66" t="str">
            <v>AG Neuro Hospital</v>
          </cell>
          <cell r="D66">
            <v>1</v>
          </cell>
          <cell r="E66">
            <v>35328</v>
          </cell>
          <cell r="F66">
            <v>514300</v>
          </cell>
          <cell r="G66">
            <v>0</v>
          </cell>
          <cell r="H66">
            <v>0.18099999999999999</v>
          </cell>
          <cell r="L66">
            <v>0.18099999999999999</v>
          </cell>
          <cell r="O66">
            <v>36114</v>
          </cell>
          <cell r="S66">
            <v>0</v>
          </cell>
          <cell r="T66">
            <v>778</v>
          </cell>
          <cell r="V66">
            <v>0</v>
          </cell>
          <cell r="W66">
            <v>0</v>
          </cell>
          <cell r="X66">
            <v>0</v>
          </cell>
          <cell r="Y66" t="str">
            <v>MED SYSTEMS</v>
          </cell>
          <cell r="Z66">
            <v>0</v>
          </cell>
          <cell r="AB66">
            <v>19.86</v>
          </cell>
          <cell r="AC66">
            <v>14.85</v>
          </cell>
          <cell r="AD66">
            <v>0.14849999999999999</v>
          </cell>
          <cell r="AE66">
            <v>1.95E-2</v>
          </cell>
          <cell r="AF66">
            <v>4.0000000000000001E-3</v>
          </cell>
          <cell r="AG66">
            <v>0.125</v>
          </cell>
        </row>
        <row r="67">
          <cell r="A67" t="str">
            <v>W00005</v>
          </cell>
          <cell r="B67">
            <v>58</v>
          </cell>
          <cell r="C67" t="str">
            <v>Amrit Heart Scan -1</v>
          </cell>
          <cell r="D67">
            <v>1</v>
          </cell>
          <cell r="E67">
            <v>35328</v>
          </cell>
          <cell r="F67">
            <v>3800610</v>
          </cell>
          <cell r="G67">
            <v>1020890</v>
          </cell>
          <cell r="H67">
            <v>0.1968</v>
          </cell>
          <cell r="L67">
            <v>0.1968</v>
          </cell>
          <cell r="O67">
            <v>36860</v>
          </cell>
          <cell r="P67">
            <v>36890</v>
          </cell>
          <cell r="Q67">
            <v>102141</v>
          </cell>
          <cell r="R67">
            <v>85628</v>
          </cell>
          <cell r="S67">
            <v>16513</v>
          </cell>
          <cell r="T67">
            <v>2</v>
          </cell>
          <cell r="V67">
            <v>935262</v>
          </cell>
          <cell r="W67">
            <v>1008.5455430136985</v>
          </cell>
          <cell r="X67">
            <v>20.21</v>
          </cell>
          <cell r="Y67" t="str">
            <v>MED SYSTEMS</v>
          </cell>
          <cell r="Z67">
            <v>16053.451934794521</v>
          </cell>
          <cell r="AB67">
            <v>19.86</v>
          </cell>
          <cell r="AC67">
            <v>14.85</v>
          </cell>
          <cell r="AD67">
            <v>0.14849999999999999</v>
          </cell>
          <cell r="AE67">
            <v>1.95E-2</v>
          </cell>
          <cell r="AF67">
            <v>4.0000000000000001E-3</v>
          </cell>
          <cell r="AG67">
            <v>0.125</v>
          </cell>
        </row>
        <row r="68">
          <cell r="A68" t="str">
            <v>W00034</v>
          </cell>
          <cell r="B68">
            <v>59</v>
          </cell>
          <cell r="C68" t="str">
            <v>Amrit Heart Scan -2</v>
          </cell>
          <cell r="D68">
            <v>2</v>
          </cell>
          <cell r="E68">
            <v>35328</v>
          </cell>
          <cell r="F68">
            <v>561890</v>
          </cell>
          <cell r="G68">
            <v>150934</v>
          </cell>
          <cell r="H68">
            <v>0.1968</v>
          </cell>
          <cell r="L68">
            <v>0.1968</v>
          </cell>
          <cell r="O68">
            <v>36860</v>
          </cell>
          <cell r="P68">
            <v>36890</v>
          </cell>
          <cell r="Q68">
            <v>15101</v>
          </cell>
          <cell r="R68">
            <v>12660</v>
          </cell>
          <cell r="S68">
            <v>2441</v>
          </cell>
          <cell r="T68">
            <v>2</v>
          </cell>
          <cell r="V68">
            <v>138274</v>
          </cell>
          <cell r="W68">
            <v>149.1086202739726</v>
          </cell>
          <cell r="X68">
            <v>20.21</v>
          </cell>
          <cell r="Y68" t="str">
            <v>MED SYSTEMS</v>
          </cell>
          <cell r="Z68">
            <v>2373.4258558904112</v>
          </cell>
          <cell r="AB68">
            <v>19.86</v>
          </cell>
          <cell r="AC68">
            <v>14.85</v>
          </cell>
          <cell r="AD68">
            <v>0.14849999999999999</v>
          </cell>
          <cell r="AE68">
            <v>1.95E-2</v>
          </cell>
          <cell r="AF68">
            <v>4.0000000000000001E-3</v>
          </cell>
          <cell r="AG68">
            <v>0.125</v>
          </cell>
        </row>
        <row r="69">
          <cell r="A69" t="str">
            <v>W00046</v>
          </cell>
          <cell r="B69">
            <v>60</v>
          </cell>
          <cell r="C69" t="str">
            <v>Bara Thakur</v>
          </cell>
          <cell r="D69">
            <v>1</v>
          </cell>
          <cell r="E69">
            <v>35328</v>
          </cell>
          <cell r="F69">
            <v>720949</v>
          </cell>
          <cell r="G69">
            <v>107937</v>
          </cell>
          <cell r="H69">
            <v>0.18360000000000001</v>
          </cell>
          <cell r="L69">
            <v>0.18360000000000001</v>
          </cell>
          <cell r="O69">
            <v>36794</v>
          </cell>
          <cell r="P69">
            <v>36885</v>
          </cell>
          <cell r="Q69">
            <v>57688</v>
          </cell>
          <cell r="R69">
            <v>52747</v>
          </cell>
          <cell r="S69">
            <v>4941</v>
          </cell>
          <cell r="T69">
            <v>7</v>
          </cell>
          <cell r="V69">
            <v>55190</v>
          </cell>
          <cell r="W69">
            <v>194.32928219178086</v>
          </cell>
          <cell r="X69">
            <v>20.21</v>
          </cell>
          <cell r="Y69" t="str">
            <v>MED SYSTEMS</v>
          </cell>
          <cell r="Z69">
            <v>947.31744931506864</v>
          </cell>
          <cell r="AB69">
            <v>19.86</v>
          </cell>
          <cell r="AC69">
            <v>14.85</v>
          </cell>
          <cell r="AD69">
            <v>0.14849999999999999</v>
          </cell>
          <cell r="AE69">
            <v>1.95E-2</v>
          </cell>
          <cell r="AF69">
            <v>4.0000000000000001E-3</v>
          </cell>
          <cell r="AG69">
            <v>0.125</v>
          </cell>
        </row>
        <row r="70">
          <cell r="A70" t="str">
            <v>W00045</v>
          </cell>
          <cell r="B70">
            <v>61</v>
          </cell>
          <cell r="C70" t="str">
            <v>Central Polyclinic</v>
          </cell>
          <cell r="D70">
            <v>1</v>
          </cell>
          <cell r="E70">
            <v>35328</v>
          </cell>
          <cell r="F70">
            <v>476458</v>
          </cell>
          <cell r="G70">
            <v>73921</v>
          </cell>
          <cell r="H70">
            <v>0.20469999999999999</v>
          </cell>
          <cell r="L70">
            <v>0.20469999999999999</v>
          </cell>
          <cell r="O70">
            <v>36838</v>
          </cell>
          <cell r="S70">
            <v>0</v>
          </cell>
          <cell r="T70">
            <v>54</v>
          </cell>
          <cell r="V70">
            <v>73921</v>
          </cell>
          <cell r="W70">
            <v>2238.6519172602739</v>
          </cell>
          <cell r="X70">
            <v>20.21</v>
          </cell>
          <cell r="Y70" t="str">
            <v>MED SYSTEMS</v>
          </cell>
          <cell r="Z70">
            <v>1268.8286495890413</v>
          </cell>
          <cell r="AB70">
            <v>19.86</v>
          </cell>
          <cell r="AC70">
            <v>14.85</v>
          </cell>
          <cell r="AD70">
            <v>0.14849999999999999</v>
          </cell>
          <cell r="AE70">
            <v>1.95E-2</v>
          </cell>
          <cell r="AF70">
            <v>4.0000000000000001E-3</v>
          </cell>
          <cell r="AG70">
            <v>0.125</v>
          </cell>
        </row>
        <row r="71">
          <cell r="A71" t="str">
            <v>W00068</v>
          </cell>
          <cell r="B71">
            <v>62</v>
          </cell>
          <cell r="C71" t="str">
            <v>Dhande Diagnostic Research (foreclosed in aug 99)</v>
          </cell>
          <cell r="D71">
            <v>1</v>
          </cell>
          <cell r="E71">
            <v>35328</v>
          </cell>
          <cell r="F71">
            <v>8301017</v>
          </cell>
          <cell r="G71">
            <v>-2</v>
          </cell>
          <cell r="H71">
            <v>0.2092</v>
          </cell>
          <cell r="L71">
            <v>0.2092</v>
          </cell>
          <cell r="O71">
            <v>36295</v>
          </cell>
          <cell r="S71">
            <v>0</v>
          </cell>
          <cell r="T71">
            <v>597</v>
          </cell>
          <cell r="V71">
            <v>-2</v>
          </cell>
          <cell r="W71">
            <v>-0.68434191780821918</v>
          </cell>
          <cell r="X71">
            <v>20.21</v>
          </cell>
          <cell r="Y71" t="str">
            <v>MED SYSTEMS</v>
          </cell>
          <cell r="Z71">
            <v>-3.4329315068493155E-2</v>
          </cell>
          <cell r="AB71">
            <v>19.86</v>
          </cell>
          <cell r="AC71">
            <v>14.85</v>
          </cell>
          <cell r="AD71">
            <v>0.14849999999999999</v>
          </cell>
          <cell r="AE71">
            <v>1.95E-2</v>
          </cell>
          <cell r="AF71">
            <v>4.0000000000000001E-3</v>
          </cell>
          <cell r="AG71">
            <v>0.125</v>
          </cell>
        </row>
        <row r="72">
          <cell r="A72" t="str">
            <v>W00024</v>
          </cell>
          <cell r="B72">
            <v>63</v>
          </cell>
          <cell r="C72" t="str">
            <v>Amar Jawalkar</v>
          </cell>
          <cell r="D72">
            <v>1</v>
          </cell>
          <cell r="E72">
            <v>35328</v>
          </cell>
          <cell r="F72">
            <v>444417</v>
          </cell>
          <cell r="G72">
            <v>35785</v>
          </cell>
          <cell r="H72">
            <v>0.19320000000000001</v>
          </cell>
          <cell r="L72">
            <v>0.19320000000000001</v>
          </cell>
          <cell r="O72">
            <v>36845</v>
          </cell>
          <cell r="S72">
            <v>0</v>
          </cell>
          <cell r="T72">
            <v>47</v>
          </cell>
          <cell r="V72">
            <v>35785</v>
          </cell>
          <cell r="W72">
            <v>890.25236712328774</v>
          </cell>
          <cell r="X72">
            <v>20.21</v>
          </cell>
          <cell r="Y72" t="str">
            <v>MED SYSTEMS</v>
          </cell>
          <cell r="Z72">
            <v>614.23726986301358</v>
          </cell>
          <cell r="AA72">
            <v>400766.08929863019</v>
          </cell>
          <cell r="AB72">
            <v>19.86</v>
          </cell>
          <cell r="AC72">
            <v>14.85</v>
          </cell>
          <cell r="AD72">
            <v>0.14849999999999999</v>
          </cell>
          <cell r="AE72">
            <v>1.95E-2</v>
          </cell>
          <cell r="AF72">
            <v>4.0000000000000001E-3</v>
          </cell>
          <cell r="AG72">
            <v>0.125</v>
          </cell>
        </row>
        <row r="73">
          <cell r="A73" t="str">
            <v>W00180</v>
          </cell>
          <cell r="B73">
            <v>64</v>
          </cell>
          <cell r="C73" t="str">
            <v>B K Patnaik</v>
          </cell>
          <cell r="D73">
            <v>1</v>
          </cell>
          <cell r="E73">
            <v>35328</v>
          </cell>
          <cell r="F73">
            <v>657151</v>
          </cell>
          <cell r="G73">
            <v>0</v>
          </cell>
          <cell r="H73">
            <v>0.1852</v>
          </cell>
          <cell r="L73">
            <v>0.1852</v>
          </cell>
          <cell r="O73">
            <v>36811</v>
          </cell>
          <cell r="S73">
            <v>0</v>
          </cell>
          <cell r="T73">
            <v>81</v>
          </cell>
          <cell r="V73">
            <v>0</v>
          </cell>
          <cell r="W73">
            <v>0</v>
          </cell>
          <cell r="X73">
            <v>20.21</v>
          </cell>
          <cell r="Y73" t="str">
            <v>MED SYSTEMS</v>
          </cell>
          <cell r="Z73">
            <v>0</v>
          </cell>
          <cell r="AA73">
            <v>2102.4715068493151</v>
          </cell>
          <cell r="AB73">
            <v>19.86</v>
          </cell>
          <cell r="AC73">
            <v>14.85</v>
          </cell>
          <cell r="AD73">
            <v>0.14849999999999999</v>
          </cell>
          <cell r="AE73">
            <v>1.95E-2</v>
          </cell>
          <cell r="AF73">
            <v>4.0000000000000001E-3</v>
          </cell>
          <cell r="AG73">
            <v>0.125</v>
          </cell>
        </row>
        <row r="74">
          <cell r="A74" t="str">
            <v>W00110</v>
          </cell>
          <cell r="B74">
            <v>65</v>
          </cell>
          <cell r="C74" t="str">
            <v>D Chawla</v>
          </cell>
          <cell r="D74">
            <v>1</v>
          </cell>
          <cell r="E74">
            <v>35328</v>
          </cell>
          <cell r="F74">
            <v>862218</v>
          </cell>
          <cell r="G74">
            <v>70915</v>
          </cell>
          <cell r="H74">
            <v>0.18379999999999999</v>
          </cell>
          <cell r="L74">
            <v>0.18379999999999999</v>
          </cell>
          <cell r="O74">
            <v>36776</v>
          </cell>
          <cell r="P74">
            <v>36867</v>
          </cell>
          <cell r="Q74">
            <v>74165</v>
          </cell>
          <cell r="R74">
            <v>70915</v>
          </cell>
          <cell r="S74">
            <v>3250</v>
          </cell>
          <cell r="T74">
            <v>25</v>
          </cell>
          <cell r="V74">
            <v>0</v>
          </cell>
          <cell r="W74">
            <v>0</v>
          </cell>
          <cell r="X74">
            <v>20.21</v>
          </cell>
          <cell r="Y74" t="str">
            <v>MED SYSTEMS</v>
          </cell>
          <cell r="Z74">
            <v>0</v>
          </cell>
          <cell r="AA74">
            <v>11056.120895342467</v>
          </cell>
          <cell r="AB74">
            <v>19.86</v>
          </cell>
          <cell r="AC74">
            <v>14.85</v>
          </cell>
          <cell r="AD74">
            <v>0.14849999999999999</v>
          </cell>
          <cell r="AE74">
            <v>1.95E-2</v>
          </cell>
          <cell r="AF74">
            <v>4.0000000000000001E-3</v>
          </cell>
          <cell r="AG74">
            <v>0.125</v>
          </cell>
        </row>
        <row r="75">
          <cell r="A75" t="str">
            <v>W00092</v>
          </cell>
          <cell r="B75">
            <v>66</v>
          </cell>
          <cell r="C75" t="str">
            <v>Jayesh Solanki</v>
          </cell>
          <cell r="D75">
            <v>1</v>
          </cell>
          <cell r="E75">
            <v>35328</v>
          </cell>
          <cell r="F75">
            <v>494021</v>
          </cell>
          <cell r="G75">
            <v>44316</v>
          </cell>
          <cell r="H75">
            <v>0.2006</v>
          </cell>
          <cell r="L75">
            <v>0.2006</v>
          </cell>
          <cell r="O75">
            <v>36854</v>
          </cell>
          <cell r="S75">
            <v>0</v>
          </cell>
          <cell r="T75">
            <v>38</v>
          </cell>
          <cell r="V75">
            <v>44316</v>
          </cell>
          <cell r="W75">
            <v>925.51234191780816</v>
          </cell>
          <cell r="X75">
            <v>20.21</v>
          </cell>
          <cell r="Y75" t="str">
            <v>MED SYSTEMS</v>
          </cell>
          <cell r="Z75">
            <v>760.6689632876712</v>
          </cell>
          <cell r="AB75">
            <v>19.86</v>
          </cell>
          <cell r="AC75">
            <v>14.85</v>
          </cell>
          <cell r="AD75">
            <v>0.14849999999999999</v>
          </cell>
          <cell r="AE75">
            <v>1.95E-2</v>
          </cell>
          <cell r="AF75">
            <v>4.0000000000000001E-3</v>
          </cell>
          <cell r="AG75">
            <v>0.125</v>
          </cell>
        </row>
        <row r="76">
          <cell r="A76" t="str">
            <v>W00113</v>
          </cell>
          <cell r="B76">
            <v>67</v>
          </cell>
          <cell r="C76" t="str">
            <v>K ishore P Kedkar</v>
          </cell>
          <cell r="D76">
            <v>1</v>
          </cell>
          <cell r="E76">
            <v>35328</v>
          </cell>
          <cell r="F76">
            <v>1396285</v>
          </cell>
          <cell r="G76">
            <v>0</v>
          </cell>
          <cell r="H76">
            <v>0.20180000000000001</v>
          </cell>
          <cell r="L76">
            <v>0.20180000000000001</v>
          </cell>
          <cell r="O76">
            <v>36100</v>
          </cell>
          <cell r="S76">
            <v>0</v>
          </cell>
          <cell r="T76">
            <v>792</v>
          </cell>
          <cell r="V76">
            <v>0</v>
          </cell>
          <cell r="W76">
            <v>0</v>
          </cell>
          <cell r="X76">
            <v>0</v>
          </cell>
          <cell r="Y76" t="str">
            <v>MED SYSTEMS</v>
          </cell>
          <cell r="Z76">
            <v>0</v>
          </cell>
          <cell r="AA76">
            <v>285.24341095890412</v>
          </cell>
          <cell r="AB76">
            <v>19.86</v>
          </cell>
          <cell r="AC76">
            <v>14.85</v>
          </cell>
          <cell r="AD76">
            <v>0.14849999999999999</v>
          </cell>
          <cell r="AE76">
            <v>1.95E-2</v>
          </cell>
          <cell r="AF76">
            <v>4.0000000000000001E-3</v>
          </cell>
          <cell r="AG76">
            <v>0.125</v>
          </cell>
        </row>
        <row r="77">
          <cell r="A77" t="str">
            <v>W00124</v>
          </cell>
          <cell r="B77">
            <v>68</v>
          </cell>
          <cell r="C77" t="str">
            <v>K M Thomas</v>
          </cell>
          <cell r="D77">
            <v>1</v>
          </cell>
          <cell r="E77">
            <v>35328</v>
          </cell>
          <cell r="F77">
            <v>854849</v>
          </cell>
          <cell r="G77">
            <v>1</v>
          </cell>
          <cell r="H77">
            <v>0.1837</v>
          </cell>
          <cell r="L77">
            <v>0.1837</v>
          </cell>
          <cell r="O77">
            <v>36860</v>
          </cell>
          <cell r="S77">
            <v>0</v>
          </cell>
          <cell r="T77">
            <v>32</v>
          </cell>
          <cell r="V77">
            <v>1</v>
          </cell>
          <cell r="W77">
            <v>1.6105205479452055E-2</v>
          </cell>
          <cell r="X77">
            <v>20.21</v>
          </cell>
          <cell r="Y77" t="str">
            <v>MED SYSTEMS</v>
          </cell>
          <cell r="Z77">
            <v>1.7164657534246577E-2</v>
          </cell>
          <cell r="AA77">
            <v>7328.2224361643839</v>
          </cell>
          <cell r="AB77">
            <v>19.86</v>
          </cell>
          <cell r="AC77">
            <v>14.85</v>
          </cell>
          <cell r="AD77">
            <v>0.14849999999999999</v>
          </cell>
          <cell r="AE77">
            <v>1.95E-2</v>
          </cell>
          <cell r="AF77">
            <v>4.0000000000000001E-3</v>
          </cell>
          <cell r="AG77">
            <v>0.125</v>
          </cell>
        </row>
        <row r="78">
          <cell r="A78" t="str">
            <v>W00029</v>
          </cell>
          <cell r="B78">
            <v>69</v>
          </cell>
          <cell r="C78" t="str">
            <v>Meenakshi Das</v>
          </cell>
          <cell r="D78">
            <v>1</v>
          </cell>
          <cell r="E78">
            <v>35328</v>
          </cell>
          <cell r="F78">
            <v>666155</v>
          </cell>
          <cell r="G78">
            <v>71557</v>
          </cell>
          <cell r="H78">
            <v>0.19289999999999999</v>
          </cell>
          <cell r="L78">
            <v>0.19289999999999999</v>
          </cell>
          <cell r="O78">
            <v>36799</v>
          </cell>
          <cell r="P78">
            <v>36890</v>
          </cell>
          <cell r="Q78">
            <v>75000</v>
          </cell>
          <cell r="R78">
            <v>71559</v>
          </cell>
          <cell r="S78">
            <v>3441</v>
          </cell>
          <cell r="T78">
            <v>2</v>
          </cell>
          <cell r="V78">
            <v>-2</v>
          </cell>
          <cell r="W78">
            <v>-2.1139726027397257E-3</v>
          </cell>
          <cell r="X78">
            <v>20.21</v>
          </cell>
          <cell r="Y78" t="str">
            <v>MED SYSTEMS</v>
          </cell>
          <cell r="Z78">
            <v>-3.4329315068493155E-2</v>
          </cell>
          <cell r="AA78">
            <v>15119.2691</v>
          </cell>
          <cell r="AB78">
            <v>19.86</v>
          </cell>
          <cell r="AC78">
            <v>14.85</v>
          </cell>
          <cell r="AD78">
            <v>0.14849999999999999</v>
          </cell>
          <cell r="AE78">
            <v>1.95E-2</v>
          </cell>
          <cell r="AF78">
            <v>4.0000000000000001E-3</v>
          </cell>
          <cell r="AG78">
            <v>0.125</v>
          </cell>
        </row>
        <row r="79">
          <cell r="A79" t="str">
            <v>W00094</v>
          </cell>
          <cell r="B79">
            <v>70</v>
          </cell>
          <cell r="C79" t="str">
            <v>S K Aggarwal</v>
          </cell>
          <cell r="D79">
            <v>1</v>
          </cell>
          <cell r="E79">
            <v>35328</v>
          </cell>
          <cell r="F79">
            <v>1533064</v>
          </cell>
          <cell r="G79">
            <v>0</v>
          </cell>
          <cell r="H79">
            <v>0.16900000000000001</v>
          </cell>
          <cell r="L79">
            <v>0.16900000000000001</v>
          </cell>
          <cell r="O79">
            <v>36061</v>
          </cell>
          <cell r="S79">
            <v>0</v>
          </cell>
          <cell r="T79">
            <v>831</v>
          </cell>
          <cell r="V79">
            <v>0</v>
          </cell>
          <cell r="W79">
            <v>0</v>
          </cell>
          <cell r="X79">
            <v>0</v>
          </cell>
          <cell r="Y79" t="str">
            <v>MED SYSTEMS</v>
          </cell>
          <cell r="Z79">
            <v>0</v>
          </cell>
          <cell r="AA79">
            <v>206478.6493150685</v>
          </cell>
          <cell r="AB79">
            <v>19.86</v>
          </cell>
          <cell r="AC79">
            <v>14.85</v>
          </cell>
          <cell r="AD79">
            <v>0.14849999999999999</v>
          </cell>
          <cell r="AE79">
            <v>1.95E-2</v>
          </cell>
          <cell r="AF79">
            <v>4.0000000000000001E-3</v>
          </cell>
          <cell r="AG79">
            <v>0.125</v>
          </cell>
        </row>
        <row r="80">
          <cell r="A80" t="str">
            <v>W00114</v>
          </cell>
          <cell r="B80">
            <v>71</v>
          </cell>
          <cell r="C80" t="str">
            <v>S V K Reddy</v>
          </cell>
          <cell r="D80">
            <v>1</v>
          </cell>
          <cell r="E80">
            <v>35328</v>
          </cell>
          <cell r="F80">
            <v>442705</v>
          </cell>
          <cell r="G80">
            <v>0</v>
          </cell>
          <cell r="H80">
            <v>0.1908</v>
          </cell>
          <cell r="L80">
            <v>0.1908</v>
          </cell>
          <cell r="O80">
            <v>35774</v>
          </cell>
          <cell r="S80">
            <v>0</v>
          </cell>
          <cell r="T80">
            <v>1118</v>
          </cell>
          <cell r="V80">
            <v>0</v>
          </cell>
          <cell r="W80">
            <v>0</v>
          </cell>
          <cell r="X80">
            <v>0</v>
          </cell>
          <cell r="Y80" t="str">
            <v>MED SYSTEMS</v>
          </cell>
          <cell r="Z80">
            <v>0</v>
          </cell>
          <cell r="AB80">
            <v>19.86</v>
          </cell>
          <cell r="AC80">
            <v>14.85</v>
          </cell>
          <cell r="AD80">
            <v>0.14849999999999999</v>
          </cell>
          <cell r="AE80">
            <v>1.95E-2</v>
          </cell>
          <cell r="AF80">
            <v>4.0000000000000001E-3</v>
          </cell>
          <cell r="AG80">
            <v>0.125</v>
          </cell>
        </row>
        <row r="81">
          <cell r="A81" t="str">
            <v>W00187</v>
          </cell>
          <cell r="B81">
            <v>72</v>
          </cell>
          <cell r="C81" t="str">
            <v>R N Panda</v>
          </cell>
          <cell r="D81">
            <v>1</v>
          </cell>
          <cell r="E81">
            <v>35328</v>
          </cell>
          <cell r="F81">
            <v>684597</v>
          </cell>
          <cell r="G81">
            <v>54229</v>
          </cell>
          <cell r="H81">
            <v>0.18360000000000001</v>
          </cell>
          <cell r="L81">
            <v>0.18360000000000001</v>
          </cell>
          <cell r="O81">
            <v>36799</v>
          </cell>
          <cell r="P81">
            <v>36890</v>
          </cell>
          <cell r="Q81">
            <v>56713</v>
          </cell>
          <cell r="R81">
            <v>54230</v>
          </cell>
          <cell r="S81">
            <v>2483</v>
          </cell>
          <cell r="T81">
            <v>2</v>
          </cell>
          <cell r="V81">
            <v>-1</v>
          </cell>
          <cell r="W81">
            <v>-1.006027397260274E-3</v>
          </cell>
          <cell r="X81">
            <v>20.21</v>
          </cell>
          <cell r="Y81" t="str">
            <v>MED SYSTEMS</v>
          </cell>
          <cell r="Z81">
            <v>-1.7164657534246577E-2</v>
          </cell>
          <cell r="AB81">
            <v>19.86</v>
          </cell>
          <cell r="AC81">
            <v>14.85</v>
          </cell>
          <cell r="AD81">
            <v>0.14849999999999999</v>
          </cell>
          <cell r="AE81">
            <v>1.95E-2</v>
          </cell>
          <cell r="AF81">
            <v>4.0000000000000001E-3</v>
          </cell>
          <cell r="AG81">
            <v>0.125</v>
          </cell>
        </row>
        <row r="82">
          <cell r="A82" t="str">
            <v>W00186</v>
          </cell>
          <cell r="B82">
            <v>73</v>
          </cell>
          <cell r="C82" t="str">
            <v>Gulab Yadav</v>
          </cell>
          <cell r="D82">
            <v>1</v>
          </cell>
          <cell r="E82">
            <v>35328</v>
          </cell>
          <cell r="F82">
            <v>687751</v>
          </cell>
          <cell r="G82">
            <v>56694</v>
          </cell>
          <cell r="H82">
            <v>0.1852</v>
          </cell>
          <cell r="L82">
            <v>0.1852</v>
          </cell>
          <cell r="O82">
            <v>36779</v>
          </cell>
          <cell r="P82">
            <v>36870</v>
          </cell>
          <cell r="Q82">
            <v>59312</v>
          </cell>
          <cell r="R82">
            <v>56695</v>
          </cell>
          <cell r="S82">
            <v>2617</v>
          </cell>
          <cell r="T82">
            <v>22</v>
          </cell>
          <cell r="V82">
            <v>-1</v>
          </cell>
          <cell r="W82">
            <v>-1.1162739726027398E-2</v>
          </cell>
          <cell r="X82">
            <v>20.21</v>
          </cell>
          <cell r="Y82" t="str">
            <v>MED SYSTEMS</v>
          </cell>
          <cell r="Z82">
            <v>-1.7164657534246577E-2</v>
          </cell>
          <cell r="AB82">
            <v>19.86</v>
          </cell>
          <cell r="AC82">
            <v>14.85</v>
          </cell>
          <cell r="AD82">
            <v>0.14849999999999999</v>
          </cell>
          <cell r="AE82">
            <v>1.95E-2</v>
          </cell>
          <cell r="AF82">
            <v>4.0000000000000001E-3</v>
          </cell>
          <cell r="AG82">
            <v>0.125</v>
          </cell>
        </row>
        <row r="83">
          <cell r="A83" t="str">
            <v>W00150</v>
          </cell>
          <cell r="B83">
            <v>74</v>
          </cell>
          <cell r="C83" t="str">
            <v>Guru XRay</v>
          </cell>
          <cell r="D83">
            <v>1</v>
          </cell>
          <cell r="E83">
            <v>35328</v>
          </cell>
          <cell r="F83">
            <v>3303612</v>
          </cell>
          <cell r="G83">
            <v>261513</v>
          </cell>
          <cell r="H83">
            <v>0.18329999999999999</v>
          </cell>
          <cell r="L83">
            <v>0.18329999999999999</v>
          </cell>
          <cell r="O83">
            <v>36817</v>
          </cell>
          <cell r="S83">
            <v>0</v>
          </cell>
          <cell r="T83">
            <v>75</v>
          </cell>
          <cell r="V83">
            <v>261513</v>
          </cell>
          <cell r="W83">
            <v>9849.7259383561632</v>
          </cell>
          <cell r="X83">
            <v>20.21</v>
          </cell>
          <cell r="Y83" t="str">
            <v>MED SYSTEMS</v>
          </cell>
          <cell r="Z83">
            <v>4488.781085753425</v>
          </cell>
          <cell r="AB83">
            <v>19.86</v>
          </cell>
          <cell r="AC83">
            <v>14.85</v>
          </cell>
          <cell r="AD83">
            <v>0.14849999999999999</v>
          </cell>
          <cell r="AE83">
            <v>1.95E-2</v>
          </cell>
          <cell r="AF83">
            <v>4.0000000000000001E-3</v>
          </cell>
          <cell r="AG83">
            <v>0.125</v>
          </cell>
        </row>
        <row r="84">
          <cell r="A84" t="str">
            <v>W00146</v>
          </cell>
          <cell r="B84">
            <v>75</v>
          </cell>
          <cell r="C84" t="str">
            <v>Guwahati Diagnostic Centre</v>
          </cell>
          <cell r="D84">
            <v>1</v>
          </cell>
          <cell r="E84">
            <v>35328</v>
          </cell>
          <cell r="F84">
            <v>1549547</v>
          </cell>
          <cell r="G84">
            <v>121603</v>
          </cell>
          <cell r="H84">
            <v>0.1835</v>
          </cell>
          <cell r="L84">
            <v>0.1835</v>
          </cell>
          <cell r="O84">
            <v>36798</v>
          </cell>
          <cell r="P84">
            <v>36889</v>
          </cell>
          <cell r="Q84">
            <v>127165</v>
          </cell>
          <cell r="R84">
            <v>121603</v>
          </cell>
          <cell r="S84">
            <v>5562</v>
          </cell>
          <cell r="T84">
            <v>3</v>
          </cell>
          <cell r="V84">
            <v>0</v>
          </cell>
          <cell r="W84">
            <v>0</v>
          </cell>
          <cell r="X84">
            <v>20.21</v>
          </cell>
          <cell r="Y84" t="str">
            <v>MED SYSTEMS</v>
          </cell>
          <cell r="Z84">
            <v>0</v>
          </cell>
          <cell r="AB84">
            <v>19.86</v>
          </cell>
          <cell r="AC84">
            <v>14.85</v>
          </cell>
          <cell r="AD84">
            <v>0.14849999999999999</v>
          </cell>
          <cell r="AE84">
            <v>1.95E-2</v>
          </cell>
          <cell r="AF84">
            <v>4.0000000000000001E-3</v>
          </cell>
          <cell r="AG84">
            <v>0.125</v>
          </cell>
        </row>
        <row r="85">
          <cell r="A85" t="str">
            <v>W00147</v>
          </cell>
          <cell r="B85">
            <v>76</v>
          </cell>
          <cell r="C85" t="str">
            <v>Hakim Kishori Lal Hospital</v>
          </cell>
          <cell r="D85">
            <v>1</v>
          </cell>
          <cell r="E85">
            <v>35328</v>
          </cell>
          <cell r="F85">
            <v>701269</v>
          </cell>
          <cell r="G85">
            <v>55550</v>
          </cell>
          <cell r="H85">
            <v>0.18360000000000001</v>
          </cell>
          <cell r="L85">
            <v>0.18360000000000001</v>
          </cell>
          <cell r="O85">
            <v>36792</v>
          </cell>
          <cell r="P85">
            <v>36883</v>
          </cell>
          <cell r="Q85">
            <v>58093</v>
          </cell>
          <cell r="R85">
            <v>55550</v>
          </cell>
          <cell r="S85">
            <v>2543</v>
          </cell>
          <cell r="T85">
            <v>9</v>
          </cell>
          <cell r="V85">
            <v>0</v>
          </cell>
          <cell r="W85">
            <v>0</v>
          </cell>
          <cell r="X85">
            <v>20.21</v>
          </cell>
          <cell r="Y85" t="str">
            <v>MED SYSTEMS</v>
          </cell>
          <cell r="Z85">
            <v>0</v>
          </cell>
          <cell r="AB85">
            <v>19.86</v>
          </cell>
          <cell r="AC85">
            <v>14.85</v>
          </cell>
          <cell r="AD85">
            <v>0.14849999999999999</v>
          </cell>
          <cell r="AE85">
            <v>1.95E-2</v>
          </cell>
          <cell r="AF85">
            <v>4.0000000000000001E-3</v>
          </cell>
          <cell r="AG85">
            <v>0.125</v>
          </cell>
        </row>
        <row r="86">
          <cell r="A86" t="str">
            <v>W00173</v>
          </cell>
          <cell r="B86">
            <v>77</v>
          </cell>
          <cell r="C86" t="str">
            <v>J R C Godfrey</v>
          </cell>
          <cell r="D86">
            <v>1</v>
          </cell>
          <cell r="E86">
            <v>35328</v>
          </cell>
          <cell r="F86">
            <v>399998</v>
          </cell>
          <cell r="G86">
            <v>0</v>
          </cell>
          <cell r="H86">
            <v>0.18429999999999999</v>
          </cell>
          <cell r="L86">
            <v>0.18429999999999999</v>
          </cell>
          <cell r="O86">
            <v>36768</v>
          </cell>
          <cell r="S86">
            <v>0</v>
          </cell>
          <cell r="T86">
            <v>124</v>
          </cell>
          <cell r="V86">
            <v>0</v>
          </cell>
          <cell r="W86">
            <v>0</v>
          </cell>
          <cell r="X86">
            <v>20.21</v>
          </cell>
          <cell r="Y86" t="str">
            <v>MED SYSTEMS</v>
          </cell>
          <cell r="Z86">
            <v>0</v>
          </cell>
          <cell r="AB86">
            <v>19.86</v>
          </cell>
          <cell r="AC86">
            <v>14.85</v>
          </cell>
          <cell r="AD86">
            <v>0.14849999999999999</v>
          </cell>
          <cell r="AE86">
            <v>1.95E-2</v>
          </cell>
          <cell r="AF86">
            <v>4.0000000000000001E-3</v>
          </cell>
          <cell r="AG86">
            <v>0.125</v>
          </cell>
        </row>
        <row r="87">
          <cell r="A87" t="str">
            <v>W00070</v>
          </cell>
          <cell r="B87">
            <v>78</v>
          </cell>
          <cell r="C87" t="str">
            <v>Kamala Medico</v>
          </cell>
          <cell r="D87">
            <v>1</v>
          </cell>
          <cell r="E87">
            <v>35328</v>
          </cell>
          <cell r="F87">
            <v>725368</v>
          </cell>
          <cell r="G87">
            <v>-1</v>
          </cell>
          <cell r="H87">
            <v>0.18379999999999999</v>
          </cell>
          <cell r="L87">
            <v>0.18379999999999999</v>
          </cell>
          <cell r="O87">
            <v>36780</v>
          </cell>
          <cell r="S87">
            <v>0</v>
          </cell>
          <cell r="T87">
            <v>112</v>
          </cell>
          <cell r="V87">
            <v>-1</v>
          </cell>
          <cell r="W87">
            <v>-5.6398904109589039E-2</v>
          </cell>
          <cell r="X87">
            <v>20.21</v>
          </cell>
          <cell r="Y87" t="str">
            <v>MED SYSTEMS</v>
          </cell>
          <cell r="Z87">
            <v>-1.7164657534246577E-2</v>
          </cell>
          <cell r="AB87">
            <v>19.86</v>
          </cell>
          <cell r="AC87">
            <v>14.85</v>
          </cell>
          <cell r="AD87">
            <v>0.14849999999999999</v>
          </cell>
          <cell r="AE87">
            <v>1.95E-2</v>
          </cell>
          <cell r="AF87">
            <v>4.0000000000000001E-3</v>
          </cell>
          <cell r="AG87">
            <v>0.125</v>
          </cell>
        </row>
        <row r="88">
          <cell r="A88" t="str">
            <v>W00208</v>
          </cell>
          <cell r="B88">
            <v>79</v>
          </cell>
          <cell r="C88" t="str">
            <v>Kulshreshta</v>
          </cell>
          <cell r="D88">
            <v>1</v>
          </cell>
          <cell r="E88">
            <v>35328</v>
          </cell>
          <cell r="F88">
            <v>448643</v>
          </cell>
          <cell r="G88">
            <v>-1</v>
          </cell>
          <cell r="H88">
            <v>0.16850000000000001</v>
          </cell>
          <cell r="L88">
            <v>0.16850000000000001</v>
          </cell>
          <cell r="O88">
            <v>36819</v>
          </cell>
          <cell r="S88">
            <v>0</v>
          </cell>
          <cell r="T88">
            <v>73</v>
          </cell>
          <cell r="V88">
            <v>-1</v>
          </cell>
          <cell r="W88">
            <v>-3.3700000000000001E-2</v>
          </cell>
          <cell r="X88">
            <v>20.21</v>
          </cell>
          <cell r="Y88" t="str">
            <v>MED SYSTEMS</v>
          </cell>
          <cell r="Z88">
            <v>-1.7164657534246577E-2</v>
          </cell>
          <cell r="AB88">
            <v>19.86</v>
          </cell>
          <cell r="AC88">
            <v>14.85</v>
          </cell>
          <cell r="AD88">
            <v>0.14849999999999999</v>
          </cell>
          <cell r="AE88">
            <v>1.95E-2</v>
          </cell>
          <cell r="AF88">
            <v>4.0000000000000001E-3</v>
          </cell>
          <cell r="AG88">
            <v>0.125</v>
          </cell>
        </row>
        <row r="89">
          <cell r="A89" t="str">
            <v>W00053</v>
          </cell>
          <cell r="B89">
            <v>80</v>
          </cell>
          <cell r="C89" t="str">
            <v>Masih XRay Centre</v>
          </cell>
          <cell r="D89">
            <v>1</v>
          </cell>
          <cell r="E89">
            <v>35328</v>
          </cell>
          <cell r="F89">
            <v>686558</v>
          </cell>
          <cell r="G89">
            <v>54363</v>
          </cell>
          <cell r="H89">
            <v>0.1835</v>
          </cell>
          <cell r="L89">
            <v>0.1835</v>
          </cell>
          <cell r="O89">
            <v>36806</v>
          </cell>
          <cell r="S89">
            <v>0</v>
          </cell>
          <cell r="T89">
            <v>86</v>
          </cell>
          <cell r="V89">
            <v>54363</v>
          </cell>
          <cell r="W89">
            <v>2350.4178164383561</v>
          </cell>
          <cell r="X89">
            <v>20.21</v>
          </cell>
          <cell r="Y89" t="str">
            <v>MED SYSTEMS</v>
          </cell>
          <cell r="Z89">
            <v>933.12227753424656</v>
          </cell>
          <cell r="AB89">
            <v>19.86</v>
          </cell>
          <cell r="AC89">
            <v>14.85</v>
          </cell>
          <cell r="AD89">
            <v>0.14849999999999999</v>
          </cell>
          <cell r="AE89">
            <v>1.95E-2</v>
          </cell>
          <cell r="AF89">
            <v>4.0000000000000001E-3</v>
          </cell>
          <cell r="AG89">
            <v>0.125</v>
          </cell>
        </row>
        <row r="90">
          <cell r="A90" t="str">
            <v>W00148</v>
          </cell>
          <cell r="B90">
            <v>81</v>
          </cell>
          <cell r="C90" t="str">
            <v>Medico Research Imaging</v>
          </cell>
          <cell r="D90">
            <v>1</v>
          </cell>
          <cell r="E90">
            <v>35328</v>
          </cell>
          <cell r="F90">
            <v>13235000</v>
          </cell>
          <cell r="G90">
            <v>0</v>
          </cell>
          <cell r="H90">
            <v>0.22090000000000001</v>
          </cell>
          <cell r="L90">
            <v>0.22090000000000001</v>
          </cell>
          <cell r="O90">
            <v>36373</v>
          </cell>
          <cell r="S90">
            <v>0</v>
          </cell>
          <cell r="T90">
            <v>519</v>
          </cell>
          <cell r="V90">
            <v>0</v>
          </cell>
          <cell r="W90">
            <v>0</v>
          </cell>
          <cell r="X90">
            <v>20.21</v>
          </cell>
          <cell r="Y90" t="str">
            <v>MED SYSTEMS</v>
          </cell>
          <cell r="Z90">
            <v>0</v>
          </cell>
          <cell r="AB90">
            <v>19.86</v>
          </cell>
          <cell r="AC90">
            <v>14.85</v>
          </cell>
          <cell r="AD90">
            <v>0.14849999999999999</v>
          </cell>
          <cell r="AE90">
            <v>1.95E-2</v>
          </cell>
          <cell r="AF90">
            <v>4.0000000000000001E-3</v>
          </cell>
          <cell r="AG90">
            <v>0.125</v>
          </cell>
        </row>
        <row r="91">
          <cell r="A91" t="str">
            <v>W00111</v>
          </cell>
          <cell r="B91">
            <v>82</v>
          </cell>
          <cell r="C91" t="str">
            <v>Medinova Diagnostic Services</v>
          </cell>
          <cell r="D91">
            <v>1</v>
          </cell>
          <cell r="E91">
            <v>35328</v>
          </cell>
          <cell r="F91">
            <v>790397</v>
          </cell>
          <cell r="G91">
            <v>67272</v>
          </cell>
          <cell r="H91">
            <v>0.2258</v>
          </cell>
          <cell r="L91">
            <v>0.2258</v>
          </cell>
          <cell r="O91">
            <v>36806</v>
          </cell>
          <cell r="S91">
            <v>0</v>
          </cell>
          <cell r="T91">
            <v>86</v>
          </cell>
          <cell r="V91">
            <v>67272</v>
          </cell>
          <cell r="W91">
            <v>3579.0178454794518</v>
          </cell>
          <cell r="X91">
            <v>20.21</v>
          </cell>
          <cell r="Y91" t="str">
            <v>MED SYSTEMS</v>
          </cell>
          <cell r="Z91">
            <v>1154.7008416438357</v>
          </cell>
          <cell r="AB91">
            <v>19.86</v>
          </cell>
          <cell r="AC91">
            <v>14.85</v>
          </cell>
          <cell r="AD91">
            <v>0.14849999999999999</v>
          </cell>
          <cell r="AE91">
            <v>1.95E-2</v>
          </cell>
          <cell r="AF91">
            <v>4.0000000000000001E-3</v>
          </cell>
          <cell r="AG91">
            <v>0.125</v>
          </cell>
        </row>
        <row r="92">
          <cell r="A92" t="str">
            <v>W00041</v>
          </cell>
          <cell r="B92">
            <v>83</v>
          </cell>
          <cell r="C92" t="str">
            <v>Medinova Diagnostic Services</v>
          </cell>
          <cell r="D92">
            <v>2</v>
          </cell>
          <cell r="E92">
            <v>35328</v>
          </cell>
          <cell r="F92">
            <v>741610</v>
          </cell>
          <cell r="G92">
            <v>-1</v>
          </cell>
          <cell r="H92">
            <v>8.2500000000000004E-2</v>
          </cell>
          <cell r="L92">
            <v>8.2500000000000004E-2</v>
          </cell>
          <cell r="O92">
            <v>36831</v>
          </cell>
          <cell r="S92">
            <v>0</v>
          </cell>
          <cell r="T92">
            <v>61</v>
          </cell>
          <cell r="V92">
            <v>-1</v>
          </cell>
          <cell r="W92">
            <v>-1.3787671232876714E-2</v>
          </cell>
          <cell r="X92">
            <v>20.21</v>
          </cell>
          <cell r="Y92" t="str">
            <v>MED SYSTEMS</v>
          </cell>
          <cell r="Z92">
            <v>-1.7164657534246577E-2</v>
          </cell>
          <cell r="AB92">
            <v>19.86</v>
          </cell>
          <cell r="AC92">
            <v>14.85</v>
          </cell>
          <cell r="AD92">
            <v>0.14849999999999999</v>
          </cell>
          <cell r="AE92">
            <v>1.95E-2</v>
          </cell>
          <cell r="AF92">
            <v>4.0000000000000001E-3</v>
          </cell>
          <cell r="AG92">
            <v>0.125</v>
          </cell>
        </row>
        <row r="93">
          <cell r="A93" t="str">
            <v>W00023</v>
          </cell>
          <cell r="B93">
            <v>84</v>
          </cell>
          <cell r="C93" t="str">
            <v>Modern Medical Institute</v>
          </cell>
          <cell r="D93">
            <v>1</v>
          </cell>
          <cell r="E93">
            <v>35328</v>
          </cell>
          <cell r="F93">
            <v>5579992</v>
          </cell>
          <cell r="G93">
            <v>309900</v>
          </cell>
          <cell r="H93">
            <v>0.17979999999999999</v>
          </cell>
          <cell r="L93">
            <v>0.17979999999999999</v>
          </cell>
          <cell r="O93">
            <v>36831</v>
          </cell>
          <cell r="S93">
            <v>0</v>
          </cell>
          <cell r="T93">
            <v>61</v>
          </cell>
          <cell r="V93">
            <v>309900</v>
          </cell>
          <cell r="W93">
            <v>9312.1129315068483</v>
          </cell>
          <cell r="X93">
            <v>20.21</v>
          </cell>
          <cell r="Y93" t="str">
            <v>MED SYSTEMS</v>
          </cell>
          <cell r="Z93">
            <v>5319.3273698630137</v>
          </cell>
          <cell r="AB93">
            <v>19.86</v>
          </cell>
          <cell r="AC93">
            <v>14.85</v>
          </cell>
          <cell r="AD93">
            <v>0.14849999999999999</v>
          </cell>
          <cell r="AE93">
            <v>1.95E-2</v>
          </cell>
          <cell r="AF93">
            <v>4.0000000000000001E-3</v>
          </cell>
          <cell r="AG93">
            <v>0.125</v>
          </cell>
        </row>
        <row r="94">
          <cell r="A94" t="str">
            <v>W00099</v>
          </cell>
          <cell r="B94">
            <v>85</v>
          </cell>
          <cell r="C94" t="str">
            <v>Modern XRay Clinic</v>
          </cell>
          <cell r="D94">
            <v>1</v>
          </cell>
          <cell r="E94">
            <v>35328</v>
          </cell>
          <cell r="F94">
            <v>684826</v>
          </cell>
          <cell r="G94">
            <v>0</v>
          </cell>
          <cell r="H94">
            <v>0.1835</v>
          </cell>
          <cell r="L94">
            <v>0.1835</v>
          </cell>
          <cell r="O94">
            <v>36808</v>
          </cell>
          <cell r="S94">
            <v>0</v>
          </cell>
          <cell r="T94">
            <v>84</v>
          </cell>
          <cell r="V94">
            <v>0</v>
          </cell>
          <cell r="W94">
            <v>0</v>
          </cell>
          <cell r="X94">
            <v>20.21</v>
          </cell>
          <cell r="Y94" t="str">
            <v>MED SYSTEMS</v>
          </cell>
          <cell r="Z94">
            <v>0</v>
          </cell>
          <cell r="AB94">
            <v>19.86</v>
          </cell>
          <cell r="AC94">
            <v>14.85</v>
          </cell>
          <cell r="AD94">
            <v>0.14849999999999999</v>
          </cell>
          <cell r="AE94">
            <v>1.95E-2</v>
          </cell>
          <cell r="AF94">
            <v>4.0000000000000001E-3</v>
          </cell>
          <cell r="AG94">
            <v>0.125</v>
          </cell>
        </row>
        <row r="95">
          <cell r="A95" t="str">
            <v>W00138</v>
          </cell>
          <cell r="B95">
            <v>86</v>
          </cell>
          <cell r="C95" t="str">
            <v>Nirog MR Diagnostic Center ( Foreclosed on 29/02/00 )</v>
          </cell>
          <cell r="D95">
            <v>1</v>
          </cell>
          <cell r="E95">
            <v>35328</v>
          </cell>
          <cell r="F95">
            <v>674435</v>
          </cell>
          <cell r="G95">
            <v>0</v>
          </cell>
          <cell r="H95">
            <v>0.18379999999999999</v>
          </cell>
          <cell r="L95">
            <v>0.18379999999999999</v>
          </cell>
          <cell r="O95">
            <v>36501</v>
          </cell>
          <cell r="S95">
            <v>0</v>
          </cell>
          <cell r="T95">
            <v>391</v>
          </cell>
          <cell r="V95">
            <v>0</v>
          </cell>
          <cell r="W95">
            <v>0</v>
          </cell>
          <cell r="X95">
            <v>20.21</v>
          </cell>
          <cell r="Y95" t="str">
            <v>MED SYSTEMS</v>
          </cell>
          <cell r="Z95">
            <v>0</v>
          </cell>
          <cell r="AB95">
            <v>19.86</v>
          </cell>
          <cell r="AC95">
            <v>14.85</v>
          </cell>
          <cell r="AD95">
            <v>0.14849999999999999</v>
          </cell>
          <cell r="AE95">
            <v>1.95E-2</v>
          </cell>
          <cell r="AF95">
            <v>4.0000000000000001E-3</v>
          </cell>
          <cell r="AG95">
            <v>0.125</v>
          </cell>
        </row>
        <row r="96">
          <cell r="A96" t="str">
            <v>W00042</v>
          </cell>
          <cell r="B96">
            <v>87</v>
          </cell>
          <cell r="C96" t="str">
            <v>Nivedita Nursing Home</v>
          </cell>
          <cell r="D96">
            <v>1</v>
          </cell>
          <cell r="E96">
            <v>35328</v>
          </cell>
          <cell r="F96">
            <v>465878</v>
          </cell>
          <cell r="G96">
            <v>36886</v>
          </cell>
          <cell r="H96">
            <v>0.1835</v>
          </cell>
          <cell r="L96">
            <v>0.1835</v>
          </cell>
          <cell r="O96">
            <v>36844</v>
          </cell>
          <cell r="S96">
            <v>0</v>
          </cell>
          <cell r="T96">
            <v>48</v>
          </cell>
          <cell r="V96">
            <v>36886</v>
          </cell>
          <cell r="W96">
            <v>890.11476164383555</v>
          </cell>
          <cell r="X96">
            <v>20.21</v>
          </cell>
          <cell r="Y96" t="str">
            <v>MED SYSTEMS</v>
          </cell>
          <cell r="Z96">
            <v>633.13555780821923</v>
          </cell>
          <cell r="AB96">
            <v>19.86</v>
          </cell>
          <cell r="AC96">
            <v>14.85</v>
          </cell>
          <cell r="AD96">
            <v>0.14849999999999999</v>
          </cell>
          <cell r="AE96">
            <v>1.95E-2</v>
          </cell>
          <cell r="AF96">
            <v>4.0000000000000001E-3</v>
          </cell>
          <cell r="AG96">
            <v>0.125</v>
          </cell>
        </row>
        <row r="97">
          <cell r="A97" t="str">
            <v>W00017</v>
          </cell>
          <cell r="B97">
            <v>88</v>
          </cell>
          <cell r="C97" t="str">
            <v>NKP Salve Inst of Med Sciences</v>
          </cell>
          <cell r="D97">
            <v>1</v>
          </cell>
          <cell r="E97">
            <v>35328</v>
          </cell>
          <cell r="F97">
            <v>331288</v>
          </cell>
          <cell r="G97">
            <v>1</v>
          </cell>
          <cell r="H97">
            <v>8.6199999999999999E-2</v>
          </cell>
          <cell r="L97">
            <v>8.6199999999999999E-2</v>
          </cell>
          <cell r="O97">
            <v>36858</v>
          </cell>
          <cell r="S97">
            <v>0</v>
          </cell>
          <cell r="T97">
            <v>34</v>
          </cell>
          <cell r="V97">
            <v>1</v>
          </cell>
          <cell r="W97">
            <v>8.0295890410958908E-3</v>
          </cell>
          <cell r="X97">
            <v>20.21</v>
          </cell>
          <cell r="Y97" t="str">
            <v>MED SYSTEMS</v>
          </cell>
          <cell r="Z97">
            <v>1.7164657534246577E-2</v>
          </cell>
          <cell r="AB97">
            <v>19.86</v>
          </cell>
          <cell r="AC97">
            <v>14.85</v>
          </cell>
          <cell r="AD97">
            <v>0.14849999999999999</v>
          </cell>
          <cell r="AE97">
            <v>1.95E-2</v>
          </cell>
          <cell r="AF97">
            <v>4.0000000000000001E-3</v>
          </cell>
          <cell r="AG97">
            <v>0.125</v>
          </cell>
        </row>
        <row r="98">
          <cell r="A98" t="e">
            <v>#N/A</v>
          </cell>
          <cell r="B98">
            <v>89</v>
          </cell>
          <cell r="C98" t="str">
            <v>Parco Diagnostics &amp; Research</v>
          </cell>
          <cell r="D98">
            <v>1</v>
          </cell>
          <cell r="E98">
            <v>35328</v>
          </cell>
          <cell r="F98">
            <v>29945813</v>
          </cell>
          <cell r="G98">
            <v>0</v>
          </cell>
          <cell r="H98">
            <v>0.2107</v>
          </cell>
          <cell r="L98">
            <v>0.2107</v>
          </cell>
          <cell r="N98">
            <v>0</v>
          </cell>
          <cell r="O98">
            <v>35884</v>
          </cell>
          <cell r="S98">
            <v>0</v>
          </cell>
          <cell r="T98">
            <v>1008</v>
          </cell>
          <cell r="V98">
            <v>0</v>
          </cell>
          <cell r="W98">
            <v>0</v>
          </cell>
          <cell r="X98">
            <v>0</v>
          </cell>
          <cell r="Y98" t="str">
            <v>MED SYSTEMS</v>
          </cell>
          <cell r="Z98">
            <v>0</v>
          </cell>
          <cell r="AB98">
            <v>19.86</v>
          </cell>
          <cell r="AC98">
            <v>14.85</v>
          </cell>
          <cell r="AD98">
            <v>0.14849999999999999</v>
          </cell>
          <cell r="AE98">
            <v>1.95E-2</v>
          </cell>
          <cell r="AF98">
            <v>4.0000000000000001E-3</v>
          </cell>
          <cell r="AG98">
            <v>0.125</v>
          </cell>
        </row>
        <row r="99">
          <cell r="A99" t="str">
            <v>W00127</v>
          </cell>
          <cell r="B99">
            <v>90</v>
          </cell>
          <cell r="C99" t="str">
            <v>Pushp Ultrasound</v>
          </cell>
          <cell r="D99">
            <v>1</v>
          </cell>
          <cell r="E99">
            <v>35328</v>
          </cell>
          <cell r="F99">
            <v>668903</v>
          </cell>
          <cell r="G99">
            <v>52989</v>
          </cell>
          <cell r="H99">
            <v>0.18360000000000001</v>
          </cell>
          <cell r="L99">
            <v>0.18360000000000001</v>
          </cell>
          <cell r="O99">
            <v>36799</v>
          </cell>
          <cell r="P99">
            <v>36890</v>
          </cell>
          <cell r="Q99">
            <v>55412</v>
          </cell>
          <cell r="R99">
            <v>52987</v>
          </cell>
          <cell r="S99">
            <v>2425</v>
          </cell>
          <cell r="T99">
            <v>2</v>
          </cell>
          <cell r="V99">
            <v>2</v>
          </cell>
          <cell r="W99">
            <v>2.012054794520548E-3</v>
          </cell>
          <cell r="X99">
            <v>20.21</v>
          </cell>
          <cell r="Y99" t="str">
            <v>MED SYSTEMS</v>
          </cell>
          <cell r="Z99">
            <v>3.4329315068493155E-2</v>
          </cell>
          <cell r="AB99">
            <v>19.86</v>
          </cell>
          <cell r="AC99">
            <v>14.85</v>
          </cell>
          <cell r="AD99">
            <v>0.14849999999999999</v>
          </cell>
          <cell r="AE99">
            <v>1.95E-2</v>
          </cell>
          <cell r="AF99">
            <v>4.0000000000000001E-3</v>
          </cell>
          <cell r="AG99">
            <v>0.125</v>
          </cell>
        </row>
        <row r="100">
          <cell r="A100" t="str">
            <v>W00128</v>
          </cell>
          <cell r="B100">
            <v>91</v>
          </cell>
          <cell r="C100" t="str">
            <v>Pushp XRay</v>
          </cell>
          <cell r="D100">
            <v>1</v>
          </cell>
          <cell r="E100">
            <v>35328</v>
          </cell>
          <cell r="F100">
            <v>483565</v>
          </cell>
          <cell r="G100">
            <v>37946</v>
          </cell>
          <cell r="H100">
            <v>0.17829999999999999</v>
          </cell>
          <cell r="L100">
            <v>0.17829999999999999</v>
          </cell>
          <cell r="O100">
            <v>36809</v>
          </cell>
          <cell r="S100">
            <v>0</v>
          </cell>
          <cell r="T100">
            <v>83</v>
          </cell>
          <cell r="V100">
            <v>37946</v>
          </cell>
          <cell r="W100">
            <v>1538.517970958904</v>
          </cell>
          <cell r="X100">
            <v>20.21</v>
          </cell>
          <cell r="Y100" t="str">
            <v>MED SYSTEMS</v>
          </cell>
          <cell r="Z100">
            <v>651.33009479452062</v>
          </cell>
          <cell r="AB100">
            <v>19.86</v>
          </cell>
          <cell r="AC100">
            <v>14.85</v>
          </cell>
          <cell r="AD100">
            <v>0.14849999999999999</v>
          </cell>
          <cell r="AE100">
            <v>1.95E-2</v>
          </cell>
          <cell r="AF100">
            <v>4.0000000000000001E-3</v>
          </cell>
          <cell r="AG100">
            <v>0.125</v>
          </cell>
        </row>
        <row r="101">
          <cell r="A101" t="str">
            <v>W00079</v>
          </cell>
          <cell r="B101">
            <v>92</v>
          </cell>
          <cell r="C101" t="str">
            <v>R B Setha Jessa Ram &amp; Bros</v>
          </cell>
          <cell r="D101">
            <v>1</v>
          </cell>
          <cell r="E101">
            <v>35328</v>
          </cell>
          <cell r="F101">
            <v>2035156</v>
          </cell>
          <cell r="G101">
            <v>161140</v>
          </cell>
          <cell r="H101">
            <v>0.1835</v>
          </cell>
          <cell r="L101">
            <v>0.1835</v>
          </cell>
          <cell r="O101">
            <v>36837</v>
          </cell>
          <cell r="S101">
            <v>0</v>
          </cell>
          <cell r="T101">
            <v>55</v>
          </cell>
          <cell r="V101">
            <v>161140</v>
          </cell>
          <cell r="W101">
            <v>4455.6313698630129</v>
          </cell>
          <cell r="X101">
            <v>20.21</v>
          </cell>
          <cell r="Y101" t="str">
            <v>MED SYSTEMS</v>
          </cell>
          <cell r="Z101">
            <v>2765.9129150684935</v>
          </cell>
          <cell r="AB101">
            <v>19.86</v>
          </cell>
          <cell r="AC101">
            <v>14.85</v>
          </cell>
          <cell r="AD101">
            <v>0.14849999999999999</v>
          </cell>
          <cell r="AE101">
            <v>1.95E-2</v>
          </cell>
          <cell r="AF101">
            <v>4.0000000000000001E-3</v>
          </cell>
          <cell r="AG101">
            <v>0.125</v>
          </cell>
        </row>
        <row r="102">
          <cell r="A102" t="str">
            <v>W00025</v>
          </cell>
          <cell r="B102">
            <v>93</v>
          </cell>
          <cell r="C102" t="str">
            <v>Reliance Clinical Laboratory</v>
          </cell>
          <cell r="D102">
            <v>1</v>
          </cell>
          <cell r="E102">
            <v>35328</v>
          </cell>
          <cell r="F102">
            <v>502019</v>
          </cell>
          <cell r="G102">
            <v>75126</v>
          </cell>
          <cell r="H102">
            <v>0.1835</v>
          </cell>
          <cell r="L102">
            <v>0.1835</v>
          </cell>
          <cell r="O102">
            <v>36809</v>
          </cell>
          <cell r="S102">
            <v>0</v>
          </cell>
          <cell r="T102">
            <v>83</v>
          </cell>
          <cell r="V102">
            <v>75126</v>
          </cell>
          <cell r="W102">
            <v>3134.8124465753426</v>
          </cell>
          <cell r="X102">
            <v>20.21</v>
          </cell>
          <cell r="Y102" t="str">
            <v>MED SYSTEMS</v>
          </cell>
          <cell r="Z102">
            <v>1289.5120619178081</v>
          </cell>
          <cell r="AB102">
            <v>19.86</v>
          </cell>
          <cell r="AC102">
            <v>14.85</v>
          </cell>
          <cell r="AD102">
            <v>0.14849999999999999</v>
          </cell>
          <cell r="AE102">
            <v>1.95E-2</v>
          </cell>
          <cell r="AF102">
            <v>4.0000000000000001E-3</v>
          </cell>
          <cell r="AG102">
            <v>0.125</v>
          </cell>
        </row>
        <row r="103">
          <cell r="A103" t="str">
            <v>W00093</v>
          </cell>
          <cell r="B103">
            <v>94</v>
          </cell>
          <cell r="C103" t="str">
            <v>Salem Neuro Scan &amp; MRI Pvt Ltd(foreclosed in jan )</v>
          </cell>
          <cell r="D103">
            <v>1</v>
          </cell>
          <cell r="E103">
            <v>35328</v>
          </cell>
          <cell r="F103">
            <v>26535000</v>
          </cell>
          <cell r="G103">
            <v>0</v>
          </cell>
          <cell r="H103">
            <v>0.25819999999999999</v>
          </cell>
          <cell r="L103">
            <v>0.25819999999999999</v>
          </cell>
          <cell r="O103">
            <v>36069</v>
          </cell>
          <cell r="S103">
            <v>0</v>
          </cell>
          <cell r="T103">
            <v>823</v>
          </cell>
          <cell r="V103">
            <v>0</v>
          </cell>
          <cell r="W103">
            <v>0</v>
          </cell>
          <cell r="X103">
            <v>0</v>
          </cell>
          <cell r="Y103" t="str">
            <v>MED SYSTEMS</v>
          </cell>
          <cell r="Z103">
            <v>0</v>
          </cell>
          <cell r="AB103">
            <v>19.86</v>
          </cell>
          <cell r="AC103">
            <v>14.85</v>
          </cell>
          <cell r="AD103">
            <v>0.14849999999999999</v>
          </cell>
          <cell r="AE103">
            <v>1.95E-2</v>
          </cell>
          <cell r="AF103">
            <v>4.0000000000000001E-3</v>
          </cell>
          <cell r="AG103">
            <v>0.125</v>
          </cell>
        </row>
        <row r="104">
          <cell r="A104" t="str">
            <v>W00101</v>
          </cell>
          <cell r="B104">
            <v>95</v>
          </cell>
          <cell r="C104" t="str">
            <v>Tara Hospital-2</v>
          </cell>
          <cell r="D104">
            <v>2</v>
          </cell>
          <cell r="E104">
            <v>35328</v>
          </cell>
          <cell r="F104">
            <v>1821473</v>
          </cell>
          <cell r="G104">
            <v>293171</v>
          </cell>
          <cell r="H104">
            <v>0.20730000000000001</v>
          </cell>
          <cell r="L104">
            <v>0.20730000000000001</v>
          </cell>
          <cell r="O104">
            <v>36783</v>
          </cell>
          <cell r="P104">
            <v>36874</v>
          </cell>
          <cell r="Q104">
            <v>158000</v>
          </cell>
          <cell r="R104">
            <v>142851</v>
          </cell>
          <cell r="S104">
            <v>15149</v>
          </cell>
          <cell r="T104">
            <v>18</v>
          </cell>
          <cell r="V104">
            <v>150320</v>
          </cell>
          <cell r="W104">
            <v>1536.7234191780824</v>
          </cell>
          <cell r="X104">
            <v>20.21</v>
          </cell>
          <cell r="Y104" t="str">
            <v>MED SYSTEMS</v>
          </cell>
          <cell r="Z104">
            <v>2580.1913205479455</v>
          </cell>
          <cell r="AB104">
            <v>19.86</v>
          </cell>
          <cell r="AC104">
            <v>14.85</v>
          </cell>
          <cell r="AD104">
            <v>0.14849999999999999</v>
          </cell>
          <cell r="AE104">
            <v>1.95E-2</v>
          </cell>
          <cell r="AF104">
            <v>4.0000000000000001E-3</v>
          </cell>
          <cell r="AG104">
            <v>0.125</v>
          </cell>
        </row>
        <row r="105">
          <cell r="A105" t="str">
            <v>W00170</v>
          </cell>
          <cell r="B105">
            <v>96</v>
          </cell>
          <cell r="C105" t="str">
            <v>A Chella Sagayaraj</v>
          </cell>
          <cell r="D105">
            <v>1</v>
          </cell>
          <cell r="E105">
            <v>35339</v>
          </cell>
          <cell r="F105">
            <v>398174</v>
          </cell>
          <cell r="G105">
            <v>35526</v>
          </cell>
          <cell r="H105">
            <v>0.23419999999999999</v>
          </cell>
          <cell r="L105">
            <v>0.23419999999999999</v>
          </cell>
          <cell r="O105">
            <v>36789</v>
          </cell>
          <cell r="P105">
            <v>36880</v>
          </cell>
          <cell r="Q105">
            <v>37600</v>
          </cell>
          <cell r="R105">
            <v>35525</v>
          </cell>
          <cell r="S105">
            <v>2075</v>
          </cell>
          <cell r="T105">
            <v>12</v>
          </cell>
          <cell r="V105">
            <v>1</v>
          </cell>
          <cell r="W105">
            <v>7.6997260273972594E-3</v>
          </cell>
          <cell r="X105">
            <v>20.21</v>
          </cell>
          <cell r="Y105" t="str">
            <v>MED SYSTEMS</v>
          </cell>
          <cell r="Z105">
            <v>1.7164657534246577E-2</v>
          </cell>
          <cell r="AB105">
            <v>19.86</v>
          </cell>
          <cell r="AC105">
            <v>14.85</v>
          </cell>
          <cell r="AD105">
            <v>0.14849999999999999</v>
          </cell>
          <cell r="AE105">
            <v>1.95E-2</v>
          </cell>
          <cell r="AF105">
            <v>4.0000000000000001E-3</v>
          </cell>
          <cell r="AG105">
            <v>0.125</v>
          </cell>
        </row>
        <row r="106">
          <cell r="A106" t="str">
            <v>W00191</v>
          </cell>
          <cell r="B106">
            <v>97</v>
          </cell>
          <cell r="C106" t="str">
            <v>Canray</v>
          </cell>
          <cell r="D106">
            <v>1</v>
          </cell>
          <cell r="E106">
            <v>35339</v>
          </cell>
          <cell r="F106">
            <v>2392608</v>
          </cell>
          <cell r="G106">
            <v>41730</v>
          </cell>
          <cell r="H106">
            <v>0.2225</v>
          </cell>
          <cell r="L106">
            <v>0.2225</v>
          </cell>
          <cell r="O106">
            <v>36831</v>
          </cell>
          <cell r="P106">
            <v>36861</v>
          </cell>
          <cell r="Q106">
            <v>10920</v>
          </cell>
          <cell r="R106">
            <v>10146</v>
          </cell>
          <cell r="S106">
            <v>774</v>
          </cell>
          <cell r="T106">
            <v>31</v>
          </cell>
          <cell r="V106">
            <v>31584</v>
          </cell>
          <cell r="W106">
            <v>596.85106849315071</v>
          </cell>
          <cell r="X106">
            <v>20.21</v>
          </cell>
          <cell r="Y106" t="str">
            <v>MED SYSTEMS</v>
          </cell>
          <cell r="Z106">
            <v>542.12854356164382</v>
          </cell>
          <cell r="AB106">
            <v>19.86</v>
          </cell>
          <cell r="AC106">
            <v>14.85</v>
          </cell>
          <cell r="AD106">
            <v>0.14849999999999999</v>
          </cell>
          <cell r="AE106">
            <v>1.95E-2</v>
          </cell>
          <cell r="AF106">
            <v>4.0000000000000001E-3</v>
          </cell>
          <cell r="AG106">
            <v>0.125</v>
          </cell>
        </row>
        <row r="107">
          <cell r="A107" t="str">
            <v>W00016</v>
          </cell>
          <cell r="B107">
            <v>98</v>
          </cell>
          <cell r="C107" t="str">
            <v>CDR Medical</v>
          </cell>
          <cell r="D107">
            <v>1</v>
          </cell>
          <cell r="E107">
            <v>35339</v>
          </cell>
          <cell r="F107">
            <v>8482500</v>
          </cell>
          <cell r="G107">
            <v>2090502</v>
          </cell>
          <cell r="H107">
            <v>0.23519999999999999</v>
          </cell>
          <cell r="L107">
            <v>0.25729999999999997</v>
          </cell>
          <cell r="O107">
            <v>36804</v>
          </cell>
          <cell r="S107">
            <v>0</v>
          </cell>
          <cell r="T107">
            <v>88</v>
          </cell>
          <cell r="V107">
            <v>2090502</v>
          </cell>
          <cell r="W107">
            <v>129682.14379397259</v>
          </cell>
          <cell r="X107">
            <v>20.21</v>
          </cell>
          <cell r="Y107" t="str">
            <v>MED SYSTEMS</v>
          </cell>
          <cell r="Z107">
            <v>35882.750904657536</v>
          </cell>
          <cell r="AB107">
            <v>19.86</v>
          </cell>
          <cell r="AC107">
            <v>14.85</v>
          </cell>
          <cell r="AD107">
            <v>0.14849999999999999</v>
          </cell>
          <cell r="AE107">
            <v>1.95E-2</v>
          </cell>
          <cell r="AF107">
            <v>4.0000000000000001E-3</v>
          </cell>
          <cell r="AG107">
            <v>0.125</v>
          </cell>
        </row>
        <row r="108">
          <cell r="A108" t="str">
            <v>W00018</v>
          </cell>
          <cell r="B108">
            <v>99</v>
          </cell>
          <cell r="C108" t="str">
            <v>Dhanvantri</v>
          </cell>
          <cell r="D108">
            <v>1</v>
          </cell>
          <cell r="E108">
            <v>35339</v>
          </cell>
          <cell r="F108">
            <v>592730</v>
          </cell>
          <cell r="G108">
            <v>48752</v>
          </cell>
          <cell r="H108">
            <v>0.18379999999999999</v>
          </cell>
          <cell r="L108">
            <v>0.18379999999999999</v>
          </cell>
          <cell r="O108">
            <v>36781</v>
          </cell>
          <cell r="P108">
            <v>36872</v>
          </cell>
          <cell r="Q108">
            <v>50985</v>
          </cell>
          <cell r="R108">
            <v>48751</v>
          </cell>
          <cell r="S108">
            <v>2234</v>
          </cell>
          <cell r="T108">
            <v>20</v>
          </cell>
          <cell r="V108">
            <v>1</v>
          </cell>
          <cell r="W108">
            <v>1.0071232876712327E-2</v>
          </cell>
          <cell r="X108">
            <v>20.21</v>
          </cell>
          <cell r="Y108" t="str">
            <v>MED SYSTEMS</v>
          </cell>
          <cell r="Z108">
            <v>1.7164657534246577E-2</v>
          </cell>
          <cell r="AB108">
            <v>19.86</v>
          </cell>
          <cell r="AC108">
            <v>14.85</v>
          </cell>
          <cell r="AD108">
            <v>0.14849999999999999</v>
          </cell>
          <cell r="AE108">
            <v>1.95E-2</v>
          </cell>
          <cell r="AF108">
            <v>4.0000000000000001E-3</v>
          </cell>
          <cell r="AG108">
            <v>0.125</v>
          </cell>
        </row>
        <row r="109">
          <cell r="A109" t="str">
            <v>W00014</v>
          </cell>
          <cell r="B109">
            <v>100</v>
          </cell>
          <cell r="C109" t="str">
            <v>K Pandian</v>
          </cell>
          <cell r="D109">
            <v>1</v>
          </cell>
          <cell r="E109">
            <v>35339</v>
          </cell>
          <cell r="F109">
            <v>164949</v>
          </cell>
          <cell r="G109">
            <v>14339</v>
          </cell>
          <cell r="H109">
            <v>0.23860000000000001</v>
          </cell>
          <cell r="L109">
            <v>0.23860000000000001</v>
          </cell>
          <cell r="O109">
            <v>36858</v>
          </cell>
          <cell r="S109">
            <v>0</v>
          </cell>
          <cell r="T109">
            <v>34</v>
          </cell>
          <cell r="V109">
            <v>14339</v>
          </cell>
          <cell r="W109">
            <v>318.6950783561644</v>
          </cell>
          <cell r="X109">
            <v>20.21</v>
          </cell>
          <cell r="Y109" t="str">
            <v>MED SYSTEMS</v>
          </cell>
          <cell r="Z109">
            <v>246.12402438356162</v>
          </cell>
          <cell r="AA109">
            <v>124428.5095068493</v>
          </cell>
          <cell r="AB109">
            <v>19.86</v>
          </cell>
          <cell r="AC109">
            <v>14.85</v>
          </cell>
          <cell r="AD109">
            <v>0.14849999999999999</v>
          </cell>
          <cell r="AE109">
            <v>1.95E-2</v>
          </cell>
          <cell r="AF109">
            <v>4.0000000000000001E-3</v>
          </cell>
          <cell r="AG109">
            <v>0.125</v>
          </cell>
        </row>
        <row r="110">
          <cell r="A110" t="str">
            <v>W00026</v>
          </cell>
          <cell r="B110">
            <v>101</v>
          </cell>
          <cell r="C110" t="str">
            <v>Sudhir M Neral</v>
          </cell>
          <cell r="D110">
            <v>1</v>
          </cell>
          <cell r="E110">
            <v>35339</v>
          </cell>
          <cell r="F110">
            <v>724270</v>
          </cell>
          <cell r="G110">
            <v>1</v>
          </cell>
          <cell r="H110">
            <v>0.1915</v>
          </cell>
          <cell r="L110">
            <v>0.1915</v>
          </cell>
          <cell r="O110">
            <v>36823</v>
          </cell>
          <cell r="S110">
            <v>0</v>
          </cell>
          <cell r="T110">
            <v>69</v>
          </cell>
          <cell r="V110">
            <v>1</v>
          </cell>
          <cell r="W110">
            <v>3.6201369863013699E-2</v>
          </cell>
          <cell r="X110">
            <v>20.21</v>
          </cell>
          <cell r="Y110" t="str">
            <v>MED SYSTEMS</v>
          </cell>
          <cell r="Z110">
            <v>1.7164657534246577E-2</v>
          </cell>
          <cell r="AB110">
            <v>19.86</v>
          </cell>
          <cell r="AC110">
            <v>14.85</v>
          </cell>
          <cell r="AD110">
            <v>0.14849999999999999</v>
          </cell>
          <cell r="AE110">
            <v>1.95E-2</v>
          </cell>
          <cell r="AF110">
            <v>4.0000000000000001E-3</v>
          </cell>
          <cell r="AG110">
            <v>0.125</v>
          </cell>
        </row>
        <row r="111">
          <cell r="A111" t="str">
            <v>W00069</v>
          </cell>
          <cell r="B111">
            <v>102</v>
          </cell>
          <cell r="C111" t="str">
            <v>Erode CT Scan</v>
          </cell>
          <cell r="D111">
            <v>1</v>
          </cell>
          <cell r="E111">
            <v>35339</v>
          </cell>
          <cell r="F111">
            <v>7923895</v>
          </cell>
          <cell r="G111">
            <v>1261245</v>
          </cell>
          <cell r="H111">
            <v>0.22009999999999999</v>
          </cell>
          <cell r="L111">
            <v>0.22009999999999999</v>
          </cell>
          <cell r="O111">
            <v>36831</v>
          </cell>
          <cell r="S111">
            <v>0</v>
          </cell>
          <cell r="T111">
            <v>61</v>
          </cell>
          <cell r="V111">
            <v>1261245</v>
          </cell>
          <cell r="W111">
            <v>46393.428752054802</v>
          </cell>
          <cell r="X111">
            <v>20.21</v>
          </cell>
          <cell r="Y111" t="str">
            <v>MED SYSTEMS</v>
          </cell>
          <cell r="Z111">
            <v>21648.838491780822</v>
          </cell>
          <cell r="AB111">
            <v>19.86</v>
          </cell>
          <cell r="AC111">
            <v>14.85</v>
          </cell>
          <cell r="AD111">
            <v>0.14849999999999999</v>
          </cell>
          <cell r="AE111">
            <v>1.95E-2</v>
          </cell>
          <cell r="AF111">
            <v>4.0000000000000001E-3</v>
          </cell>
          <cell r="AG111">
            <v>0.125</v>
          </cell>
        </row>
        <row r="112">
          <cell r="A112" t="str">
            <v>W00156</v>
          </cell>
          <cell r="B112">
            <v>103</v>
          </cell>
          <cell r="C112" t="str">
            <v>Fernandez Maternity Hospital</v>
          </cell>
          <cell r="D112">
            <v>1</v>
          </cell>
          <cell r="E112">
            <v>35339</v>
          </cell>
          <cell r="F112">
            <v>855000</v>
          </cell>
          <cell r="G112">
            <v>0</v>
          </cell>
          <cell r="H112">
            <v>0.23069999999999999</v>
          </cell>
          <cell r="L112">
            <v>0.23069999999999999</v>
          </cell>
          <cell r="O112">
            <v>36397</v>
          </cell>
          <cell r="S112">
            <v>0</v>
          </cell>
          <cell r="T112">
            <v>495</v>
          </cell>
          <cell r="V112">
            <v>0</v>
          </cell>
          <cell r="W112">
            <v>0</v>
          </cell>
          <cell r="X112">
            <v>20.21</v>
          </cell>
          <cell r="Y112" t="str">
            <v>MED SYSTEMS</v>
          </cell>
          <cell r="Z112">
            <v>0</v>
          </cell>
          <cell r="AB112">
            <v>19.86</v>
          </cell>
          <cell r="AC112">
            <v>14.85</v>
          </cell>
          <cell r="AD112">
            <v>0.14849999999999999</v>
          </cell>
          <cell r="AE112">
            <v>1.95E-2</v>
          </cell>
          <cell r="AF112">
            <v>4.0000000000000001E-3</v>
          </cell>
          <cell r="AG112">
            <v>0.125</v>
          </cell>
        </row>
        <row r="113">
          <cell r="A113" t="str">
            <v>W00013</v>
          </cell>
          <cell r="B113">
            <v>104</v>
          </cell>
          <cell r="C113" t="str">
            <v>Mangal Anand Hospital</v>
          </cell>
          <cell r="D113">
            <v>1</v>
          </cell>
          <cell r="E113">
            <v>35339</v>
          </cell>
          <cell r="F113">
            <v>1615000</v>
          </cell>
          <cell r="G113">
            <v>242833</v>
          </cell>
          <cell r="H113">
            <v>0.21490000000000001</v>
          </cell>
          <cell r="L113">
            <v>0.21490000000000001</v>
          </cell>
          <cell r="O113">
            <v>36804</v>
          </cell>
          <cell r="S113">
            <v>0</v>
          </cell>
          <cell r="T113">
            <v>88</v>
          </cell>
          <cell r="V113">
            <v>242833</v>
          </cell>
          <cell r="W113">
            <v>12581.543642739727</v>
          </cell>
          <cell r="X113">
            <v>20.21</v>
          </cell>
          <cell r="Y113" t="str">
            <v>MED SYSTEMS</v>
          </cell>
          <cell r="Z113">
            <v>4168.1452830136986</v>
          </cell>
          <cell r="AB113">
            <v>19.86</v>
          </cell>
          <cell r="AC113">
            <v>14.85</v>
          </cell>
          <cell r="AD113">
            <v>0.14849999999999999</v>
          </cell>
          <cell r="AE113">
            <v>1.95E-2</v>
          </cell>
          <cell r="AF113">
            <v>4.0000000000000001E-3</v>
          </cell>
          <cell r="AG113">
            <v>0.125</v>
          </cell>
        </row>
        <row r="114">
          <cell r="A114" t="str">
            <v>W00192</v>
          </cell>
          <cell r="B114">
            <v>105</v>
          </cell>
          <cell r="C114" t="str">
            <v>Medinova Diagnostic Services</v>
          </cell>
          <cell r="D114">
            <v>3</v>
          </cell>
          <cell r="E114">
            <v>35339</v>
          </cell>
          <cell r="F114">
            <v>509402</v>
          </cell>
          <cell r="G114">
            <v>59656</v>
          </cell>
          <cell r="H114">
            <v>0.2414</v>
          </cell>
          <cell r="L114">
            <v>0.2414</v>
          </cell>
          <cell r="O114">
            <v>36853</v>
          </cell>
          <cell r="S114">
            <v>0</v>
          </cell>
          <cell r="T114">
            <v>39</v>
          </cell>
          <cell r="V114">
            <v>59656</v>
          </cell>
          <cell r="W114">
            <v>1538.7325413698632</v>
          </cell>
          <cell r="X114">
            <v>20.21</v>
          </cell>
          <cell r="Y114" t="str">
            <v>MED SYSTEMS</v>
          </cell>
          <cell r="Z114">
            <v>1023.9748098630138</v>
          </cell>
          <cell r="AB114">
            <v>19.86</v>
          </cell>
          <cell r="AC114">
            <v>14.85</v>
          </cell>
          <cell r="AD114">
            <v>0.14849999999999999</v>
          </cell>
          <cell r="AE114">
            <v>1.95E-2</v>
          </cell>
          <cell r="AF114">
            <v>4.0000000000000001E-3</v>
          </cell>
          <cell r="AG114">
            <v>0.125</v>
          </cell>
        </row>
        <row r="115">
          <cell r="A115" t="str">
            <v>W00028</v>
          </cell>
          <cell r="B115">
            <v>106</v>
          </cell>
          <cell r="C115" t="str">
            <v>Sethi Sonoscan</v>
          </cell>
          <cell r="D115">
            <v>1</v>
          </cell>
          <cell r="E115">
            <v>35339</v>
          </cell>
          <cell r="F115">
            <v>473726</v>
          </cell>
          <cell r="G115">
            <v>37510</v>
          </cell>
          <cell r="H115">
            <v>0.1835</v>
          </cell>
          <cell r="L115">
            <v>0.1835</v>
          </cell>
          <cell r="O115">
            <v>36850</v>
          </cell>
          <cell r="S115">
            <v>0</v>
          </cell>
          <cell r="T115">
            <v>42</v>
          </cell>
          <cell r="V115">
            <v>37510</v>
          </cell>
          <cell r="W115">
            <v>792.02621917808221</v>
          </cell>
          <cell r="X115">
            <v>20.21</v>
          </cell>
          <cell r="Y115" t="str">
            <v>MED SYSTEMS</v>
          </cell>
          <cell r="Z115">
            <v>643.84630410958903</v>
          </cell>
          <cell r="AB115">
            <v>19.86</v>
          </cell>
          <cell r="AC115">
            <v>14.85</v>
          </cell>
          <cell r="AD115">
            <v>0.14849999999999999</v>
          </cell>
          <cell r="AE115">
            <v>1.95E-2</v>
          </cell>
          <cell r="AF115">
            <v>4.0000000000000001E-3</v>
          </cell>
          <cell r="AG115">
            <v>0.125</v>
          </cell>
        </row>
        <row r="116">
          <cell r="A116" t="str">
            <v>W00161</v>
          </cell>
          <cell r="B116">
            <v>107</v>
          </cell>
          <cell r="C116" t="str">
            <v>Nandini Devi</v>
          </cell>
          <cell r="D116">
            <v>1</v>
          </cell>
          <cell r="E116">
            <v>35369</v>
          </cell>
          <cell r="F116">
            <v>689613</v>
          </cell>
          <cell r="G116">
            <v>46279</v>
          </cell>
          <cell r="H116">
            <v>0.27629999999999999</v>
          </cell>
          <cell r="L116">
            <v>0.27629999999999999</v>
          </cell>
          <cell r="O116">
            <v>36829</v>
          </cell>
          <cell r="S116">
            <v>0</v>
          </cell>
          <cell r="T116">
            <v>63</v>
          </cell>
          <cell r="V116">
            <v>46279</v>
          </cell>
          <cell r="W116">
            <v>2207.0518495890415</v>
          </cell>
          <cell r="X116">
            <v>20.21</v>
          </cell>
          <cell r="Y116" t="str">
            <v>MED SYSTEMS</v>
          </cell>
          <cell r="Z116">
            <v>794.36318602739732</v>
          </cell>
          <cell r="AB116">
            <v>19.86</v>
          </cell>
          <cell r="AC116">
            <v>14.85</v>
          </cell>
          <cell r="AD116">
            <v>0.14849999999999999</v>
          </cell>
          <cell r="AE116">
            <v>1.95E-2</v>
          </cell>
          <cell r="AF116">
            <v>4.0000000000000001E-3</v>
          </cell>
          <cell r="AG116">
            <v>0.125</v>
          </cell>
        </row>
        <row r="117">
          <cell r="A117" t="str">
            <v>W00184</v>
          </cell>
          <cell r="B117">
            <v>108</v>
          </cell>
          <cell r="C117" t="str">
            <v>Sangeetha Hospital</v>
          </cell>
          <cell r="D117">
            <v>1</v>
          </cell>
          <cell r="E117">
            <v>35369</v>
          </cell>
          <cell r="F117">
            <v>705253</v>
          </cell>
          <cell r="G117">
            <v>57523</v>
          </cell>
          <cell r="H117">
            <v>0.17879999999999999</v>
          </cell>
          <cell r="L117">
            <v>0.17879999999999999</v>
          </cell>
          <cell r="O117">
            <v>36789</v>
          </cell>
          <cell r="P117">
            <v>36880</v>
          </cell>
          <cell r="Q117">
            <v>60090</v>
          </cell>
          <cell r="R117">
            <v>57526</v>
          </cell>
          <cell r="S117">
            <v>2564</v>
          </cell>
          <cell r="T117">
            <v>12</v>
          </cell>
          <cell r="V117">
            <v>-3</v>
          </cell>
          <cell r="W117">
            <v>-1.7635068493150684E-2</v>
          </cell>
          <cell r="X117">
            <v>20.21</v>
          </cell>
          <cell r="Y117" t="str">
            <v>MED SYSTEMS</v>
          </cell>
          <cell r="Z117">
            <v>-5.1493972602739732E-2</v>
          </cell>
          <cell r="AB117">
            <v>19.86</v>
          </cell>
          <cell r="AC117">
            <v>14.85</v>
          </cell>
          <cell r="AD117">
            <v>0.14849999999999999</v>
          </cell>
          <cell r="AE117">
            <v>1.95E-2</v>
          </cell>
          <cell r="AF117">
            <v>4.0000000000000001E-3</v>
          </cell>
          <cell r="AG117">
            <v>0.125</v>
          </cell>
        </row>
        <row r="118">
          <cell r="A118" t="str">
            <v>W00038</v>
          </cell>
          <cell r="B118">
            <v>109</v>
          </cell>
          <cell r="C118" t="str">
            <v>Baby Memorial</v>
          </cell>
          <cell r="D118">
            <v>1</v>
          </cell>
          <cell r="E118">
            <v>35419</v>
          </cell>
          <cell r="F118">
            <v>1947500</v>
          </cell>
          <cell r="G118">
            <v>428948</v>
          </cell>
          <cell r="H118">
            <v>0.23599999999999999</v>
          </cell>
          <cell r="L118">
            <v>0.23599999999999999</v>
          </cell>
          <cell r="O118">
            <v>36824</v>
          </cell>
          <cell r="S118">
            <v>0</v>
          </cell>
          <cell r="T118">
            <v>68</v>
          </cell>
          <cell r="V118">
            <v>428948</v>
          </cell>
          <cell r="W118">
            <v>18859.6096</v>
          </cell>
          <cell r="X118">
            <v>19.739999999999998</v>
          </cell>
          <cell r="Y118" t="str">
            <v>MED SYSTEMS</v>
          </cell>
          <cell r="Z118">
            <v>7191.5188799999996</v>
          </cell>
          <cell r="AB118">
            <v>19.39</v>
          </cell>
          <cell r="AC118">
            <v>14.35</v>
          </cell>
          <cell r="AD118">
            <v>0.14349999999999999</v>
          </cell>
          <cell r="AE118">
            <v>1.95E-2</v>
          </cell>
          <cell r="AF118">
            <v>4.0000000000000001E-3</v>
          </cell>
          <cell r="AG118">
            <v>0.11999999999999998</v>
          </cell>
        </row>
        <row r="119">
          <cell r="A119" t="str">
            <v>W00160</v>
          </cell>
          <cell r="B119">
            <v>110</v>
          </cell>
          <cell r="C119" t="str">
            <v>BMR Imaging(revised in september 98)</v>
          </cell>
          <cell r="D119">
            <v>1</v>
          </cell>
          <cell r="E119">
            <v>35419</v>
          </cell>
          <cell r="F119">
            <v>14630000</v>
          </cell>
          <cell r="G119">
            <v>8245700</v>
          </cell>
          <cell r="H119">
            <v>0.17269999999999999</v>
          </cell>
          <cell r="L119">
            <v>0.20519999999999999</v>
          </cell>
          <cell r="O119">
            <v>36786</v>
          </cell>
          <cell r="P119">
            <v>36877</v>
          </cell>
          <cell r="Q119">
            <v>1800000</v>
          </cell>
          <cell r="R119">
            <v>1378191</v>
          </cell>
          <cell r="S119">
            <v>421809</v>
          </cell>
          <cell r="T119">
            <v>15</v>
          </cell>
          <cell r="V119">
            <v>6867509</v>
          </cell>
          <cell r="W119">
            <v>57912.856717808208</v>
          </cell>
          <cell r="X119">
            <v>19.739999999999998</v>
          </cell>
          <cell r="Y119" t="str">
            <v>MED SYSTEMS</v>
          </cell>
          <cell r="Z119">
            <v>115137.08102630136</v>
          </cell>
          <cell r="AB119">
            <v>19.39</v>
          </cell>
          <cell r="AC119">
            <v>14.35</v>
          </cell>
          <cell r="AD119">
            <v>0.14349999999999999</v>
          </cell>
          <cell r="AE119">
            <v>1.95E-2</v>
          </cell>
          <cell r="AF119">
            <v>4.0000000000000001E-3</v>
          </cell>
          <cell r="AG119">
            <v>0.11999999999999998</v>
          </cell>
        </row>
        <row r="120">
          <cell r="A120" t="str">
            <v>W00081</v>
          </cell>
          <cell r="B120">
            <v>111</v>
          </cell>
          <cell r="C120" t="str">
            <v>Dhanvantri</v>
          </cell>
          <cell r="D120">
            <v>2</v>
          </cell>
          <cell r="E120">
            <v>35419</v>
          </cell>
          <cell r="F120">
            <v>7226500</v>
          </cell>
          <cell r="G120">
            <v>1515503</v>
          </cell>
          <cell r="H120">
            <v>0.22009999999999999</v>
          </cell>
          <cell r="L120">
            <v>0.22009999999999999</v>
          </cell>
          <cell r="O120">
            <v>36844</v>
          </cell>
          <cell r="S120">
            <v>0</v>
          </cell>
          <cell r="T120">
            <v>48</v>
          </cell>
          <cell r="V120">
            <v>1515503</v>
          </cell>
          <cell r="W120">
            <v>43865.715327123282</v>
          </cell>
          <cell r="X120">
            <v>19.739999999999998</v>
          </cell>
          <cell r="Y120" t="str">
            <v>MED SYSTEMS</v>
          </cell>
          <cell r="Z120">
            <v>25408.134406027399</v>
          </cell>
          <cell r="AB120">
            <v>19.39</v>
          </cell>
          <cell r="AC120">
            <v>14.35</v>
          </cell>
          <cell r="AD120">
            <v>0.14349999999999999</v>
          </cell>
          <cell r="AE120">
            <v>1.95E-2</v>
          </cell>
          <cell r="AF120">
            <v>4.0000000000000001E-3</v>
          </cell>
          <cell r="AG120">
            <v>0.11999999999999998</v>
          </cell>
        </row>
        <row r="121">
          <cell r="A121" t="str">
            <v>W00140</v>
          </cell>
          <cell r="B121">
            <v>112</v>
          </cell>
          <cell r="C121" t="str">
            <v>Avudiappan</v>
          </cell>
          <cell r="D121">
            <v>1</v>
          </cell>
          <cell r="E121">
            <v>35419</v>
          </cell>
          <cell r="F121">
            <v>665000</v>
          </cell>
          <cell r="G121">
            <v>117355</v>
          </cell>
          <cell r="H121">
            <v>0.22</v>
          </cell>
          <cell r="L121">
            <v>0.22</v>
          </cell>
          <cell r="O121">
            <v>36814</v>
          </cell>
          <cell r="S121">
            <v>0</v>
          </cell>
          <cell r="T121">
            <v>78</v>
          </cell>
          <cell r="V121">
            <v>117355</v>
          </cell>
          <cell r="W121">
            <v>5517.2926027397261</v>
          </cell>
          <cell r="X121">
            <v>19.739999999999998</v>
          </cell>
          <cell r="Z121">
            <v>1967.5128410958903</v>
          </cell>
          <cell r="AA121">
            <v>22541.261720547947</v>
          </cell>
          <cell r="AB121">
            <v>19.39</v>
          </cell>
          <cell r="AC121">
            <v>14.35</v>
          </cell>
          <cell r="AD121">
            <v>0.14349999999999999</v>
          </cell>
          <cell r="AE121">
            <v>1.95E-2</v>
          </cell>
          <cell r="AF121">
            <v>4.0000000000000001E-3</v>
          </cell>
          <cell r="AG121">
            <v>0.11999999999999998</v>
          </cell>
        </row>
        <row r="122">
          <cell r="A122" t="str">
            <v>W00059</v>
          </cell>
          <cell r="B122">
            <v>113</v>
          </cell>
          <cell r="C122" t="str">
            <v>Kanakasabapathy</v>
          </cell>
          <cell r="D122">
            <v>1</v>
          </cell>
          <cell r="E122">
            <v>35419</v>
          </cell>
          <cell r="F122">
            <v>323000</v>
          </cell>
          <cell r="G122">
            <v>75185</v>
          </cell>
          <cell r="H122">
            <v>0.23930000000000001</v>
          </cell>
          <cell r="L122">
            <v>0.23930000000000001</v>
          </cell>
          <cell r="O122">
            <v>36817</v>
          </cell>
          <cell r="S122">
            <v>0</v>
          </cell>
          <cell r="T122">
            <v>75</v>
          </cell>
          <cell r="V122">
            <v>75185</v>
          </cell>
          <cell r="W122">
            <v>3696.9391438356165</v>
          </cell>
          <cell r="X122">
            <v>19.739999999999998</v>
          </cell>
          <cell r="Z122">
            <v>1260.5125726027397</v>
          </cell>
          <cell r="AA122">
            <v>6463.0909720547943</v>
          </cell>
          <cell r="AB122">
            <v>19.39</v>
          </cell>
          <cell r="AC122">
            <v>14.35</v>
          </cell>
          <cell r="AD122">
            <v>0.14349999999999999</v>
          </cell>
          <cell r="AE122">
            <v>1.95E-2</v>
          </cell>
          <cell r="AF122">
            <v>4.0000000000000001E-3</v>
          </cell>
          <cell r="AG122">
            <v>0.11999999999999998</v>
          </cell>
        </row>
        <row r="123">
          <cell r="A123" t="str">
            <v>W00157</v>
          </cell>
          <cell r="B123">
            <v>114</v>
          </cell>
          <cell r="C123" t="str">
            <v>Jessa Ram C Ram</v>
          </cell>
          <cell r="D123">
            <v>1</v>
          </cell>
          <cell r="E123">
            <v>35419</v>
          </cell>
          <cell r="F123">
            <v>1802370</v>
          </cell>
          <cell r="G123">
            <v>516424</v>
          </cell>
          <cell r="H123">
            <v>0.1837</v>
          </cell>
          <cell r="L123">
            <v>0.1837</v>
          </cell>
          <cell r="O123">
            <v>36770</v>
          </cell>
          <cell r="P123">
            <v>36861</v>
          </cell>
          <cell r="Q123">
            <v>144219</v>
          </cell>
          <cell r="R123">
            <v>120566</v>
          </cell>
          <cell r="S123">
            <v>23653</v>
          </cell>
          <cell r="T123">
            <v>31</v>
          </cell>
          <cell r="V123">
            <v>395858</v>
          </cell>
          <cell r="W123">
            <v>6176.1439797260273</v>
          </cell>
          <cell r="X123">
            <v>19.739999999999998</v>
          </cell>
          <cell r="Y123" t="str">
            <v>MED SYSTEMS</v>
          </cell>
          <cell r="Z123">
            <v>6636.7491649315052</v>
          </cell>
          <cell r="AB123">
            <v>19.39</v>
          </cell>
          <cell r="AC123">
            <v>14.35</v>
          </cell>
          <cell r="AD123">
            <v>0.14349999999999999</v>
          </cell>
          <cell r="AE123">
            <v>1.95E-2</v>
          </cell>
          <cell r="AF123">
            <v>4.0000000000000001E-3</v>
          </cell>
          <cell r="AG123">
            <v>0.11999999999999998</v>
          </cell>
        </row>
        <row r="124">
          <cell r="A124" t="str">
            <v>W00134</v>
          </cell>
          <cell r="B124">
            <v>115</v>
          </cell>
          <cell r="C124" t="str">
            <v>M.V.Diabetes</v>
          </cell>
          <cell r="D124">
            <v>1</v>
          </cell>
          <cell r="E124">
            <v>35419</v>
          </cell>
          <cell r="F124">
            <v>2149375</v>
          </cell>
          <cell r="G124">
            <v>452648</v>
          </cell>
          <cell r="H124">
            <v>0.22009999999999999</v>
          </cell>
          <cell r="L124">
            <v>0.22009999999999999</v>
          </cell>
          <cell r="O124">
            <v>36775</v>
          </cell>
          <cell r="P124">
            <v>36866</v>
          </cell>
          <cell r="Q124">
            <v>138012</v>
          </cell>
          <cell r="R124">
            <v>113176</v>
          </cell>
          <cell r="S124">
            <v>24836</v>
          </cell>
          <cell r="T124">
            <v>26</v>
          </cell>
          <cell r="V124">
            <v>339472</v>
          </cell>
          <cell r="W124">
            <v>5322.3629238356161</v>
          </cell>
          <cell r="X124">
            <v>19.739999999999998</v>
          </cell>
          <cell r="Y124" t="str">
            <v>MED SYSTEMS</v>
          </cell>
          <cell r="Z124">
            <v>5691.4108405479446</v>
          </cell>
          <cell r="AB124">
            <v>19.39</v>
          </cell>
          <cell r="AC124">
            <v>14.35</v>
          </cell>
          <cell r="AD124">
            <v>0.14349999999999999</v>
          </cell>
          <cell r="AE124">
            <v>1.95E-2</v>
          </cell>
          <cell r="AF124">
            <v>4.0000000000000001E-3</v>
          </cell>
          <cell r="AG124">
            <v>0.11999999999999998</v>
          </cell>
        </row>
        <row r="125">
          <cell r="A125" t="str">
            <v>W00239</v>
          </cell>
          <cell r="B125">
            <v>116</v>
          </cell>
          <cell r="C125" t="str">
            <v>Mangal Anand Hospital(foreclosed in august 99)</v>
          </cell>
          <cell r="D125">
            <v>2</v>
          </cell>
          <cell r="E125">
            <v>35419</v>
          </cell>
          <cell r="F125">
            <v>5470000</v>
          </cell>
          <cell r="G125">
            <v>1</v>
          </cell>
          <cell r="H125">
            <v>0.23400000000000001</v>
          </cell>
          <cell r="L125">
            <v>0.23400000000000001</v>
          </cell>
          <cell r="O125">
            <v>36364</v>
          </cell>
          <cell r="S125">
            <v>0</v>
          </cell>
          <cell r="T125">
            <v>528</v>
          </cell>
          <cell r="V125">
            <v>1</v>
          </cell>
          <cell r="W125">
            <v>0.33849863013698633</v>
          </cell>
          <cell r="X125">
            <v>19.739999999999998</v>
          </cell>
          <cell r="Y125" t="str">
            <v>MED SYSTEMS</v>
          </cell>
          <cell r="Z125">
            <v>1.6765479452054793E-2</v>
          </cell>
          <cell r="AB125">
            <v>19.39</v>
          </cell>
          <cell r="AC125">
            <v>14.35</v>
          </cell>
          <cell r="AD125">
            <v>0.14349999999999999</v>
          </cell>
          <cell r="AE125">
            <v>1.95E-2</v>
          </cell>
          <cell r="AF125">
            <v>4.0000000000000001E-3</v>
          </cell>
          <cell r="AG125">
            <v>0.11999999999999998</v>
          </cell>
        </row>
        <row r="126">
          <cell r="A126" t="str">
            <v>W00061</v>
          </cell>
          <cell r="B126">
            <v>117</v>
          </cell>
          <cell r="C126" t="str">
            <v>Polylab</v>
          </cell>
          <cell r="D126">
            <v>1</v>
          </cell>
          <cell r="E126">
            <v>35419</v>
          </cell>
          <cell r="F126">
            <v>433376</v>
          </cell>
          <cell r="G126">
            <v>69748</v>
          </cell>
          <cell r="H126">
            <v>0.1837</v>
          </cell>
          <cell r="L126">
            <v>0.1837</v>
          </cell>
          <cell r="O126">
            <v>36774</v>
          </cell>
          <cell r="P126">
            <v>36865</v>
          </cell>
          <cell r="Q126">
            <v>37278</v>
          </cell>
          <cell r="R126">
            <v>34083</v>
          </cell>
          <cell r="S126">
            <v>3195</v>
          </cell>
          <cell r="T126">
            <v>27</v>
          </cell>
          <cell r="V126">
            <v>35665</v>
          </cell>
          <cell r="W126">
            <v>484.64337945205483</v>
          </cell>
          <cell r="X126">
            <v>19.739999999999998</v>
          </cell>
          <cell r="Y126" t="str">
            <v>MED SYSTEMS</v>
          </cell>
          <cell r="Z126">
            <v>597.94082465753422</v>
          </cell>
          <cell r="AB126">
            <v>19.39</v>
          </cell>
          <cell r="AC126">
            <v>14.35</v>
          </cell>
          <cell r="AD126">
            <v>0.14349999999999999</v>
          </cell>
          <cell r="AE126">
            <v>1.95E-2</v>
          </cell>
          <cell r="AF126">
            <v>4.0000000000000001E-3</v>
          </cell>
          <cell r="AG126">
            <v>0.11999999999999998</v>
          </cell>
        </row>
        <row r="127">
          <cell r="A127" t="str">
            <v>W00060</v>
          </cell>
          <cell r="B127">
            <v>118</v>
          </cell>
          <cell r="C127" t="str">
            <v>AVMM Associates</v>
          </cell>
          <cell r="D127">
            <v>1</v>
          </cell>
          <cell r="E127">
            <v>35510</v>
          </cell>
          <cell r="F127">
            <v>2070000</v>
          </cell>
          <cell r="G127">
            <v>570306</v>
          </cell>
          <cell r="H127">
            <v>0.23250000000000001</v>
          </cell>
          <cell r="L127">
            <v>0.23250000000000001</v>
          </cell>
          <cell r="O127">
            <v>36835</v>
          </cell>
          <cell r="S127">
            <v>0</v>
          </cell>
          <cell r="T127">
            <v>57</v>
          </cell>
          <cell r="V127">
            <v>570306</v>
          </cell>
          <cell r="W127">
            <v>20706.795246575341</v>
          </cell>
          <cell r="X127">
            <v>17.8</v>
          </cell>
          <cell r="Y127" t="str">
            <v>MED SYSTEMS</v>
          </cell>
          <cell r="Z127">
            <v>8621.7767342465759</v>
          </cell>
          <cell r="AB127">
            <v>18.37</v>
          </cell>
          <cell r="AC127">
            <v>14.35</v>
          </cell>
          <cell r="AD127">
            <v>0.14349999999999999</v>
          </cell>
          <cell r="AE127">
            <v>1.95E-2</v>
          </cell>
          <cell r="AF127">
            <v>4.0000000000000001E-3</v>
          </cell>
          <cell r="AG127">
            <v>0.11999999999999998</v>
          </cell>
        </row>
        <row r="128">
          <cell r="A128" t="str">
            <v>W00002</v>
          </cell>
          <cell r="B128">
            <v>119</v>
          </cell>
          <cell r="C128" t="str">
            <v>Devi Scan Pvt Ltd(revised in sep 98)</v>
          </cell>
          <cell r="D128">
            <v>1</v>
          </cell>
          <cell r="E128">
            <v>35510</v>
          </cell>
          <cell r="F128">
            <v>25568100</v>
          </cell>
          <cell r="G128">
            <v>13277287</v>
          </cell>
          <cell r="H128">
            <v>0.22789999999999999</v>
          </cell>
          <cell r="L128">
            <v>0.22869999999999999</v>
          </cell>
          <cell r="O128">
            <v>36789</v>
          </cell>
          <cell r="P128">
            <v>36880</v>
          </cell>
          <cell r="Q128">
            <v>2675000</v>
          </cell>
          <cell r="R128">
            <v>1918065</v>
          </cell>
          <cell r="S128">
            <v>756935</v>
          </cell>
          <cell r="T128">
            <v>12</v>
          </cell>
          <cell r="V128">
            <v>11359222</v>
          </cell>
          <cell r="W128">
            <v>85408.900977534227</v>
          </cell>
          <cell r="X128">
            <v>17.8</v>
          </cell>
          <cell r="Y128" t="str">
            <v>MED SYSTEMS</v>
          </cell>
          <cell r="Z128">
            <v>171726.53971506847</v>
          </cell>
          <cell r="AB128">
            <v>18.37</v>
          </cell>
          <cell r="AC128">
            <v>14.35</v>
          </cell>
          <cell r="AD128">
            <v>0.14349999999999999</v>
          </cell>
          <cell r="AE128">
            <v>1.95E-2</v>
          </cell>
          <cell r="AF128">
            <v>4.0000000000000001E-3</v>
          </cell>
          <cell r="AG128">
            <v>0.11999999999999998</v>
          </cell>
        </row>
        <row r="129">
          <cell r="A129" t="str">
            <v>W00123</v>
          </cell>
          <cell r="B129">
            <v>120</v>
          </cell>
          <cell r="C129" t="str">
            <v>Doctor's Xray</v>
          </cell>
          <cell r="D129">
            <v>2</v>
          </cell>
          <cell r="E129">
            <v>35510</v>
          </cell>
          <cell r="F129">
            <v>403636</v>
          </cell>
          <cell r="G129">
            <v>117370</v>
          </cell>
          <cell r="H129">
            <v>0.16919999999999999</v>
          </cell>
          <cell r="L129">
            <v>0.16919999999999999</v>
          </cell>
          <cell r="O129">
            <v>36782</v>
          </cell>
          <cell r="P129">
            <v>36873</v>
          </cell>
          <cell r="Q129">
            <v>32500</v>
          </cell>
          <cell r="R129">
            <v>27549</v>
          </cell>
          <cell r="S129">
            <v>4951</v>
          </cell>
          <cell r="T129">
            <v>19</v>
          </cell>
          <cell r="V129">
            <v>89821</v>
          </cell>
          <cell r="W129">
            <v>791.11383780821916</v>
          </cell>
          <cell r="X129">
            <v>17.8</v>
          </cell>
          <cell r="Y129" t="str">
            <v>MED SYSTEMS</v>
          </cell>
          <cell r="Z129">
            <v>1357.8966520547947</v>
          </cell>
          <cell r="AB129">
            <v>18.37</v>
          </cell>
          <cell r="AC129">
            <v>14.35</v>
          </cell>
          <cell r="AD129">
            <v>0.14349999999999999</v>
          </cell>
          <cell r="AE129">
            <v>1.95E-2</v>
          </cell>
          <cell r="AF129">
            <v>4.0000000000000001E-3</v>
          </cell>
          <cell r="AG129">
            <v>0.11999999999999998</v>
          </cell>
        </row>
        <row r="130">
          <cell r="A130" t="str">
            <v>W00207</v>
          </cell>
          <cell r="B130">
            <v>121</v>
          </cell>
          <cell r="C130" t="str">
            <v>Meenakshi Das-II</v>
          </cell>
          <cell r="D130">
            <v>2</v>
          </cell>
          <cell r="E130">
            <v>35510</v>
          </cell>
          <cell r="F130">
            <v>836000</v>
          </cell>
          <cell r="G130">
            <v>196699</v>
          </cell>
          <cell r="H130">
            <v>0.22020000000000001</v>
          </cell>
          <cell r="L130">
            <v>0.22020000000000001</v>
          </cell>
          <cell r="O130">
            <v>36800</v>
          </cell>
          <cell r="S130">
            <v>0</v>
          </cell>
          <cell r="T130">
            <v>92</v>
          </cell>
          <cell r="V130">
            <v>196699</v>
          </cell>
          <cell r="W130">
            <v>10917.279511232879</v>
          </cell>
          <cell r="X130">
            <v>17.8</v>
          </cell>
          <cell r="Y130" t="str">
            <v>MED SYSTEMS</v>
          </cell>
          <cell r="Z130">
            <v>2973.6577589041094</v>
          </cell>
          <cell r="AA130">
            <v>29683.75835068493</v>
          </cell>
          <cell r="AB130">
            <v>18.37</v>
          </cell>
          <cell r="AC130">
            <v>14.35</v>
          </cell>
          <cell r="AD130">
            <v>0.14349999999999999</v>
          </cell>
          <cell r="AE130">
            <v>1.95E-2</v>
          </cell>
          <cell r="AF130">
            <v>4.0000000000000001E-3</v>
          </cell>
          <cell r="AG130">
            <v>0.11999999999999998</v>
          </cell>
        </row>
        <row r="131">
          <cell r="A131" t="str">
            <v>W00031</v>
          </cell>
          <cell r="B131">
            <v>122</v>
          </cell>
          <cell r="C131" t="str">
            <v>Rama Rao</v>
          </cell>
          <cell r="D131">
            <v>1</v>
          </cell>
          <cell r="E131">
            <v>35510</v>
          </cell>
          <cell r="F131">
            <v>697437</v>
          </cell>
          <cell r="G131">
            <v>200286</v>
          </cell>
          <cell r="H131">
            <v>0.18559999999999999</v>
          </cell>
          <cell r="L131">
            <v>0.18559999999999999</v>
          </cell>
          <cell r="O131">
            <v>36835</v>
          </cell>
          <cell r="S131">
            <v>0</v>
          </cell>
          <cell r="T131">
            <v>57</v>
          </cell>
          <cell r="V131">
            <v>200286</v>
          </cell>
          <cell r="W131">
            <v>5805.1113731506848</v>
          </cell>
          <cell r="X131">
            <v>17.8</v>
          </cell>
          <cell r="Y131" t="str">
            <v>MED SYSTEMS</v>
          </cell>
          <cell r="Z131">
            <v>3027.8853369863014</v>
          </cell>
          <cell r="AA131">
            <v>19606.109804109587</v>
          </cell>
          <cell r="AB131">
            <v>18.37</v>
          </cell>
          <cell r="AC131">
            <v>14.35</v>
          </cell>
          <cell r="AD131">
            <v>0.14349999999999999</v>
          </cell>
          <cell r="AE131">
            <v>1.95E-2</v>
          </cell>
          <cell r="AF131">
            <v>4.0000000000000001E-3</v>
          </cell>
          <cell r="AG131">
            <v>0.11999999999999998</v>
          </cell>
        </row>
        <row r="132">
          <cell r="A132" t="str">
            <v>W00212</v>
          </cell>
          <cell r="B132">
            <v>123</v>
          </cell>
          <cell r="C132" t="str">
            <v>Karthik Scan &amp; Diagnostics</v>
          </cell>
          <cell r="D132">
            <v>1</v>
          </cell>
          <cell r="E132">
            <v>35510</v>
          </cell>
          <cell r="F132">
            <v>8500000</v>
          </cell>
          <cell r="G132">
            <v>0</v>
          </cell>
          <cell r="H132">
            <v>0.2213</v>
          </cell>
          <cell r="L132">
            <v>0.2213</v>
          </cell>
          <cell r="O132">
            <v>36404</v>
          </cell>
          <cell r="S132">
            <v>0</v>
          </cell>
          <cell r="T132">
            <v>488</v>
          </cell>
          <cell r="V132">
            <v>0</v>
          </cell>
          <cell r="W132">
            <v>0</v>
          </cell>
          <cell r="X132">
            <v>17.8</v>
          </cell>
          <cell r="Y132" t="str">
            <v>MED SYSTEMS</v>
          </cell>
          <cell r="Z132">
            <v>0</v>
          </cell>
          <cell r="AB132">
            <v>18.37</v>
          </cell>
          <cell r="AC132">
            <v>14.35</v>
          </cell>
          <cell r="AD132">
            <v>0.14349999999999999</v>
          </cell>
          <cell r="AE132">
            <v>1.95E-2</v>
          </cell>
          <cell r="AF132">
            <v>4.0000000000000001E-3</v>
          </cell>
          <cell r="AG132">
            <v>0.11999999999999998</v>
          </cell>
        </row>
        <row r="133">
          <cell r="A133" t="str">
            <v>W00085</v>
          </cell>
          <cell r="B133">
            <v>124</v>
          </cell>
          <cell r="C133" t="str">
            <v>Kishore Diagnostics Pvt Ltd</v>
          </cell>
          <cell r="D133">
            <v>1</v>
          </cell>
          <cell r="E133">
            <v>35510</v>
          </cell>
          <cell r="F133">
            <v>683800</v>
          </cell>
          <cell r="G133">
            <v>160896</v>
          </cell>
          <cell r="H133">
            <v>0.2203</v>
          </cell>
          <cell r="L133">
            <v>0.2203</v>
          </cell>
          <cell r="O133">
            <v>36833</v>
          </cell>
          <cell r="S133">
            <v>0</v>
          </cell>
          <cell r="T133">
            <v>59</v>
          </cell>
          <cell r="V133">
            <v>160896</v>
          </cell>
          <cell r="W133">
            <v>5729.5286005479447</v>
          </cell>
          <cell r="X133">
            <v>17.8</v>
          </cell>
          <cell r="Y133" t="str">
            <v>MED SYSTEMS</v>
          </cell>
          <cell r="Z133">
            <v>2432.394871232877</v>
          </cell>
          <cell r="AB133">
            <v>18.37</v>
          </cell>
          <cell r="AC133">
            <v>14.35</v>
          </cell>
          <cell r="AD133">
            <v>0.14349999999999999</v>
          </cell>
          <cell r="AE133">
            <v>1.95E-2</v>
          </cell>
          <cell r="AF133">
            <v>4.0000000000000001E-3</v>
          </cell>
          <cell r="AG133">
            <v>0.11999999999999998</v>
          </cell>
        </row>
        <row r="134">
          <cell r="A134" t="str">
            <v>W00152</v>
          </cell>
          <cell r="B134">
            <v>125</v>
          </cell>
          <cell r="C134" t="str">
            <v>Parul Dewan</v>
          </cell>
          <cell r="D134">
            <v>1</v>
          </cell>
          <cell r="E134">
            <v>35510</v>
          </cell>
          <cell r="F134">
            <v>688750</v>
          </cell>
          <cell r="G134">
            <v>121611</v>
          </cell>
          <cell r="H134">
            <v>0.21959999999999999</v>
          </cell>
          <cell r="L134">
            <v>0.21959999999999999</v>
          </cell>
          <cell r="O134">
            <v>36860</v>
          </cell>
          <cell r="S134">
            <v>0</v>
          </cell>
          <cell r="T134">
            <v>32</v>
          </cell>
          <cell r="V134">
            <v>121611</v>
          </cell>
          <cell r="W134">
            <v>2341.328271780822</v>
          </cell>
          <cell r="X134">
            <v>17.8</v>
          </cell>
          <cell r="Y134" t="str">
            <v>MED SYSTEMS</v>
          </cell>
          <cell r="Z134">
            <v>1838.4917753424659</v>
          </cell>
          <cell r="AB134">
            <v>18.37</v>
          </cell>
          <cell r="AC134">
            <v>14.35</v>
          </cell>
          <cell r="AD134">
            <v>0.14349999999999999</v>
          </cell>
          <cell r="AE134">
            <v>1.95E-2</v>
          </cell>
          <cell r="AF134">
            <v>4.0000000000000001E-3</v>
          </cell>
          <cell r="AG134">
            <v>0.11999999999999998</v>
          </cell>
        </row>
        <row r="135">
          <cell r="A135" t="str">
            <v>W00143</v>
          </cell>
          <cell r="B135">
            <v>126</v>
          </cell>
          <cell r="C135" t="str">
            <v>Sethuraman</v>
          </cell>
          <cell r="D135">
            <v>1</v>
          </cell>
          <cell r="E135">
            <v>35510</v>
          </cell>
          <cell r="F135">
            <v>4275000</v>
          </cell>
          <cell r="G135">
            <v>1181003</v>
          </cell>
          <cell r="H135">
            <v>0.22839999999999999</v>
          </cell>
          <cell r="L135">
            <v>0.22839999999999999</v>
          </cell>
          <cell r="O135">
            <v>36849</v>
          </cell>
          <cell r="S135">
            <v>0</v>
          </cell>
          <cell r="T135">
            <v>43</v>
          </cell>
          <cell r="V135">
            <v>1181003</v>
          </cell>
          <cell r="W135">
            <v>31777.716886575341</v>
          </cell>
          <cell r="X135">
            <v>17.8</v>
          </cell>
          <cell r="Y135" t="str">
            <v>MED SYSTEMS</v>
          </cell>
          <cell r="Z135">
            <v>17854.176860273972</v>
          </cell>
          <cell r="AB135">
            <v>18.37</v>
          </cell>
          <cell r="AC135">
            <v>14.35</v>
          </cell>
          <cell r="AD135">
            <v>0.14349999999999999</v>
          </cell>
          <cell r="AE135">
            <v>1.95E-2</v>
          </cell>
          <cell r="AF135">
            <v>4.0000000000000001E-3</v>
          </cell>
          <cell r="AG135">
            <v>0.11999999999999998</v>
          </cell>
        </row>
        <row r="136">
          <cell r="A136" t="str">
            <v>W00185</v>
          </cell>
          <cell r="B136">
            <v>127</v>
          </cell>
          <cell r="C136" t="str">
            <v>X Labs</v>
          </cell>
          <cell r="D136">
            <v>1</v>
          </cell>
          <cell r="E136">
            <v>35510</v>
          </cell>
          <cell r="F136">
            <v>400000</v>
          </cell>
          <cell r="G136">
            <v>94112</v>
          </cell>
          <cell r="H136">
            <v>0.22020000000000001</v>
          </cell>
          <cell r="L136">
            <v>0.22020000000000001</v>
          </cell>
          <cell r="O136">
            <v>36814</v>
          </cell>
          <cell r="S136">
            <v>0</v>
          </cell>
          <cell r="T136">
            <v>78</v>
          </cell>
          <cell r="V136">
            <v>94112</v>
          </cell>
          <cell r="W136">
            <v>4428.5755265753432</v>
          </cell>
          <cell r="X136">
            <v>17.8</v>
          </cell>
          <cell r="Y136" t="str">
            <v>MED SYSTEMS</v>
          </cell>
          <cell r="Z136">
            <v>1422.7671671232879</v>
          </cell>
          <cell r="AB136">
            <v>18.37</v>
          </cell>
          <cell r="AC136">
            <v>14.35</v>
          </cell>
          <cell r="AD136">
            <v>0.14349999999999999</v>
          </cell>
          <cell r="AE136">
            <v>1.95E-2</v>
          </cell>
          <cell r="AF136">
            <v>4.0000000000000001E-3</v>
          </cell>
          <cell r="AG136">
            <v>0.11999999999999998</v>
          </cell>
        </row>
        <row r="137">
          <cell r="A137" t="str">
            <v>W00030</v>
          </cell>
          <cell r="B137">
            <v>128</v>
          </cell>
          <cell r="C137" t="str">
            <v>Y Mohan Reddy</v>
          </cell>
          <cell r="D137">
            <v>1</v>
          </cell>
          <cell r="E137">
            <v>35510</v>
          </cell>
          <cell r="F137">
            <v>692455</v>
          </cell>
          <cell r="G137">
            <v>198851</v>
          </cell>
          <cell r="H137">
            <v>0.18559999999999999</v>
          </cell>
          <cell r="L137">
            <v>0.18559999999999999</v>
          </cell>
          <cell r="O137">
            <v>36833</v>
          </cell>
          <cell r="S137">
            <v>0</v>
          </cell>
          <cell r="T137">
            <v>59</v>
          </cell>
          <cell r="V137">
            <v>198851</v>
          </cell>
          <cell r="W137">
            <v>5965.7479189041096</v>
          </cell>
          <cell r="X137">
            <v>17.8</v>
          </cell>
          <cell r="Y137" t="str">
            <v>MED SYSTEMS</v>
          </cell>
          <cell r="Z137">
            <v>3006.1912821917808</v>
          </cell>
          <cell r="AB137">
            <v>18.37</v>
          </cell>
          <cell r="AC137">
            <v>14.35</v>
          </cell>
          <cell r="AD137">
            <v>0.14349999999999999</v>
          </cell>
          <cell r="AE137">
            <v>1.95E-2</v>
          </cell>
          <cell r="AF137">
            <v>4.0000000000000001E-3</v>
          </cell>
          <cell r="AG137">
            <v>0.11999999999999998</v>
          </cell>
        </row>
        <row r="138">
          <cell r="A138" t="str">
            <v>W00121</v>
          </cell>
          <cell r="B138">
            <v>129</v>
          </cell>
          <cell r="C138" t="str">
            <v>A Saritha</v>
          </cell>
          <cell r="D138">
            <v>1</v>
          </cell>
          <cell r="E138">
            <v>35520</v>
          </cell>
          <cell r="F138">
            <v>437000</v>
          </cell>
          <cell r="G138">
            <v>153524</v>
          </cell>
          <cell r="H138">
            <v>0.23169999999999999</v>
          </cell>
          <cell r="L138">
            <v>0.23169999999999999</v>
          </cell>
          <cell r="O138">
            <v>36776</v>
          </cell>
          <cell r="P138">
            <v>36867</v>
          </cell>
          <cell r="Q138">
            <v>34381</v>
          </cell>
          <cell r="R138">
            <v>25511</v>
          </cell>
          <cell r="S138">
            <v>8870</v>
          </cell>
          <cell r="T138">
            <v>25</v>
          </cell>
          <cell r="V138">
            <v>128013</v>
          </cell>
          <cell r="W138">
            <v>2031.5487739726022</v>
          </cell>
          <cell r="X138">
            <v>17.8</v>
          </cell>
          <cell r="Y138" t="str">
            <v>MED SYSTEMS</v>
          </cell>
          <cell r="Z138">
            <v>1935.2759835616437</v>
          </cell>
          <cell r="AB138">
            <v>18.37</v>
          </cell>
          <cell r="AC138">
            <v>14.35</v>
          </cell>
          <cell r="AD138">
            <v>0.14349999999999999</v>
          </cell>
          <cell r="AE138">
            <v>1.95E-2</v>
          </cell>
          <cell r="AF138">
            <v>4.0000000000000001E-3</v>
          </cell>
          <cell r="AG138">
            <v>0.11999999999999998</v>
          </cell>
        </row>
        <row r="139">
          <cell r="A139" t="str">
            <v>W00166</v>
          </cell>
          <cell r="B139">
            <v>130</v>
          </cell>
          <cell r="C139" t="str">
            <v>Apex Hospital</v>
          </cell>
          <cell r="D139">
            <v>1</v>
          </cell>
          <cell r="E139">
            <v>35520</v>
          </cell>
          <cell r="F139">
            <v>712500</v>
          </cell>
          <cell r="G139">
            <v>263750</v>
          </cell>
          <cell r="H139">
            <v>0.22270000000000001</v>
          </cell>
          <cell r="L139">
            <v>0.22270000000000001</v>
          </cell>
          <cell r="O139">
            <v>36838</v>
          </cell>
          <cell r="S139">
            <v>0</v>
          </cell>
          <cell r="T139">
            <v>54</v>
          </cell>
          <cell r="V139">
            <v>263750</v>
          </cell>
          <cell r="W139">
            <v>8689.8760273972603</v>
          </cell>
          <cell r="X139">
            <v>17.8</v>
          </cell>
          <cell r="Y139" t="str">
            <v>MED SYSTEMS</v>
          </cell>
          <cell r="Z139">
            <v>3987.321917808219</v>
          </cell>
          <cell r="AB139">
            <v>18.37</v>
          </cell>
          <cell r="AC139">
            <v>14.35</v>
          </cell>
          <cell r="AD139">
            <v>0.14349999999999999</v>
          </cell>
          <cell r="AE139">
            <v>1.95E-2</v>
          </cell>
          <cell r="AF139">
            <v>4.0000000000000001E-3</v>
          </cell>
          <cell r="AG139">
            <v>0.11999999999999998</v>
          </cell>
        </row>
        <row r="140">
          <cell r="A140" t="str">
            <v>W00082</v>
          </cell>
          <cell r="B140">
            <v>131</v>
          </cell>
          <cell r="C140" t="str">
            <v>Diagnostics Lab &amp; Xray</v>
          </cell>
          <cell r="D140">
            <v>1</v>
          </cell>
          <cell r="E140">
            <v>35520</v>
          </cell>
          <cell r="F140">
            <v>665000</v>
          </cell>
          <cell r="G140">
            <v>221569</v>
          </cell>
          <cell r="H140">
            <v>0.2261</v>
          </cell>
          <cell r="L140">
            <v>0.2261</v>
          </cell>
          <cell r="O140">
            <v>36795</v>
          </cell>
          <cell r="P140">
            <v>36886</v>
          </cell>
          <cell r="Q140">
            <v>49413</v>
          </cell>
          <cell r="R140">
            <v>36921</v>
          </cell>
          <cell r="S140">
            <v>12492</v>
          </cell>
          <cell r="T140">
            <v>6</v>
          </cell>
          <cell r="V140">
            <v>184648</v>
          </cell>
          <cell r="W140">
            <v>686.28349808219173</v>
          </cell>
          <cell r="X140">
            <v>17.8</v>
          </cell>
          <cell r="Y140" t="str">
            <v>MED SYSTEMS</v>
          </cell>
          <cell r="Z140">
            <v>2791.4730520547942</v>
          </cell>
          <cell r="AB140">
            <v>18.37</v>
          </cell>
          <cell r="AC140">
            <v>14.35</v>
          </cell>
          <cell r="AD140">
            <v>0.14349999999999999</v>
          </cell>
          <cell r="AE140">
            <v>1.95E-2</v>
          </cell>
          <cell r="AF140">
            <v>4.0000000000000001E-3</v>
          </cell>
          <cell r="AG140">
            <v>0.11999999999999998</v>
          </cell>
        </row>
        <row r="141">
          <cell r="A141" t="str">
            <v>W00073</v>
          </cell>
          <cell r="B141">
            <v>132</v>
          </cell>
          <cell r="C141" t="str">
            <v>Jeyasekharan</v>
          </cell>
          <cell r="D141">
            <v>1</v>
          </cell>
          <cell r="E141">
            <v>35520</v>
          </cell>
          <cell r="F141">
            <v>2636250</v>
          </cell>
          <cell r="G141">
            <v>725740</v>
          </cell>
          <cell r="H141">
            <v>0.23380000000000001</v>
          </cell>
          <cell r="L141">
            <v>0.23380000000000001</v>
          </cell>
          <cell r="O141">
            <v>36841</v>
          </cell>
          <cell r="S141">
            <v>0</v>
          </cell>
          <cell r="T141">
            <v>51</v>
          </cell>
          <cell r="V141">
            <v>725740</v>
          </cell>
          <cell r="W141">
            <v>23708.43455342466</v>
          </cell>
          <cell r="X141">
            <v>17.8</v>
          </cell>
          <cell r="Y141" t="str">
            <v>MED SYSTEMS</v>
          </cell>
          <cell r="Z141">
            <v>10971.5981369863</v>
          </cell>
          <cell r="AA141">
            <v>4859.8092986301372</v>
          </cell>
          <cell r="AB141">
            <v>18.37</v>
          </cell>
          <cell r="AC141">
            <v>14.35</v>
          </cell>
          <cell r="AD141">
            <v>0.14349999999999999</v>
          </cell>
          <cell r="AE141">
            <v>1.95E-2</v>
          </cell>
          <cell r="AF141">
            <v>4.0000000000000001E-3</v>
          </cell>
          <cell r="AG141">
            <v>0.11999999999999998</v>
          </cell>
        </row>
        <row r="142">
          <cell r="A142" t="str">
            <v>W00164</v>
          </cell>
          <cell r="B142">
            <v>133</v>
          </cell>
          <cell r="C142" t="str">
            <v>Maya Shenoy</v>
          </cell>
          <cell r="D142">
            <v>1</v>
          </cell>
          <cell r="E142">
            <v>35520</v>
          </cell>
          <cell r="F142">
            <v>340500</v>
          </cell>
          <cell r="G142">
            <v>100203</v>
          </cell>
          <cell r="H142">
            <v>0.21970000000000001</v>
          </cell>
          <cell r="L142">
            <v>0.21970000000000001</v>
          </cell>
          <cell r="O142">
            <v>36788</v>
          </cell>
          <cell r="P142">
            <v>36879</v>
          </cell>
          <cell r="Q142">
            <v>25537</v>
          </cell>
          <cell r="R142">
            <v>20049</v>
          </cell>
          <cell r="S142">
            <v>5488</v>
          </cell>
          <cell r="T142">
            <v>13</v>
          </cell>
          <cell r="V142">
            <v>80154</v>
          </cell>
          <cell r="W142">
            <v>627.19955999999991</v>
          </cell>
          <cell r="X142">
            <v>17.8</v>
          </cell>
          <cell r="Y142" t="str">
            <v>MED SYSTEMS</v>
          </cell>
          <cell r="Z142">
            <v>1211.7528</v>
          </cell>
          <cell r="AB142">
            <v>18.37</v>
          </cell>
          <cell r="AC142">
            <v>14.35</v>
          </cell>
          <cell r="AD142">
            <v>0.14349999999999999</v>
          </cell>
          <cell r="AE142">
            <v>1.95E-2</v>
          </cell>
          <cell r="AF142">
            <v>4.0000000000000001E-3</v>
          </cell>
          <cell r="AG142">
            <v>0.11999999999999998</v>
          </cell>
        </row>
        <row r="143">
          <cell r="A143" t="str">
            <v>W00155</v>
          </cell>
          <cell r="B143">
            <v>134</v>
          </cell>
          <cell r="C143" t="str">
            <v>Neet Hospital</v>
          </cell>
          <cell r="D143">
            <v>1</v>
          </cell>
          <cell r="E143">
            <v>35520</v>
          </cell>
          <cell r="F143">
            <v>3420000</v>
          </cell>
          <cell r="G143">
            <v>1136494</v>
          </cell>
          <cell r="H143">
            <v>0.22939999999999999</v>
          </cell>
          <cell r="L143">
            <v>0.22939999999999999</v>
          </cell>
          <cell r="O143">
            <v>36783</v>
          </cell>
          <cell r="P143">
            <v>36874</v>
          </cell>
          <cell r="Q143">
            <v>254125</v>
          </cell>
          <cell r="R143">
            <v>189140</v>
          </cell>
          <cell r="S143">
            <v>64985</v>
          </cell>
          <cell r="T143">
            <v>18</v>
          </cell>
          <cell r="V143">
            <v>947354</v>
          </cell>
          <cell r="W143">
            <v>10717.299004931507</v>
          </cell>
          <cell r="X143">
            <v>17.8</v>
          </cell>
          <cell r="Y143" t="str">
            <v>MED SYSTEMS</v>
          </cell>
          <cell r="Z143">
            <v>14321.916087671232</v>
          </cell>
          <cell r="AB143">
            <v>18.37</v>
          </cell>
          <cell r="AC143">
            <v>14.35</v>
          </cell>
          <cell r="AD143">
            <v>0.14349999999999999</v>
          </cell>
          <cell r="AE143">
            <v>1.95E-2</v>
          </cell>
          <cell r="AF143">
            <v>4.0000000000000001E-3</v>
          </cell>
          <cell r="AG143">
            <v>0.11999999999999998</v>
          </cell>
        </row>
        <row r="144">
          <cell r="A144" t="str">
            <v>W00011</v>
          </cell>
          <cell r="B144">
            <v>135</v>
          </cell>
          <cell r="C144" t="str">
            <v>Ratanada Xray</v>
          </cell>
          <cell r="D144">
            <v>1</v>
          </cell>
          <cell r="E144">
            <v>35520</v>
          </cell>
          <cell r="F144">
            <v>638466</v>
          </cell>
          <cell r="G144">
            <v>1</v>
          </cell>
          <cell r="H144">
            <v>0.20799999999999999</v>
          </cell>
          <cell r="L144">
            <v>0.20799999999999999</v>
          </cell>
          <cell r="O144">
            <v>36557</v>
          </cell>
          <cell r="S144">
            <v>0</v>
          </cell>
          <cell r="T144">
            <v>335</v>
          </cell>
          <cell r="V144">
            <v>1</v>
          </cell>
          <cell r="W144">
            <v>0.19090410958904108</v>
          </cell>
          <cell r="X144">
            <v>17.8</v>
          </cell>
          <cell r="Y144" t="str">
            <v>MED SYSTEMS</v>
          </cell>
          <cell r="Z144">
            <v>1.5117808219178084E-2</v>
          </cell>
          <cell r="AB144">
            <v>18.37</v>
          </cell>
          <cell r="AC144">
            <v>14.35</v>
          </cell>
          <cell r="AD144">
            <v>0.14349999999999999</v>
          </cell>
          <cell r="AE144">
            <v>1.95E-2</v>
          </cell>
          <cell r="AF144">
            <v>4.0000000000000001E-3</v>
          </cell>
          <cell r="AG144">
            <v>0.11999999999999998</v>
          </cell>
        </row>
        <row r="145">
          <cell r="A145" t="str">
            <v>W00071</v>
          </cell>
          <cell r="B145">
            <v>136</v>
          </cell>
          <cell r="C145" t="str">
            <v>Sathya Sai Baba Hospital</v>
          </cell>
          <cell r="D145">
            <v>1</v>
          </cell>
          <cell r="E145">
            <v>35520</v>
          </cell>
          <cell r="F145">
            <v>1425000</v>
          </cell>
          <cell r="G145">
            <v>474348</v>
          </cell>
          <cell r="H145">
            <v>0.22739999999999999</v>
          </cell>
          <cell r="L145">
            <v>0.22739999999999999</v>
          </cell>
          <cell r="O145">
            <v>36790</v>
          </cell>
          <cell r="P145">
            <v>36881</v>
          </cell>
          <cell r="Q145">
            <v>105885</v>
          </cell>
          <cell r="R145">
            <v>78990</v>
          </cell>
          <cell r="S145">
            <v>26895</v>
          </cell>
          <cell r="T145">
            <v>11</v>
          </cell>
          <cell r="V145">
            <v>395358</v>
          </cell>
          <cell r="W145">
            <v>2709.4479484931508</v>
          </cell>
          <cell r="X145">
            <v>17.8</v>
          </cell>
          <cell r="Y145" t="str">
            <v>MED SYSTEMS</v>
          </cell>
          <cell r="Z145">
            <v>5976.9464219178089</v>
          </cell>
          <cell r="AB145">
            <v>18.37</v>
          </cell>
          <cell r="AC145">
            <v>14.35</v>
          </cell>
          <cell r="AD145">
            <v>0.14349999999999999</v>
          </cell>
          <cell r="AE145">
            <v>1.95E-2</v>
          </cell>
          <cell r="AF145">
            <v>4.0000000000000001E-3</v>
          </cell>
          <cell r="AG145">
            <v>0.11999999999999998</v>
          </cell>
        </row>
        <row r="146">
          <cell r="A146" t="str">
            <v>W00162</v>
          </cell>
          <cell r="B146">
            <v>137</v>
          </cell>
          <cell r="C146" t="str">
            <v>Valsangkar</v>
          </cell>
          <cell r="D146">
            <v>1</v>
          </cell>
          <cell r="E146">
            <v>35537</v>
          </cell>
          <cell r="F146">
            <v>4550000</v>
          </cell>
          <cell r="G146">
            <v>0</v>
          </cell>
          <cell r="H146">
            <v>0.24179999999999999</v>
          </cell>
          <cell r="L146">
            <v>0.24179999999999999</v>
          </cell>
          <cell r="O146">
            <v>35700</v>
          </cell>
          <cell r="S146">
            <v>0</v>
          </cell>
          <cell r="T146">
            <v>1192</v>
          </cell>
          <cell r="V146">
            <v>0</v>
          </cell>
          <cell r="W146">
            <v>0</v>
          </cell>
          <cell r="X146">
            <v>0</v>
          </cell>
          <cell r="Y146" t="str">
            <v>MED SYSTEMS</v>
          </cell>
          <cell r="Z146">
            <v>0</v>
          </cell>
          <cell r="AB146">
            <v>18.190000000000001</v>
          </cell>
          <cell r="AC146">
            <v>13.85</v>
          </cell>
          <cell r="AD146">
            <v>0.13849999999999998</v>
          </cell>
          <cell r="AE146">
            <v>1.95E-2</v>
          </cell>
          <cell r="AF146">
            <v>4.0000000000000001E-3</v>
          </cell>
          <cell r="AG146">
            <v>0.11499999999999998</v>
          </cell>
        </row>
        <row r="147">
          <cell r="A147" t="str">
            <v>W00167</v>
          </cell>
          <cell r="B147">
            <v>138</v>
          </cell>
          <cell r="C147" t="str">
            <v>Mary Calvert Holdsworth</v>
          </cell>
          <cell r="D147">
            <v>1</v>
          </cell>
          <cell r="E147">
            <v>35537</v>
          </cell>
          <cell r="F147">
            <v>1425000</v>
          </cell>
          <cell r="G147">
            <v>316672</v>
          </cell>
          <cell r="H147">
            <v>0.2203</v>
          </cell>
          <cell r="L147">
            <v>0.2203</v>
          </cell>
          <cell r="O147">
            <v>36837</v>
          </cell>
          <cell r="S147">
            <v>0</v>
          </cell>
          <cell r="T147">
            <v>55</v>
          </cell>
          <cell r="V147">
            <v>316672</v>
          </cell>
          <cell r="W147">
            <v>10512.209008219179</v>
          </cell>
          <cell r="X147">
            <v>17.600000000000001</v>
          </cell>
          <cell r="Y147" t="str">
            <v>MED SYSTEMS</v>
          </cell>
          <cell r="Z147">
            <v>4733.595704109589</v>
          </cell>
          <cell r="AB147">
            <v>18.190000000000001</v>
          </cell>
          <cell r="AC147">
            <v>13.85</v>
          </cell>
          <cell r="AD147">
            <v>0.13849999999999998</v>
          </cell>
          <cell r="AE147">
            <v>1.95E-2</v>
          </cell>
          <cell r="AF147">
            <v>4.0000000000000001E-3</v>
          </cell>
          <cell r="AG147">
            <v>0.11499999999999998</v>
          </cell>
        </row>
        <row r="148">
          <cell r="A148" t="str">
            <v>W00020</v>
          </cell>
          <cell r="B148">
            <v>139</v>
          </cell>
          <cell r="C148" t="str">
            <v>R K Diagnostics</v>
          </cell>
          <cell r="D148">
            <v>1</v>
          </cell>
          <cell r="E148">
            <v>35537</v>
          </cell>
          <cell r="F148">
            <v>4806439</v>
          </cell>
          <cell r="G148">
            <v>1732688</v>
          </cell>
          <cell r="H148">
            <v>0.2082</v>
          </cell>
          <cell r="L148">
            <v>0.2082</v>
          </cell>
          <cell r="O148">
            <v>36846</v>
          </cell>
          <cell r="P148">
            <v>36876</v>
          </cell>
          <cell r="Q148">
            <v>132150</v>
          </cell>
          <cell r="R148">
            <v>102504</v>
          </cell>
          <cell r="S148">
            <v>29646</v>
          </cell>
          <cell r="T148">
            <v>16</v>
          </cell>
          <cell r="V148">
            <v>1630184</v>
          </cell>
          <cell r="W148">
            <v>14877.997098082191</v>
          </cell>
          <cell r="X148">
            <v>17.600000000000001</v>
          </cell>
          <cell r="Y148" t="str">
            <v>MED SYSTEMS</v>
          </cell>
          <cell r="Z148">
            <v>24367.901106849316</v>
          </cell>
          <cell r="AB148">
            <v>18.190000000000001</v>
          </cell>
          <cell r="AC148">
            <v>13.85</v>
          </cell>
          <cell r="AD148">
            <v>0.13849999999999998</v>
          </cell>
          <cell r="AE148">
            <v>1.95E-2</v>
          </cell>
          <cell r="AF148">
            <v>4.0000000000000001E-3</v>
          </cell>
          <cell r="AG148">
            <v>0.11499999999999998</v>
          </cell>
        </row>
        <row r="149">
          <cell r="A149" t="str">
            <v>W00169</v>
          </cell>
          <cell r="B149">
            <v>140</v>
          </cell>
          <cell r="C149" t="str">
            <v>S Suja</v>
          </cell>
          <cell r="D149">
            <v>1</v>
          </cell>
          <cell r="E149">
            <v>35537</v>
          </cell>
          <cell r="F149">
            <v>665000</v>
          </cell>
          <cell r="G149">
            <v>156496</v>
          </cell>
          <cell r="H149">
            <v>0.2198</v>
          </cell>
          <cell r="L149">
            <v>0.2198</v>
          </cell>
          <cell r="O149">
            <v>36809</v>
          </cell>
          <cell r="S149">
            <v>0</v>
          </cell>
          <cell r="T149">
            <v>83</v>
          </cell>
          <cell r="V149">
            <v>156496</v>
          </cell>
          <cell r="W149">
            <v>7821.970209315069</v>
          </cell>
          <cell r="X149">
            <v>17.600000000000001</v>
          </cell>
          <cell r="Y149" t="str">
            <v>MED SYSTEMS</v>
          </cell>
          <cell r="Z149">
            <v>2339.2936328767128</v>
          </cell>
          <cell r="AB149">
            <v>18.190000000000001</v>
          </cell>
          <cell r="AC149">
            <v>13.85</v>
          </cell>
          <cell r="AD149">
            <v>0.13849999999999998</v>
          </cell>
          <cell r="AE149">
            <v>1.95E-2</v>
          </cell>
          <cell r="AF149">
            <v>4.0000000000000001E-3</v>
          </cell>
          <cell r="AG149">
            <v>0.11499999999999998</v>
          </cell>
        </row>
        <row r="150">
          <cell r="A150" t="str">
            <v>W00168</v>
          </cell>
          <cell r="B150">
            <v>141</v>
          </cell>
          <cell r="C150" t="str">
            <v>Tuticorin Medical Imaging</v>
          </cell>
          <cell r="D150">
            <v>1</v>
          </cell>
          <cell r="E150">
            <v>35537</v>
          </cell>
          <cell r="F150">
            <v>641250</v>
          </cell>
          <cell r="G150">
            <v>224903</v>
          </cell>
          <cell r="H150">
            <v>0.2288</v>
          </cell>
          <cell r="L150">
            <v>0.2288</v>
          </cell>
          <cell r="O150">
            <v>36791</v>
          </cell>
          <cell r="P150">
            <v>36882</v>
          </cell>
          <cell r="Q150">
            <v>50169</v>
          </cell>
          <cell r="R150">
            <v>37339</v>
          </cell>
          <cell r="S150">
            <v>12830</v>
          </cell>
          <cell r="T150">
            <v>10</v>
          </cell>
          <cell r="V150">
            <v>187564</v>
          </cell>
          <cell r="W150">
            <v>1175.7436493150685</v>
          </cell>
          <cell r="X150">
            <v>17.600000000000001</v>
          </cell>
          <cell r="Y150" t="str">
            <v>MED SYSTEMS</v>
          </cell>
          <cell r="Z150">
            <v>2803.6963945205484</v>
          </cell>
          <cell r="AB150">
            <v>18.190000000000001</v>
          </cell>
          <cell r="AC150">
            <v>13.85</v>
          </cell>
          <cell r="AD150">
            <v>0.13849999999999998</v>
          </cell>
          <cell r="AE150">
            <v>1.95E-2</v>
          </cell>
          <cell r="AF150">
            <v>4.0000000000000001E-3</v>
          </cell>
          <cell r="AG150">
            <v>0.11499999999999998</v>
          </cell>
        </row>
        <row r="151">
          <cell r="A151" t="str">
            <v>W00027</v>
          </cell>
          <cell r="B151">
            <v>142</v>
          </cell>
          <cell r="C151" t="str">
            <v>Welcome X-Ray</v>
          </cell>
          <cell r="D151">
            <v>1</v>
          </cell>
          <cell r="E151">
            <v>35537</v>
          </cell>
          <cell r="F151">
            <v>669750</v>
          </cell>
          <cell r="G151">
            <v>136529</v>
          </cell>
          <cell r="H151">
            <v>0.28820000000000001</v>
          </cell>
          <cell r="L151">
            <v>0.28820000000000001</v>
          </cell>
          <cell r="N151">
            <v>136529</v>
          </cell>
          <cell r="O151">
            <v>36814</v>
          </cell>
          <cell r="S151">
            <v>0</v>
          </cell>
          <cell r="T151">
            <v>78</v>
          </cell>
          <cell r="V151">
            <v>0</v>
          </cell>
          <cell r="W151">
            <v>0</v>
          </cell>
          <cell r="X151">
            <v>17.600000000000001</v>
          </cell>
          <cell r="Y151" t="str">
            <v>MED SYSTEMS</v>
          </cell>
          <cell r="Z151">
            <v>0</v>
          </cell>
          <cell r="AB151">
            <v>18.190000000000001</v>
          </cell>
          <cell r="AC151">
            <v>13.85</v>
          </cell>
          <cell r="AD151">
            <v>0.13849999999999998</v>
          </cell>
          <cell r="AE151">
            <v>1.95E-2</v>
          </cell>
          <cell r="AF151">
            <v>4.0000000000000001E-3</v>
          </cell>
          <cell r="AG151">
            <v>0.11499999999999998</v>
          </cell>
        </row>
        <row r="152">
          <cell r="A152" t="str">
            <v>W00076</v>
          </cell>
          <cell r="B152">
            <v>143</v>
          </cell>
          <cell r="C152" t="str">
            <v>Apollo Medical Investigation</v>
          </cell>
          <cell r="D152">
            <v>2</v>
          </cell>
          <cell r="E152">
            <v>35576</v>
          </cell>
          <cell r="F152">
            <v>22325000</v>
          </cell>
          <cell r="G152">
            <v>0</v>
          </cell>
          <cell r="L152">
            <v>0.21229999999999999</v>
          </cell>
          <cell r="O152">
            <v>35915</v>
          </cell>
          <cell r="S152">
            <v>0</v>
          </cell>
          <cell r="T152">
            <v>977</v>
          </cell>
          <cell r="V152">
            <v>0</v>
          </cell>
          <cell r="W152">
            <v>0</v>
          </cell>
          <cell r="X152">
            <v>0</v>
          </cell>
          <cell r="Y152" t="str">
            <v>MED SYSTEMS</v>
          </cell>
          <cell r="Z152">
            <v>0</v>
          </cell>
          <cell r="AB152">
            <v>17.38</v>
          </cell>
          <cell r="AC152">
            <v>13.85</v>
          </cell>
          <cell r="AD152">
            <v>0.13849999999999998</v>
          </cell>
          <cell r="AE152">
            <v>1.95E-2</v>
          </cell>
          <cell r="AF152">
            <v>4.0000000000000001E-3</v>
          </cell>
          <cell r="AG152">
            <v>0.11499999999999998</v>
          </cell>
        </row>
        <row r="153">
          <cell r="A153" t="str">
            <v>W00075</v>
          </cell>
          <cell r="B153">
            <v>144</v>
          </cell>
          <cell r="C153" t="str">
            <v>R K Chakrabarthi</v>
          </cell>
          <cell r="D153">
            <v>1</v>
          </cell>
          <cell r="E153">
            <v>35576</v>
          </cell>
          <cell r="F153">
            <v>684000</v>
          </cell>
          <cell r="G153">
            <v>167202</v>
          </cell>
          <cell r="L153">
            <v>0.25840000000000002</v>
          </cell>
          <cell r="O153">
            <v>36860</v>
          </cell>
          <cell r="S153">
            <v>0</v>
          </cell>
          <cell r="T153">
            <v>32</v>
          </cell>
          <cell r="V153">
            <v>167202</v>
          </cell>
          <cell r="W153">
            <v>3787.8353358904114</v>
          </cell>
          <cell r="X153">
            <v>17.68</v>
          </cell>
          <cell r="Y153" t="str">
            <v>MED SYSTEMS</v>
          </cell>
          <cell r="Z153">
            <v>2510.6869084931504</v>
          </cell>
          <cell r="AA153">
            <v>28920.29579178082</v>
          </cell>
          <cell r="AB153">
            <v>17.38</v>
          </cell>
          <cell r="AC153">
            <v>13.85</v>
          </cell>
          <cell r="AD153">
            <v>0.13849999999999998</v>
          </cell>
          <cell r="AE153">
            <v>1.95E-2</v>
          </cell>
          <cell r="AF153">
            <v>4.0000000000000001E-3</v>
          </cell>
          <cell r="AG153">
            <v>0.11499999999999998</v>
          </cell>
        </row>
        <row r="154">
          <cell r="A154" t="str">
            <v>W00078</v>
          </cell>
          <cell r="B154">
            <v>145</v>
          </cell>
          <cell r="C154" t="str">
            <v>GG Hospital</v>
          </cell>
          <cell r="D154">
            <v>1</v>
          </cell>
          <cell r="E154">
            <v>35576</v>
          </cell>
          <cell r="F154">
            <v>1603430</v>
          </cell>
          <cell r="G154">
            <v>561965</v>
          </cell>
          <cell r="L154">
            <v>0.1837</v>
          </cell>
          <cell r="O154">
            <v>36827</v>
          </cell>
          <cell r="S154">
            <v>0</v>
          </cell>
          <cell r="T154">
            <v>65</v>
          </cell>
          <cell r="V154">
            <v>561965</v>
          </cell>
          <cell r="W154">
            <v>18383.953650684929</v>
          </cell>
          <cell r="X154">
            <v>17.68</v>
          </cell>
          <cell r="Y154" t="str">
            <v>MED SYSTEMS</v>
          </cell>
          <cell r="Z154">
            <v>8438.4048547945204</v>
          </cell>
          <cell r="AB154">
            <v>17.38</v>
          </cell>
          <cell r="AC154">
            <v>13.85</v>
          </cell>
          <cell r="AD154">
            <v>0.13849999999999998</v>
          </cell>
          <cell r="AE154">
            <v>1.95E-2</v>
          </cell>
          <cell r="AF154">
            <v>4.0000000000000001E-3</v>
          </cell>
          <cell r="AG154">
            <v>0.11499999999999998</v>
          </cell>
        </row>
        <row r="155">
          <cell r="A155" t="str">
            <v>W00181</v>
          </cell>
          <cell r="B155">
            <v>146</v>
          </cell>
          <cell r="C155" t="str">
            <v>Medinova Diagnostics Services</v>
          </cell>
          <cell r="D155">
            <v>4</v>
          </cell>
          <cell r="E155">
            <v>35576</v>
          </cell>
          <cell r="F155">
            <v>1313804</v>
          </cell>
          <cell r="G155">
            <v>381574</v>
          </cell>
          <cell r="L155">
            <v>0.21290000000000001</v>
          </cell>
          <cell r="O155">
            <v>36841</v>
          </cell>
          <cell r="P155">
            <v>36871</v>
          </cell>
          <cell r="Q155">
            <v>38475</v>
          </cell>
          <cell r="R155">
            <v>31797</v>
          </cell>
          <cell r="S155">
            <v>6678</v>
          </cell>
          <cell r="T155">
            <v>21</v>
          </cell>
          <cell r="V155">
            <v>349777</v>
          </cell>
          <cell r="W155">
            <v>4284.43284739726</v>
          </cell>
          <cell r="X155">
            <v>17.68</v>
          </cell>
          <cell r="Y155" t="str">
            <v>MED SYSTEMS</v>
          </cell>
          <cell r="Z155">
            <v>5252.2131002739725</v>
          </cell>
          <cell r="AB155">
            <v>17.38</v>
          </cell>
          <cell r="AC155">
            <v>13.85</v>
          </cell>
          <cell r="AD155">
            <v>0.13849999999999998</v>
          </cell>
          <cell r="AE155">
            <v>1.95E-2</v>
          </cell>
          <cell r="AF155">
            <v>4.0000000000000001E-3</v>
          </cell>
          <cell r="AG155">
            <v>0.11499999999999998</v>
          </cell>
        </row>
        <row r="156">
          <cell r="A156" t="str">
            <v>W00149</v>
          </cell>
          <cell r="B156">
            <v>147</v>
          </cell>
          <cell r="C156" t="str">
            <v xml:space="preserve">BHILAI SCANS </v>
          </cell>
          <cell r="D156">
            <v>1</v>
          </cell>
          <cell r="E156">
            <v>35611</v>
          </cell>
          <cell r="F156">
            <v>15200000</v>
          </cell>
          <cell r="G156">
            <v>7295862</v>
          </cell>
          <cell r="L156">
            <v>0.2059</v>
          </cell>
          <cell r="O156">
            <v>36794</v>
          </cell>
          <cell r="P156">
            <v>36885</v>
          </cell>
          <cell r="Q156">
            <v>1220800</v>
          </cell>
          <cell r="R156">
            <v>846229</v>
          </cell>
          <cell r="S156">
            <v>374571</v>
          </cell>
          <cell r="T156">
            <v>7</v>
          </cell>
          <cell r="V156">
            <v>6449633</v>
          </cell>
          <cell r="W156">
            <v>25468.098747671236</v>
          </cell>
          <cell r="X156">
            <v>17.28</v>
          </cell>
          <cell r="Y156" t="str">
            <v>MED SYSTEMS</v>
          </cell>
          <cell r="Z156">
            <v>94655.87412164385</v>
          </cell>
          <cell r="AB156">
            <v>16.97</v>
          </cell>
          <cell r="AC156">
            <v>13.85</v>
          </cell>
          <cell r="AD156">
            <v>0.13849999999999998</v>
          </cell>
          <cell r="AE156">
            <v>1.95E-2</v>
          </cell>
          <cell r="AF156">
            <v>4.0000000000000001E-3</v>
          </cell>
          <cell r="AG156">
            <v>0.11499999999999998</v>
          </cell>
        </row>
        <row r="157">
          <cell r="A157" t="str">
            <v>W00010</v>
          </cell>
          <cell r="B157">
            <v>148</v>
          </cell>
          <cell r="C157" t="str">
            <v>BHILAI SCANS MR</v>
          </cell>
          <cell r="D157">
            <v>1</v>
          </cell>
          <cell r="E157">
            <v>35611</v>
          </cell>
          <cell r="F157">
            <v>560500</v>
          </cell>
          <cell r="G157">
            <v>152887</v>
          </cell>
          <cell r="L157">
            <v>0.25280000000000002</v>
          </cell>
          <cell r="O157">
            <v>36840</v>
          </cell>
          <cell r="S157">
            <v>0</v>
          </cell>
          <cell r="T157">
            <v>52</v>
          </cell>
          <cell r="V157">
            <v>152887</v>
          </cell>
          <cell r="W157">
            <v>5506.2776635616447</v>
          </cell>
          <cell r="X157">
            <v>17.28</v>
          </cell>
          <cell r="Y157" t="str">
            <v>MED SYSTEMS</v>
          </cell>
          <cell r="Z157">
            <v>2243.7947441095889</v>
          </cell>
          <cell r="AB157">
            <v>16.97</v>
          </cell>
          <cell r="AC157">
            <v>13.85</v>
          </cell>
          <cell r="AD157">
            <v>0.13849999999999998</v>
          </cell>
          <cell r="AE157">
            <v>1.95E-2</v>
          </cell>
          <cell r="AF157">
            <v>4.0000000000000001E-3</v>
          </cell>
          <cell r="AG157">
            <v>0.11499999999999998</v>
          </cell>
        </row>
        <row r="158">
          <cell r="A158" t="str">
            <v>W00172</v>
          </cell>
          <cell r="B158">
            <v>149</v>
          </cell>
          <cell r="C158" t="str">
            <v>SHARAD JAIN</v>
          </cell>
          <cell r="D158">
            <v>1</v>
          </cell>
          <cell r="E158">
            <v>35611</v>
          </cell>
          <cell r="F158">
            <v>361000</v>
          </cell>
          <cell r="G158">
            <v>118946</v>
          </cell>
          <cell r="L158">
            <v>0.24060000000000001</v>
          </cell>
          <cell r="O158">
            <v>36836</v>
          </cell>
          <cell r="S158">
            <v>0</v>
          </cell>
          <cell r="T158">
            <v>56</v>
          </cell>
          <cell r="V158">
            <v>118946</v>
          </cell>
          <cell r="W158">
            <v>4390.7693852054799</v>
          </cell>
          <cell r="X158">
            <v>17.28</v>
          </cell>
          <cell r="Y158" t="str">
            <v>MED SYSTEMS</v>
          </cell>
          <cell r="Z158">
            <v>1745.6710487671232</v>
          </cell>
          <cell r="AB158">
            <v>16.97</v>
          </cell>
          <cell r="AC158">
            <v>13.85</v>
          </cell>
          <cell r="AD158">
            <v>0.13849999999999998</v>
          </cell>
          <cell r="AE158">
            <v>1.95E-2</v>
          </cell>
          <cell r="AF158">
            <v>4.0000000000000001E-3</v>
          </cell>
          <cell r="AG158">
            <v>0.11499999999999998</v>
          </cell>
        </row>
        <row r="159">
          <cell r="A159" t="str">
            <v>W00086</v>
          </cell>
          <cell r="B159">
            <v>150</v>
          </cell>
          <cell r="C159" t="str">
            <v>SRINIVASA RAO</v>
          </cell>
          <cell r="D159">
            <v>1</v>
          </cell>
          <cell r="E159">
            <v>35611</v>
          </cell>
          <cell r="F159">
            <v>996500</v>
          </cell>
          <cell r="G159">
            <v>295480</v>
          </cell>
          <cell r="L159">
            <v>0.2407</v>
          </cell>
          <cell r="O159">
            <v>36845</v>
          </cell>
          <cell r="S159">
            <v>0</v>
          </cell>
          <cell r="T159">
            <v>47</v>
          </cell>
          <cell r="V159">
            <v>295480</v>
          </cell>
          <cell r="W159">
            <v>9158.1799780821912</v>
          </cell>
          <cell r="X159">
            <v>17.28</v>
          </cell>
          <cell r="Y159" t="str">
            <v>MED SYSTEMS</v>
          </cell>
          <cell r="Z159">
            <v>4336.5130520547955</v>
          </cell>
          <cell r="AB159">
            <v>16.97</v>
          </cell>
          <cell r="AC159">
            <v>13.85</v>
          </cell>
          <cell r="AD159">
            <v>0.13849999999999998</v>
          </cell>
          <cell r="AE159">
            <v>1.95E-2</v>
          </cell>
          <cell r="AF159">
            <v>4.0000000000000001E-3</v>
          </cell>
          <cell r="AG159">
            <v>0.11499999999999998</v>
          </cell>
        </row>
        <row r="160">
          <cell r="A160" t="str">
            <v>W00021</v>
          </cell>
          <cell r="B160">
            <v>151</v>
          </cell>
          <cell r="C160" t="str">
            <v>GEETANJALI XRAYS</v>
          </cell>
          <cell r="D160">
            <v>1</v>
          </cell>
          <cell r="E160">
            <v>35611</v>
          </cell>
          <cell r="F160">
            <v>446500</v>
          </cell>
          <cell r="G160">
            <v>147892</v>
          </cell>
          <cell r="L160">
            <v>0.22869999999999999</v>
          </cell>
          <cell r="O160">
            <v>36858</v>
          </cell>
          <cell r="S160">
            <v>0</v>
          </cell>
          <cell r="T160">
            <v>34</v>
          </cell>
          <cell r="V160">
            <v>147892</v>
          </cell>
          <cell r="W160">
            <v>3150.6263386301366</v>
          </cell>
          <cell r="X160">
            <v>17.28</v>
          </cell>
          <cell r="Y160" t="str">
            <v>MED SYSTEMS</v>
          </cell>
          <cell r="Z160">
            <v>2170.4873030136991</v>
          </cell>
          <cell r="AB160">
            <v>16.97</v>
          </cell>
          <cell r="AC160">
            <v>13.85</v>
          </cell>
          <cell r="AD160">
            <v>0.13849999999999998</v>
          </cell>
          <cell r="AE160">
            <v>1.95E-2</v>
          </cell>
          <cell r="AF160">
            <v>4.0000000000000001E-3</v>
          </cell>
          <cell r="AG160">
            <v>0.11499999999999998</v>
          </cell>
        </row>
        <row r="161">
          <cell r="A161" t="str">
            <v>W00200</v>
          </cell>
          <cell r="B161">
            <v>152</v>
          </cell>
          <cell r="C161" t="str">
            <v>NEW NIGHTINGALE NURSING</v>
          </cell>
          <cell r="D161">
            <v>1</v>
          </cell>
          <cell r="E161">
            <v>35611</v>
          </cell>
          <cell r="F161">
            <v>172378</v>
          </cell>
          <cell r="G161">
            <v>45382</v>
          </cell>
          <cell r="L161">
            <v>0.22450000000000001</v>
          </cell>
          <cell r="O161">
            <v>36856</v>
          </cell>
          <cell r="S161">
            <v>0</v>
          </cell>
          <cell r="T161">
            <v>36</v>
          </cell>
          <cell r="V161">
            <v>45382</v>
          </cell>
          <cell r="W161">
            <v>1004.8693808219177</v>
          </cell>
          <cell r="X161">
            <v>17.28</v>
          </cell>
          <cell r="Y161" t="str">
            <v>MED SYSTEMS</v>
          </cell>
          <cell r="Z161">
            <v>666.03369205479464</v>
          </cell>
          <cell r="AB161">
            <v>16.97</v>
          </cell>
          <cell r="AC161">
            <v>13.85</v>
          </cell>
          <cell r="AD161">
            <v>0.13849999999999998</v>
          </cell>
          <cell r="AE161">
            <v>1.95E-2</v>
          </cell>
          <cell r="AF161">
            <v>4.0000000000000001E-3</v>
          </cell>
          <cell r="AG161">
            <v>0.11499999999999998</v>
          </cell>
        </row>
        <row r="162">
          <cell r="A162" t="str">
            <v>W00215</v>
          </cell>
          <cell r="B162">
            <v>153</v>
          </cell>
          <cell r="C162" t="str">
            <v>PRAYAG SCANNING</v>
          </cell>
          <cell r="D162">
            <v>1</v>
          </cell>
          <cell r="E162">
            <v>35611</v>
          </cell>
          <cell r="F162">
            <v>7192000</v>
          </cell>
          <cell r="G162">
            <v>3164772</v>
          </cell>
          <cell r="L162">
            <v>0.21990000000000001</v>
          </cell>
          <cell r="O162">
            <v>36860</v>
          </cell>
          <cell r="P162">
            <v>36890</v>
          </cell>
          <cell r="Q162">
            <v>198650</v>
          </cell>
          <cell r="R162">
            <v>141451</v>
          </cell>
          <cell r="S162">
            <v>57199</v>
          </cell>
          <cell r="T162">
            <v>2</v>
          </cell>
          <cell r="V162">
            <v>3023321</v>
          </cell>
          <cell r="W162">
            <v>3642.8947282191784</v>
          </cell>
          <cell r="X162">
            <v>17.28</v>
          </cell>
          <cell r="Y162" t="str">
            <v>MED SYSTEMS</v>
          </cell>
          <cell r="Z162">
            <v>44370.755980273978</v>
          </cell>
          <cell r="AB162">
            <v>16.97</v>
          </cell>
          <cell r="AC162">
            <v>13.85</v>
          </cell>
          <cell r="AD162">
            <v>0.13849999999999998</v>
          </cell>
          <cell r="AE162">
            <v>1.95E-2</v>
          </cell>
          <cell r="AF162">
            <v>4.0000000000000001E-3</v>
          </cell>
          <cell r="AG162">
            <v>0.11499999999999998</v>
          </cell>
        </row>
        <row r="163">
          <cell r="A163" t="str">
            <v>W00223</v>
          </cell>
          <cell r="B163">
            <v>154</v>
          </cell>
          <cell r="C163" t="str">
            <v>PRIYA SCANS</v>
          </cell>
          <cell r="D163">
            <v>1</v>
          </cell>
          <cell r="E163">
            <v>35611</v>
          </cell>
          <cell r="F163">
            <v>665000</v>
          </cell>
          <cell r="G163">
            <v>219112</v>
          </cell>
          <cell r="L163">
            <v>0.23549999999999999</v>
          </cell>
          <cell r="O163">
            <v>36835</v>
          </cell>
          <cell r="S163">
            <v>0</v>
          </cell>
          <cell r="T163">
            <v>57</v>
          </cell>
          <cell r="V163">
            <v>219112</v>
          </cell>
          <cell r="W163">
            <v>8058.2189917808209</v>
          </cell>
          <cell r="X163">
            <v>17.28</v>
          </cell>
          <cell r="Y163" t="str">
            <v>MED SYSTEMS</v>
          </cell>
          <cell r="Z163">
            <v>3215.7237304109594</v>
          </cell>
          <cell r="AB163">
            <v>16.97</v>
          </cell>
          <cell r="AC163">
            <v>13.85</v>
          </cell>
          <cell r="AD163">
            <v>0.13849999999999998</v>
          </cell>
          <cell r="AE163">
            <v>1.95E-2</v>
          </cell>
          <cell r="AF163">
            <v>4.0000000000000001E-3</v>
          </cell>
          <cell r="AG163">
            <v>0.11499999999999998</v>
          </cell>
        </row>
        <row r="164">
          <cell r="A164" t="str">
            <v>W00067</v>
          </cell>
          <cell r="B164">
            <v>155</v>
          </cell>
          <cell r="C164" t="str">
            <v>SEWA NURSING HOME</v>
          </cell>
          <cell r="D164">
            <v>1</v>
          </cell>
          <cell r="E164">
            <v>35611</v>
          </cell>
          <cell r="F164">
            <v>494000</v>
          </cell>
          <cell r="G164">
            <v>163036</v>
          </cell>
          <cell r="L164">
            <v>0.2384</v>
          </cell>
          <cell r="O164">
            <v>36843</v>
          </cell>
          <cell r="S164">
            <v>0</v>
          </cell>
          <cell r="T164">
            <v>49</v>
          </cell>
          <cell r="V164">
            <v>163036</v>
          </cell>
          <cell r="W164">
            <v>5217.8666783561648</v>
          </cell>
          <cell r="X164">
            <v>17.28</v>
          </cell>
          <cell r="Y164" t="str">
            <v>MED SYSTEMS</v>
          </cell>
          <cell r="Z164">
            <v>2392.743136438356</v>
          </cell>
          <cell r="AB164">
            <v>16.97</v>
          </cell>
          <cell r="AC164">
            <v>13.85</v>
          </cell>
          <cell r="AD164">
            <v>0.13849999999999998</v>
          </cell>
          <cell r="AE164">
            <v>1.95E-2</v>
          </cell>
          <cell r="AF164">
            <v>4.0000000000000001E-3</v>
          </cell>
          <cell r="AG164">
            <v>0.11499999999999998</v>
          </cell>
        </row>
        <row r="165">
          <cell r="A165" t="str">
            <v>W00022</v>
          </cell>
          <cell r="B165">
            <v>156</v>
          </cell>
          <cell r="C165" t="str">
            <v>SUNDARAM ARULRAJ</v>
          </cell>
          <cell r="D165">
            <v>1</v>
          </cell>
          <cell r="E165">
            <v>35611</v>
          </cell>
          <cell r="F165">
            <v>641250</v>
          </cell>
          <cell r="G165">
            <v>174587</v>
          </cell>
          <cell r="L165">
            <v>0.25059999999999999</v>
          </cell>
          <cell r="O165">
            <v>36858</v>
          </cell>
          <cell r="S165">
            <v>0</v>
          </cell>
          <cell r="T165">
            <v>34</v>
          </cell>
          <cell r="V165">
            <v>174587</v>
          </cell>
          <cell r="W165">
            <v>4075.4823967123284</v>
          </cell>
          <cell r="X165">
            <v>17.28</v>
          </cell>
          <cell r="Y165" t="str">
            <v>MED SYSTEMS</v>
          </cell>
          <cell r="Z165">
            <v>2562.267511232877</v>
          </cell>
          <cell r="AB165">
            <v>16.97</v>
          </cell>
          <cell r="AC165">
            <v>13.85</v>
          </cell>
          <cell r="AD165">
            <v>0.13849999999999998</v>
          </cell>
          <cell r="AE165">
            <v>1.95E-2</v>
          </cell>
          <cell r="AF165">
            <v>4.0000000000000001E-3</v>
          </cell>
          <cell r="AG165">
            <v>0.11499999999999998</v>
          </cell>
        </row>
        <row r="166">
          <cell r="A166" t="str">
            <v>W00062</v>
          </cell>
          <cell r="B166">
            <v>157</v>
          </cell>
          <cell r="C166" t="str">
            <v>SUMANTH SHARMA(amended in may)</v>
          </cell>
          <cell r="D166">
            <v>1</v>
          </cell>
          <cell r="E166">
            <v>35641</v>
          </cell>
          <cell r="F166">
            <v>622250</v>
          </cell>
          <cell r="G166">
            <v>182210</v>
          </cell>
          <cell r="L166">
            <v>0.2571</v>
          </cell>
          <cell r="O166">
            <v>36817</v>
          </cell>
          <cell r="S166">
            <v>0</v>
          </cell>
          <cell r="T166">
            <v>75</v>
          </cell>
          <cell r="V166">
            <v>182210</v>
          </cell>
          <cell r="W166">
            <v>9625.9296575342469</v>
          </cell>
          <cell r="X166">
            <v>17.28</v>
          </cell>
          <cell r="Y166" t="str">
            <v>MED SYSTEMS</v>
          </cell>
          <cell r="Z166">
            <v>2674.1439123287673</v>
          </cell>
          <cell r="AB166">
            <v>16.97</v>
          </cell>
          <cell r="AD166">
            <v>0.16969999999999999</v>
          </cell>
          <cell r="AE166">
            <v>1.95E-2</v>
          </cell>
          <cell r="AF166">
            <v>4.0000000000000001E-3</v>
          </cell>
          <cell r="AG166">
            <v>0.1462</v>
          </cell>
        </row>
        <row r="167">
          <cell r="A167" t="str">
            <v>W00112</v>
          </cell>
          <cell r="B167">
            <v>158</v>
          </cell>
          <cell r="C167" t="str">
            <v>PRIME MRI CENTRE</v>
          </cell>
          <cell r="D167">
            <v>1</v>
          </cell>
          <cell r="E167">
            <v>35646</v>
          </cell>
          <cell r="F167">
            <v>21733000</v>
          </cell>
          <cell r="G167">
            <v>0</v>
          </cell>
          <cell r="L167">
            <v>0.23669999999999999</v>
          </cell>
          <cell r="O167">
            <v>35851</v>
          </cell>
          <cell r="S167">
            <v>0</v>
          </cell>
          <cell r="T167">
            <v>1041</v>
          </cell>
          <cell r="V167">
            <v>0</v>
          </cell>
          <cell r="W167">
            <v>0</v>
          </cell>
          <cell r="X167">
            <v>0</v>
          </cell>
          <cell r="Y167" t="str">
            <v>MED SYSTEMS</v>
          </cell>
          <cell r="Z167">
            <v>0</v>
          </cell>
          <cell r="AB167">
            <v>16.97</v>
          </cell>
          <cell r="AD167">
            <v>0.16969999999999999</v>
          </cell>
          <cell r="AE167">
            <v>1.95E-2</v>
          </cell>
          <cell r="AF167">
            <v>4.0000000000000001E-3</v>
          </cell>
          <cell r="AG167">
            <v>0.1462</v>
          </cell>
        </row>
        <row r="168">
          <cell r="A168" t="str">
            <v>W00032</v>
          </cell>
          <cell r="B168">
            <v>159</v>
          </cell>
          <cell r="C168" t="str">
            <v>ST JAMES HOSPITAL</v>
          </cell>
          <cell r="D168">
            <v>1</v>
          </cell>
          <cell r="E168">
            <v>35646</v>
          </cell>
          <cell r="F168">
            <v>810000</v>
          </cell>
          <cell r="G168">
            <v>295950</v>
          </cell>
          <cell r="L168">
            <v>0.2298</v>
          </cell>
          <cell r="O168">
            <v>36802</v>
          </cell>
          <cell r="S168">
            <v>0</v>
          </cell>
          <cell r="T168">
            <v>90</v>
          </cell>
          <cell r="V168">
            <v>295950</v>
          </cell>
          <cell r="W168">
            <v>16769.418904109589</v>
          </cell>
          <cell r="X168">
            <v>17.28</v>
          </cell>
          <cell r="Y168" t="str">
            <v>MED SYSTEMS</v>
          </cell>
          <cell r="Z168">
            <v>4343.4108493150688</v>
          </cell>
          <cell r="AB168">
            <v>16.97</v>
          </cell>
          <cell r="AD168">
            <v>0.16969999999999999</v>
          </cell>
          <cell r="AE168">
            <v>1.95E-2</v>
          </cell>
          <cell r="AF168">
            <v>4.0000000000000001E-3</v>
          </cell>
          <cell r="AG168">
            <v>0.1462</v>
          </cell>
        </row>
        <row r="169">
          <cell r="A169" t="str">
            <v>W00109</v>
          </cell>
          <cell r="B169">
            <v>160</v>
          </cell>
          <cell r="C169" t="str">
            <v>VIJAYA MEDICAL CENTRE (amended in nov )</v>
          </cell>
          <cell r="D169">
            <v>1</v>
          </cell>
          <cell r="E169">
            <v>35647</v>
          </cell>
          <cell r="F169">
            <v>14328670</v>
          </cell>
          <cell r="G169">
            <v>10248194</v>
          </cell>
          <cell r="L169">
            <v>0.21340000000000001</v>
          </cell>
          <cell r="O169">
            <v>36831</v>
          </cell>
          <cell r="S169">
            <v>0</v>
          </cell>
          <cell r="T169">
            <v>61</v>
          </cell>
          <cell r="V169">
            <v>10248194</v>
          </cell>
          <cell r="W169">
            <v>365492.71390575345</v>
          </cell>
          <cell r="X169">
            <v>17.28</v>
          </cell>
          <cell r="Y169" t="str">
            <v>MED SYSTEMS</v>
          </cell>
          <cell r="Z169">
            <v>150404.17977863015</v>
          </cell>
          <cell r="AB169">
            <v>16.97</v>
          </cell>
          <cell r="AD169">
            <v>0.16969999999999999</v>
          </cell>
          <cell r="AE169">
            <v>1.95E-2</v>
          </cell>
          <cell r="AF169">
            <v>4.0000000000000001E-3</v>
          </cell>
          <cell r="AG169">
            <v>0.1462</v>
          </cell>
        </row>
        <row r="170">
          <cell r="A170" t="str">
            <v>W00072</v>
          </cell>
          <cell r="B170">
            <v>161</v>
          </cell>
          <cell r="C170" t="str">
            <v>BABY MEMORIAL-II</v>
          </cell>
          <cell r="D170">
            <v>2</v>
          </cell>
          <cell r="E170">
            <v>35703</v>
          </cell>
          <cell r="F170">
            <v>720000</v>
          </cell>
          <cell r="G170">
            <v>262008.17</v>
          </cell>
          <cell r="L170">
            <v>0.2145</v>
          </cell>
          <cell r="O170">
            <v>36840</v>
          </cell>
          <cell r="S170">
            <v>0</v>
          </cell>
          <cell r="T170">
            <v>52</v>
          </cell>
          <cell r="V170">
            <v>262008.17</v>
          </cell>
          <cell r="W170">
            <v>8006.6825429589044</v>
          </cell>
          <cell r="X170">
            <v>16.16</v>
          </cell>
          <cell r="Y170" t="str">
            <v>MED SYSTEMS</v>
          </cell>
          <cell r="Z170">
            <v>3596.0441874849316</v>
          </cell>
          <cell r="AB170">
            <v>15.85</v>
          </cell>
          <cell r="AC170">
            <v>13.85</v>
          </cell>
          <cell r="AD170">
            <v>0.13849999999999998</v>
          </cell>
          <cell r="AE170">
            <v>1.95E-2</v>
          </cell>
          <cell r="AF170">
            <v>4.0000000000000001E-3</v>
          </cell>
          <cell r="AG170">
            <v>0.11499999999999998</v>
          </cell>
        </row>
        <row r="171">
          <cell r="A171" t="str">
            <v>W00077</v>
          </cell>
          <cell r="B171">
            <v>162</v>
          </cell>
          <cell r="C171" t="str">
            <v>MADHU SCAN</v>
          </cell>
          <cell r="D171">
            <v>1</v>
          </cell>
          <cell r="E171">
            <v>35703</v>
          </cell>
          <cell r="F171">
            <v>665000</v>
          </cell>
          <cell r="G171">
            <v>277678</v>
          </cell>
          <cell r="L171">
            <v>0.22919999999999999</v>
          </cell>
          <cell r="O171">
            <v>36770</v>
          </cell>
          <cell r="P171">
            <v>36861</v>
          </cell>
          <cell r="Q171">
            <v>50400</v>
          </cell>
          <cell r="R171">
            <v>34531</v>
          </cell>
          <cell r="S171">
            <v>15869</v>
          </cell>
          <cell r="T171">
            <v>31</v>
          </cell>
          <cell r="V171">
            <v>243147</v>
          </cell>
          <cell r="W171">
            <v>4733.1727791780822</v>
          </cell>
          <cell r="X171">
            <v>16.16</v>
          </cell>
          <cell r="Y171" t="str">
            <v>MED SYSTEMS</v>
          </cell>
          <cell r="Z171">
            <v>3337.1759210958903</v>
          </cell>
          <cell r="AB171">
            <v>15.85</v>
          </cell>
          <cell r="AC171">
            <v>13.85</v>
          </cell>
          <cell r="AD171">
            <v>0.13849999999999998</v>
          </cell>
          <cell r="AE171">
            <v>1.95E-2</v>
          </cell>
          <cell r="AF171">
            <v>4.0000000000000001E-3</v>
          </cell>
          <cell r="AG171">
            <v>0.11499999999999998</v>
          </cell>
        </row>
        <row r="172">
          <cell r="A172" t="str">
            <v>W00214</v>
          </cell>
          <cell r="B172">
            <v>163</v>
          </cell>
          <cell r="C172" t="str">
            <v>MOULANA HOSPITAL</v>
          </cell>
          <cell r="D172">
            <v>1</v>
          </cell>
          <cell r="E172">
            <v>35703</v>
          </cell>
          <cell r="F172">
            <v>652500</v>
          </cell>
          <cell r="G172">
            <v>273212</v>
          </cell>
          <cell r="L172">
            <v>0.2263</v>
          </cell>
          <cell r="O172">
            <v>36779</v>
          </cell>
          <cell r="P172">
            <v>36870</v>
          </cell>
          <cell r="Q172">
            <v>49453</v>
          </cell>
          <cell r="R172">
            <v>34039</v>
          </cell>
          <cell r="S172">
            <v>15414</v>
          </cell>
          <cell r="T172">
            <v>22</v>
          </cell>
          <cell r="V172">
            <v>239173</v>
          </cell>
          <cell r="W172">
            <v>3262.3197200000004</v>
          </cell>
          <cell r="X172">
            <v>16.16</v>
          </cell>
          <cell r="Y172" t="str">
            <v>MED SYSTEMS</v>
          </cell>
          <cell r="Z172">
            <v>3282.6330432876716</v>
          </cell>
          <cell r="AB172">
            <v>15.85</v>
          </cell>
          <cell r="AC172">
            <v>13.85</v>
          </cell>
          <cell r="AD172">
            <v>0.13849999999999998</v>
          </cell>
          <cell r="AE172">
            <v>1.95E-2</v>
          </cell>
          <cell r="AF172">
            <v>4.0000000000000001E-3</v>
          </cell>
          <cell r="AG172">
            <v>0.11499999999999998</v>
          </cell>
        </row>
        <row r="173">
          <cell r="A173" t="str">
            <v>W00119</v>
          </cell>
          <cell r="B173">
            <v>164</v>
          </cell>
          <cell r="C173" t="str">
            <v>QUEST DIAGNOSTICS</v>
          </cell>
          <cell r="D173">
            <v>1</v>
          </cell>
          <cell r="E173">
            <v>35703</v>
          </cell>
          <cell r="F173">
            <v>391500</v>
          </cell>
          <cell r="G173">
            <v>142976.92000000001</v>
          </cell>
          <cell r="L173">
            <v>0.2306</v>
          </cell>
          <cell r="O173">
            <v>36857</v>
          </cell>
          <cell r="S173">
            <v>0</v>
          </cell>
          <cell r="T173">
            <v>35</v>
          </cell>
          <cell r="V173">
            <v>142976.92000000001</v>
          </cell>
          <cell r="W173">
            <v>3161.5526611506848</v>
          </cell>
          <cell r="X173">
            <v>16.16</v>
          </cell>
          <cell r="Y173" t="str">
            <v>MED SYSTEMS</v>
          </cell>
          <cell r="Z173">
            <v>1962.3484340602743</v>
          </cell>
          <cell r="AB173">
            <v>15.85</v>
          </cell>
          <cell r="AC173">
            <v>13.85</v>
          </cell>
          <cell r="AD173">
            <v>0.13849999999999998</v>
          </cell>
          <cell r="AE173">
            <v>1.95E-2</v>
          </cell>
          <cell r="AF173">
            <v>4.0000000000000001E-3</v>
          </cell>
          <cell r="AG173">
            <v>0.11499999999999998</v>
          </cell>
        </row>
        <row r="174">
          <cell r="A174" t="str">
            <v>W00057</v>
          </cell>
          <cell r="B174">
            <v>165</v>
          </cell>
          <cell r="C174" t="str">
            <v>BABY MEMORIAL-III</v>
          </cell>
          <cell r="D174">
            <v>3</v>
          </cell>
          <cell r="E174">
            <v>35734</v>
          </cell>
          <cell r="F174">
            <v>3339000</v>
          </cell>
          <cell r="G174">
            <v>1394838</v>
          </cell>
          <cell r="L174">
            <v>0.20830000000000001</v>
          </cell>
          <cell r="O174">
            <v>36800</v>
          </cell>
          <cell r="S174">
            <v>0</v>
          </cell>
          <cell r="T174">
            <v>92</v>
          </cell>
          <cell r="V174">
            <v>1394838</v>
          </cell>
          <cell r="W174">
            <v>73233.198621369869</v>
          </cell>
          <cell r="X174">
            <v>15.91</v>
          </cell>
          <cell r="Y174" t="str">
            <v>MED SYSTEMS</v>
          </cell>
          <cell r="Z174">
            <v>18847.891780273974</v>
          </cell>
          <cell r="AB174">
            <v>15.6</v>
          </cell>
          <cell r="AC174">
            <v>14.1</v>
          </cell>
          <cell r="AD174">
            <v>0.14099999999999999</v>
          </cell>
          <cell r="AE174">
            <v>1.95E-2</v>
          </cell>
          <cell r="AF174">
            <v>4.0000000000000001E-3</v>
          </cell>
          <cell r="AG174">
            <v>0.11749999999999998</v>
          </cell>
        </row>
        <row r="175">
          <cell r="A175" t="str">
            <v>W00019</v>
          </cell>
          <cell r="B175">
            <v>166</v>
          </cell>
          <cell r="C175" t="str">
            <v>HOSPITA INDIA MEDICAL</v>
          </cell>
          <cell r="D175">
            <v>1</v>
          </cell>
          <cell r="E175">
            <v>35734</v>
          </cell>
          <cell r="F175">
            <v>2548840</v>
          </cell>
          <cell r="G175">
            <v>1423570.33</v>
          </cell>
          <cell r="L175">
            <v>0.23899999999999999</v>
          </cell>
          <cell r="O175">
            <v>36831</v>
          </cell>
          <cell r="S175">
            <v>0</v>
          </cell>
          <cell r="T175">
            <v>61</v>
          </cell>
          <cell r="V175">
            <v>1423570.33</v>
          </cell>
          <cell r="W175">
            <v>56860.909153616441</v>
          </cell>
          <cell r="X175">
            <v>15.91</v>
          </cell>
          <cell r="Y175" t="str">
            <v>MED SYSTEMS</v>
          </cell>
          <cell r="Z175">
            <v>19236.140341350685</v>
          </cell>
          <cell r="AB175">
            <v>15.6</v>
          </cell>
          <cell r="AC175">
            <v>14.1</v>
          </cell>
          <cell r="AD175">
            <v>0.14099999999999999</v>
          </cell>
          <cell r="AE175">
            <v>1.95E-2</v>
          </cell>
          <cell r="AF175">
            <v>4.0000000000000001E-3</v>
          </cell>
          <cell r="AG175">
            <v>0.11749999999999998</v>
          </cell>
        </row>
        <row r="176">
          <cell r="A176" t="str">
            <v>W00205</v>
          </cell>
          <cell r="B176">
            <v>167</v>
          </cell>
          <cell r="C176" t="str">
            <v>KALPANA NURSING HOME</v>
          </cell>
          <cell r="D176">
            <v>1</v>
          </cell>
          <cell r="E176">
            <v>35734</v>
          </cell>
          <cell r="F176">
            <v>1662350</v>
          </cell>
          <cell r="G176">
            <v>0</v>
          </cell>
          <cell r="L176">
            <v>0.2225</v>
          </cell>
          <cell r="O176">
            <v>36410</v>
          </cell>
          <cell r="S176">
            <v>0</v>
          </cell>
          <cell r="T176">
            <v>482</v>
          </cell>
          <cell r="V176">
            <v>0</v>
          </cell>
          <cell r="W176">
            <v>0</v>
          </cell>
          <cell r="X176">
            <v>15.91</v>
          </cell>
          <cell r="Y176" t="str">
            <v>MED SYSTEMS</v>
          </cell>
          <cell r="Z176">
            <v>0</v>
          </cell>
          <cell r="AB176">
            <v>15.6</v>
          </cell>
          <cell r="AC176">
            <v>14.1</v>
          </cell>
          <cell r="AD176">
            <v>0.14099999999999999</v>
          </cell>
          <cell r="AE176">
            <v>1.95E-2</v>
          </cell>
          <cell r="AF176">
            <v>4.0000000000000001E-3</v>
          </cell>
          <cell r="AG176">
            <v>0.11749999999999998</v>
          </cell>
        </row>
        <row r="177">
          <cell r="A177" t="str">
            <v>W00050</v>
          </cell>
          <cell r="B177">
            <v>168</v>
          </cell>
          <cell r="C177" t="str">
            <v>HOSPITA INDIA MEDICAL</v>
          </cell>
          <cell r="D177">
            <v>2</v>
          </cell>
          <cell r="E177">
            <v>35740</v>
          </cell>
          <cell r="F177">
            <v>20998848</v>
          </cell>
          <cell r="G177">
            <v>13338351.370000001</v>
          </cell>
          <cell r="L177">
            <v>0.2172</v>
          </cell>
          <cell r="O177">
            <v>36831</v>
          </cell>
          <cell r="S177">
            <v>0</v>
          </cell>
          <cell r="T177">
            <v>61</v>
          </cell>
          <cell r="V177">
            <v>13338351.370000001</v>
          </cell>
          <cell r="W177">
            <v>484171.19170247676</v>
          </cell>
          <cell r="X177">
            <v>15.41</v>
          </cell>
          <cell r="Y177" t="str">
            <v>MED SYSTEMS</v>
          </cell>
          <cell r="Z177">
            <v>174571.61186199181</v>
          </cell>
          <cell r="AB177">
            <v>15.1</v>
          </cell>
          <cell r="AC177">
            <v>14.1</v>
          </cell>
          <cell r="AD177">
            <v>0.14099999999999999</v>
          </cell>
          <cell r="AE177">
            <v>1.95E-2</v>
          </cell>
          <cell r="AF177">
            <v>4.0000000000000001E-3</v>
          </cell>
          <cell r="AG177">
            <v>0.11749999999999998</v>
          </cell>
        </row>
        <row r="178">
          <cell r="A178" t="str">
            <v>W00080</v>
          </cell>
          <cell r="B178">
            <v>169</v>
          </cell>
          <cell r="C178" t="str">
            <v>CARDIOVASCULAR</v>
          </cell>
          <cell r="D178">
            <v>1</v>
          </cell>
          <cell r="E178">
            <v>35754</v>
          </cell>
          <cell r="F178">
            <v>31717805</v>
          </cell>
          <cell r="G178">
            <v>23303693.359999999</v>
          </cell>
          <cell r="L178">
            <v>0.2422</v>
          </cell>
          <cell r="O178">
            <v>36840</v>
          </cell>
          <cell r="P178">
            <v>36870</v>
          </cell>
          <cell r="Q178">
            <v>1069000</v>
          </cell>
          <cell r="R178">
            <v>605099</v>
          </cell>
          <cell r="S178">
            <v>463901</v>
          </cell>
          <cell r="T178">
            <v>22</v>
          </cell>
          <cell r="V178">
            <v>22698594.359999999</v>
          </cell>
          <cell r="W178">
            <v>331362.16489814792</v>
          </cell>
          <cell r="X178">
            <v>15.41</v>
          </cell>
          <cell r="Y178" t="str">
            <v>MED SYSTEMS</v>
          </cell>
          <cell r="Z178">
            <v>297077.95922508492</v>
          </cell>
          <cell r="AB178">
            <v>15.1</v>
          </cell>
          <cell r="AC178">
            <v>14.1</v>
          </cell>
          <cell r="AD178">
            <v>0.14099999999999999</v>
          </cell>
          <cell r="AE178">
            <v>1.95E-2</v>
          </cell>
          <cell r="AF178">
            <v>4.0000000000000001E-3</v>
          </cell>
          <cell r="AG178">
            <v>0.11749999999999998</v>
          </cell>
        </row>
        <row r="179">
          <cell r="A179" t="str">
            <v>W00190</v>
          </cell>
          <cell r="B179">
            <v>170</v>
          </cell>
          <cell r="C179" t="str">
            <v>MEDICAVE</v>
          </cell>
          <cell r="D179">
            <v>1</v>
          </cell>
          <cell r="E179">
            <v>35754</v>
          </cell>
          <cell r="F179">
            <v>2385240</v>
          </cell>
          <cell r="G179">
            <v>1739800.64</v>
          </cell>
          <cell r="L179">
            <v>0.16400000000000001</v>
          </cell>
          <cell r="O179">
            <v>36841</v>
          </cell>
          <cell r="P179">
            <v>36871</v>
          </cell>
          <cell r="Q179">
            <v>61494</v>
          </cell>
          <cell r="R179">
            <v>38041</v>
          </cell>
          <cell r="S179">
            <v>23453</v>
          </cell>
          <cell r="T179">
            <v>21</v>
          </cell>
          <cell r="V179">
            <v>1701759.64</v>
          </cell>
          <cell r="W179">
            <v>16057.151233315068</v>
          </cell>
          <cell r="X179">
            <v>15.41</v>
          </cell>
          <cell r="Y179" t="str">
            <v>MED SYSTEMS</v>
          </cell>
          <cell r="Z179">
            <v>22272.536921216437</v>
          </cell>
          <cell r="AB179">
            <v>15.1</v>
          </cell>
          <cell r="AC179">
            <v>14.1</v>
          </cell>
          <cell r="AD179">
            <v>0.14099999999999999</v>
          </cell>
          <cell r="AE179">
            <v>1.95E-2</v>
          </cell>
          <cell r="AF179">
            <v>4.0000000000000001E-3</v>
          </cell>
          <cell r="AG179">
            <v>0.11749999999999998</v>
          </cell>
        </row>
        <row r="180">
          <cell r="A180" t="str">
            <v>W00137</v>
          </cell>
          <cell r="B180">
            <v>171</v>
          </cell>
          <cell r="C180" t="str">
            <v>P V N MURTHY</v>
          </cell>
          <cell r="D180">
            <v>1</v>
          </cell>
          <cell r="E180">
            <v>35754</v>
          </cell>
          <cell r="F180">
            <v>661500</v>
          </cell>
          <cell r="G180">
            <v>349420</v>
          </cell>
          <cell r="L180">
            <v>0.24440000000000001</v>
          </cell>
          <cell r="O180">
            <v>36804</v>
          </cell>
          <cell r="S180">
            <v>0</v>
          </cell>
          <cell r="T180">
            <v>88</v>
          </cell>
          <cell r="V180">
            <v>349420</v>
          </cell>
          <cell r="W180">
            <v>20589.166641095893</v>
          </cell>
          <cell r="X180">
            <v>15.41</v>
          </cell>
          <cell r="Y180" t="str">
            <v>MED SYSTEMS</v>
          </cell>
          <cell r="Z180">
            <v>4573.1898136986301</v>
          </cell>
          <cell r="AB180">
            <v>15.1</v>
          </cell>
          <cell r="AC180">
            <v>14.1</v>
          </cell>
          <cell r="AD180">
            <v>0.14099999999999999</v>
          </cell>
          <cell r="AE180">
            <v>1.95E-2</v>
          </cell>
          <cell r="AF180">
            <v>4.0000000000000001E-3</v>
          </cell>
          <cell r="AG180">
            <v>0.11749999999999998</v>
          </cell>
        </row>
        <row r="181">
          <cell r="A181" t="str">
            <v>W00043</v>
          </cell>
          <cell r="B181">
            <v>172</v>
          </cell>
          <cell r="C181" t="str">
            <v>EKO DIAGNOSTICS</v>
          </cell>
          <cell r="D181">
            <v>1</v>
          </cell>
          <cell r="E181">
            <v>35756</v>
          </cell>
          <cell r="F181">
            <v>11020000</v>
          </cell>
          <cell r="G181">
            <v>4644555.0599999996</v>
          </cell>
          <cell r="L181">
            <v>0.2092</v>
          </cell>
          <cell r="O181">
            <v>36855</v>
          </cell>
          <cell r="S181">
            <v>0</v>
          </cell>
          <cell r="T181">
            <v>37</v>
          </cell>
          <cell r="V181">
            <v>4644555.0599999996</v>
          </cell>
          <cell r="W181">
            <v>98495.106812120532</v>
          </cell>
          <cell r="X181">
            <v>15.41</v>
          </cell>
          <cell r="Y181" t="str">
            <v>MED SYSTEMS</v>
          </cell>
          <cell r="Z181">
            <v>60787.682129112312</v>
          </cell>
          <cell r="AB181">
            <v>15.1</v>
          </cell>
          <cell r="AC181">
            <v>14.1</v>
          </cell>
          <cell r="AD181">
            <v>0.14099999999999999</v>
          </cell>
          <cell r="AE181">
            <v>1.95E-2</v>
          </cell>
          <cell r="AF181">
            <v>4.0000000000000001E-3</v>
          </cell>
          <cell r="AG181">
            <v>0.11749999999999998</v>
          </cell>
        </row>
        <row r="182">
          <cell r="A182" t="str">
            <v>W00195</v>
          </cell>
          <cell r="B182">
            <v>173</v>
          </cell>
          <cell r="C182" t="str">
            <v>EKO PROSPEED CT</v>
          </cell>
          <cell r="D182">
            <v>1</v>
          </cell>
          <cell r="E182">
            <v>35756</v>
          </cell>
          <cell r="F182">
            <v>16497540</v>
          </cell>
          <cell r="G182">
            <v>10640489</v>
          </cell>
          <cell r="L182">
            <v>0.22320000000000001</v>
          </cell>
          <cell r="O182">
            <v>36819</v>
          </cell>
          <cell r="S182">
            <v>0</v>
          </cell>
          <cell r="T182">
            <v>73</v>
          </cell>
          <cell r="V182">
            <v>10640489</v>
          </cell>
          <cell r="W182">
            <v>474991.42896000005</v>
          </cell>
          <cell r="X182">
            <v>15.41</v>
          </cell>
          <cell r="Y182" t="str">
            <v>MED SYSTEMS</v>
          </cell>
          <cell r="Z182">
            <v>139262.13699150685</v>
          </cell>
          <cell r="AB182">
            <v>15.1</v>
          </cell>
          <cell r="AC182">
            <v>14.1</v>
          </cell>
          <cell r="AD182">
            <v>0.14099999999999999</v>
          </cell>
          <cell r="AE182">
            <v>1.95E-2</v>
          </cell>
          <cell r="AF182">
            <v>4.0000000000000001E-3</v>
          </cell>
          <cell r="AG182">
            <v>0.11749999999999998</v>
          </cell>
        </row>
        <row r="183">
          <cell r="A183" t="str">
            <v>W00163</v>
          </cell>
          <cell r="B183">
            <v>174</v>
          </cell>
          <cell r="C183" t="str">
            <v>K L ANAND(revised in sep 98)</v>
          </cell>
          <cell r="D183">
            <v>1</v>
          </cell>
          <cell r="E183">
            <v>35756</v>
          </cell>
          <cell r="F183">
            <v>21500000</v>
          </cell>
          <cell r="G183">
            <v>15841694</v>
          </cell>
          <cell r="L183">
            <v>0.15190000000000001</v>
          </cell>
          <cell r="O183">
            <v>36858</v>
          </cell>
          <cell r="P183">
            <v>36888</v>
          </cell>
          <cell r="Q183">
            <v>527600</v>
          </cell>
          <cell r="R183">
            <v>329836</v>
          </cell>
          <cell r="S183">
            <v>197764</v>
          </cell>
          <cell r="T183">
            <v>4</v>
          </cell>
          <cell r="V183">
            <v>15511858</v>
          </cell>
          <cell r="W183">
            <v>25821.931289863016</v>
          </cell>
          <cell r="X183">
            <v>15.41</v>
          </cell>
          <cell r="Y183" t="str">
            <v>MED SYSTEMS</v>
          </cell>
          <cell r="Z183">
            <v>203018.34753917807</v>
          </cell>
          <cell r="AB183">
            <v>15.1</v>
          </cell>
          <cell r="AC183">
            <v>14.1</v>
          </cell>
          <cell r="AD183">
            <v>0.14099999999999999</v>
          </cell>
          <cell r="AE183">
            <v>1.95E-2</v>
          </cell>
          <cell r="AF183">
            <v>4.0000000000000001E-3</v>
          </cell>
          <cell r="AG183">
            <v>0.11749999999999998</v>
          </cell>
        </row>
        <row r="184">
          <cell r="A184" t="str">
            <v>W00196</v>
          </cell>
          <cell r="B184">
            <v>175</v>
          </cell>
          <cell r="C184" t="str">
            <v>Masih XRay Centre</v>
          </cell>
          <cell r="D184">
            <v>2</v>
          </cell>
          <cell r="E184">
            <v>35756</v>
          </cell>
          <cell r="F184">
            <v>459000</v>
          </cell>
          <cell r="G184">
            <v>1</v>
          </cell>
          <cell r="L184">
            <v>0.24610000000000001</v>
          </cell>
          <cell r="O184">
            <v>36807</v>
          </cell>
          <cell r="S184">
            <v>0</v>
          </cell>
          <cell r="T184">
            <v>85</v>
          </cell>
          <cell r="V184">
            <v>1</v>
          </cell>
          <cell r="W184">
            <v>5.7310958904109588E-2</v>
          </cell>
          <cell r="X184">
            <v>15.41</v>
          </cell>
          <cell r="Y184" t="str">
            <v>MED SYSTEMS</v>
          </cell>
          <cell r="Z184">
            <v>1.3087945205479455E-2</v>
          </cell>
          <cell r="AB184">
            <v>15.1</v>
          </cell>
          <cell r="AC184">
            <v>14.1</v>
          </cell>
          <cell r="AD184">
            <v>0.14099999999999999</v>
          </cell>
          <cell r="AE184">
            <v>1.95E-2</v>
          </cell>
          <cell r="AF184">
            <v>4.0000000000000001E-3</v>
          </cell>
          <cell r="AG184">
            <v>0.11749999999999998</v>
          </cell>
        </row>
        <row r="185">
          <cell r="A185" t="str">
            <v>W00012</v>
          </cell>
          <cell r="B185">
            <v>176</v>
          </cell>
          <cell r="C185" t="str">
            <v>COMPUTER RADIODIAGNOSTICS</v>
          </cell>
          <cell r="D185">
            <v>1</v>
          </cell>
          <cell r="E185">
            <v>35770</v>
          </cell>
          <cell r="F185">
            <v>6624000</v>
          </cell>
          <cell r="G185">
            <v>0</v>
          </cell>
          <cell r="L185">
            <v>0.22589999999999999</v>
          </cell>
          <cell r="O185">
            <v>35932</v>
          </cell>
          <cell r="S185">
            <v>0</v>
          </cell>
          <cell r="T185">
            <v>960</v>
          </cell>
          <cell r="V185">
            <v>0</v>
          </cell>
          <cell r="W185">
            <v>0</v>
          </cell>
          <cell r="X185">
            <v>0</v>
          </cell>
          <cell r="Y185" t="str">
            <v>MED SYSTEMS</v>
          </cell>
          <cell r="Z185">
            <v>0</v>
          </cell>
          <cell r="AB185">
            <v>15.1</v>
          </cell>
          <cell r="AC185">
            <v>14.1</v>
          </cell>
          <cell r="AD185">
            <v>0.14099999999999999</v>
          </cell>
          <cell r="AE185">
            <v>1.95E-2</v>
          </cell>
          <cell r="AF185">
            <v>4.0000000000000001E-3</v>
          </cell>
          <cell r="AG185">
            <v>0.11749999999999998</v>
          </cell>
        </row>
        <row r="186">
          <cell r="A186" t="str">
            <v>W00131</v>
          </cell>
          <cell r="B186">
            <v>177</v>
          </cell>
          <cell r="C186" t="str">
            <v>EKO DIAGNOSTICS</v>
          </cell>
          <cell r="D186">
            <v>2</v>
          </cell>
          <cell r="E186">
            <v>35770</v>
          </cell>
          <cell r="F186">
            <v>1943460</v>
          </cell>
          <cell r="G186">
            <v>1339856</v>
          </cell>
          <cell r="L186">
            <v>0.2165</v>
          </cell>
          <cell r="O186">
            <v>36770</v>
          </cell>
          <cell r="P186">
            <v>36861</v>
          </cell>
          <cell r="Q186">
            <v>146154</v>
          </cell>
          <cell r="R186">
            <v>73825</v>
          </cell>
          <cell r="S186">
            <v>72329</v>
          </cell>
          <cell r="T186">
            <v>31</v>
          </cell>
          <cell r="V186">
            <v>1266031</v>
          </cell>
          <cell r="W186">
            <v>23279.361798630136</v>
          </cell>
          <cell r="X186">
            <v>15.41</v>
          </cell>
          <cell r="Y186" t="str">
            <v>MED SYSTEMS</v>
          </cell>
          <cell r="Z186">
            <v>16569.744356438357</v>
          </cell>
          <cell r="AB186">
            <v>15.1</v>
          </cell>
          <cell r="AC186">
            <v>14.1</v>
          </cell>
          <cell r="AD186">
            <v>0.14099999999999999</v>
          </cell>
          <cell r="AE186">
            <v>1.95E-2</v>
          </cell>
          <cell r="AF186">
            <v>4.0000000000000001E-3</v>
          </cell>
          <cell r="AG186">
            <v>0.11749999999999998</v>
          </cell>
        </row>
        <row r="187">
          <cell r="A187" t="str">
            <v>W00100</v>
          </cell>
          <cell r="B187">
            <v>178</v>
          </cell>
          <cell r="C187" t="str">
            <v>MEDICAVE DIAGNOSTICS</v>
          </cell>
          <cell r="D187">
            <v>2</v>
          </cell>
          <cell r="E187">
            <v>35780</v>
          </cell>
          <cell r="F187">
            <v>11487454</v>
          </cell>
          <cell r="G187">
            <v>9299185.3499999996</v>
          </cell>
          <cell r="L187">
            <v>0.2258</v>
          </cell>
          <cell r="O187">
            <v>36831</v>
          </cell>
          <cell r="P187">
            <v>36861</v>
          </cell>
          <cell r="Q187">
            <v>351006</v>
          </cell>
          <cell r="R187">
            <v>178450</v>
          </cell>
          <cell r="S187">
            <v>172556</v>
          </cell>
          <cell r="T187">
            <v>31</v>
          </cell>
          <cell r="V187">
            <v>9120735.3499999996</v>
          </cell>
          <cell r="W187">
            <v>174913.21452857534</v>
          </cell>
          <cell r="X187">
            <v>15.41</v>
          </cell>
          <cell r="Y187" t="str">
            <v>MED SYSTEMS</v>
          </cell>
          <cell r="Z187">
            <v>119371.68449447944</v>
          </cell>
          <cell r="AB187">
            <v>15.1</v>
          </cell>
          <cell r="AC187">
            <v>14.1</v>
          </cell>
          <cell r="AD187">
            <v>0.14099999999999999</v>
          </cell>
          <cell r="AE187">
            <v>1.95E-2</v>
          </cell>
          <cell r="AF187">
            <v>4.0000000000000001E-3</v>
          </cell>
          <cell r="AG187">
            <v>0.11749999999999998</v>
          </cell>
        </row>
        <row r="188">
          <cell r="A188" t="str">
            <v>W00502</v>
          </cell>
          <cell r="B188">
            <v>179</v>
          </cell>
          <cell r="C188" t="str">
            <v>BHUVAN XRAY(foreclosed in august 99)</v>
          </cell>
          <cell r="D188">
            <v>1</v>
          </cell>
          <cell r="E188">
            <v>35788</v>
          </cell>
          <cell r="F188">
            <v>3860000</v>
          </cell>
          <cell r="G188">
            <v>0</v>
          </cell>
          <cell r="L188">
            <v>0.2359</v>
          </cell>
          <cell r="O188">
            <v>36363</v>
          </cell>
          <cell r="S188">
            <v>0</v>
          </cell>
          <cell r="T188">
            <v>529</v>
          </cell>
          <cell r="V188">
            <v>0</v>
          </cell>
          <cell r="W188">
            <v>0</v>
          </cell>
          <cell r="X188">
            <v>15.41</v>
          </cell>
          <cell r="Y188" t="str">
            <v>MED SYSTEMS</v>
          </cell>
          <cell r="Z188">
            <v>0</v>
          </cell>
          <cell r="AB188">
            <v>15.1</v>
          </cell>
          <cell r="AC188">
            <v>14.1</v>
          </cell>
          <cell r="AD188">
            <v>0.14099999999999999</v>
          </cell>
          <cell r="AE188">
            <v>1.95E-2</v>
          </cell>
          <cell r="AF188">
            <v>4.0000000000000001E-3</v>
          </cell>
          <cell r="AG188">
            <v>0.11749999999999998</v>
          </cell>
        </row>
        <row r="189">
          <cell r="A189" t="str">
            <v>W00505</v>
          </cell>
          <cell r="B189">
            <v>180</v>
          </cell>
          <cell r="C189" t="str">
            <v>HOSPITA INDIA MEDICAL</v>
          </cell>
          <cell r="D189">
            <v>3</v>
          </cell>
          <cell r="E189">
            <v>35788</v>
          </cell>
          <cell r="F189">
            <v>8122752</v>
          </cell>
          <cell r="G189">
            <v>5662247</v>
          </cell>
          <cell r="L189">
            <v>0.21759999999999999</v>
          </cell>
          <cell r="O189">
            <v>36786</v>
          </cell>
          <cell r="P189">
            <v>36877</v>
          </cell>
          <cell r="Q189">
            <v>812069</v>
          </cell>
          <cell r="R189">
            <v>504823</v>
          </cell>
          <cell r="S189">
            <v>307246</v>
          </cell>
          <cell r="T189">
            <v>15</v>
          </cell>
          <cell r="V189">
            <v>5157424</v>
          </cell>
          <cell r="W189">
            <v>46120.087495890402</v>
          </cell>
          <cell r="X189">
            <v>15.41</v>
          </cell>
          <cell r="Y189" t="str">
            <v>MED SYSTEMS</v>
          </cell>
          <cell r="Z189">
            <v>67500.082713424665</v>
          </cell>
          <cell r="AB189">
            <v>15.1</v>
          </cell>
          <cell r="AC189">
            <v>14.1</v>
          </cell>
          <cell r="AD189">
            <v>0.14099999999999999</v>
          </cell>
          <cell r="AE189">
            <v>1.95E-2</v>
          </cell>
          <cell r="AF189">
            <v>4.0000000000000001E-3</v>
          </cell>
          <cell r="AG189">
            <v>0.11749999999999998</v>
          </cell>
        </row>
        <row r="190">
          <cell r="A190" t="str">
            <v>W00506</v>
          </cell>
          <cell r="B190">
            <v>181</v>
          </cell>
          <cell r="C190" t="str">
            <v>MOIDU'S MEDICARE</v>
          </cell>
          <cell r="D190">
            <v>2</v>
          </cell>
          <cell r="E190">
            <v>35788</v>
          </cell>
          <cell r="F190">
            <v>2082500</v>
          </cell>
          <cell r="G190">
            <v>75792.039999999994</v>
          </cell>
          <cell r="L190">
            <v>0.20280000000000001</v>
          </cell>
          <cell r="O190">
            <v>36839</v>
          </cell>
          <cell r="P190">
            <v>36869</v>
          </cell>
          <cell r="Q190">
            <v>77053</v>
          </cell>
          <cell r="R190">
            <v>75790</v>
          </cell>
          <cell r="S190">
            <v>1263</v>
          </cell>
          <cell r="T190">
            <v>23</v>
          </cell>
          <cell r="V190">
            <v>2.0399999999935972</v>
          </cell>
          <cell r="W190">
            <v>2.6069523287589411E-2</v>
          </cell>
          <cell r="X190">
            <v>15.41</v>
          </cell>
          <cell r="Y190" t="str">
            <v>MED SYSTEMS</v>
          </cell>
          <cell r="Z190">
            <v>2.6699408219094282E-2</v>
          </cell>
          <cell r="AB190">
            <v>15.1</v>
          </cell>
          <cell r="AC190">
            <v>14.1</v>
          </cell>
          <cell r="AD190">
            <v>0.14099999999999999</v>
          </cell>
          <cell r="AE190">
            <v>1.95E-2</v>
          </cell>
          <cell r="AF190">
            <v>4.0000000000000001E-3</v>
          </cell>
          <cell r="AG190">
            <v>0.11749999999999998</v>
          </cell>
        </row>
        <row r="191">
          <cell r="A191" t="str">
            <v>W00501</v>
          </cell>
          <cell r="B191">
            <v>182</v>
          </cell>
          <cell r="C191" t="str">
            <v>POSITIVE HEALTH CARE</v>
          </cell>
          <cell r="D191">
            <v>1</v>
          </cell>
          <cell r="E191">
            <v>35788</v>
          </cell>
          <cell r="F191">
            <v>693500</v>
          </cell>
          <cell r="G191">
            <v>288261.64</v>
          </cell>
          <cell r="L191">
            <v>0.2339</v>
          </cell>
          <cell r="O191">
            <v>36841</v>
          </cell>
          <cell r="S191">
            <v>0</v>
          </cell>
          <cell r="T191">
            <v>51</v>
          </cell>
          <cell r="V191">
            <v>288261.64</v>
          </cell>
          <cell r="W191">
            <v>9420.9432257424651</v>
          </cell>
          <cell r="X191">
            <v>15.41</v>
          </cell>
          <cell r="Y191" t="str">
            <v>MED SYSTEMS</v>
          </cell>
          <cell r="Z191">
            <v>3772.7525491616448</v>
          </cell>
          <cell r="AB191">
            <v>15.1</v>
          </cell>
          <cell r="AC191">
            <v>14.1</v>
          </cell>
          <cell r="AD191">
            <v>0.14099999999999999</v>
          </cell>
          <cell r="AE191">
            <v>1.95E-2</v>
          </cell>
          <cell r="AF191">
            <v>4.0000000000000001E-3</v>
          </cell>
          <cell r="AG191">
            <v>0.11749999999999998</v>
          </cell>
        </row>
        <row r="192">
          <cell r="A192" t="str">
            <v>W00047</v>
          </cell>
          <cell r="B192">
            <v>183</v>
          </cell>
          <cell r="C192" t="str">
            <v>BELLARY HEALTH CARE</v>
          </cell>
          <cell r="D192">
            <v>1</v>
          </cell>
          <cell r="E192">
            <v>35794</v>
          </cell>
          <cell r="F192">
            <v>4600000</v>
          </cell>
          <cell r="G192">
            <v>2502258.6</v>
          </cell>
          <cell r="L192">
            <v>0.2122</v>
          </cell>
          <cell r="O192">
            <v>36835</v>
          </cell>
          <cell r="P192">
            <v>36865</v>
          </cell>
          <cell r="Q192">
            <v>128800</v>
          </cell>
          <cell r="R192">
            <v>85166</v>
          </cell>
          <cell r="S192">
            <v>43634</v>
          </cell>
          <cell r="T192">
            <v>27</v>
          </cell>
          <cell r="V192">
            <v>2417092.6</v>
          </cell>
          <cell r="W192">
            <v>37941.069431342468</v>
          </cell>
          <cell r="X192">
            <v>15.41</v>
          </cell>
          <cell r="Y192" t="str">
            <v>MED SYSTEMS</v>
          </cell>
          <cell r="Z192">
            <v>31634.77550536986</v>
          </cell>
          <cell r="AB192">
            <v>15.1</v>
          </cell>
          <cell r="AC192">
            <v>14.1</v>
          </cell>
          <cell r="AD192">
            <v>0.14099999999999999</v>
          </cell>
          <cell r="AE192">
            <v>1.95E-2</v>
          </cell>
          <cell r="AF192">
            <v>4.0000000000000001E-3</v>
          </cell>
          <cell r="AG192">
            <v>0.11749999999999998</v>
          </cell>
        </row>
        <row r="193">
          <cell r="A193" t="e">
            <v>#N/A</v>
          </cell>
          <cell r="B193">
            <v>184</v>
          </cell>
          <cell r="C193" t="str">
            <v>THOMAS CHANDY</v>
          </cell>
          <cell r="D193">
            <v>1</v>
          </cell>
          <cell r="E193">
            <v>35794</v>
          </cell>
          <cell r="F193">
            <v>1045000</v>
          </cell>
          <cell r="G193">
            <v>0</v>
          </cell>
          <cell r="L193">
            <v>0.25719999999999998</v>
          </cell>
          <cell r="O193">
            <v>35794</v>
          </cell>
          <cell r="S193">
            <v>0</v>
          </cell>
          <cell r="T193">
            <v>1098</v>
          </cell>
          <cell r="V193">
            <v>0</v>
          </cell>
          <cell r="W193">
            <v>0</v>
          </cell>
          <cell r="X193">
            <v>0</v>
          </cell>
          <cell r="Y193" t="str">
            <v>MED SYSTEMS</v>
          </cell>
          <cell r="Z193">
            <v>0</v>
          </cell>
          <cell r="AB193">
            <v>15.1</v>
          </cell>
          <cell r="AC193">
            <v>14.1</v>
          </cell>
          <cell r="AD193">
            <v>0.14099999999999999</v>
          </cell>
          <cell r="AE193">
            <v>1.95E-2</v>
          </cell>
          <cell r="AF193">
            <v>4.0000000000000001E-3</v>
          </cell>
          <cell r="AG193">
            <v>0.11749999999999998</v>
          </cell>
        </row>
        <row r="194">
          <cell r="A194" t="str">
            <v>W00105</v>
          </cell>
          <cell r="B194">
            <v>185</v>
          </cell>
          <cell r="C194" t="str">
            <v>I S VIRDI</v>
          </cell>
          <cell r="D194">
            <v>1</v>
          </cell>
          <cell r="E194">
            <v>35794</v>
          </cell>
          <cell r="F194">
            <v>2070000</v>
          </cell>
          <cell r="G194">
            <v>979353</v>
          </cell>
          <cell r="L194">
            <v>0.2215</v>
          </cell>
          <cell r="O194">
            <v>36788</v>
          </cell>
          <cell r="P194">
            <v>36879</v>
          </cell>
          <cell r="Q194">
            <v>162876</v>
          </cell>
          <cell r="R194">
            <v>108793</v>
          </cell>
          <cell r="S194">
            <v>54083</v>
          </cell>
          <cell r="T194">
            <v>13</v>
          </cell>
          <cell r="V194">
            <v>870560</v>
          </cell>
          <cell r="W194">
            <v>6867.8836164383565</v>
          </cell>
          <cell r="X194">
            <v>15.41</v>
          </cell>
          <cell r="Y194" t="str">
            <v>MED SYSTEMS</v>
          </cell>
          <cell r="Z194">
            <v>11393.841578082192</v>
          </cell>
          <cell r="AB194">
            <v>15.1</v>
          </cell>
          <cell r="AC194">
            <v>14.1</v>
          </cell>
          <cell r="AD194">
            <v>0.14099999999999999</v>
          </cell>
          <cell r="AE194">
            <v>1.95E-2</v>
          </cell>
          <cell r="AF194">
            <v>4.0000000000000001E-3</v>
          </cell>
          <cell r="AG194">
            <v>0.11749999999999998</v>
          </cell>
        </row>
        <row r="195">
          <cell r="A195" t="str">
            <v>W00106</v>
          </cell>
          <cell r="B195">
            <v>186</v>
          </cell>
          <cell r="C195" t="str">
            <v>MEENAKSHI DAS</v>
          </cell>
          <cell r="D195">
            <v>3</v>
          </cell>
          <cell r="E195">
            <v>35794</v>
          </cell>
          <cell r="F195">
            <v>2397500</v>
          </cell>
          <cell r="G195">
            <v>1378346</v>
          </cell>
          <cell r="L195">
            <v>0.20760000000000001</v>
          </cell>
          <cell r="O195">
            <v>36793</v>
          </cell>
          <cell r="P195">
            <v>36884</v>
          </cell>
          <cell r="Q195">
            <v>195500</v>
          </cell>
          <cell r="R195">
            <v>124160</v>
          </cell>
          <cell r="S195">
            <v>71340</v>
          </cell>
          <cell r="T195">
            <v>8</v>
          </cell>
          <cell r="V195">
            <v>1254186</v>
          </cell>
          <cell r="W195">
            <v>5706.7181063013704</v>
          </cell>
          <cell r="X195">
            <v>15.41</v>
          </cell>
          <cell r="Y195" t="str">
            <v>MED SYSTEMS</v>
          </cell>
          <cell r="Z195">
            <v>16414.717645479453</v>
          </cell>
          <cell r="AB195">
            <v>15.1</v>
          </cell>
          <cell r="AC195">
            <v>14.1</v>
          </cell>
          <cell r="AD195">
            <v>0.14099999999999999</v>
          </cell>
          <cell r="AE195">
            <v>1.95E-2</v>
          </cell>
          <cell r="AF195">
            <v>4.0000000000000001E-3</v>
          </cell>
          <cell r="AG195">
            <v>0.11749999999999998</v>
          </cell>
        </row>
        <row r="196">
          <cell r="A196" t="str">
            <v>W00107</v>
          </cell>
          <cell r="B196">
            <v>187</v>
          </cell>
          <cell r="C196" t="str">
            <v>NORTH BENGAL NURSING</v>
          </cell>
          <cell r="D196">
            <v>1</v>
          </cell>
          <cell r="E196">
            <v>35794</v>
          </cell>
          <cell r="F196">
            <v>565250</v>
          </cell>
          <cell r="G196">
            <v>171082</v>
          </cell>
          <cell r="L196">
            <v>0.18210000000000001</v>
          </cell>
          <cell r="O196">
            <v>36815</v>
          </cell>
          <cell r="S196">
            <v>0</v>
          </cell>
          <cell r="T196">
            <v>77</v>
          </cell>
          <cell r="V196">
            <v>171082</v>
          </cell>
          <cell r="W196">
            <v>6572.2204915068496</v>
          </cell>
          <cell r="X196">
            <v>15.41</v>
          </cell>
          <cell r="Y196" t="str">
            <v>MED SYSTEMS</v>
          </cell>
          <cell r="Z196">
            <v>2239.1118416438353</v>
          </cell>
          <cell r="AB196">
            <v>15.1</v>
          </cell>
          <cell r="AC196">
            <v>14.1</v>
          </cell>
          <cell r="AD196">
            <v>0.14099999999999999</v>
          </cell>
          <cell r="AE196">
            <v>1.95E-2</v>
          </cell>
          <cell r="AF196">
            <v>4.0000000000000001E-3</v>
          </cell>
          <cell r="AG196">
            <v>0.11749999999999998</v>
          </cell>
        </row>
        <row r="197">
          <cell r="A197" t="str">
            <v>W00058</v>
          </cell>
          <cell r="B197">
            <v>188</v>
          </cell>
          <cell r="C197" t="str">
            <v>TRICHY PREMIER CT SCANS( Forcl. In Jan00)</v>
          </cell>
          <cell r="D197">
            <v>1</v>
          </cell>
          <cell r="E197">
            <v>35794</v>
          </cell>
          <cell r="F197">
            <v>20000000</v>
          </cell>
          <cell r="G197">
            <v>0</v>
          </cell>
          <cell r="L197">
            <v>0.21870000000000001</v>
          </cell>
          <cell r="N197">
            <v>0</v>
          </cell>
          <cell r="O197">
            <v>36495</v>
          </cell>
          <cell r="S197">
            <v>0</v>
          </cell>
          <cell r="T197">
            <v>397</v>
          </cell>
          <cell r="V197">
            <v>0</v>
          </cell>
          <cell r="W197">
            <v>0</v>
          </cell>
          <cell r="X197">
            <v>15.41</v>
          </cell>
          <cell r="Y197" t="str">
            <v>MED SYSTEMS</v>
          </cell>
          <cell r="Z197">
            <v>0</v>
          </cell>
          <cell r="AB197">
            <v>15.1</v>
          </cell>
          <cell r="AC197">
            <v>14.1</v>
          </cell>
          <cell r="AD197">
            <v>0.14099999999999999</v>
          </cell>
          <cell r="AE197">
            <v>1.95E-2</v>
          </cell>
          <cell r="AF197">
            <v>4.0000000000000001E-3</v>
          </cell>
          <cell r="AG197">
            <v>0.11749999999999998</v>
          </cell>
        </row>
        <row r="198">
          <cell r="A198" t="str">
            <v>W00503</v>
          </cell>
          <cell r="B198">
            <v>189</v>
          </cell>
          <cell r="C198" t="str">
            <v>GALAV SCAN CENTRE</v>
          </cell>
          <cell r="D198">
            <v>1</v>
          </cell>
          <cell r="E198">
            <v>35815</v>
          </cell>
          <cell r="F198">
            <v>5177500</v>
          </cell>
          <cell r="G198">
            <v>2448348</v>
          </cell>
          <cell r="L198">
            <v>0.22170000000000001</v>
          </cell>
          <cell r="O198">
            <v>36814</v>
          </cell>
          <cell r="S198">
            <v>0</v>
          </cell>
          <cell r="T198">
            <v>78</v>
          </cell>
          <cell r="V198">
            <v>2448348</v>
          </cell>
          <cell r="W198">
            <v>115995.34965698632</v>
          </cell>
          <cell r="X198">
            <v>15.66</v>
          </cell>
          <cell r="Y198" t="str">
            <v>MED SYSTEMS</v>
          </cell>
          <cell r="Z198">
            <v>32563.699180273972</v>
          </cell>
          <cell r="AB198">
            <v>15.35</v>
          </cell>
          <cell r="AD198">
            <v>0.1535</v>
          </cell>
          <cell r="AE198">
            <v>1.95E-2</v>
          </cell>
          <cell r="AF198">
            <v>4.0000000000000001E-3</v>
          </cell>
          <cell r="AG198">
            <v>0.13</v>
          </cell>
        </row>
        <row r="199">
          <cell r="A199" t="str">
            <v>W00154</v>
          </cell>
          <cell r="B199">
            <v>190</v>
          </cell>
          <cell r="C199" t="str">
            <v>MOIDU'S MEDICARE PVT LTD</v>
          </cell>
          <cell r="D199">
            <v>3</v>
          </cell>
          <cell r="E199">
            <v>35857</v>
          </cell>
          <cell r="F199">
            <v>19579000</v>
          </cell>
          <cell r="G199">
            <v>11874409.439999999</v>
          </cell>
          <cell r="L199">
            <v>0.15359999999999999</v>
          </cell>
          <cell r="O199">
            <v>36845</v>
          </cell>
          <cell r="P199">
            <v>36875</v>
          </cell>
          <cell r="Q199">
            <v>507150</v>
          </cell>
          <cell r="R199">
            <v>357272</v>
          </cell>
          <cell r="S199">
            <v>149878</v>
          </cell>
          <cell r="T199">
            <v>17</v>
          </cell>
          <cell r="V199">
            <v>11517137.439999999</v>
          </cell>
          <cell r="W199">
            <v>82393.285707747942</v>
          </cell>
          <cell r="X199">
            <v>15.91</v>
          </cell>
          <cell r="Y199" t="str">
            <v>MED SYSTEMS</v>
          </cell>
          <cell r="Z199">
            <v>155626.50292554521</v>
          </cell>
          <cell r="AB199">
            <v>15.6</v>
          </cell>
          <cell r="AD199">
            <v>0.156</v>
          </cell>
          <cell r="AE199">
            <v>1.95E-2</v>
          </cell>
          <cell r="AF199">
            <v>4.0000000000000001E-3</v>
          </cell>
          <cell r="AG199">
            <v>0.13250000000000001</v>
          </cell>
        </row>
        <row r="200">
          <cell r="A200" t="str">
            <v>W00153</v>
          </cell>
          <cell r="B200">
            <v>191</v>
          </cell>
          <cell r="C200" t="str">
            <v>SUBURBAN SONO CLINIC</v>
          </cell>
          <cell r="D200">
            <v>1</v>
          </cell>
          <cell r="E200">
            <v>35857</v>
          </cell>
          <cell r="F200">
            <v>2340000</v>
          </cell>
          <cell r="G200">
            <v>1329016.08</v>
          </cell>
          <cell r="L200">
            <v>0.20979999999999999</v>
          </cell>
          <cell r="O200">
            <v>36836</v>
          </cell>
          <cell r="S200">
            <v>0</v>
          </cell>
          <cell r="T200">
            <v>56</v>
          </cell>
          <cell r="V200">
            <v>1329016.08</v>
          </cell>
          <cell r="W200">
            <v>42779.024988230136</v>
          </cell>
          <cell r="X200">
            <v>15.91</v>
          </cell>
          <cell r="Y200" t="str">
            <v>MED SYSTEMS</v>
          </cell>
          <cell r="Z200">
            <v>17958.466323747944</v>
          </cell>
          <cell r="AB200">
            <v>15.6</v>
          </cell>
          <cell r="AD200">
            <v>0.156</v>
          </cell>
          <cell r="AE200">
            <v>1.95E-2</v>
          </cell>
          <cell r="AF200">
            <v>4.0000000000000001E-3</v>
          </cell>
          <cell r="AG200">
            <v>0.13250000000000001</v>
          </cell>
        </row>
        <row r="201">
          <cell r="A201" t="str">
            <v>W00126</v>
          </cell>
          <cell r="B201">
            <v>192</v>
          </cell>
          <cell r="C201" t="str">
            <v>ULTRASOUND CENTRE</v>
          </cell>
          <cell r="D201">
            <v>1</v>
          </cell>
          <cell r="E201">
            <v>35857</v>
          </cell>
          <cell r="F201">
            <v>1593000</v>
          </cell>
          <cell r="G201">
            <v>0</v>
          </cell>
          <cell r="L201">
            <v>0.22359999999999999</v>
          </cell>
          <cell r="O201">
            <v>36011</v>
          </cell>
          <cell r="S201">
            <v>0</v>
          </cell>
          <cell r="T201">
            <v>881</v>
          </cell>
          <cell r="V201">
            <v>0</v>
          </cell>
          <cell r="W201">
            <v>0</v>
          </cell>
          <cell r="X201">
            <v>0</v>
          </cell>
          <cell r="Y201" t="str">
            <v>MED SYSTEMS</v>
          </cell>
          <cell r="Z201">
            <v>0</v>
          </cell>
          <cell r="AB201">
            <v>15.6</v>
          </cell>
          <cell r="AD201">
            <v>0.156</v>
          </cell>
          <cell r="AE201">
            <v>1.95E-2</v>
          </cell>
          <cell r="AF201">
            <v>4.0000000000000001E-3</v>
          </cell>
          <cell r="AG201">
            <v>0.13250000000000001</v>
          </cell>
        </row>
        <row r="202">
          <cell r="A202" t="str">
            <v>W00074</v>
          </cell>
          <cell r="B202">
            <v>193</v>
          </cell>
          <cell r="C202" t="str">
            <v>VIJAYA MEDICAL CENTRE</v>
          </cell>
          <cell r="D202">
            <v>2</v>
          </cell>
          <cell r="E202">
            <v>35857</v>
          </cell>
          <cell r="F202">
            <v>1722000</v>
          </cell>
          <cell r="G202">
            <v>689415.23</v>
          </cell>
          <cell r="L202">
            <v>0.21</v>
          </cell>
          <cell r="O202">
            <v>36846</v>
          </cell>
          <cell r="S202">
            <v>0</v>
          </cell>
          <cell r="T202">
            <v>46</v>
          </cell>
          <cell r="V202">
            <v>689415.23</v>
          </cell>
          <cell r="W202">
            <v>18245.893484383563</v>
          </cell>
          <cell r="X202">
            <v>15.91</v>
          </cell>
          <cell r="Y202" t="str">
            <v>MED SYSTEMS</v>
          </cell>
          <cell r="Z202">
            <v>9315.7941257068487</v>
          </cell>
          <cell r="AB202">
            <v>15.6</v>
          </cell>
          <cell r="AD202">
            <v>0.156</v>
          </cell>
          <cell r="AE202">
            <v>1.95E-2</v>
          </cell>
          <cell r="AF202">
            <v>4.0000000000000001E-3</v>
          </cell>
          <cell r="AG202">
            <v>0.13250000000000001</v>
          </cell>
        </row>
        <row r="203">
          <cell r="A203" t="str">
            <v>W00001</v>
          </cell>
          <cell r="B203">
            <v>194</v>
          </cell>
          <cell r="C203" t="str">
            <v>BAHULEYAN CHARITABLE HOSPITAL</v>
          </cell>
          <cell r="D203">
            <v>1</v>
          </cell>
          <cell r="E203">
            <v>35881</v>
          </cell>
          <cell r="F203">
            <v>2604547</v>
          </cell>
          <cell r="G203">
            <v>0</v>
          </cell>
          <cell r="L203">
            <v>0.2228</v>
          </cell>
          <cell r="O203">
            <v>35962</v>
          </cell>
          <cell r="S203">
            <v>0</v>
          </cell>
          <cell r="T203">
            <v>930</v>
          </cell>
          <cell r="V203">
            <v>0</v>
          </cell>
          <cell r="W203">
            <v>0</v>
          </cell>
          <cell r="X203">
            <v>0</v>
          </cell>
          <cell r="Y203" t="str">
            <v>MED SYSTEMS</v>
          </cell>
          <cell r="Z203">
            <v>0</v>
          </cell>
          <cell r="AB203">
            <v>15.6</v>
          </cell>
          <cell r="AD203">
            <v>0.156</v>
          </cell>
          <cell r="AE203">
            <v>1.95E-2</v>
          </cell>
          <cell r="AF203">
            <v>4.0000000000000001E-3</v>
          </cell>
          <cell r="AG203">
            <v>0.13250000000000001</v>
          </cell>
        </row>
        <row r="204">
          <cell r="A204" t="str">
            <v>W00009</v>
          </cell>
          <cell r="B204">
            <v>195</v>
          </cell>
          <cell r="C204" t="str">
            <v>COCOON MARKETING</v>
          </cell>
          <cell r="D204">
            <v>1</v>
          </cell>
          <cell r="E204">
            <v>35881</v>
          </cell>
          <cell r="F204">
            <v>516150</v>
          </cell>
          <cell r="G204">
            <v>1</v>
          </cell>
          <cell r="L204">
            <v>0.26889999999999997</v>
          </cell>
          <cell r="O204">
            <v>36187</v>
          </cell>
          <cell r="S204">
            <v>0</v>
          </cell>
          <cell r="T204">
            <v>705</v>
          </cell>
          <cell r="V204">
            <v>1</v>
          </cell>
          <cell r="W204">
            <v>0.5193821917808219</v>
          </cell>
          <cell r="X204">
            <v>0</v>
          </cell>
          <cell r="Y204" t="str">
            <v>MED SYSTEMS</v>
          </cell>
          <cell r="Z204">
            <v>0</v>
          </cell>
          <cell r="AB204">
            <v>15.6</v>
          </cell>
          <cell r="AD204">
            <v>0.156</v>
          </cell>
          <cell r="AE204">
            <v>1.95E-2</v>
          </cell>
          <cell r="AF204">
            <v>4.0000000000000001E-3</v>
          </cell>
          <cell r="AG204">
            <v>0.13250000000000001</v>
          </cell>
        </row>
        <row r="205">
          <cell r="A205" t="str">
            <v>W00006</v>
          </cell>
          <cell r="B205">
            <v>196</v>
          </cell>
          <cell r="C205" t="str">
            <v>COCOON MARKETING</v>
          </cell>
          <cell r="D205">
            <v>2</v>
          </cell>
          <cell r="E205">
            <v>35881</v>
          </cell>
          <cell r="F205">
            <v>381150</v>
          </cell>
          <cell r="G205">
            <v>0</v>
          </cell>
          <cell r="L205">
            <v>0.26889999999999997</v>
          </cell>
          <cell r="O205">
            <v>36187</v>
          </cell>
          <cell r="S205">
            <v>0</v>
          </cell>
          <cell r="T205">
            <v>705</v>
          </cell>
          <cell r="V205">
            <v>0</v>
          </cell>
          <cell r="W205">
            <v>0</v>
          </cell>
          <cell r="X205">
            <v>0</v>
          </cell>
          <cell r="Y205" t="str">
            <v>MED SYSTEMS</v>
          </cell>
          <cell r="Z205">
            <v>0</v>
          </cell>
          <cell r="AB205">
            <v>15.6</v>
          </cell>
          <cell r="AD205">
            <v>0.156</v>
          </cell>
          <cell r="AE205">
            <v>1.95E-2</v>
          </cell>
          <cell r="AF205">
            <v>4.0000000000000001E-3</v>
          </cell>
          <cell r="AG205">
            <v>0.13250000000000001</v>
          </cell>
        </row>
        <row r="206">
          <cell r="A206" t="str">
            <v>W00007</v>
          </cell>
          <cell r="B206">
            <v>197</v>
          </cell>
          <cell r="C206" t="str">
            <v>COCOON MARKETING</v>
          </cell>
          <cell r="D206">
            <v>3</v>
          </cell>
          <cell r="E206">
            <v>35881</v>
          </cell>
          <cell r="F206">
            <v>346500</v>
          </cell>
          <cell r="G206">
            <v>1</v>
          </cell>
          <cell r="L206">
            <v>0.26889999999999997</v>
          </cell>
          <cell r="O206">
            <v>36187</v>
          </cell>
          <cell r="S206">
            <v>0</v>
          </cell>
          <cell r="T206">
            <v>705</v>
          </cell>
          <cell r="V206">
            <v>1</v>
          </cell>
          <cell r="W206">
            <v>0.5193821917808219</v>
          </cell>
          <cell r="X206">
            <v>0</v>
          </cell>
          <cell r="Y206" t="str">
            <v>MED SYSTEMS</v>
          </cell>
          <cell r="Z206">
            <v>0</v>
          </cell>
          <cell r="AB206">
            <v>15.6</v>
          </cell>
          <cell r="AD206">
            <v>0.156</v>
          </cell>
          <cell r="AE206">
            <v>1.95E-2</v>
          </cell>
          <cell r="AF206">
            <v>4.0000000000000001E-3</v>
          </cell>
          <cell r="AG206">
            <v>0.13250000000000001</v>
          </cell>
        </row>
        <row r="207">
          <cell r="A207" t="str">
            <v>W00007</v>
          </cell>
          <cell r="B207">
            <v>198</v>
          </cell>
          <cell r="C207" t="str">
            <v>COCOON MARKETING</v>
          </cell>
          <cell r="D207">
            <v>4</v>
          </cell>
          <cell r="E207">
            <v>35881</v>
          </cell>
          <cell r="F207">
            <v>346500</v>
          </cell>
          <cell r="G207">
            <v>1</v>
          </cell>
          <cell r="L207">
            <v>0.26889999999999997</v>
          </cell>
          <cell r="O207">
            <v>36187</v>
          </cell>
          <cell r="S207">
            <v>0</v>
          </cell>
          <cell r="T207">
            <v>705</v>
          </cell>
          <cell r="V207">
            <v>1</v>
          </cell>
          <cell r="W207">
            <v>0.5193821917808219</v>
          </cell>
          <cell r="X207">
            <v>0</v>
          </cell>
          <cell r="Y207" t="str">
            <v>MED SYSTEMS</v>
          </cell>
          <cell r="Z207">
            <v>0</v>
          </cell>
          <cell r="AB207">
            <v>15.6</v>
          </cell>
          <cell r="AD207">
            <v>0.156</v>
          </cell>
          <cell r="AE207">
            <v>1.95E-2</v>
          </cell>
          <cell r="AF207">
            <v>4.0000000000000001E-3</v>
          </cell>
          <cell r="AG207">
            <v>0.13250000000000001</v>
          </cell>
        </row>
        <row r="208">
          <cell r="A208" t="str">
            <v>W00052</v>
          </cell>
          <cell r="B208">
            <v>199</v>
          </cell>
          <cell r="C208" t="str">
            <v>AJIT BARUAH</v>
          </cell>
          <cell r="D208">
            <v>1</v>
          </cell>
          <cell r="E208">
            <v>35881</v>
          </cell>
          <cell r="F208">
            <v>609300</v>
          </cell>
          <cell r="G208">
            <v>0</v>
          </cell>
          <cell r="L208">
            <v>0.2414</v>
          </cell>
          <cell r="O208">
            <v>35922</v>
          </cell>
          <cell r="S208">
            <v>0</v>
          </cell>
          <cell r="T208">
            <v>970</v>
          </cell>
          <cell r="V208">
            <v>0</v>
          </cell>
          <cell r="W208">
            <v>0</v>
          </cell>
          <cell r="X208">
            <v>0</v>
          </cell>
          <cell r="Y208" t="str">
            <v>MED SYSTEMS</v>
          </cell>
          <cell r="Z208">
            <v>0</v>
          </cell>
          <cell r="AB208">
            <v>15.6</v>
          </cell>
          <cell r="AD208">
            <v>0.156</v>
          </cell>
          <cell r="AE208">
            <v>1.95E-2</v>
          </cell>
          <cell r="AF208">
            <v>4.0000000000000001E-3</v>
          </cell>
          <cell r="AG208">
            <v>0.13250000000000001</v>
          </cell>
        </row>
        <row r="209">
          <cell r="A209" t="str">
            <v>W00129</v>
          </cell>
          <cell r="B209">
            <v>200</v>
          </cell>
          <cell r="C209" t="str">
            <v>GHODKE</v>
          </cell>
          <cell r="D209">
            <v>1</v>
          </cell>
          <cell r="E209">
            <v>35881</v>
          </cell>
          <cell r="F209">
            <v>468730</v>
          </cell>
          <cell r="G209">
            <v>274112</v>
          </cell>
          <cell r="L209">
            <v>0.23269999999999999</v>
          </cell>
          <cell r="O209">
            <v>36854</v>
          </cell>
          <cell r="P209">
            <v>36884</v>
          </cell>
          <cell r="Q209">
            <v>13517</v>
          </cell>
          <cell r="R209">
            <v>8275</v>
          </cell>
          <cell r="S209">
            <v>5242</v>
          </cell>
          <cell r="T209">
            <v>8</v>
          </cell>
          <cell r="V209">
            <v>265837</v>
          </cell>
          <cell r="W209">
            <v>1355.8415320547945</v>
          </cell>
          <cell r="X209">
            <v>15.91</v>
          </cell>
          <cell r="Y209" t="str">
            <v>MED SYSTEMS</v>
          </cell>
          <cell r="Z209">
            <v>3592.1497745205484</v>
          </cell>
          <cell r="AA209">
            <v>10420.31792219178</v>
          </cell>
          <cell r="AB209">
            <v>15.6</v>
          </cell>
          <cell r="AD209">
            <v>0.156</v>
          </cell>
          <cell r="AE209">
            <v>1.95E-2</v>
          </cell>
          <cell r="AF209">
            <v>4.0000000000000001E-3</v>
          </cell>
          <cell r="AG209">
            <v>0.13250000000000001</v>
          </cell>
        </row>
        <row r="210">
          <cell r="A210" t="str">
            <v>W00211</v>
          </cell>
          <cell r="B210">
            <v>201</v>
          </cell>
          <cell r="C210" t="str">
            <v>JAYARAM NAIDU</v>
          </cell>
          <cell r="D210">
            <v>1</v>
          </cell>
          <cell r="E210">
            <v>35881</v>
          </cell>
          <cell r="F210">
            <v>171026</v>
          </cell>
          <cell r="G210">
            <v>13465.57</v>
          </cell>
          <cell r="L210">
            <v>0.23849999999999999</v>
          </cell>
          <cell r="O210">
            <v>36848</v>
          </cell>
          <cell r="P210">
            <v>36878</v>
          </cell>
          <cell r="Q210">
            <v>6933</v>
          </cell>
          <cell r="R210">
            <v>6669</v>
          </cell>
          <cell r="S210">
            <v>264</v>
          </cell>
          <cell r="T210">
            <v>14</v>
          </cell>
          <cell r="V210">
            <v>6796.57</v>
          </cell>
          <cell r="W210">
            <v>62.174649945205481</v>
          </cell>
          <cell r="X210">
            <v>15.91</v>
          </cell>
          <cell r="Y210" t="str">
            <v>MED SYSTEMS</v>
          </cell>
          <cell r="Z210">
            <v>91.839350402739726</v>
          </cell>
          <cell r="AA210">
            <v>5465.8693041095894</v>
          </cell>
          <cell r="AB210">
            <v>15.6</v>
          </cell>
          <cell r="AD210">
            <v>0.156</v>
          </cell>
          <cell r="AE210">
            <v>1.95E-2</v>
          </cell>
          <cell r="AF210">
            <v>4.0000000000000001E-3</v>
          </cell>
          <cell r="AG210">
            <v>0.13250000000000001</v>
          </cell>
        </row>
        <row r="211">
          <cell r="A211" t="str">
            <v>W00159</v>
          </cell>
          <cell r="B211">
            <v>202</v>
          </cell>
          <cell r="C211" t="str">
            <v>S KALAVATHI</v>
          </cell>
          <cell r="D211">
            <v>1</v>
          </cell>
          <cell r="E211">
            <v>35881</v>
          </cell>
          <cell r="F211">
            <v>700000</v>
          </cell>
          <cell r="G211">
            <v>217140.88</v>
          </cell>
          <cell r="L211">
            <v>1.44E-2</v>
          </cell>
          <cell r="O211">
            <v>36853</v>
          </cell>
          <cell r="P211">
            <v>36883</v>
          </cell>
          <cell r="Q211">
            <v>15650</v>
          </cell>
          <cell r="R211">
            <v>15392</v>
          </cell>
          <cell r="S211">
            <v>258</v>
          </cell>
          <cell r="T211">
            <v>9</v>
          </cell>
          <cell r="V211">
            <v>201748.88</v>
          </cell>
          <cell r="W211">
            <v>71.634670816438344</v>
          </cell>
          <cell r="X211">
            <v>15.91</v>
          </cell>
          <cell r="Y211" t="str">
            <v>MED SYSTEMS</v>
          </cell>
          <cell r="Z211">
            <v>2726.1524686246576</v>
          </cell>
          <cell r="AB211">
            <v>15.6</v>
          </cell>
          <cell r="AD211">
            <v>0.156</v>
          </cell>
          <cell r="AE211">
            <v>1.95E-2</v>
          </cell>
          <cell r="AF211">
            <v>4.0000000000000001E-3</v>
          </cell>
          <cell r="AG211">
            <v>0.13250000000000001</v>
          </cell>
        </row>
        <row r="212">
          <cell r="A212" t="str">
            <v>W00097</v>
          </cell>
          <cell r="B212">
            <v>203</v>
          </cell>
          <cell r="C212" t="str">
            <v>GANGA SCANS</v>
          </cell>
          <cell r="D212">
            <v>1</v>
          </cell>
          <cell r="E212">
            <v>35881</v>
          </cell>
          <cell r="F212">
            <v>6251280</v>
          </cell>
          <cell r="G212">
            <v>4359543.66</v>
          </cell>
          <cell r="L212">
            <v>0.215</v>
          </cell>
          <cell r="O212">
            <v>36831</v>
          </cell>
          <cell r="P212">
            <v>36861</v>
          </cell>
          <cell r="Q212">
            <v>194000</v>
          </cell>
          <cell r="R212">
            <v>116955</v>
          </cell>
          <cell r="S212">
            <v>77045</v>
          </cell>
          <cell r="T212">
            <v>31</v>
          </cell>
          <cell r="V212">
            <v>4242588.66</v>
          </cell>
          <cell r="W212">
            <v>77470.831284657528</v>
          </cell>
          <cell r="X212">
            <v>15.91</v>
          </cell>
          <cell r="Y212" t="str">
            <v>MED SYSTEMS</v>
          </cell>
          <cell r="Z212">
            <v>57328.415150646579</v>
          </cell>
          <cell r="AB212">
            <v>15.6</v>
          </cell>
          <cell r="AD212">
            <v>0.156</v>
          </cell>
          <cell r="AE212">
            <v>1.95E-2</v>
          </cell>
          <cell r="AF212">
            <v>4.0000000000000001E-3</v>
          </cell>
          <cell r="AG212">
            <v>0.13250000000000001</v>
          </cell>
        </row>
        <row r="213">
          <cell r="A213" t="str">
            <v>W00055</v>
          </cell>
          <cell r="B213">
            <v>204</v>
          </cell>
          <cell r="C213" t="str">
            <v xml:space="preserve">MANIPAL </v>
          </cell>
          <cell r="D213">
            <v>1</v>
          </cell>
          <cell r="E213">
            <v>35881</v>
          </cell>
          <cell r="F213">
            <v>40792000</v>
          </cell>
          <cell r="G213">
            <v>0</v>
          </cell>
          <cell r="L213">
            <v>0.1623</v>
          </cell>
          <cell r="O213">
            <v>35881</v>
          </cell>
          <cell r="S213">
            <v>0</v>
          </cell>
          <cell r="T213">
            <v>1011</v>
          </cell>
          <cell r="V213">
            <v>0</v>
          </cell>
          <cell r="W213">
            <v>0</v>
          </cell>
          <cell r="X213">
            <v>0</v>
          </cell>
          <cell r="Y213" t="str">
            <v>MED SYSTEMS</v>
          </cell>
          <cell r="Z213">
            <v>0</v>
          </cell>
          <cell r="AB213">
            <v>15.6</v>
          </cell>
          <cell r="AD213">
            <v>0.156</v>
          </cell>
          <cell r="AE213">
            <v>1.95E-2</v>
          </cell>
          <cell r="AF213">
            <v>4.0000000000000001E-3</v>
          </cell>
          <cell r="AG213">
            <v>0.13250000000000001</v>
          </cell>
        </row>
        <row r="214">
          <cell r="A214" t="str">
            <v>W00118</v>
          </cell>
          <cell r="B214">
            <v>205</v>
          </cell>
          <cell r="C214" t="str">
            <v>RADICAL XRAY</v>
          </cell>
          <cell r="D214">
            <v>1</v>
          </cell>
          <cell r="E214">
            <v>35881</v>
          </cell>
          <cell r="F214">
            <v>636683</v>
          </cell>
          <cell r="G214">
            <v>356102.17</v>
          </cell>
          <cell r="L214">
            <v>0.18890000000000001</v>
          </cell>
          <cell r="O214">
            <v>36852</v>
          </cell>
          <cell r="P214">
            <v>36882</v>
          </cell>
          <cell r="Q214">
            <v>16790</v>
          </cell>
          <cell r="R214">
            <v>11262</v>
          </cell>
          <cell r="S214">
            <v>5528</v>
          </cell>
          <cell r="T214">
            <v>10</v>
          </cell>
          <cell r="V214">
            <v>344840.17</v>
          </cell>
          <cell r="W214">
            <v>1784.6659756986301</v>
          </cell>
          <cell r="X214">
            <v>15.91</v>
          </cell>
          <cell r="Y214" t="str">
            <v>MED SYSTEMS</v>
          </cell>
          <cell r="Z214">
            <v>4659.6882259095892</v>
          </cell>
          <cell r="AB214">
            <v>15.6</v>
          </cell>
          <cell r="AD214">
            <v>0.156</v>
          </cell>
          <cell r="AE214">
            <v>1.95E-2</v>
          </cell>
          <cell r="AF214">
            <v>4.0000000000000001E-3</v>
          </cell>
          <cell r="AG214">
            <v>0.13250000000000001</v>
          </cell>
        </row>
        <row r="215">
          <cell r="A215" t="str">
            <v>W00039</v>
          </cell>
          <cell r="B215">
            <v>206</v>
          </cell>
          <cell r="C215" t="str">
            <v>SAI MAHIMA SHUKLA</v>
          </cell>
          <cell r="D215">
            <v>1</v>
          </cell>
          <cell r="E215">
            <v>35881</v>
          </cell>
          <cell r="F215">
            <v>441885</v>
          </cell>
          <cell r="G215">
            <v>257317.93</v>
          </cell>
          <cell r="L215">
            <v>0.2397</v>
          </cell>
          <cell r="O215">
            <v>36837</v>
          </cell>
          <cell r="P215">
            <v>36867</v>
          </cell>
          <cell r="Q215">
            <v>12780</v>
          </cell>
          <cell r="R215">
            <v>7710</v>
          </cell>
          <cell r="S215">
            <v>5070</v>
          </cell>
          <cell r="T215">
            <v>25</v>
          </cell>
          <cell r="V215">
            <v>249607.93</v>
          </cell>
          <cell r="W215">
            <v>4098.0151247260274</v>
          </cell>
          <cell r="X215">
            <v>15.91</v>
          </cell>
          <cell r="Y215" t="str">
            <v>MED SYSTEMS</v>
          </cell>
          <cell r="Z215">
            <v>3372.8527987753423</v>
          </cell>
          <cell r="AB215">
            <v>15.6</v>
          </cell>
          <cell r="AD215">
            <v>0.156</v>
          </cell>
          <cell r="AE215">
            <v>1.95E-2</v>
          </cell>
          <cell r="AF215">
            <v>4.0000000000000001E-3</v>
          </cell>
          <cell r="AG215">
            <v>0.13250000000000001</v>
          </cell>
        </row>
        <row r="216">
          <cell r="A216" t="str">
            <v>W00117</v>
          </cell>
          <cell r="B216">
            <v>207</v>
          </cell>
          <cell r="C216" t="str">
            <v>SOLAPUR SCANS(foreclosed in dec 1998)</v>
          </cell>
          <cell r="D216">
            <v>1</v>
          </cell>
          <cell r="E216">
            <v>35881</v>
          </cell>
          <cell r="F216">
            <v>18589116</v>
          </cell>
          <cell r="G216">
            <v>0</v>
          </cell>
          <cell r="L216">
            <v>0.2238</v>
          </cell>
          <cell r="O216">
            <v>36114</v>
          </cell>
          <cell r="S216">
            <v>0</v>
          </cell>
          <cell r="T216">
            <v>778</v>
          </cell>
          <cell r="V216">
            <v>0</v>
          </cell>
          <cell r="W216">
            <v>0</v>
          </cell>
          <cell r="X216">
            <v>0</v>
          </cell>
          <cell r="Y216" t="str">
            <v>MED SYSTEMS</v>
          </cell>
          <cell r="Z216">
            <v>0</v>
          </cell>
          <cell r="AB216">
            <v>15.6</v>
          </cell>
          <cell r="AD216">
            <v>0.156</v>
          </cell>
          <cell r="AE216">
            <v>1.95E-2</v>
          </cell>
          <cell r="AF216">
            <v>4.0000000000000001E-3</v>
          </cell>
          <cell r="AG216">
            <v>0.13250000000000001</v>
          </cell>
        </row>
        <row r="217">
          <cell r="A217" t="str">
            <v>W00066</v>
          </cell>
          <cell r="B217">
            <v>208</v>
          </cell>
          <cell r="C217" t="str">
            <v>SRINIVASA NURSING HOME</v>
          </cell>
          <cell r="D217">
            <v>1</v>
          </cell>
          <cell r="E217">
            <v>35881</v>
          </cell>
          <cell r="F217">
            <v>638278</v>
          </cell>
          <cell r="G217">
            <v>373305.92</v>
          </cell>
          <cell r="L217">
            <v>0.2354</v>
          </cell>
          <cell r="O217">
            <v>36850</v>
          </cell>
          <cell r="P217">
            <v>36880</v>
          </cell>
          <cell r="Q217">
            <v>18460</v>
          </cell>
          <cell r="R217">
            <v>11237</v>
          </cell>
          <cell r="S217">
            <v>7223</v>
          </cell>
          <cell r="T217">
            <v>12</v>
          </cell>
          <cell r="V217">
            <v>362068.92</v>
          </cell>
          <cell r="W217">
            <v>2802.1158499068488</v>
          </cell>
          <cell r="X217">
            <v>15.91</v>
          </cell>
          <cell r="Y217" t="str">
            <v>MED SYSTEMS</v>
          </cell>
          <cell r="Z217">
            <v>4892.4934803616434</v>
          </cell>
          <cell r="AB217">
            <v>15.6</v>
          </cell>
          <cell r="AD217">
            <v>0.156</v>
          </cell>
          <cell r="AE217">
            <v>1.95E-2</v>
          </cell>
          <cell r="AF217">
            <v>4.0000000000000001E-3</v>
          </cell>
          <cell r="AG217">
            <v>0.13250000000000001</v>
          </cell>
        </row>
        <row r="218">
          <cell r="A218" t="str">
            <v>W00193</v>
          </cell>
          <cell r="B218">
            <v>209</v>
          </cell>
          <cell r="C218" t="str">
            <v>TRAVANCORE SCANS</v>
          </cell>
          <cell r="D218">
            <v>1</v>
          </cell>
          <cell r="E218">
            <v>35881</v>
          </cell>
          <cell r="F218">
            <v>5175000</v>
          </cell>
          <cell r="G218">
            <v>3088850.79</v>
          </cell>
          <cell r="L218">
            <v>0.2261</v>
          </cell>
          <cell r="O218">
            <v>36835</v>
          </cell>
          <cell r="P218">
            <v>36865</v>
          </cell>
          <cell r="Q218">
            <v>142925</v>
          </cell>
          <cell r="R218">
            <v>85522</v>
          </cell>
          <cell r="S218">
            <v>57403</v>
          </cell>
          <cell r="T218">
            <v>27</v>
          </cell>
          <cell r="V218">
            <v>3003328.79</v>
          </cell>
          <cell r="W218">
            <v>50231.291135104111</v>
          </cell>
          <cell r="X218">
            <v>15.91</v>
          </cell>
          <cell r="Y218" t="str">
            <v>MED SYSTEMS</v>
          </cell>
          <cell r="Z218">
            <v>40582.788836052052</v>
          </cell>
          <cell r="AB218">
            <v>15.6</v>
          </cell>
          <cell r="AD218">
            <v>0.156</v>
          </cell>
          <cell r="AE218">
            <v>1.95E-2</v>
          </cell>
          <cell r="AF218">
            <v>4.0000000000000001E-3</v>
          </cell>
          <cell r="AG218">
            <v>0.13250000000000001</v>
          </cell>
        </row>
        <row r="219">
          <cell r="A219" t="str">
            <v>W00095</v>
          </cell>
          <cell r="B219">
            <v>210</v>
          </cell>
          <cell r="C219" t="str">
            <v>ULTRALAB</v>
          </cell>
          <cell r="D219">
            <v>1</v>
          </cell>
          <cell r="E219">
            <v>35881</v>
          </cell>
          <cell r="F219">
            <v>476175</v>
          </cell>
          <cell r="G219">
            <v>210349.37</v>
          </cell>
          <cell r="L219">
            <v>0.23780000000000001</v>
          </cell>
          <cell r="O219">
            <v>36834</v>
          </cell>
          <cell r="S219">
            <v>0</v>
          </cell>
          <cell r="T219">
            <v>58</v>
          </cell>
          <cell r="V219">
            <v>210349.37</v>
          </cell>
          <cell r="W219">
            <v>7948.5552076383565</v>
          </cell>
          <cell r="X219">
            <v>15.91</v>
          </cell>
          <cell r="Y219" t="str">
            <v>MED SYSTEMS</v>
          </cell>
          <cell r="Z219">
            <v>2842.3674733616435</v>
          </cell>
          <cell r="AB219">
            <v>15.6</v>
          </cell>
          <cell r="AD219">
            <v>0.156</v>
          </cell>
          <cell r="AE219">
            <v>1.95E-2</v>
          </cell>
          <cell r="AF219">
            <v>4.0000000000000001E-3</v>
          </cell>
          <cell r="AG219">
            <v>0.13250000000000001</v>
          </cell>
        </row>
        <row r="220">
          <cell r="A220" t="str">
            <v>W00049</v>
          </cell>
          <cell r="B220">
            <v>211</v>
          </cell>
          <cell r="C220" t="str">
            <v>VIRDI HOSPITAL(foreclosed in july 99)</v>
          </cell>
          <cell r="D220">
            <v>2</v>
          </cell>
          <cell r="E220">
            <v>35881</v>
          </cell>
          <cell r="F220">
            <v>4270000</v>
          </cell>
          <cell r="G220">
            <v>0</v>
          </cell>
          <cell r="L220">
            <v>0.23019999999999999</v>
          </cell>
          <cell r="O220">
            <v>36336</v>
          </cell>
          <cell r="S220">
            <v>0</v>
          </cell>
          <cell r="T220">
            <v>556</v>
          </cell>
          <cell r="V220">
            <v>0</v>
          </cell>
          <cell r="W220">
            <v>0</v>
          </cell>
          <cell r="X220">
            <v>0</v>
          </cell>
          <cell r="Y220" t="str">
            <v>MED SYSTEMS</v>
          </cell>
          <cell r="Z220">
            <v>0</v>
          </cell>
          <cell r="AB220">
            <v>15.6</v>
          </cell>
          <cell r="AD220">
            <v>0.156</v>
          </cell>
          <cell r="AE220">
            <v>1.95E-2</v>
          </cell>
          <cell r="AF220">
            <v>4.0000000000000001E-3</v>
          </cell>
          <cell r="AG220">
            <v>0.13250000000000001</v>
          </cell>
        </row>
        <row r="221">
          <cell r="A221" t="str">
            <v>W00210</v>
          </cell>
          <cell r="B221">
            <v>212</v>
          </cell>
          <cell r="C221" t="str">
            <v>SEWA NURSING HOME</v>
          </cell>
          <cell r="D221">
            <v>2</v>
          </cell>
          <cell r="E221">
            <v>35885</v>
          </cell>
          <cell r="F221">
            <v>425000</v>
          </cell>
          <cell r="G221">
            <v>93115</v>
          </cell>
          <cell r="L221">
            <v>0.24490000000000001</v>
          </cell>
          <cell r="O221">
            <v>36789</v>
          </cell>
          <cell r="P221">
            <v>36880</v>
          </cell>
          <cell r="Q221">
            <v>50850</v>
          </cell>
          <cell r="R221">
            <v>45164</v>
          </cell>
          <cell r="S221">
            <v>5686</v>
          </cell>
          <cell r="T221">
            <v>12</v>
          </cell>
          <cell r="V221">
            <v>47951</v>
          </cell>
          <cell r="W221">
            <v>386.07780493150682</v>
          </cell>
          <cell r="X221">
            <v>15.91</v>
          </cell>
          <cell r="Y221" t="str">
            <v>MED SYSTEMS</v>
          </cell>
          <cell r="Z221">
            <v>647.94281397260272</v>
          </cell>
          <cell r="AB221">
            <v>15.6</v>
          </cell>
          <cell r="AD221">
            <v>0.156</v>
          </cell>
          <cell r="AE221">
            <v>1.95E-2</v>
          </cell>
          <cell r="AF221">
            <v>4.0000000000000001E-3</v>
          </cell>
          <cell r="AG221">
            <v>0.13250000000000001</v>
          </cell>
        </row>
        <row r="222">
          <cell r="A222" t="str">
            <v>W00165</v>
          </cell>
          <cell r="B222">
            <v>213</v>
          </cell>
          <cell r="C222" t="str">
            <v>SHANKAR MEDICAL STORE(foreclosed in dec 99)</v>
          </cell>
          <cell r="D222">
            <v>1</v>
          </cell>
          <cell r="E222">
            <v>35885</v>
          </cell>
          <cell r="F222">
            <v>664017</v>
          </cell>
          <cell r="G222">
            <v>0</v>
          </cell>
          <cell r="L222">
            <v>0.23630000000000001</v>
          </cell>
          <cell r="N222">
            <v>0</v>
          </cell>
          <cell r="O222">
            <v>36481</v>
          </cell>
          <cell r="S222">
            <v>0</v>
          </cell>
          <cell r="T222">
            <v>411</v>
          </cell>
          <cell r="V222">
            <v>0</v>
          </cell>
          <cell r="W222">
            <v>0</v>
          </cell>
          <cell r="X222">
            <v>15.91</v>
          </cell>
          <cell r="Y222" t="str">
            <v>MED SYSTEMS</v>
          </cell>
          <cell r="Z222">
            <v>0</v>
          </cell>
          <cell r="AB222">
            <v>15.6</v>
          </cell>
          <cell r="AD222">
            <v>0.156</v>
          </cell>
          <cell r="AE222">
            <v>1.95E-2</v>
          </cell>
          <cell r="AF222">
            <v>4.0000000000000001E-3</v>
          </cell>
          <cell r="AG222">
            <v>0.13250000000000001</v>
          </cell>
        </row>
        <row r="223">
          <cell r="A223" t="str">
            <v>W00044</v>
          </cell>
          <cell r="B223">
            <v>214</v>
          </cell>
          <cell r="C223" t="str">
            <v>PALIWAL HOSPITAL</v>
          </cell>
          <cell r="D223">
            <v>1</v>
          </cell>
          <cell r="E223">
            <v>35915</v>
          </cell>
          <cell r="F223">
            <v>1375000</v>
          </cell>
          <cell r="G223">
            <v>296362.93</v>
          </cell>
          <cell r="L223">
            <v>0.24349999999999999</v>
          </cell>
          <cell r="O223">
            <v>36800</v>
          </cell>
          <cell r="S223">
            <v>0</v>
          </cell>
          <cell r="T223">
            <v>92</v>
          </cell>
          <cell r="V223">
            <v>296362.93</v>
          </cell>
          <cell r="W223">
            <v>18189.376322904111</v>
          </cell>
          <cell r="X223">
            <v>15.91</v>
          </cell>
          <cell r="Y223" t="str">
            <v>MED SYSTEMS</v>
          </cell>
          <cell r="Z223">
            <v>4004.6345398712324</v>
          </cell>
          <cell r="AB223">
            <v>14.35</v>
          </cell>
          <cell r="AD223">
            <v>0.14349999999999999</v>
          </cell>
          <cell r="AE223">
            <v>1.95E-2</v>
          </cell>
          <cell r="AF223">
            <v>4.0000000000000001E-3</v>
          </cell>
          <cell r="AG223">
            <v>0.11999999999999998</v>
          </cell>
        </row>
        <row r="224">
          <cell r="A224" t="str">
            <v>W00091</v>
          </cell>
          <cell r="B224">
            <v>215</v>
          </cell>
          <cell r="C224" t="str">
            <v>BALAJI NURSING HOME</v>
          </cell>
          <cell r="D224">
            <v>1</v>
          </cell>
          <cell r="E224">
            <v>35942</v>
          </cell>
          <cell r="F224">
            <v>840000</v>
          </cell>
          <cell r="G224">
            <v>533827</v>
          </cell>
          <cell r="L224">
            <v>0.2399</v>
          </cell>
          <cell r="O224">
            <v>36834</v>
          </cell>
          <cell r="P224">
            <v>36864</v>
          </cell>
          <cell r="Q224">
            <v>23822</v>
          </cell>
          <cell r="R224">
            <v>13298</v>
          </cell>
          <cell r="S224">
            <v>10524</v>
          </cell>
          <cell r="T224">
            <v>28</v>
          </cell>
          <cell r="V224">
            <v>520529</v>
          </cell>
          <cell r="W224">
            <v>9579.4449282191799</v>
          </cell>
          <cell r="X224">
            <v>15.16</v>
          </cell>
          <cell r="Y224" t="str">
            <v>MED SYSTEMS</v>
          </cell>
          <cell r="Z224">
            <v>6702.1317490410966</v>
          </cell>
          <cell r="AB224">
            <v>14.85</v>
          </cell>
          <cell r="AD224">
            <v>0.14849999999999999</v>
          </cell>
          <cell r="AE224">
            <v>1.95E-2</v>
          </cell>
          <cell r="AF224">
            <v>4.0000000000000001E-3</v>
          </cell>
          <cell r="AG224">
            <v>0.125</v>
          </cell>
        </row>
        <row r="225">
          <cell r="A225" t="str">
            <v>W00098</v>
          </cell>
          <cell r="B225">
            <v>216</v>
          </cell>
          <cell r="C225" t="str">
            <v>R  SHANKAR</v>
          </cell>
          <cell r="D225">
            <v>1</v>
          </cell>
          <cell r="E225">
            <v>35942</v>
          </cell>
          <cell r="F225">
            <v>333739</v>
          </cell>
          <cell r="G225">
            <v>59199</v>
          </cell>
          <cell r="L225">
            <v>0.1885</v>
          </cell>
          <cell r="O225">
            <v>36845</v>
          </cell>
          <cell r="P225">
            <v>36875</v>
          </cell>
          <cell r="Q225">
            <v>12400</v>
          </cell>
          <cell r="R225">
            <v>11483</v>
          </cell>
          <cell r="S225">
            <v>917</v>
          </cell>
          <cell r="T225">
            <v>17</v>
          </cell>
          <cell r="V225">
            <v>47716</v>
          </cell>
          <cell r="W225">
            <v>418.92033424657541</v>
          </cell>
          <cell r="X225">
            <v>15.16</v>
          </cell>
          <cell r="Y225" t="str">
            <v>MED SYSTEMS</v>
          </cell>
          <cell r="Z225">
            <v>614.37291397260276</v>
          </cell>
          <cell r="AA225">
            <v>167671.88015780819</v>
          </cell>
          <cell r="AB225">
            <v>14.85</v>
          </cell>
          <cell r="AD225">
            <v>0.14849999999999999</v>
          </cell>
          <cell r="AE225">
            <v>1.95E-2</v>
          </cell>
          <cell r="AF225">
            <v>4.0000000000000001E-3</v>
          </cell>
          <cell r="AG225">
            <v>0.125</v>
          </cell>
        </row>
        <row r="226">
          <cell r="A226" t="str">
            <v>W00122</v>
          </cell>
          <cell r="B226">
            <v>217</v>
          </cell>
          <cell r="C226" t="str">
            <v>SHAFI MULLAH BASHA</v>
          </cell>
          <cell r="D226">
            <v>1</v>
          </cell>
          <cell r="E226">
            <v>35942</v>
          </cell>
          <cell r="F226">
            <v>375173</v>
          </cell>
          <cell r="G226">
            <v>30665</v>
          </cell>
          <cell r="L226">
            <v>0.24</v>
          </cell>
          <cell r="O226">
            <v>36837</v>
          </cell>
          <cell r="P226">
            <v>36867</v>
          </cell>
          <cell r="Q226">
            <v>15792</v>
          </cell>
          <cell r="R226">
            <v>15187</v>
          </cell>
          <cell r="S226">
            <v>605</v>
          </cell>
          <cell r="T226">
            <v>25</v>
          </cell>
          <cell r="V226">
            <v>15478</v>
          </cell>
          <cell r="W226">
            <v>254.43287671232875</v>
          </cell>
          <cell r="X226">
            <v>15.16</v>
          </cell>
          <cell r="Y226" t="str">
            <v>MED SYSTEMS</v>
          </cell>
          <cell r="Z226">
            <v>199.28879123287672</v>
          </cell>
          <cell r="AB226">
            <v>14.85</v>
          </cell>
          <cell r="AD226">
            <v>0.14849999999999999</v>
          </cell>
          <cell r="AE226">
            <v>1.95E-2</v>
          </cell>
          <cell r="AF226">
            <v>4.0000000000000001E-3</v>
          </cell>
          <cell r="AG226">
            <v>0.125</v>
          </cell>
        </row>
        <row r="227">
          <cell r="A227" t="str">
            <v>W00087</v>
          </cell>
          <cell r="B227">
            <v>218</v>
          </cell>
          <cell r="C227" t="str">
            <v>G NEUROMED DIAGNOSTICS</v>
          </cell>
          <cell r="D227">
            <v>1</v>
          </cell>
          <cell r="E227">
            <v>35942</v>
          </cell>
          <cell r="F227">
            <v>1647750</v>
          </cell>
          <cell r="G227">
            <v>1127200</v>
          </cell>
          <cell r="L227">
            <v>0.2349</v>
          </cell>
          <cell r="O227">
            <v>36831</v>
          </cell>
          <cell r="S227">
            <v>0</v>
          </cell>
          <cell r="T227">
            <v>61</v>
          </cell>
          <cell r="V227">
            <v>1127200</v>
          </cell>
          <cell r="W227">
            <v>44250.783780821919</v>
          </cell>
          <cell r="X227">
            <v>15.16</v>
          </cell>
          <cell r="Y227" t="str">
            <v>MED SYSTEMS</v>
          </cell>
          <cell r="Z227">
            <v>14513.394849315069</v>
          </cell>
          <cell r="AB227">
            <v>14.85</v>
          </cell>
          <cell r="AD227">
            <v>0.14849999999999999</v>
          </cell>
          <cell r="AE227">
            <v>1.95E-2</v>
          </cell>
          <cell r="AF227">
            <v>4.0000000000000001E-3</v>
          </cell>
          <cell r="AG227">
            <v>0.125</v>
          </cell>
        </row>
        <row r="228">
          <cell r="A228" t="str">
            <v>W00084</v>
          </cell>
          <cell r="B228">
            <v>219</v>
          </cell>
          <cell r="C228" t="str">
            <v>AMBALA CT SCAN</v>
          </cell>
          <cell r="D228">
            <v>2</v>
          </cell>
          <cell r="E228">
            <v>35969</v>
          </cell>
          <cell r="F228">
            <v>5500000</v>
          </cell>
          <cell r="G228">
            <v>5404770</v>
          </cell>
          <cell r="L228">
            <v>0.22600000000000001</v>
          </cell>
          <cell r="O228">
            <v>36850</v>
          </cell>
          <cell r="P228">
            <v>36880</v>
          </cell>
          <cell r="Q228">
            <v>172000</v>
          </cell>
          <cell r="R228">
            <v>71599</v>
          </cell>
          <cell r="S228">
            <v>100401</v>
          </cell>
          <cell r="T228">
            <v>12</v>
          </cell>
          <cell r="V228">
            <v>5333171</v>
          </cell>
          <cell r="W228">
            <v>39626.191101369855</v>
          </cell>
          <cell r="X228">
            <v>15.16</v>
          </cell>
          <cell r="Y228" t="str">
            <v>MED SYSTEMS</v>
          </cell>
          <cell r="Z228">
            <v>68667.864196164388</v>
          </cell>
          <cell r="AB228">
            <v>14.85</v>
          </cell>
          <cell r="AD228">
            <v>0.14849999999999999</v>
          </cell>
          <cell r="AE228">
            <v>1.95E-2</v>
          </cell>
          <cell r="AF228">
            <v>4.0000000000000001E-3</v>
          </cell>
          <cell r="AG228">
            <v>0.125</v>
          </cell>
        </row>
        <row r="229">
          <cell r="A229" t="str">
            <v>W00004</v>
          </cell>
          <cell r="B229">
            <v>220</v>
          </cell>
          <cell r="C229" t="str">
            <v>CDR MEDICAL</v>
          </cell>
          <cell r="D229">
            <v>2</v>
          </cell>
          <cell r="E229">
            <v>35973</v>
          </cell>
          <cell r="F229">
            <v>2970000</v>
          </cell>
          <cell r="G229">
            <v>1999730</v>
          </cell>
          <cell r="L229">
            <v>0.21959999999999999</v>
          </cell>
          <cell r="O229">
            <v>36852</v>
          </cell>
          <cell r="P229">
            <v>36882</v>
          </cell>
          <cell r="Q229">
            <v>87180</v>
          </cell>
          <cell r="R229">
            <v>51090</v>
          </cell>
          <cell r="S229">
            <v>36090</v>
          </cell>
          <cell r="T229">
            <v>10</v>
          </cell>
          <cell r="V229">
            <v>1948640</v>
          </cell>
          <cell r="W229">
            <v>11723.872438356162</v>
          </cell>
          <cell r="X229">
            <v>15.16</v>
          </cell>
          <cell r="Y229" t="str">
            <v>MED SYSTEMS</v>
          </cell>
          <cell r="Z229">
            <v>25089.941216438354</v>
          </cell>
          <cell r="AB229">
            <v>14.85</v>
          </cell>
          <cell r="AD229">
            <v>0.14849999999999999</v>
          </cell>
          <cell r="AE229">
            <v>1.95E-2</v>
          </cell>
          <cell r="AF229">
            <v>4.0000000000000001E-3</v>
          </cell>
          <cell r="AG229">
            <v>0.125</v>
          </cell>
        </row>
        <row r="230">
          <cell r="A230" t="str">
            <v>W00088</v>
          </cell>
          <cell r="B230">
            <v>221</v>
          </cell>
          <cell r="C230" t="str">
            <v>ARPUTHAMARY</v>
          </cell>
          <cell r="D230">
            <v>1</v>
          </cell>
          <cell r="E230">
            <v>35985</v>
          </cell>
          <cell r="F230">
            <v>407000</v>
          </cell>
          <cell r="G230">
            <v>100627</v>
          </cell>
          <cell r="L230">
            <v>0.2316</v>
          </cell>
          <cell r="O230">
            <v>36839</v>
          </cell>
          <cell r="P230">
            <v>36869</v>
          </cell>
          <cell r="Q230">
            <v>15500</v>
          </cell>
          <cell r="R230">
            <v>13585</v>
          </cell>
          <cell r="S230">
            <v>1915</v>
          </cell>
          <cell r="T230">
            <v>23</v>
          </cell>
          <cell r="V230">
            <v>87042</v>
          </cell>
          <cell r="W230">
            <v>1270.2885632876712</v>
          </cell>
          <cell r="X230">
            <v>15.41</v>
          </cell>
          <cell r="Y230" t="str">
            <v>MED SYSTEMS</v>
          </cell>
          <cell r="Z230">
            <v>1139.2009265753425</v>
          </cell>
          <cell r="AB230">
            <v>15.1</v>
          </cell>
          <cell r="AD230">
            <v>0.151</v>
          </cell>
          <cell r="AE230">
            <v>1.95E-2</v>
          </cell>
          <cell r="AF230">
            <v>4.0000000000000001E-3</v>
          </cell>
          <cell r="AG230">
            <v>0.1275</v>
          </cell>
        </row>
        <row r="231">
          <cell r="A231" t="str">
            <v>W00089</v>
          </cell>
          <cell r="B231">
            <v>222</v>
          </cell>
          <cell r="C231" t="str">
            <v>BHARATHI</v>
          </cell>
          <cell r="D231">
            <v>1</v>
          </cell>
          <cell r="E231">
            <v>35985</v>
          </cell>
          <cell r="F231">
            <v>432000</v>
          </cell>
          <cell r="G231">
            <v>0</v>
          </cell>
          <cell r="L231">
            <v>0.2319</v>
          </cell>
          <cell r="O231">
            <v>36173</v>
          </cell>
          <cell r="S231">
            <v>0</v>
          </cell>
          <cell r="T231">
            <v>719</v>
          </cell>
          <cell r="V231">
            <v>0</v>
          </cell>
          <cell r="W231">
            <v>0</v>
          </cell>
          <cell r="X231">
            <v>0</v>
          </cell>
          <cell r="Y231" t="str">
            <v>MED SYSTEMS</v>
          </cell>
          <cell r="Z231">
            <v>0</v>
          </cell>
          <cell r="AB231">
            <v>15.1</v>
          </cell>
          <cell r="AD231">
            <v>0.151</v>
          </cell>
          <cell r="AE231">
            <v>1.95E-2</v>
          </cell>
          <cell r="AF231">
            <v>4.0000000000000001E-3</v>
          </cell>
          <cell r="AG231">
            <v>0.1275</v>
          </cell>
        </row>
        <row r="232">
          <cell r="A232">
            <v>0</v>
          </cell>
          <cell r="B232">
            <v>223</v>
          </cell>
          <cell r="C232" t="str">
            <v>COMPUTER RADIODIAGNOSTICS(amended)</v>
          </cell>
          <cell r="D232">
            <v>1</v>
          </cell>
          <cell r="E232">
            <v>35992</v>
          </cell>
          <cell r="F232">
            <v>1900000</v>
          </cell>
          <cell r="G232">
            <v>746530</v>
          </cell>
          <cell r="L232">
            <v>0.2306</v>
          </cell>
          <cell r="O232">
            <v>36850</v>
          </cell>
          <cell r="P232">
            <v>36880</v>
          </cell>
          <cell r="Q232">
            <v>53372</v>
          </cell>
          <cell r="R232">
            <v>39222</v>
          </cell>
          <cell r="S232">
            <v>14150</v>
          </cell>
          <cell r="T232">
            <v>12</v>
          </cell>
          <cell r="V232">
            <v>707308</v>
          </cell>
          <cell r="W232">
            <v>5362.363555068493</v>
          </cell>
          <cell r="X232">
            <v>15.41</v>
          </cell>
          <cell r="Y232" t="str">
            <v>MED SYSTEMS</v>
          </cell>
          <cell r="Z232">
            <v>9257.2083473972598</v>
          </cell>
          <cell r="AB232">
            <v>15.1</v>
          </cell>
          <cell r="AD232">
            <v>0.151</v>
          </cell>
          <cell r="AE232">
            <v>1.95E-2</v>
          </cell>
          <cell r="AF232">
            <v>4.0000000000000001E-3</v>
          </cell>
          <cell r="AG232">
            <v>0.1275</v>
          </cell>
        </row>
        <row r="233">
          <cell r="A233" t="str">
            <v>W00229</v>
          </cell>
          <cell r="B233">
            <v>224</v>
          </cell>
          <cell r="C233" t="str">
            <v>CARE NURSING HOME</v>
          </cell>
          <cell r="D233">
            <v>1</v>
          </cell>
          <cell r="E233">
            <v>36025</v>
          </cell>
          <cell r="F233">
            <v>495860</v>
          </cell>
          <cell r="G233">
            <v>316077</v>
          </cell>
          <cell r="L233">
            <v>0.2351</v>
          </cell>
          <cell r="O233">
            <v>36843</v>
          </cell>
          <cell r="P233">
            <v>36873</v>
          </cell>
          <cell r="Q233">
            <v>14768</v>
          </cell>
          <cell r="R233">
            <v>8661</v>
          </cell>
          <cell r="S233">
            <v>6107</v>
          </cell>
          <cell r="T233">
            <v>19</v>
          </cell>
          <cell r="V233">
            <v>307416</v>
          </cell>
          <cell r="W233">
            <v>3762.1822750684933</v>
          </cell>
          <cell r="X233">
            <v>15.16</v>
          </cell>
          <cell r="Y233" t="str">
            <v>MED SYSTEMS</v>
          </cell>
          <cell r="Z233">
            <v>3958.1705030136986</v>
          </cell>
          <cell r="AB233">
            <v>14.85</v>
          </cell>
          <cell r="AD233">
            <v>0.14849999999999999</v>
          </cell>
          <cell r="AE233">
            <v>1.95E-2</v>
          </cell>
          <cell r="AF233">
            <v>4.0000000000000001E-3</v>
          </cell>
          <cell r="AG233">
            <v>0.125</v>
          </cell>
        </row>
        <row r="234">
          <cell r="A234" t="str">
            <v>W00213</v>
          </cell>
          <cell r="B234">
            <v>225</v>
          </cell>
          <cell r="C234" t="str">
            <v>POPULAR XRAY</v>
          </cell>
          <cell r="D234">
            <v>1</v>
          </cell>
          <cell r="E234">
            <v>36025</v>
          </cell>
          <cell r="F234">
            <v>309966</v>
          </cell>
          <cell r="G234">
            <v>162630</v>
          </cell>
          <cell r="L234">
            <v>0.223</v>
          </cell>
          <cell r="O234">
            <v>36838</v>
          </cell>
          <cell r="S234">
            <v>0</v>
          </cell>
          <cell r="T234">
            <v>54</v>
          </cell>
          <cell r="V234">
            <v>162630</v>
          </cell>
          <cell r="W234">
            <v>5365.4533150684938</v>
          </cell>
          <cell r="X234">
            <v>15.16</v>
          </cell>
          <cell r="Y234" t="str">
            <v>MED SYSTEMS</v>
          </cell>
          <cell r="Z234">
            <v>2093.9615013698631</v>
          </cell>
          <cell r="AB234">
            <v>14.85</v>
          </cell>
          <cell r="AD234">
            <v>0.14849999999999999</v>
          </cell>
          <cell r="AE234">
            <v>1.95E-2</v>
          </cell>
          <cell r="AF234">
            <v>4.0000000000000001E-3</v>
          </cell>
          <cell r="AG234">
            <v>0.125</v>
          </cell>
        </row>
        <row r="235">
          <cell r="A235" t="str">
            <v>W00194</v>
          </cell>
          <cell r="B235">
            <v>226</v>
          </cell>
          <cell r="C235" t="str">
            <v>MEDWIN DIAGNOSTICS(foreclosed in mar 99)</v>
          </cell>
          <cell r="D235">
            <v>1</v>
          </cell>
          <cell r="E235">
            <v>36033</v>
          </cell>
          <cell r="F235">
            <v>4275000</v>
          </cell>
          <cell r="G235">
            <v>0</v>
          </cell>
          <cell r="L235">
            <v>0.22140000000000001</v>
          </cell>
          <cell r="O235">
            <v>36211</v>
          </cell>
          <cell r="S235">
            <v>0</v>
          </cell>
          <cell r="T235">
            <v>681</v>
          </cell>
          <cell r="V235">
            <v>0</v>
          </cell>
          <cell r="W235">
            <v>0</v>
          </cell>
          <cell r="X235">
            <v>0</v>
          </cell>
          <cell r="Y235" t="str">
            <v>MED SYSTEMS</v>
          </cell>
          <cell r="Z235">
            <v>0</v>
          </cell>
          <cell r="AB235">
            <v>14.85</v>
          </cell>
          <cell r="AD235">
            <v>0.14849999999999999</v>
          </cell>
          <cell r="AE235">
            <v>1.95E-2</v>
          </cell>
          <cell r="AF235">
            <v>4.0000000000000001E-3</v>
          </cell>
          <cell r="AG235">
            <v>0.125</v>
          </cell>
        </row>
        <row r="236">
          <cell r="A236" t="str">
            <v>W00232</v>
          </cell>
          <cell r="B236">
            <v>227</v>
          </cell>
          <cell r="C236" t="str">
            <v>O S RAJENDRAN</v>
          </cell>
          <cell r="D236">
            <v>1</v>
          </cell>
          <cell r="E236">
            <v>36039</v>
          </cell>
          <cell r="F236">
            <v>1240000</v>
          </cell>
          <cell r="G236">
            <v>823125</v>
          </cell>
          <cell r="L236">
            <v>0.20330000000000001</v>
          </cell>
          <cell r="O236">
            <v>36848</v>
          </cell>
          <cell r="S236">
            <v>0</v>
          </cell>
          <cell r="T236">
            <v>44</v>
          </cell>
          <cell r="V236">
            <v>823125</v>
          </cell>
          <cell r="W236">
            <v>20172.651369863015</v>
          </cell>
          <cell r="X236">
            <v>15.16</v>
          </cell>
          <cell r="Y236" t="str">
            <v>MED SYSTEMS</v>
          </cell>
          <cell r="Z236">
            <v>10598.241780821918</v>
          </cell>
          <cell r="AA236">
            <v>42050.852776986299</v>
          </cell>
          <cell r="AB236">
            <v>14.85</v>
          </cell>
          <cell r="AD236">
            <v>0.14849999999999999</v>
          </cell>
          <cell r="AE236">
            <v>1.95E-2</v>
          </cell>
          <cell r="AF236">
            <v>4.0000000000000001E-3</v>
          </cell>
          <cell r="AG236">
            <v>0.125</v>
          </cell>
        </row>
        <row r="237">
          <cell r="A237" t="str">
            <v>W00228</v>
          </cell>
          <cell r="B237">
            <v>228</v>
          </cell>
          <cell r="C237" t="str">
            <v>USMANPURA CT SCAN</v>
          </cell>
          <cell r="D237">
            <v>1</v>
          </cell>
          <cell r="E237">
            <v>36039</v>
          </cell>
          <cell r="F237">
            <v>16867000</v>
          </cell>
          <cell r="G237">
            <v>0</v>
          </cell>
          <cell r="L237">
            <v>0.24709999999999999</v>
          </cell>
          <cell r="O237">
            <v>36127</v>
          </cell>
          <cell r="S237">
            <v>0</v>
          </cell>
          <cell r="T237">
            <v>765</v>
          </cell>
          <cell r="V237">
            <v>0</v>
          </cell>
          <cell r="W237">
            <v>0</v>
          </cell>
          <cell r="X237">
            <v>0</v>
          </cell>
          <cell r="Y237" t="str">
            <v>MED SYSTEMS</v>
          </cell>
          <cell r="Z237">
            <v>0</v>
          </cell>
          <cell r="AB237">
            <v>14.85</v>
          </cell>
          <cell r="AD237">
            <v>0.14849999999999999</v>
          </cell>
          <cell r="AE237">
            <v>1.95E-2</v>
          </cell>
          <cell r="AF237">
            <v>4.0000000000000001E-3</v>
          </cell>
          <cell r="AG237">
            <v>0.125</v>
          </cell>
        </row>
        <row r="238">
          <cell r="A238" t="str">
            <v>W00226</v>
          </cell>
          <cell r="B238">
            <v>229</v>
          </cell>
          <cell r="C238" t="str">
            <v>SETHURAMAN</v>
          </cell>
          <cell r="D238">
            <v>2</v>
          </cell>
          <cell r="E238">
            <v>36063</v>
          </cell>
          <cell r="F238">
            <v>4376000</v>
          </cell>
          <cell r="G238">
            <v>3011353</v>
          </cell>
          <cell r="L238">
            <v>0.21110999999999999</v>
          </cell>
          <cell r="O238">
            <v>36851</v>
          </cell>
          <cell r="P238">
            <v>36881</v>
          </cell>
          <cell r="Q238">
            <v>118385</v>
          </cell>
          <cell r="R238">
            <v>66148</v>
          </cell>
          <cell r="S238">
            <v>52237</v>
          </cell>
          <cell r="T238">
            <v>11</v>
          </cell>
          <cell r="V238">
            <v>2945205</v>
          </cell>
          <cell r="W238">
            <v>18738.039734383561</v>
          </cell>
          <cell r="X238">
            <v>15.41</v>
          </cell>
          <cell r="Y238" t="str">
            <v>MED SYSTEMS</v>
          </cell>
          <cell r="Z238">
            <v>38546.681658904105</v>
          </cell>
          <cell r="AB238">
            <v>14.85</v>
          </cell>
          <cell r="AD238">
            <v>0.14849999999999999</v>
          </cell>
          <cell r="AE238">
            <v>1.95E-2</v>
          </cell>
          <cell r="AF238">
            <v>4.0000000000000001E-3</v>
          </cell>
          <cell r="AG238">
            <v>0.125</v>
          </cell>
        </row>
        <row r="239">
          <cell r="A239" t="str">
            <v>W00227</v>
          </cell>
          <cell r="B239">
            <v>230</v>
          </cell>
          <cell r="C239" t="str">
            <v>SETHURAMAN</v>
          </cell>
          <cell r="D239">
            <v>3</v>
          </cell>
          <cell r="E239">
            <v>36063</v>
          </cell>
          <cell r="F239">
            <v>1980000</v>
          </cell>
          <cell r="G239">
            <v>1357099</v>
          </cell>
          <cell r="L239">
            <v>0.21410000000000001</v>
          </cell>
          <cell r="O239">
            <v>36840</v>
          </cell>
          <cell r="P239">
            <v>36870</v>
          </cell>
          <cell r="Q239">
            <v>53565</v>
          </cell>
          <cell r="R239">
            <v>29680</v>
          </cell>
          <cell r="S239">
            <v>23885</v>
          </cell>
          <cell r="T239">
            <v>22</v>
          </cell>
          <cell r="V239">
            <v>1327419</v>
          </cell>
          <cell r="W239">
            <v>17129.887599452057</v>
          </cell>
          <cell r="X239">
            <v>15.41</v>
          </cell>
          <cell r="Y239" t="str">
            <v>MED SYSTEMS</v>
          </cell>
          <cell r="Z239">
            <v>17373.187136712328</v>
          </cell>
          <cell r="AB239">
            <v>14.85</v>
          </cell>
          <cell r="AD239">
            <v>0.14849999999999999</v>
          </cell>
          <cell r="AE239">
            <v>1.95E-2</v>
          </cell>
          <cell r="AF239">
            <v>4.0000000000000001E-3</v>
          </cell>
          <cell r="AG239">
            <v>0.125</v>
          </cell>
        </row>
        <row r="240">
          <cell r="A240" t="str">
            <v>W00220</v>
          </cell>
          <cell r="B240">
            <v>231</v>
          </cell>
          <cell r="C240" t="str">
            <v>FORT SCANS</v>
          </cell>
          <cell r="D240">
            <v>1</v>
          </cell>
          <cell r="E240">
            <v>36066</v>
          </cell>
          <cell r="F240">
            <v>4000000</v>
          </cell>
          <cell r="G240">
            <v>0</v>
          </cell>
          <cell r="L240">
            <v>0.22850000000000001</v>
          </cell>
          <cell r="O240">
            <v>36066</v>
          </cell>
          <cell r="S240">
            <v>0</v>
          </cell>
          <cell r="T240">
            <v>826</v>
          </cell>
          <cell r="V240">
            <v>0</v>
          </cell>
          <cell r="W240">
            <v>0</v>
          </cell>
          <cell r="X240">
            <v>0</v>
          </cell>
          <cell r="Y240" t="str">
            <v>MED SYSTEMS</v>
          </cell>
          <cell r="Z240">
            <v>0</v>
          </cell>
          <cell r="AB240">
            <v>14.85</v>
          </cell>
          <cell r="AD240">
            <v>0.14849999999999999</v>
          </cell>
          <cell r="AE240">
            <v>1.95E-2</v>
          </cell>
          <cell r="AF240">
            <v>4.0000000000000001E-3</v>
          </cell>
          <cell r="AG240">
            <v>0.125</v>
          </cell>
        </row>
        <row r="241">
          <cell r="A241" t="str">
            <v>W00221</v>
          </cell>
          <cell r="B241">
            <v>232</v>
          </cell>
          <cell r="C241" t="str">
            <v>MEDINOVA DIAGNOSTICS</v>
          </cell>
          <cell r="D241">
            <v>5</v>
          </cell>
          <cell r="E241">
            <v>36066</v>
          </cell>
          <cell r="F241">
            <v>705644</v>
          </cell>
          <cell r="G241">
            <v>414895</v>
          </cell>
          <cell r="L241">
            <v>0.2152</v>
          </cell>
          <cell r="O241">
            <v>36852</v>
          </cell>
          <cell r="P241">
            <v>36882</v>
          </cell>
          <cell r="Q241">
            <v>21418</v>
          </cell>
          <cell r="R241">
            <v>14080</v>
          </cell>
          <cell r="S241">
            <v>7338</v>
          </cell>
          <cell r="T241">
            <v>10</v>
          </cell>
          <cell r="V241">
            <v>400815</v>
          </cell>
          <cell r="W241">
            <v>2363.161315068493</v>
          </cell>
          <cell r="X241">
            <v>15.41</v>
          </cell>
          <cell r="Y241" t="str">
            <v>MED SYSTEMS</v>
          </cell>
          <cell r="Z241">
            <v>5245.8447575342461</v>
          </cell>
          <cell r="AB241">
            <v>14.85</v>
          </cell>
          <cell r="AD241">
            <v>0.14849999999999999</v>
          </cell>
          <cell r="AE241">
            <v>1.95E-2</v>
          </cell>
          <cell r="AF241">
            <v>4.0000000000000001E-3</v>
          </cell>
          <cell r="AG241">
            <v>0.125</v>
          </cell>
        </row>
        <row r="242">
          <cell r="A242" t="str">
            <v>W00230</v>
          </cell>
          <cell r="B242">
            <v>233</v>
          </cell>
          <cell r="C242" t="str">
            <v>SIDDAYYA KUDLAMATH</v>
          </cell>
          <cell r="D242">
            <v>1</v>
          </cell>
          <cell r="E242">
            <v>36075</v>
          </cell>
          <cell r="F242">
            <v>1498736</v>
          </cell>
          <cell r="G242">
            <v>993826</v>
          </cell>
          <cell r="L242">
            <v>0.20399999999999999</v>
          </cell>
          <cell r="O242">
            <v>36840</v>
          </cell>
          <cell r="P242">
            <v>36870</v>
          </cell>
          <cell r="Q242">
            <v>40510</v>
          </cell>
          <cell r="R242">
            <v>23845</v>
          </cell>
          <cell r="S242">
            <v>16665</v>
          </cell>
          <cell r="T242">
            <v>22</v>
          </cell>
          <cell r="V242">
            <v>969981</v>
          </cell>
          <cell r="W242">
            <v>11926.78007671233</v>
          </cell>
          <cell r="X242">
            <v>15.41</v>
          </cell>
          <cell r="Y242" t="str">
            <v>MED SYSTEMS</v>
          </cell>
          <cell r="Z242">
            <v>12695.058178356165</v>
          </cell>
          <cell r="AB242">
            <v>15.1</v>
          </cell>
          <cell r="AD242">
            <v>0.151</v>
          </cell>
          <cell r="AE242">
            <v>1.95E-2</v>
          </cell>
          <cell r="AF242">
            <v>4.0000000000000001E-3</v>
          </cell>
          <cell r="AG242">
            <v>0.1275</v>
          </cell>
        </row>
        <row r="243">
          <cell r="A243" t="str">
            <v>W00225</v>
          </cell>
          <cell r="B243">
            <v>234</v>
          </cell>
          <cell r="C243" t="str">
            <v>G NEUROMED DIAGNOSTICS</v>
          </cell>
          <cell r="D243">
            <v>2</v>
          </cell>
          <cell r="E243">
            <v>36075</v>
          </cell>
          <cell r="F243">
            <v>6422000</v>
          </cell>
          <cell r="G243">
            <v>5041559</v>
          </cell>
          <cell r="L243">
            <v>0.23019999999999999</v>
          </cell>
          <cell r="O243">
            <v>36798</v>
          </cell>
          <cell r="P243">
            <v>36889</v>
          </cell>
          <cell r="Q243">
            <v>593100</v>
          </cell>
          <cell r="R243">
            <v>303702</v>
          </cell>
          <cell r="S243">
            <v>289398</v>
          </cell>
          <cell r="T243">
            <v>3</v>
          </cell>
          <cell r="V243">
            <v>4737857</v>
          </cell>
          <cell r="W243">
            <v>8964.2850526027378</v>
          </cell>
          <cell r="X243">
            <v>15.41</v>
          </cell>
          <cell r="Y243" t="str">
            <v>MED SYSTEMS</v>
          </cell>
          <cell r="Z243">
            <v>62008.812807397262</v>
          </cell>
          <cell r="AB243">
            <v>15.1</v>
          </cell>
          <cell r="AD243">
            <v>0.151</v>
          </cell>
          <cell r="AE243">
            <v>1.95E-2</v>
          </cell>
          <cell r="AF243">
            <v>4.0000000000000001E-3</v>
          </cell>
          <cell r="AG243">
            <v>0.1275</v>
          </cell>
        </row>
        <row r="244">
          <cell r="A244" t="str">
            <v>W00231</v>
          </cell>
          <cell r="B244">
            <v>235</v>
          </cell>
          <cell r="C244" t="str">
            <v>MURARI PRASAD MISHRA</v>
          </cell>
          <cell r="D244">
            <v>1</v>
          </cell>
          <cell r="E244">
            <v>36075</v>
          </cell>
          <cell r="F244">
            <v>451250</v>
          </cell>
          <cell r="G244">
            <v>157772</v>
          </cell>
          <cell r="L244">
            <v>0.2364</v>
          </cell>
          <cell r="O244">
            <v>36859</v>
          </cell>
          <cell r="P244">
            <v>36889</v>
          </cell>
          <cell r="Q244">
            <v>17528</v>
          </cell>
          <cell r="R244">
            <v>14463</v>
          </cell>
          <cell r="S244">
            <v>3065</v>
          </cell>
          <cell r="T244">
            <v>3</v>
          </cell>
          <cell r="V244">
            <v>143309</v>
          </cell>
          <cell r="W244">
            <v>278.45135013698626</v>
          </cell>
          <cell r="X244">
            <v>15.41</v>
          </cell>
          <cell r="Y244" t="str">
            <v>MED SYSTEMS</v>
          </cell>
          <cell r="Z244">
            <v>1875.6203394520548</v>
          </cell>
          <cell r="AB244">
            <v>15.1</v>
          </cell>
          <cell r="AD244">
            <v>0.151</v>
          </cell>
          <cell r="AE244">
            <v>1.95E-2</v>
          </cell>
          <cell r="AF244">
            <v>4.0000000000000001E-3</v>
          </cell>
          <cell r="AG244">
            <v>0.1275</v>
          </cell>
        </row>
        <row r="245">
          <cell r="A245" t="str">
            <v>W00233</v>
          </cell>
          <cell r="B245">
            <v>236</v>
          </cell>
          <cell r="C245" t="str">
            <v>KALPANA JHAKU</v>
          </cell>
          <cell r="D245">
            <v>1</v>
          </cell>
          <cell r="E245">
            <v>36091</v>
          </cell>
          <cell r="F245">
            <v>317136</v>
          </cell>
          <cell r="G245">
            <v>112824</v>
          </cell>
          <cell r="L245">
            <v>0.22989999999999999</v>
          </cell>
          <cell r="O245">
            <v>36850</v>
          </cell>
          <cell r="P245">
            <v>36880</v>
          </cell>
          <cell r="Q245">
            <v>12500</v>
          </cell>
          <cell r="R245">
            <v>10368</v>
          </cell>
          <cell r="S245">
            <v>2132</v>
          </cell>
          <cell r="T245">
            <v>12</v>
          </cell>
          <cell r="V245">
            <v>102456</v>
          </cell>
          <cell r="W245">
            <v>774.39893917808217</v>
          </cell>
          <cell r="X245">
            <v>14.91</v>
          </cell>
          <cell r="Y245" t="str">
            <v>MED SYSTEMS</v>
          </cell>
          <cell r="Z245">
            <v>1297.4298016438356</v>
          </cell>
          <cell r="AB245">
            <v>15.1</v>
          </cell>
          <cell r="AD245">
            <v>0.151</v>
          </cell>
          <cell r="AE245">
            <v>1.95E-2</v>
          </cell>
          <cell r="AF245">
            <v>4.0000000000000001E-3</v>
          </cell>
          <cell r="AG245">
            <v>0.1275</v>
          </cell>
        </row>
        <row r="246">
          <cell r="A246" t="str">
            <v>W00236</v>
          </cell>
          <cell r="B246">
            <v>237</v>
          </cell>
          <cell r="C246" t="str">
            <v>B I JAFFERY</v>
          </cell>
          <cell r="D246">
            <v>1</v>
          </cell>
          <cell r="E246">
            <v>36104</v>
          </cell>
          <cell r="F246">
            <v>2030000</v>
          </cell>
          <cell r="G246">
            <v>1416085</v>
          </cell>
          <cell r="L246">
            <v>0.1988</v>
          </cell>
          <cell r="O246">
            <v>36799</v>
          </cell>
          <cell r="P246">
            <v>36890</v>
          </cell>
          <cell r="Q246">
            <v>159455</v>
          </cell>
          <cell r="R246">
            <v>89257</v>
          </cell>
          <cell r="S246">
            <v>70198</v>
          </cell>
          <cell r="T246">
            <v>2</v>
          </cell>
          <cell r="V246">
            <v>1326828</v>
          </cell>
          <cell r="W246">
            <v>1445.3337336986303</v>
          </cell>
          <cell r="X246">
            <v>14.91</v>
          </cell>
          <cell r="Y246" t="str">
            <v>MED SYSTEMS</v>
          </cell>
          <cell r="Z246">
            <v>16802.004654246575</v>
          </cell>
          <cell r="AB246">
            <v>14.6</v>
          </cell>
          <cell r="AD246">
            <v>0.14599999999999999</v>
          </cell>
          <cell r="AE246">
            <v>1.95E-2</v>
          </cell>
          <cell r="AF246">
            <v>4.0000000000000001E-3</v>
          </cell>
          <cell r="AG246">
            <v>0.1225</v>
          </cell>
        </row>
        <row r="247">
          <cell r="A247" t="str">
            <v>w00237</v>
          </cell>
          <cell r="B247">
            <v>238</v>
          </cell>
          <cell r="C247" t="str">
            <v>VERDICT DIAGNOSTICS</v>
          </cell>
          <cell r="D247">
            <v>1</v>
          </cell>
          <cell r="E247">
            <v>36122</v>
          </cell>
          <cell r="F247">
            <v>3960000</v>
          </cell>
          <cell r="G247">
            <v>2422519</v>
          </cell>
          <cell r="L247">
            <v>0.2455</v>
          </cell>
          <cell r="O247">
            <v>36779</v>
          </cell>
          <cell r="P247">
            <v>36870</v>
          </cell>
          <cell r="Q247">
            <v>345979</v>
          </cell>
          <cell r="R247">
            <v>197729</v>
          </cell>
          <cell r="S247">
            <v>148250</v>
          </cell>
          <cell r="T247">
            <v>22</v>
          </cell>
          <cell r="V247">
            <v>2224790</v>
          </cell>
          <cell r="W247">
            <v>32920.796684931505</v>
          </cell>
          <cell r="X247">
            <v>14.91</v>
          </cell>
          <cell r="Y247" t="str">
            <v>MED SYSTEMS</v>
          </cell>
          <cell r="Z247">
            <v>28173.155778082193</v>
          </cell>
          <cell r="AB247">
            <v>14.6</v>
          </cell>
          <cell r="AD247">
            <v>0.14599999999999999</v>
          </cell>
          <cell r="AE247">
            <v>1.95E-2</v>
          </cell>
          <cell r="AF247">
            <v>4.0000000000000001E-3</v>
          </cell>
          <cell r="AG247">
            <v>0.1225</v>
          </cell>
        </row>
        <row r="248">
          <cell r="A248" t="str">
            <v>W00242</v>
          </cell>
          <cell r="B248">
            <v>239</v>
          </cell>
          <cell r="C248" t="str">
            <v>BHARAT SCANS</v>
          </cell>
          <cell r="D248">
            <v>1</v>
          </cell>
          <cell r="E248">
            <v>36138</v>
          </cell>
          <cell r="F248">
            <v>10650000</v>
          </cell>
          <cell r="G248">
            <v>8431352</v>
          </cell>
          <cell r="L248">
            <v>0.21340000000000001</v>
          </cell>
          <cell r="O248">
            <v>36858</v>
          </cell>
          <cell r="P248">
            <v>36888</v>
          </cell>
          <cell r="Q248">
            <v>319000</v>
          </cell>
          <cell r="R248">
            <v>171134</v>
          </cell>
          <cell r="S248">
            <v>147866</v>
          </cell>
          <cell r="T248">
            <v>4</v>
          </cell>
          <cell r="V248">
            <v>8260218</v>
          </cell>
          <cell r="W248">
            <v>19317.594752876714</v>
          </cell>
          <cell r="X248">
            <v>14.91</v>
          </cell>
          <cell r="Y248" t="str">
            <v>MED SYSTEMS</v>
          </cell>
          <cell r="Z248">
            <v>104601.5167610959</v>
          </cell>
          <cell r="AB248">
            <v>14.6</v>
          </cell>
          <cell r="AD248">
            <v>0.14599999999999999</v>
          </cell>
          <cell r="AE248">
            <v>1.95E-2</v>
          </cell>
          <cell r="AF248">
            <v>4.0000000000000001E-3</v>
          </cell>
          <cell r="AG248">
            <v>0.1225</v>
          </cell>
        </row>
        <row r="249">
          <cell r="A249" t="str">
            <v>W00241</v>
          </cell>
          <cell r="B249">
            <v>240</v>
          </cell>
          <cell r="C249" t="str">
            <v>D C PARIJA</v>
          </cell>
          <cell r="D249">
            <v>1</v>
          </cell>
          <cell r="E249">
            <v>36138</v>
          </cell>
          <cell r="F249">
            <v>512000</v>
          </cell>
          <cell r="G249">
            <v>218681</v>
          </cell>
          <cell r="L249">
            <v>0.193</v>
          </cell>
          <cell r="O249">
            <v>36831</v>
          </cell>
          <cell r="P249">
            <v>36861</v>
          </cell>
          <cell r="Q249">
            <v>18770</v>
          </cell>
          <cell r="R249">
            <v>15301</v>
          </cell>
          <cell r="S249">
            <v>3469</v>
          </cell>
          <cell r="T249">
            <v>31</v>
          </cell>
          <cell r="V249">
            <v>203380</v>
          </cell>
          <cell r="W249">
            <v>3333.7603835616442</v>
          </cell>
          <cell r="X249">
            <v>14.91</v>
          </cell>
          <cell r="Y249" t="str">
            <v>MED SYSTEMS</v>
          </cell>
          <cell r="Z249">
            <v>2575.4594465753426</v>
          </cell>
          <cell r="AA249">
            <v>223613.47822136988</v>
          </cell>
          <cell r="AB249">
            <v>14.6</v>
          </cell>
          <cell r="AD249">
            <v>0.14599999999999999</v>
          </cell>
          <cell r="AE249">
            <v>1.95E-2</v>
          </cell>
          <cell r="AF249">
            <v>4.0000000000000001E-3</v>
          </cell>
          <cell r="AG249">
            <v>0.1225</v>
          </cell>
        </row>
        <row r="250">
          <cell r="A250" t="str">
            <v>W00240</v>
          </cell>
          <cell r="B250">
            <v>241</v>
          </cell>
          <cell r="C250" t="str">
            <v>KAMAL NARAIN</v>
          </cell>
          <cell r="D250">
            <v>1</v>
          </cell>
          <cell r="E250">
            <v>36138</v>
          </cell>
          <cell r="F250">
            <v>406400</v>
          </cell>
          <cell r="G250">
            <v>161305</v>
          </cell>
          <cell r="L250">
            <v>0.19520000000000001</v>
          </cell>
          <cell r="O250">
            <v>36856</v>
          </cell>
          <cell r="P250">
            <v>36886</v>
          </cell>
          <cell r="Q250">
            <v>14900</v>
          </cell>
          <cell r="R250">
            <v>12312</v>
          </cell>
          <cell r="S250">
            <v>2588</v>
          </cell>
          <cell r="T250">
            <v>6</v>
          </cell>
          <cell r="V250">
            <v>148993</v>
          </cell>
          <cell r="W250">
            <v>478.08384000000001</v>
          </cell>
          <cell r="X250">
            <v>14.91</v>
          </cell>
          <cell r="Y250" t="str">
            <v>MED SYSTEMS</v>
          </cell>
          <cell r="Z250">
            <v>1886.7412199999999</v>
          </cell>
          <cell r="AA250">
            <v>1501.0058684931507</v>
          </cell>
          <cell r="AB250">
            <v>14.6</v>
          </cell>
          <cell r="AD250">
            <v>0.14599999999999999</v>
          </cell>
          <cell r="AE250">
            <v>1.95E-2</v>
          </cell>
          <cell r="AF250">
            <v>4.0000000000000001E-3</v>
          </cell>
          <cell r="AG250">
            <v>0.1225</v>
          </cell>
        </row>
        <row r="251">
          <cell r="A251" t="str">
            <v>W00243</v>
          </cell>
          <cell r="B251">
            <v>242</v>
          </cell>
          <cell r="C251" t="str">
            <v>ZIA UL HASAN RIZVI</v>
          </cell>
          <cell r="D251">
            <v>1</v>
          </cell>
          <cell r="E251">
            <v>36138</v>
          </cell>
          <cell r="F251">
            <v>344000</v>
          </cell>
          <cell r="G251">
            <v>136092</v>
          </cell>
          <cell r="L251">
            <v>0.20269999999999999</v>
          </cell>
          <cell r="O251">
            <v>36839</v>
          </cell>
          <cell r="P251">
            <v>36869</v>
          </cell>
          <cell r="Q251">
            <v>12620</v>
          </cell>
          <cell r="R251">
            <v>10353</v>
          </cell>
          <cell r="S251">
            <v>2267</v>
          </cell>
          <cell r="T251">
            <v>23</v>
          </cell>
          <cell r="V251">
            <v>125739</v>
          </cell>
          <cell r="W251">
            <v>1606.0487449315069</v>
          </cell>
          <cell r="X251">
            <v>14.91</v>
          </cell>
          <cell r="Y251" t="str">
            <v>MED SYSTEMS</v>
          </cell>
          <cell r="Z251">
            <v>1592.2691284931507</v>
          </cell>
          <cell r="AB251">
            <v>14.6</v>
          </cell>
          <cell r="AD251">
            <v>0.14599999999999999</v>
          </cell>
          <cell r="AE251">
            <v>1.95E-2</v>
          </cell>
          <cell r="AF251">
            <v>4.0000000000000001E-3</v>
          </cell>
          <cell r="AG251">
            <v>0.1225</v>
          </cell>
        </row>
        <row r="252">
          <cell r="A252" t="str">
            <v>W00245</v>
          </cell>
          <cell r="B252">
            <v>243</v>
          </cell>
          <cell r="C252" t="str">
            <v>G. Bhakthavatsalam</v>
          </cell>
          <cell r="D252">
            <v>1</v>
          </cell>
          <cell r="E252">
            <v>36138</v>
          </cell>
          <cell r="F252">
            <v>1125000</v>
          </cell>
          <cell r="G252">
            <v>804910</v>
          </cell>
          <cell r="L252">
            <v>0.1817</v>
          </cell>
          <cell r="O252">
            <v>36831</v>
          </cell>
          <cell r="P252">
            <v>36861</v>
          </cell>
          <cell r="Q252">
            <v>28565</v>
          </cell>
          <cell r="R252">
            <v>16545</v>
          </cell>
          <cell r="S252">
            <v>12020</v>
          </cell>
          <cell r="T252">
            <v>31</v>
          </cell>
          <cell r="V252">
            <v>788365</v>
          </cell>
          <cell r="W252">
            <v>12166.09187808219</v>
          </cell>
          <cell r="X252">
            <v>14.91</v>
          </cell>
          <cell r="Y252" t="str">
            <v>MED SYSTEMS</v>
          </cell>
          <cell r="Z252">
            <v>9983.2927849315074</v>
          </cell>
          <cell r="AB252">
            <v>14.6</v>
          </cell>
          <cell r="AD252">
            <v>0.14599999999999999</v>
          </cell>
          <cell r="AE252">
            <v>1.95E-2</v>
          </cell>
          <cell r="AF252">
            <v>4.0000000000000001E-3</v>
          </cell>
          <cell r="AG252">
            <v>0.1225</v>
          </cell>
        </row>
        <row r="253">
          <cell r="A253" t="str">
            <v>W00244</v>
          </cell>
          <cell r="B253">
            <v>244</v>
          </cell>
          <cell r="C253" t="str">
            <v>REKHA MISHRA</v>
          </cell>
          <cell r="D253">
            <v>1</v>
          </cell>
          <cell r="E253">
            <v>36138</v>
          </cell>
          <cell r="F253">
            <v>372000</v>
          </cell>
          <cell r="G253">
            <v>159522</v>
          </cell>
          <cell r="L253">
            <v>0.19400000000000001</v>
          </cell>
          <cell r="O253">
            <v>36837</v>
          </cell>
          <cell r="P253">
            <v>36867</v>
          </cell>
          <cell r="Q253">
            <v>13700</v>
          </cell>
          <cell r="R253">
            <v>11156</v>
          </cell>
          <cell r="S253">
            <v>2544</v>
          </cell>
          <cell r="T253">
            <v>25</v>
          </cell>
          <cell r="V253">
            <v>148366</v>
          </cell>
          <cell r="W253">
            <v>1971.4386301369861</v>
          </cell>
          <cell r="X253">
            <v>14.91</v>
          </cell>
          <cell r="Y253" t="str">
            <v>MED SYSTEMS</v>
          </cell>
          <cell r="Z253">
            <v>1878.801338630137</v>
          </cell>
          <cell r="AB253">
            <v>14.6</v>
          </cell>
          <cell r="AD253">
            <v>0.14599999999999999</v>
          </cell>
          <cell r="AE253">
            <v>1.95E-2</v>
          </cell>
          <cell r="AF253">
            <v>4.0000000000000001E-3</v>
          </cell>
          <cell r="AG253">
            <v>0.1225</v>
          </cell>
        </row>
        <row r="254">
          <cell r="A254" t="str">
            <v>W00246</v>
          </cell>
          <cell r="B254">
            <v>245</v>
          </cell>
          <cell r="C254" t="str">
            <v>VIJAYA MEDICAL CENTRE</v>
          </cell>
          <cell r="D254">
            <v>3</v>
          </cell>
          <cell r="E254">
            <v>36150</v>
          </cell>
          <cell r="F254">
            <v>20900000</v>
          </cell>
          <cell r="G254">
            <v>20248962</v>
          </cell>
          <cell r="L254">
            <v>0.19139999999999999</v>
          </cell>
          <cell r="O254">
            <v>36848</v>
          </cell>
          <cell r="P254">
            <v>36878</v>
          </cell>
          <cell r="Q254">
            <v>550000</v>
          </cell>
          <cell r="R254">
            <v>231433</v>
          </cell>
          <cell r="S254">
            <v>318567</v>
          </cell>
          <cell r="T254">
            <v>14</v>
          </cell>
          <cell r="V254">
            <v>20017529</v>
          </cell>
          <cell r="W254">
            <v>146956.08413260273</v>
          </cell>
          <cell r="X254">
            <v>14.91</v>
          </cell>
          <cell r="Z254">
            <v>253487.72819424656</v>
          </cell>
          <cell r="AB254">
            <v>14.6</v>
          </cell>
          <cell r="AD254">
            <v>0.14599999999999999</v>
          </cell>
          <cell r="AE254">
            <v>1.95E-2</v>
          </cell>
          <cell r="AF254">
            <v>4.0000000000000001E-3</v>
          </cell>
          <cell r="AG254">
            <v>0.1225</v>
          </cell>
        </row>
        <row r="255">
          <cell r="A255" t="str">
            <v>W00247</v>
          </cell>
          <cell r="B255">
            <v>246</v>
          </cell>
          <cell r="C255" t="str">
            <v>SRI VENKATESWARA DIAGNOSTICS</v>
          </cell>
          <cell r="D255">
            <v>1</v>
          </cell>
          <cell r="E255">
            <v>36157</v>
          </cell>
          <cell r="F255">
            <v>5760000</v>
          </cell>
          <cell r="G255">
            <v>4505090</v>
          </cell>
          <cell r="L255">
            <v>0.18970000000000001</v>
          </cell>
          <cell r="O255">
            <v>36844</v>
          </cell>
          <cell r="P255">
            <v>36874</v>
          </cell>
          <cell r="Q255">
            <v>161700</v>
          </cell>
          <cell r="R255">
            <v>91460</v>
          </cell>
          <cell r="S255">
            <v>70240</v>
          </cell>
          <cell r="T255">
            <v>18</v>
          </cell>
          <cell r="V255">
            <v>4413630</v>
          </cell>
          <cell r="W255">
            <v>41289.810953424654</v>
          </cell>
          <cell r="X255">
            <v>14.91</v>
          </cell>
          <cell r="Z255">
            <v>55891.066364383565</v>
          </cell>
          <cell r="AB255">
            <v>14.6</v>
          </cell>
          <cell r="AD255">
            <v>0.14599999999999999</v>
          </cell>
          <cell r="AE255">
            <v>1.95E-2</v>
          </cell>
          <cell r="AF255">
            <v>4.0000000000000001E-3</v>
          </cell>
          <cell r="AG255">
            <v>0.1225</v>
          </cell>
        </row>
        <row r="256">
          <cell r="A256" t="str">
            <v>W00248</v>
          </cell>
          <cell r="B256">
            <v>247</v>
          </cell>
          <cell r="C256" t="str">
            <v>TELICHERY COOPERATIVE</v>
          </cell>
          <cell r="D256">
            <v>1</v>
          </cell>
          <cell r="E256">
            <v>36157</v>
          </cell>
          <cell r="F256">
            <v>1397584</v>
          </cell>
          <cell r="G256">
            <v>0</v>
          </cell>
          <cell r="L256">
            <v>0.214</v>
          </cell>
          <cell r="O256">
            <v>36324</v>
          </cell>
          <cell r="S256">
            <v>0</v>
          </cell>
          <cell r="T256">
            <v>568</v>
          </cell>
          <cell r="V256">
            <v>0</v>
          </cell>
          <cell r="W256">
            <v>0</v>
          </cell>
          <cell r="X256">
            <v>0</v>
          </cell>
          <cell r="Z256">
            <v>0</v>
          </cell>
          <cell r="AB256">
            <v>14.6</v>
          </cell>
          <cell r="AD256">
            <v>0.14599999999999999</v>
          </cell>
          <cell r="AE256">
            <v>1.95E-2</v>
          </cell>
          <cell r="AF256">
            <v>4.0000000000000001E-3</v>
          </cell>
          <cell r="AG256">
            <v>0.1225</v>
          </cell>
        </row>
        <row r="257">
          <cell r="A257" t="str">
            <v>W00253</v>
          </cell>
          <cell r="B257">
            <v>248</v>
          </cell>
          <cell r="C257" t="str">
            <v>AJIT K TYAGI</v>
          </cell>
          <cell r="D257">
            <v>1</v>
          </cell>
          <cell r="E257">
            <v>36159</v>
          </cell>
          <cell r="F257">
            <v>4410000</v>
          </cell>
          <cell r="G257">
            <v>3337881</v>
          </cell>
          <cell r="L257">
            <v>0.17030000000000001</v>
          </cell>
          <cell r="O257">
            <v>36845</v>
          </cell>
          <cell r="P257">
            <v>36875</v>
          </cell>
          <cell r="Q257">
            <v>112000</v>
          </cell>
          <cell r="R257">
            <v>65289</v>
          </cell>
          <cell r="S257">
            <v>46711</v>
          </cell>
          <cell r="T257">
            <v>17</v>
          </cell>
          <cell r="V257">
            <v>3272592</v>
          </cell>
          <cell r="W257">
            <v>25957.482463561646</v>
          </cell>
          <cell r="X257">
            <v>14.91</v>
          </cell>
          <cell r="Z257">
            <v>41441.773926575341</v>
          </cell>
          <cell r="AB257">
            <v>14.6</v>
          </cell>
          <cell r="AD257">
            <v>0.14599999999999999</v>
          </cell>
          <cell r="AE257">
            <v>1.95E-2</v>
          </cell>
          <cell r="AF257">
            <v>4.0000000000000001E-3</v>
          </cell>
          <cell r="AG257">
            <v>0.1225</v>
          </cell>
        </row>
        <row r="258">
          <cell r="A258" t="str">
            <v>W00251</v>
          </cell>
          <cell r="B258">
            <v>249</v>
          </cell>
          <cell r="C258" t="str">
            <v>ASSAM HOSPITAL CFM</v>
          </cell>
          <cell r="D258">
            <v>1</v>
          </cell>
          <cell r="E258">
            <v>36159</v>
          </cell>
          <cell r="F258">
            <v>1944800</v>
          </cell>
          <cell r="G258">
            <v>1700426</v>
          </cell>
          <cell r="L258">
            <v>0.1784</v>
          </cell>
          <cell r="O258">
            <v>36831</v>
          </cell>
          <cell r="P258">
            <v>36861</v>
          </cell>
          <cell r="Q258">
            <v>56687</v>
          </cell>
          <cell r="R258">
            <v>31752</v>
          </cell>
          <cell r="S258">
            <v>24935</v>
          </cell>
          <cell r="T258">
            <v>31</v>
          </cell>
          <cell r="V258">
            <v>1668674</v>
          </cell>
          <cell r="W258">
            <v>25283.382711232876</v>
          </cell>
          <cell r="X258">
            <v>14.91</v>
          </cell>
          <cell r="Z258">
            <v>21130.898891506848</v>
          </cell>
          <cell r="AB258">
            <v>14.6</v>
          </cell>
          <cell r="AD258">
            <v>0.14599999999999999</v>
          </cell>
          <cell r="AE258">
            <v>1.95E-2</v>
          </cell>
          <cell r="AF258">
            <v>4.0000000000000001E-3</v>
          </cell>
          <cell r="AG258">
            <v>0.1225</v>
          </cell>
        </row>
        <row r="259">
          <cell r="A259" t="str">
            <v>W00252</v>
          </cell>
          <cell r="B259">
            <v>250</v>
          </cell>
          <cell r="C259" t="str">
            <v>ASSAM HOSPITAL CT</v>
          </cell>
          <cell r="D259">
            <v>1</v>
          </cell>
          <cell r="E259">
            <v>36159</v>
          </cell>
          <cell r="F259">
            <v>6086400</v>
          </cell>
          <cell r="G259">
            <v>5321640</v>
          </cell>
          <cell r="L259">
            <v>0.1784</v>
          </cell>
          <cell r="O259">
            <v>36831</v>
          </cell>
          <cell r="P259">
            <v>36861</v>
          </cell>
          <cell r="Q259">
            <v>177408</v>
          </cell>
          <cell r="R259">
            <v>99371</v>
          </cell>
          <cell r="S259">
            <v>78037</v>
          </cell>
          <cell r="T259">
            <v>31</v>
          </cell>
          <cell r="V259">
            <v>5222269</v>
          </cell>
          <cell r="W259">
            <v>79126.675281095886</v>
          </cell>
          <cell r="X259">
            <v>14.91</v>
          </cell>
          <cell r="Z259">
            <v>66131.09464356165</v>
          </cell>
          <cell r="AB259">
            <v>14.6</v>
          </cell>
          <cell r="AD259">
            <v>0.14599999999999999</v>
          </cell>
          <cell r="AE259">
            <v>1.95E-2</v>
          </cell>
          <cell r="AF259">
            <v>4.0000000000000001E-3</v>
          </cell>
          <cell r="AG259">
            <v>0.1225</v>
          </cell>
        </row>
        <row r="260">
          <cell r="A260" t="str">
            <v>W00250</v>
          </cell>
          <cell r="B260">
            <v>251</v>
          </cell>
          <cell r="C260" t="str">
            <v>ASSAM HOSPITAL XRAY</v>
          </cell>
          <cell r="D260">
            <v>1</v>
          </cell>
          <cell r="E260">
            <v>36159</v>
          </cell>
          <cell r="F260">
            <v>1888800</v>
          </cell>
          <cell r="G260">
            <v>1651468</v>
          </cell>
          <cell r="L260">
            <v>0.1784</v>
          </cell>
          <cell r="O260">
            <v>36831</v>
          </cell>
          <cell r="P260">
            <v>36861</v>
          </cell>
          <cell r="Q260">
            <v>55055</v>
          </cell>
          <cell r="R260">
            <v>30838</v>
          </cell>
          <cell r="S260">
            <v>24217</v>
          </cell>
          <cell r="T260">
            <v>31</v>
          </cell>
          <cell r="V260">
            <v>1620630</v>
          </cell>
          <cell r="W260">
            <v>24555.430553424656</v>
          </cell>
          <cell r="X260">
            <v>14.91</v>
          </cell>
          <cell r="Z260">
            <v>20522.503898630137</v>
          </cell>
          <cell r="AB260">
            <v>14.6</v>
          </cell>
          <cell r="AD260">
            <v>0.14599999999999999</v>
          </cell>
          <cell r="AE260">
            <v>1.95E-2</v>
          </cell>
          <cell r="AF260">
            <v>4.0000000000000001E-3</v>
          </cell>
          <cell r="AG260">
            <v>0.1225</v>
          </cell>
        </row>
        <row r="261">
          <cell r="A261" t="str">
            <v>W00249</v>
          </cell>
          <cell r="B261">
            <v>252</v>
          </cell>
          <cell r="C261" t="str">
            <v>COCHIN COOPERATIVE</v>
          </cell>
          <cell r="D261">
            <v>1</v>
          </cell>
          <cell r="E261">
            <v>36159</v>
          </cell>
          <cell r="F261">
            <v>5133330</v>
          </cell>
          <cell r="G261">
            <v>2960431</v>
          </cell>
          <cell r="L261">
            <v>0.20799999999999999</v>
          </cell>
          <cell r="O261">
            <v>36835</v>
          </cell>
          <cell r="P261">
            <v>36865</v>
          </cell>
          <cell r="Q261">
            <v>143111</v>
          </cell>
          <cell r="R261">
            <v>92500</v>
          </cell>
          <cell r="S261">
            <v>50611</v>
          </cell>
          <cell r="T261">
            <v>27</v>
          </cell>
          <cell r="V261">
            <v>2867931</v>
          </cell>
          <cell r="W261">
            <v>44126.8506739726</v>
          </cell>
          <cell r="X261">
            <v>14.91</v>
          </cell>
          <cell r="Z261">
            <v>36317.435274246578</v>
          </cell>
          <cell r="AB261">
            <v>14.6</v>
          </cell>
          <cell r="AD261">
            <v>0.14599999999999999</v>
          </cell>
          <cell r="AE261">
            <v>1.95E-2</v>
          </cell>
          <cell r="AF261">
            <v>4.0000000000000001E-3</v>
          </cell>
          <cell r="AG261">
            <v>0.1225</v>
          </cell>
        </row>
        <row r="262">
          <cell r="A262" t="str">
            <v>W00254</v>
          </cell>
          <cell r="B262">
            <v>253</v>
          </cell>
          <cell r="C262" t="str">
            <v>SPANDAN DIAGNOSTICS(foreclosed in july 99)</v>
          </cell>
          <cell r="D262">
            <v>1</v>
          </cell>
          <cell r="E262">
            <v>36159</v>
          </cell>
          <cell r="F262">
            <v>6253000</v>
          </cell>
          <cell r="G262">
            <v>0</v>
          </cell>
          <cell r="L262">
            <v>0.20019999999999999</v>
          </cell>
          <cell r="O262">
            <v>36326</v>
          </cell>
          <cell r="S262">
            <v>0</v>
          </cell>
          <cell r="T262">
            <v>566</v>
          </cell>
          <cell r="V262">
            <v>0</v>
          </cell>
          <cell r="W262">
            <v>0</v>
          </cell>
          <cell r="X262">
            <v>0</v>
          </cell>
          <cell r="Z262">
            <v>0</v>
          </cell>
          <cell r="AB262">
            <v>14.6</v>
          </cell>
          <cell r="AD262">
            <v>0.14599999999999999</v>
          </cell>
          <cell r="AE262">
            <v>1.95E-2</v>
          </cell>
          <cell r="AF262">
            <v>4.0000000000000001E-3</v>
          </cell>
          <cell r="AG262">
            <v>0.1225</v>
          </cell>
        </row>
        <row r="263">
          <cell r="A263" t="str">
            <v>W00258</v>
          </cell>
          <cell r="B263">
            <v>254</v>
          </cell>
          <cell r="C263" t="str">
            <v>AGNES M P RAYAL</v>
          </cell>
          <cell r="D263">
            <v>1</v>
          </cell>
          <cell r="E263">
            <v>36192</v>
          </cell>
          <cell r="F263">
            <v>937500</v>
          </cell>
          <cell r="G263">
            <v>691557.33</v>
          </cell>
          <cell r="L263">
            <v>0.20269999999999999</v>
          </cell>
          <cell r="O263">
            <v>36849</v>
          </cell>
          <cell r="P263">
            <v>36879</v>
          </cell>
          <cell r="Q263">
            <v>24800</v>
          </cell>
          <cell r="R263">
            <v>13279</v>
          </cell>
          <cell r="S263">
            <v>11521</v>
          </cell>
          <cell r="T263">
            <v>13</v>
          </cell>
          <cell r="V263">
            <v>678278.33</v>
          </cell>
          <cell r="W263">
            <v>4896.7978832410954</v>
          </cell>
          <cell r="X263">
            <v>14.91</v>
          </cell>
          <cell r="Z263">
            <v>8589.2336139534236</v>
          </cell>
          <cell r="AB263">
            <v>14.6</v>
          </cell>
          <cell r="AD263">
            <v>0.14599999999999999</v>
          </cell>
          <cell r="AE263">
            <v>1.95E-2</v>
          </cell>
          <cell r="AF263">
            <v>4.0000000000000001E-3</v>
          </cell>
          <cell r="AG263">
            <v>0.1225</v>
          </cell>
        </row>
        <row r="264">
          <cell r="A264" t="str">
            <v>W00262</v>
          </cell>
          <cell r="B264">
            <v>255</v>
          </cell>
          <cell r="C264" t="str">
            <v>ANIL PATIL</v>
          </cell>
          <cell r="D264">
            <v>1</v>
          </cell>
          <cell r="E264">
            <v>36192</v>
          </cell>
          <cell r="F264">
            <v>1000000</v>
          </cell>
          <cell r="G264">
            <v>97550</v>
          </cell>
          <cell r="L264">
            <v>0.18870000000000001</v>
          </cell>
          <cell r="O264">
            <v>36846</v>
          </cell>
          <cell r="P264">
            <v>36876</v>
          </cell>
          <cell r="Q264">
            <v>49925</v>
          </cell>
          <cell r="R264">
            <v>48412</v>
          </cell>
          <cell r="S264">
            <v>1513</v>
          </cell>
          <cell r="T264">
            <v>16</v>
          </cell>
          <cell r="V264">
            <v>49138</v>
          </cell>
          <cell r="W264">
            <v>406.4587660273973</v>
          </cell>
          <cell r="X264">
            <v>14.91</v>
          </cell>
          <cell r="Z264">
            <v>622.24862958904112</v>
          </cell>
          <cell r="AA264">
            <v>11986.712602739726</v>
          </cell>
          <cell r="AB264">
            <v>14.6</v>
          </cell>
          <cell r="AD264">
            <v>0.14599999999999999</v>
          </cell>
          <cell r="AE264">
            <v>1.95E-2</v>
          </cell>
          <cell r="AF264">
            <v>4.0000000000000001E-3</v>
          </cell>
          <cell r="AG264">
            <v>0.1225</v>
          </cell>
        </row>
        <row r="265">
          <cell r="A265" t="str">
            <v>W00259</v>
          </cell>
          <cell r="B265">
            <v>256</v>
          </cell>
          <cell r="C265" t="str">
            <v>HEMANT THAKKAR</v>
          </cell>
          <cell r="D265">
            <v>1</v>
          </cell>
          <cell r="E265">
            <v>36192</v>
          </cell>
          <cell r="F265">
            <v>939705</v>
          </cell>
          <cell r="G265">
            <v>407227.64</v>
          </cell>
          <cell r="L265">
            <v>0.1812</v>
          </cell>
          <cell r="O265">
            <v>36860</v>
          </cell>
          <cell r="P265">
            <v>36890</v>
          </cell>
          <cell r="Q265">
            <v>34723</v>
          </cell>
          <cell r="R265">
            <v>28657</v>
          </cell>
          <cell r="S265">
            <v>6066</v>
          </cell>
          <cell r="T265">
            <v>2</v>
          </cell>
          <cell r="V265">
            <v>378570.64</v>
          </cell>
          <cell r="W265">
            <v>375.87397242739729</v>
          </cell>
          <cell r="X265">
            <v>14.91</v>
          </cell>
          <cell r="Z265">
            <v>4793.9489182027392</v>
          </cell>
          <cell r="AA265">
            <v>339.84065013698626</v>
          </cell>
          <cell r="AB265">
            <v>14.6</v>
          </cell>
          <cell r="AD265">
            <v>0.14599999999999999</v>
          </cell>
          <cell r="AE265">
            <v>1.95E-2</v>
          </cell>
          <cell r="AF265">
            <v>4.0000000000000001E-3</v>
          </cell>
          <cell r="AG265">
            <v>0.1225</v>
          </cell>
        </row>
        <row r="266">
          <cell r="A266" t="str">
            <v>W00255</v>
          </cell>
          <cell r="B266">
            <v>257</v>
          </cell>
          <cell r="C266" t="str">
            <v>KAMALA SHANMUGHAN</v>
          </cell>
          <cell r="D266">
            <v>1</v>
          </cell>
          <cell r="E266">
            <v>36192</v>
          </cell>
          <cell r="F266">
            <v>800000</v>
          </cell>
          <cell r="G266">
            <v>363866.47</v>
          </cell>
          <cell r="L266">
            <v>0.20019999999999999</v>
          </cell>
          <cell r="O266">
            <v>36838</v>
          </cell>
          <cell r="P266">
            <v>36868</v>
          </cell>
          <cell r="Q266">
            <v>29350</v>
          </cell>
          <cell r="R266">
            <v>23363</v>
          </cell>
          <cell r="S266">
            <v>5987</v>
          </cell>
          <cell r="T266">
            <v>24</v>
          </cell>
          <cell r="V266">
            <v>340503.47</v>
          </cell>
          <cell r="W266">
            <v>4482.3317059068486</v>
          </cell>
          <cell r="X266">
            <v>14.91</v>
          </cell>
          <cell r="Z266">
            <v>4311.8933936630137</v>
          </cell>
          <cell r="AA266">
            <v>2718.7970893150687</v>
          </cell>
          <cell r="AB266">
            <v>14.6</v>
          </cell>
          <cell r="AD266">
            <v>0.14599999999999999</v>
          </cell>
          <cell r="AE266">
            <v>1.95E-2</v>
          </cell>
          <cell r="AF266">
            <v>4.0000000000000001E-3</v>
          </cell>
          <cell r="AG266">
            <v>0.1225</v>
          </cell>
        </row>
        <row r="267">
          <cell r="A267" t="str">
            <v>W00260</v>
          </cell>
          <cell r="B267">
            <v>258</v>
          </cell>
          <cell r="C267" t="str">
            <v>S N KUCHAL</v>
          </cell>
          <cell r="D267">
            <v>1</v>
          </cell>
          <cell r="E267">
            <v>36192</v>
          </cell>
          <cell r="F267">
            <v>1145000</v>
          </cell>
          <cell r="G267">
            <v>0</v>
          </cell>
          <cell r="L267">
            <v>0.18870000000000001</v>
          </cell>
          <cell r="O267">
            <v>36242</v>
          </cell>
          <cell r="S267">
            <v>0</v>
          </cell>
          <cell r="T267">
            <v>650</v>
          </cell>
          <cell r="V267">
            <v>0</v>
          </cell>
          <cell r="W267">
            <v>0</v>
          </cell>
          <cell r="X267">
            <v>14.91</v>
          </cell>
          <cell r="Z267">
            <v>0</v>
          </cell>
          <cell r="AB267">
            <v>14.6</v>
          </cell>
          <cell r="AD267">
            <v>0.14599999999999999</v>
          </cell>
          <cell r="AE267">
            <v>1.95E-2</v>
          </cell>
          <cell r="AF267">
            <v>4.0000000000000001E-3</v>
          </cell>
          <cell r="AG267">
            <v>0.1225</v>
          </cell>
        </row>
        <row r="268">
          <cell r="A268" t="str">
            <v>W00261</v>
          </cell>
          <cell r="B268">
            <v>259</v>
          </cell>
          <cell r="C268" t="str">
            <v>INFERTILITY INSTITUTE</v>
          </cell>
          <cell r="D268">
            <v>2</v>
          </cell>
          <cell r="E268">
            <v>36192</v>
          </cell>
          <cell r="F268">
            <v>1325978</v>
          </cell>
          <cell r="G268">
            <v>999492.9</v>
          </cell>
          <cell r="L268">
            <v>0.2107</v>
          </cell>
          <cell r="O268">
            <v>36831</v>
          </cell>
          <cell r="P268">
            <v>36861</v>
          </cell>
          <cell r="Q268">
            <v>36255</v>
          </cell>
          <cell r="R268">
            <v>18946</v>
          </cell>
          <cell r="S268">
            <v>17309</v>
          </cell>
          <cell r="T268">
            <v>31</v>
          </cell>
          <cell r="V268">
            <v>980546.9</v>
          </cell>
          <cell r="W268">
            <v>17546.953936246573</v>
          </cell>
          <cell r="X268">
            <v>14.91</v>
          </cell>
          <cell r="Z268">
            <v>12416.947469835615</v>
          </cell>
          <cell r="AB268">
            <v>14.6</v>
          </cell>
          <cell r="AD268">
            <v>0.14599999999999999</v>
          </cell>
          <cell r="AE268">
            <v>1.95E-2</v>
          </cell>
          <cell r="AF268">
            <v>4.0000000000000001E-3</v>
          </cell>
          <cell r="AG268">
            <v>0.1225</v>
          </cell>
        </row>
        <row r="269">
          <cell r="A269" t="str">
            <v>W00257</v>
          </cell>
          <cell r="B269">
            <v>260</v>
          </cell>
          <cell r="C269" t="str">
            <v>MUKUND LAL MEMORIAL FOUNDATION</v>
          </cell>
          <cell r="D269">
            <v>1</v>
          </cell>
          <cell r="E269">
            <v>36192</v>
          </cell>
          <cell r="F269">
            <v>1331200</v>
          </cell>
          <cell r="G269">
            <v>-1.1300000000046566</v>
          </cell>
          <cell r="L269">
            <v>0.20280000000000001</v>
          </cell>
          <cell r="O269">
            <v>36790</v>
          </cell>
          <cell r="S269">
            <v>0</v>
          </cell>
          <cell r="T269">
            <v>102</v>
          </cell>
          <cell r="V269">
            <v>-1.1300000000046566</v>
          </cell>
          <cell r="W269">
            <v>-6.4040350685195424E-2</v>
          </cell>
          <cell r="X269">
            <v>14.91</v>
          </cell>
          <cell r="Z269">
            <v>-1.4309515068552117E-2</v>
          </cell>
          <cell r="AB269">
            <v>14.6</v>
          </cell>
          <cell r="AD269">
            <v>0.14599999999999999</v>
          </cell>
          <cell r="AE269">
            <v>1.95E-2</v>
          </cell>
          <cell r="AF269">
            <v>4.0000000000000001E-3</v>
          </cell>
          <cell r="AG269">
            <v>0.1225</v>
          </cell>
        </row>
        <row r="270">
          <cell r="A270" t="str">
            <v>W00256</v>
          </cell>
          <cell r="B270">
            <v>261</v>
          </cell>
          <cell r="C270" t="str">
            <v>UNITED SCAN CENTRE</v>
          </cell>
          <cell r="D270">
            <v>1</v>
          </cell>
          <cell r="E270">
            <v>36192</v>
          </cell>
          <cell r="F270">
            <v>2120000</v>
          </cell>
          <cell r="G270">
            <v>1555688.53</v>
          </cell>
          <cell r="L270">
            <v>0.1928</v>
          </cell>
          <cell r="O270">
            <v>36851</v>
          </cell>
          <cell r="P270">
            <v>36881</v>
          </cell>
          <cell r="Q270">
            <v>55000</v>
          </cell>
          <cell r="R270">
            <v>30349</v>
          </cell>
          <cell r="S270">
            <v>24651</v>
          </cell>
          <cell r="T270">
            <v>11</v>
          </cell>
          <cell r="V270">
            <v>1525339.53</v>
          </cell>
          <cell r="W270">
            <v>8862.8495211616446</v>
          </cell>
          <cell r="X270">
            <v>14.91</v>
          </cell>
          <cell r="Z270">
            <v>19315.813264693155</v>
          </cell>
          <cell r="AB270">
            <v>14.6</v>
          </cell>
          <cell r="AD270">
            <v>0.14599999999999999</v>
          </cell>
          <cell r="AE270">
            <v>1.95E-2</v>
          </cell>
          <cell r="AF270">
            <v>4.0000000000000001E-3</v>
          </cell>
          <cell r="AG270">
            <v>0.1225</v>
          </cell>
        </row>
        <row r="271">
          <cell r="A271" t="str">
            <v>W00263</v>
          </cell>
          <cell r="B271">
            <v>262</v>
          </cell>
          <cell r="C271" t="str">
            <v>B C CHOUBEY</v>
          </cell>
          <cell r="D271">
            <v>1</v>
          </cell>
          <cell r="E271">
            <v>36207</v>
          </cell>
          <cell r="F271">
            <v>335000</v>
          </cell>
          <cell r="G271">
            <v>150234.57</v>
          </cell>
          <cell r="L271">
            <v>0.1767</v>
          </cell>
          <cell r="O271">
            <v>36859</v>
          </cell>
          <cell r="P271">
            <v>36889</v>
          </cell>
          <cell r="Q271">
            <v>11950</v>
          </cell>
          <cell r="R271">
            <v>9768</v>
          </cell>
          <cell r="S271">
            <v>2182</v>
          </cell>
          <cell r="T271">
            <v>3</v>
          </cell>
          <cell r="V271">
            <v>140466.57</v>
          </cell>
          <cell r="W271">
            <v>204.00364043013698</v>
          </cell>
          <cell r="X271">
            <v>14.91</v>
          </cell>
          <cell r="Z271">
            <v>1778.7685841013699</v>
          </cell>
          <cell r="AA271">
            <v>3332.5464986301372</v>
          </cell>
          <cell r="AB271">
            <v>14.6</v>
          </cell>
          <cell r="AD271">
            <v>0.14599999999999999</v>
          </cell>
          <cell r="AE271">
            <v>1.95E-2</v>
          </cell>
          <cell r="AF271">
            <v>4.0000000000000001E-3</v>
          </cell>
          <cell r="AG271">
            <v>0.1225</v>
          </cell>
        </row>
        <row r="272">
          <cell r="A272" t="str">
            <v>W00264</v>
          </cell>
          <cell r="B272">
            <v>263</v>
          </cell>
          <cell r="C272" t="str">
            <v>RAI MEMORIAL MEDICAL CENTRE</v>
          </cell>
          <cell r="D272">
            <v>1</v>
          </cell>
          <cell r="E272">
            <v>36207</v>
          </cell>
          <cell r="F272">
            <v>1125000</v>
          </cell>
          <cell r="G272">
            <v>817805.1</v>
          </cell>
          <cell r="L272">
            <v>0.18529999999999999</v>
          </cell>
          <cell r="O272">
            <v>36857</v>
          </cell>
          <cell r="P272">
            <v>36887</v>
          </cell>
          <cell r="Q272">
            <v>28600</v>
          </cell>
          <cell r="R272">
            <v>16148</v>
          </cell>
          <cell r="S272">
            <v>12452</v>
          </cell>
          <cell r="T272">
            <v>5</v>
          </cell>
          <cell r="V272">
            <v>801657.1</v>
          </cell>
          <cell r="W272">
            <v>2034.8912415068489</v>
          </cell>
          <cell r="X272">
            <v>14.91</v>
          </cell>
          <cell r="Z272">
            <v>10151.614470986302</v>
          </cell>
          <cell r="AA272">
            <v>289.90454794520548</v>
          </cell>
          <cell r="AB272">
            <v>14.6</v>
          </cell>
          <cell r="AD272">
            <v>0.14599999999999999</v>
          </cell>
          <cell r="AE272">
            <v>1.95E-2</v>
          </cell>
          <cell r="AF272">
            <v>4.0000000000000001E-3</v>
          </cell>
          <cell r="AG272">
            <v>0.1225</v>
          </cell>
        </row>
        <row r="273">
          <cell r="A273" t="str">
            <v>W00266</v>
          </cell>
          <cell r="B273">
            <v>264</v>
          </cell>
          <cell r="C273" t="str">
            <v>GURMAIL SINGH</v>
          </cell>
          <cell r="D273">
            <v>1</v>
          </cell>
          <cell r="E273">
            <v>36208</v>
          </cell>
          <cell r="F273">
            <v>423750</v>
          </cell>
          <cell r="G273">
            <v>192135</v>
          </cell>
          <cell r="L273">
            <v>0.20039999999999999</v>
          </cell>
          <cell r="O273">
            <v>36848</v>
          </cell>
          <cell r="P273">
            <v>36878</v>
          </cell>
          <cell r="Q273">
            <v>15500</v>
          </cell>
          <cell r="R273">
            <v>12335</v>
          </cell>
          <cell r="S273">
            <v>3165</v>
          </cell>
          <cell r="T273">
            <v>14</v>
          </cell>
          <cell r="V273">
            <v>179800</v>
          </cell>
          <cell r="W273">
            <v>1382.0462465753426</v>
          </cell>
          <cell r="X273">
            <v>14.91</v>
          </cell>
          <cell r="Z273">
            <v>2276.8591232876711</v>
          </cell>
          <cell r="AA273">
            <v>47090.381076712336</v>
          </cell>
          <cell r="AB273">
            <v>14.6</v>
          </cell>
          <cell r="AD273">
            <v>0.14599999999999999</v>
          </cell>
          <cell r="AE273">
            <v>1.95E-2</v>
          </cell>
          <cell r="AF273">
            <v>4.0000000000000001E-3</v>
          </cell>
          <cell r="AG273">
            <v>0.1225</v>
          </cell>
        </row>
        <row r="274">
          <cell r="A274" t="str">
            <v>W00265</v>
          </cell>
          <cell r="B274">
            <v>265</v>
          </cell>
          <cell r="C274" t="str">
            <v>LITTLE FLOWER RELIGIOUS &amp; CHARITABLE</v>
          </cell>
          <cell r="D274">
            <v>1</v>
          </cell>
          <cell r="E274">
            <v>36208</v>
          </cell>
          <cell r="F274">
            <v>449685</v>
          </cell>
          <cell r="G274">
            <v>277361</v>
          </cell>
          <cell r="L274">
            <v>0.24160000000000001</v>
          </cell>
          <cell r="O274">
            <v>36789</v>
          </cell>
          <cell r="P274">
            <v>36880</v>
          </cell>
          <cell r="Q274">
            <v>44720</v>
          </cell>
          <cell r="R274">
            <v>28010</v>
          </cell>
          <cell r="S274">
            <v>16710</v>
          </cell>
          <cell r="T274">
            <v>12</v>
          </cell>
          <cell r="V274">
            <v>249351</v>
          </cell>
          <cell r="W274">
            <v>1980.5984087671234</v>
          </cell>
          <cell r="X274">
            <v>14.91</v>
          </cell>
          <cell r="Z274">
            <v>3157.603444109589</v>
          </cell>
          <cell r="AB274">
            <v>14.6</v>
          </cell>
          <cell r="AD274">
            <v>0.14599999999999999</v>
          </cell>
          <cell r="AE274">
            <v>1.95E-2</v>
          </cell>
          <cell r="AF274">
            <v>4.0000000000000001E-3</v>
          </cell>
          <cell r="AG274">
            <v>0.1225</v>
          </cell>
        </row>
        <row r="275">
          <cell r="A275" t="str">
            <v>W00268</v>
          </cell>
          <cell r="B275">
            <v>266</v>
          </cell>
          <cell r="C275" t="str">
            <v>GANESH SCAN CENTRE</v>
          </cell>
          <cell r="D275">
            <v>1</v>
          </cell>
          <cell r="E275">
            <v>36231</v>
          </cell>
          <cell r="F275">
            <v>900000</v>
          </cell>
          <cell r="G275">
            <v>682317</v>
          </cell>
          <cell r="L275">
            <v>0.18279999999999999</v>
          </cell>
          <cell r="O275">
            <v>36832</v>
          </cell>
          <cell r="P275">
            <v>36862</v>
          </cell>
          <cell r="Q275">
            <v>22900</v>
          </cell>
          <cell r="R275">
            <v>12646</v>
          </cell>
          <cell r="S275">
            <v>10254</v>
          </cell>
          <cell r="T275">
            <v>30</v>
          </cell>
          <cell r="V275">
            <v>669671</v>
          </cell>
          <cell r="W275">
            <v>10061.577435616438</v>
          </cell>
          <cell r="X275">
            <v>14.91</v>
          </cell>
          <cell r="Z275">
            <v>8480.2365180821926</v>
          </cell>
          <cell r="AB275">
            <v>14.6</v>
          </cell>
          <cell r="AD275">
            <v>0.14599999999999999</v>
          </cell>
          <cell r="AE275">
            <v>1.95E-2</v>
          </cell>
          <cell r="AF275">
            <v>4.0000000000000001E-3</v>
          </cell>
          <cell r="AG275">
            <v>0.1225</v>
          </cell>
        </row>
        <row r="276">
          <cell r="A276" t="str">
            <v>W00270</v>
          </cell>
          <cell r="B276">
            <v>267</v>
          </cell>
          <cell r="C276" t="str">
            <v>M K SARAOGI</v>
          </cell>
          <cell r="D276">
            <v>1</v>
          </cell>
          <cell r="E276">
            <v>36253</v>
          </cell>
          <cell r="F276">
            <v>916250</v>
          </cell>
          <cell r="G276">
            <v>471587</v>
          </cell>
          <cell r="L276">
            <v>0.19950000000000001</v>
          </cell>
          <cell r="O276">
            <v>36850</v>
          </cell>
          <cell r="P276">
            <v>36880</v>
          </cell>
          <cell r="Q276">
            <v>33800</v>
          </cell>
          <cell r="R276">
            <v>26069</v>
          </cell>
          <cell r="S276">
            <v>7731</v>
          </cell>
          <cell r="T276">
            <v>12</v>
          </cell>
          <cell r="V276">
            <v>445518</v>
          </cell>
          <cell r="W276">
            <v>2922.1098410958903</v>
          </cell>
          <cell r="X276">
            <v>14.91</v>
          </cell>
          <cell r="Z276">
            <v>5641.7225967123286</v>
          </cell>
          <cell r="AA276">
            <v>7305.3500493150677</v>
          </cell>
          <cell r="AB276">
            <v>14.35</v>
          </cell>
          <cell r="AD276">
            <v>0.14349999999999999</v>
          </cell>
          <cell r="AE276">
            <v>1.95E-2</v>
          </cell>
          <cell r="AF276">
            <v>4.0000000000000001E-3</v>
          </cell>
          <cell r="AG276">
            <v>0.11999999999999998</v>
          </cell>
        </row>
        <row r="277">
          <cell r="A277" t="str">
            <v>W00269</v>
          </cell>
          <cell r="B277">
            <v>268</v>
          </cell>
          <cell r="C277" t="str">
            <v>SUNIL BHATIA</v>
          </cell>
          <cell r="D277">
            <v>1</v>
          </cell>
          <cell r="E277">
            <v>36253</v>
          </cell>
          <cell r="F277">
            <v>851000</v>
          </cell>
          <cell r="G277">
            <v>436763</v>
          </cell>
          <cell r="L277">
            <v>0.19450000000000001</v>
          </cell>
          <cell r="O277">
            <v>36851</v>
          </cell>
          <cell r="P277">
            <v>36881</v>
          </cell>
          <cell r="Q277">
            <v>31200</v>
          </cell>
          <cell r="R277">
            <v>24219</v>
          </cell>
          <cell r="S277">
            <v>6981</v>
          </cell>
          <cell r="T277">
            <v>11</v>
          </cell>
          <cell r="V277">
            <v>412544</v>
          </cell>
          <cell r="W277">
            <v>2418.1859945205479</v>
          </cell>
          <cell r="X277">
            <v>14.91</v>
          </cell>
          <cell r="Z277">
            <v>5224.1633490410959</v>
          </cell>
          <cell r="AB277">
            <v>14.35</v>
          </cell>
          <cell r="AD277">
            <v>0.14349999999999999</v>
          </cell>
          <cell r="AE277">
            <v>1.95E-2</v>
          </cell>
          <cell r="AF277">
            <v>4.0000000000000001E-3</v>
          </cell>
          <cell r="AG277">
            <v>0.11999999999999998</v>
          </cell>
        </row>
        <row r="278">
          <cell r="A278" t="str">
            <v>W10001</v>
          </cell>
          <cell r="B278">
            <v>269</v>
          </cell>
          <cell r="C278" t="str">
            <v>R N BAGGA ( Forcl in Oct-00 )</v>
          </cell>
          <cell r="D278">
            <v>1</v>
          </cell>
          <cell r="E278">
            <v>36283</v>
          </cell>
          <cell r="F278">
            <v>249000</v>
          </cell>
          <cell r="G278">
            <v>0</v>
          </cell>
          <cell r="L278">
            <v>0.17929999999999999</v>
          </cell>
          <cell r="O278">
            <v>36772</v>
          </cell>
          <cell r="S278">
            <v>0</v>
          </cell>
          <cell r="T278">
            <v>120</v>
          </cell>
          <cell r="V278">
            <v>0</v>
          </cell>
          <cell r="W278">
            <v>0</v>
          </cell>
          <cell r="X278">
            <v>14.91</v>
          </cell>
          <cell r="Z278">
            <v>0</v>
          </cell>
          <cell r="AA278">
            <v>11242.338147945205</v>
          </cell>
          <cell r="AB278">
            <v>14.35</v>
          </cell>
          <cell r="AD278">
            <v>0.14349999999999999</v>
          </cell>
          <cell r="AE278">
            <v>1.95E-2</v>
          </cell>
          <cell r="AF278">
            <v>4.0000000000000001E-3</v>
          </cell>
          <cell r="AG278">
            <v>0.11999999999999998</v>
          </cell>
        </row>
        <row r="279">
          <cell r="A279" t="str">
            <v>W10002</v>
          </cell>
          <cell r="B279">
            <v>270</v>
          </cell>
          <cell r="C279" t="str">
            <v>HARBANS K SINGH</v>
          </cell>
          <cell r="D279">
            <v>1</v>
          </cell>
          <cell r="E279">
            <v>36293</v>
          </cell>
          <cell r="F279">
            <v>392000</v>
          </cell>
          <cell r="G279">
            <v>213785</v>
          </cell>
          <cell r="L279">
            <v>0.21560000000000001</v>
          </cell>
          <cell r="O279">
            <v>36851</v>
          </cell>
          <cell r="P279">
            <v>36881</v>
          </cell>
          <cell r="Q279">
            <v>14700</v>
          </cell>
          <cell r="R279">
            <v>10912</v>
          </cell>
          <cell r="S279">
            <v>3788</v>
          </cell>
          <cell r="T279">
            <v>11</v>
          </cell>
          <cell r="V279">
            <v>202873</v>
          </cell>
          <cell r="W279">
            <v>1318.1742652054795</v>
          </cell>
          <cell r="X279">
            <v>14.91</v>
          </cell>
          <cell r="Z279">
            <v>2569.0391597260273</v>
          </cell>
          <cell r="AA279">
            <v>13767.51879890411</v>
          </cell>
          <cell r="AB279">
            <v>14.35</v>
          </cell>
          <cell r="AD279">
            <v>0.14349999999999999</v>
          </cell>
          <cell r="AE279">
            <v>1.95E-2</v>
          </cell>
          <cell r="AF279">
            <v>4.0000000000000001E-3</v>
          </cell>
          <cell r="AG279">
            <v>0.11999999999999998</v>
          </cell>
        </row>
        <row r="280">
          <cell r="A280" t="str">
            <v>W10003</v>
          </cell>
          <cell r="B280">
            <v>271</v>
          </cell>
          <cell r="C280" t="str">
            <v>R K GUPTA</v>
          </cell>
          <cell r="D280">
            <v>1</v>
          </cell>
          <cell r="E280">
            <v>36293</v>
          </cell>
          <cell r="F280">
            <v>425000</v>
          </cell>
          <cell r="G280">
            <v>226273</v>
          </cell>
          <cell r="L280">
            <v>0.1787</v>
          </cell>
          <cell r="O280">
            <v>36848</v>
          </cell>
          <cell r="P280">
            <v>36878</v>
          </cell>
          <cell r="Q280">
            <v>15160</v>
          </cell>
          <cell r="R280">
            <v>11837</v>
          </cell>
          <cell r="S280">
            <v>3323</v>
          </cell>
          <cell r="T280">
            <v>14</v>
          </cell>
          <cell r="V280">
            <v>214436</v>
          </cell>
          <cell r="W280">
            <v>1469.797218630137</v>
          </cell>
          <cell r="X280">
            <v>14.91</v>
          </cell>
          <cell r="Z280">
            <v>2715.4647550684931</v>
          </cell>
          <cell r="AA280">
            <v>8150.8703342465742</v>
          </cell>
          <cell r="AB280">
            <v>14.35</v>
          </cell>
          <cell r="AD280">
            <v>0.14349999999999999</v>
          </cell>
          <cell r="AE280">
            <v>1.95E-2</v>
          </cell>
          <cell r="AF280">
            <v>4.0000000000000001E-3</v>
          </cell>
          <cell r="AG280">
            <v>0.11999999999999998</v>
          </cell>
        </row>
        <row r="281">
          <cell r="A281" t="str">
            <v>W10005</v>
          </cell>
          <cell r="B281">
            <v>272</v>
          </cell>
          <cell r="C281" t="str">
            <v>KISHORE DIAGNOSTICS</v>
          </cell>
          <cell r="D281">
            <v>2</v>
          </cell>
          <cell r="E281">
            <v>36300</v>
          </cell>
          <cell r="F281">
            <v>360000</v>
          </cell>
          <cell r="G281">
            <v>197216</v>
          </cell>
          <cell r="L281">
            <v>0.17730000000000001</v>
          </cell>
          <cell r="O281">
            <v>36841</v>
          </cell>
          <cell r="P281">
            <v>36871</v>
          </cell>
          <cell r="Q281">
            <v>13200</v>
          </cell>
          <cell r="R281">
            <v>10327</v>
          </cell>
          <cell r="S281">
            <v>2873</v>
          </cell>
          <cell r="T281">
            <v>21</v>
          </cell>
          <cell r="V281">
            <v>186889</v>
          </cell>
          <cell r="W281">
            <v>1906.4214073972605</v>
          </cell>
          <cell r="X281">
            <v>14.91</v>
          </cell>
          <cell r="Z281">
            <v>2366.6291695890413</v>
          </cell>
          <cell r="AB281">
            <v>14.35</v>
          </cell>
          <cell r="AD281">
            <v>0.14349999999999999</v>
          </cell>
          <cell r="AE281">
            <v>1.95E-2</v>
          </cell>
          <cell r="AF281">
            <v>4.0000000000000001E-3</v>
          </cell>
          <cell r="AG281">
            <v>0.11999999999999998</v>
          </cell>
        </row>
        <row r="282">
          <cell r="A282" t="str">
            <v>W10006</v>
          </cell>
          <cell r="B282">
            <v>273</v>
          </cell>
          <cell r="C282" t="str">
            <v>SARAL ADVANCED DIAGNOSTICS</v>
          </cell>
          <cell r="D282">
            <v>1</v>
          </cell>
          <cell r="E282">
            <v>36300</v>
          </cell>
          <cell r="F282">
            <v>23000000</v>
          </cell>
          <cell r="G282">
            <v>20111539</v>
          </cell>
          <cell r="L282">
            <v>0.15959999999999999</v>
          </cell>
          <cell r="O282">
            <v>36844</v>
          </cell>
          <cell r="P282">
            <v>36874</v>
          </cell>
          <cell r="Q282">
            <v>587200</v>
          </cell>
          <cell r="R282">
            <v>323353</v>
          </cell>
          <cell r="S282">
            <v>263847</v>
          </cell>
          <cell r="T282">
            <v>18</v>
          </cell>
          <cell r="V282">
            <v>19788186</v>
          </cell>
          <cell r="W282">
            <v>155746.57737205477</v>
          </cell>
          <cell r="X282">
            <v>14.91</v>
          </cell>
          <cell r="Z282">
            <v>250583.49180986302</v>
          </cell>
          <cell r="AB282">
            <v>14.35</v>
          </cell>
          <cell r="AD282">
            <v>0.14349999999999999</v>
          </cell>
          <cell r="AE282">
            <v>1.95E-2</v>
          </cell>
          <cell r="AF282">
            <v>4.0000000000000001E-3</v>
          </cell>
          <cell r="AG282">
            <v>0.11999999999999998</v>
          </cell>
        </row>
        <row r="283">
          <cell r="A283" t="str">
            <v>W10007</v>
          </cell>
          <cell r="B283">
            <v>274</v>
          </cell>
          <cell r="C283" t="str">
            <v>SHEEL NURSING HOME(foreclosed in july 99)</v>
          </cell>
          <cell r="D283">
            <v>1</v>
          </cell>
          <cell r="E283">
            <v>36300</v>
          </cell>
          <cell r="F283">
            <v>8962500</v>
          </cell>
          <cell r="G283">
            <v>0</v>
          </cell>
          <cell r="L283">
            <v>0.19059999999999999</v>
          </cell>
          <cell r="O283">
            <v>36327</v>
          </cell>
          <cell r="S283">
            <v>0</v>
          </cell>
          <cell r="T283">
            <v>565</v>
          </cell>
          <cell r="V283">
            <v>0</v>
          </cell>
          <cell r="W283">
            <v>0</v>
          </cell>
          <cell r="X283">
            <v>0</v>
          </cell>
          <cell r="Z283">
            <v>0</v>
          </cell>
          <cell r="AB283">
            <v>14.35</v>
          </cell>
          <cell r="AD283">
            <v>0.14349999999999999</v>
          </cell>
          <cell r="AE283">
            <v>1.95E-2</v>
          </cell>
          <cell r="AF283">
            <v>4.0000000000000001E-3</v>
          </cell>
          <cell r="AG283">
            <v>0.11999999999999998</v>
          </cell>
        </row>
        <row r="284">
          <cell r="A284" t="str">
            <v>W10004</v>
          </cell>
          <cell r="B284">
            <v>275</v>
          </cell>
          <cell r="C284" t="str">
            <v>ULTRASONX</v>
          </cell>
          <cell r="D284">
            <v>2</v>
          </cell>
          <cell r="E284">
            <v>36300</v>
          </cell>
          <cell r="F284">
            <v>1580000</v>
          </cell>
          <cell r="G284">
            <v>1237725</v>
          </cell>
          <cell r="L284">
            <v>0.18290000000000001</v>
          </cell>
          <cell r="O284">
            <v>36835</v>
          </cell>
          <cell r="P284">
            <v>36865</v>
          </cell>
          <cell r="Q284">
            <v>40110</v>
          </cell>
          <cell r="R284">
            <v>21499</v>
          </cell>
          <cell r="S284">
            <v>18611</v>
          </cell>
          <cell r="T284">
            <v>27</v>
          </cell>
          <cell r="V284">
            <v>1216226</v>
          </cell>
          <cell r="W284">
            <v>16455.037961095892</v>
          </cell>
          <cell r="X284">
            <v>14.91</v>
          </cell>
          <cell r="Z284">
            <v>15401.419711232877</v>
          </cell>
          <cell r="AB284">
            <v>14.35</v>
          </cell>
          <cell r="AD284">
            <v>0.14349999999999999</v>
          </cell>
          <cell r="AE284">
            <v>1.95E-2</v>
          </cell>
          <cell r="AF284">
            <v>4.0000000000000001E-3</v>
          </cell>
          <cell r="AG284">
            <v>0.11999999999999998</v>
          </cell>
        </row>
        <row r="285">
          <cell r="A285" t="str">
            <v>W10008</v>
          </cell>
          <cell r="B285">
            <v>276</v>
          </cell>
          <cell r="C285" t="str">
            <v>CHRISTRAJ HOSPITAL (JUNE 99)</v>
          </cell>
          <cell r="D285">
            <v>1</v>
          </cell>
          <cell r="E285">
            <v>36305</v>
          </cell>
          <cell r="F285">
            <v>341539</v>
          </cell>
          <cell r="G285">
            <v>168501</v>
          </cell>
          <cell r="L285">
            <v>0.17630000000000001</v>
          </cell>
          <cell r="O285">
            <v>36845</v>
          </cell>
          <cell r="P285">
            <v>36875</v>
          </cell>
          <cell r="Q285">
            <v>13400</v>
          </cell>
          <cell r="R285">
            <v>10959</v>
          </cell>
          <cell r="S285">
            <v>2441</v>
          </cell>
          <cell r="T285">
            <v>17</v>
          </cell>
          <cell r="V285">
            <v>157542</v>
          </cell>
          <cell r="W285">
            <v>1293.6140498630139</v>
          </cell>
          <cell r="X285">
            <v>14.66</v>
          </cell>
          <cell r="Z285">
            <v>1961.548967671233</v>
          </cell>
          <cell r="AB285">
            <v>14.35</v>
          </cell>
          <cell r="AD285">
            <v>0.14349999999999999</v>
          </cell>
          <cell r="AE285">
            <v>1.95E-2</v>
          </cell>
          <cell r="AF285">
            <v>4.0000000000000001E-3</v>
          </cell>
          <cell r="AG285">
            <v>0.11999999999999998</v>
          </cell>
        </row>
        <row r="286">
          <cell r="A286" t="str">
            <v>W10009</v>
          </cell>
          <cell r="B286">
            <v>277</v>
          </cell>
          <cell r="C286" t="str">
            <v>THANKAM PANOSE (JUNE 99)</v>
          </cell>
          <cell r="D286">
            <v>1</v>
          </cell>
          <cell r="E286">
            <v>36305</v>
          </cell>
          <cell r="F286">
            <v>316743</v>
          </cell>
          <cell r="G286">
            <v>153676</v>
          </cell>
          <cell r="L286">
            <v>0.20080000000000001</v>
          </cell>
          <cell r="O286">
            <v>36859</v>
          </cell>
          <cell r="P286">
            <v>36889</v>
          </cell>
          <cell r="Q286">
            <v>12400</v>
          </cell>
          <cell r="R286">
            <v>9863</v>
          </cell>
          <cell r="S286">
            <v>2537</v>
          </cell>
          <cell r="T286">
            <v>3</v>
          </cell>
          <cell r="V286">
            <v>143813</v>
          </cell>
          <cell r="W286">
            <v>237.35055123287671</v>
          </cell>
          <cell r="X286">
            <v>14.66</v>
          </cell>
          <cell r="Z286">
            <v>1790.6097528767125</v>
          </cell>
          <cell r="AB286">
            <v>14.35</v>
          </cell>
          <cell r="AD286">
            <v>0.14349999999999999</v>
          </cell>
          <cell r="AE286">
            <v>1.95E-2</v>
          </cell>
          <cell r="AF286">
            <v>4.0000000000000001E-3</v>
          </cell>
          <cell r="AG286">
            <v>0.11999999999999998</v>
          </cell>
        </row>
        <row r="287">
          <cell r="A287" t="str">
            <v>W10011</v>
          </cell>
          <cell r="B287">
            <v>278</v>
          </cell>
          <cell r="C287" t="str">
            <v>SHUBHAM DIAGNOSTICS CENTRE P LTD</v>
          </cell>
          <cell r="D287">
            <v>1</v>
          </cell>
          <cell r="E287">
            <v>36314</v>
          </cell>
          <cell r="F287">
            <v>1551250</v>
          </cell>
          <cell r="G287">
            <v>1208844</v>
          </cell>
          <cell r="L287">
            <v>0.18659999999999999</v>
          </cell>
          <cell r="O287">
            <v>36835</v>
          </cell>
          <cell r="P287">
            <v>36865</v>
          </cell>
          <cell r="Q287">
            <v>39400</v>
          </cell>
          <cell r="R287">
            <v>20861</v>
          </cell>
          <cell r="S287">
            <v>18539</v>
          </cell>
          <cell r="T287">
            <v>27</v>
          </cell>
          <cell r="V287">
            <v>1187983</v>
          </cell>
          <cell r="W287">
            <v>16398.071097534244</v>
          </cell>
          <cell r="X287">
            <v>14.66</v>
          </cell>
          <cell r="Z287">
            <v>14791.527511780823</v>
          </cell>
          <cell r="AB287">
            <v>14.35</v>
          </cell>
          <cell r="AD287">
            <v>0.14349999999999999</v>
          </cell>
          <cell r="AE287">
            <v>1.95E-2</v>
          </cell>
          <cell r="AF287">
            <v>4.0000000000000001E-3</v>
          </cell>
          <cell r="AG287">
            <v>0.11999999999999998</v>
          </cell>
        </row>
        <row r="288">
          <cell r="A288" t="str">
            <v>W10010</v>
          </cell>
          <cell r="B288">
            <v>279</v>
          </cell>
          <cell r="C288" t="str">
            <v>SRINIVASA ULTRA SOUND SCANNING CENTRE</v>
          </cell>
          <cell r="D288">
            <v>1</v>
          </cell>
          <cell r="E288">
            <v>36314</v>
          </cell>
          <cell r="F288">
            <v>885150</v>
          </cell>
          <cell r="G288">
            <v>0</v>
          </cell>
          <cell r="L288">
            <v>0.19209999999999999</v>
          </cell>
          <cell r="O288">
            <v>36743</v>
          </cell>
          <cell r="S288">
            <v>0</v>
          </cell>
          <cell r="T288">
            <v>149</v>
          </cell>
          <cell r="V288">
            <v>0</v>
          </cell>
          <cell r="W288">
            <v>0</v>
          </cell>
          <cell r="X288">
            <v>14.66</v>
          </cell>
          <cell r="Z288">
            <v>0</v>
          </cell>
          <cell r="AB288">
            <v>14.35</v>
          </cell>
          <cell r="AD288">
            <v>0.14349999999999999</v>
          </cell>
          <cell r="AE288">
            <v>1.95E-2</v>
          </cell>
          <cell r="AF288">
            <v>4.0000000000000001E-3</v>
          </cell>
          <cell r="AG288">
            <v>0.11999999999999998</v>
          </cell>
        </row>
        <row r="289">
          <cell r="A289" t="str">
            <v>W10012</v>
          </cell>
          <cell r="B289">
            <v>280</v>
          </cell>
          <cell r="C289" t="str">
            <v>Y K DIAGNOSTICS</v>
          </cell>
          <cell r="D289">
            <v>1</v>
          </cell>
          <cell r="E289">
            <v>36314</v>
          </cell>
          <cell r="F289">
            <v>5888100</v>
          </cell>
          <cell r="G289">
            <v>5155730</v>
          </cell>
          <cell r="L289">
            <v>0.18640000000000001</v>
          </cell>
          <cell r="O289">
            <v>36856</v>
          </cell>
          <cell r="P289">
            <v>36886</v>
          </cell>
          <cell r="Q289">
            <v>168000</v>
          </cell>
          <cell r="R289">
            <v>88998</v>
          </cell>
          <cell r="S289">
            <v>79002</v>
          </cell>
          <cell r="T289">
            <v>6</v>
          </cell>
          <cell r="V289">
            <v>5066732</v>
          </cell>
          <cell r="W289">
            <v>15525.022106301369</v>
          </cell>
          <cell r="X289">
            <v>14.66</v>
          </cell>
          <cell r="Z289">
            <v>63085.671910136989</v>
          </cell>
          <cell r="AB289">
            <v>14.35</v>
          </cell>
          <cell r="AD289">
            <v>0.14349999999999999</v>
          </cell>
          <cell r="AE289">
            <v>1.95E-2</v>
          </cell>
          <cell r="AF289">
            <v>4.0000000000000001E-3</v>
          </cell>
          <cell r="AG289">
            <v>0.11999999999999998</v>
          </cell>
        </row>
        <row r="290">
          <cell r="A290" t="str">
            <v>W10013</v>
          </cell>
          <cell r="B290">
            <v>281</v>
          </cell>
          <cell r="C290" t="str">
            <v>BBS Mediscanners Pvt Ltd</v>
          </cell>
          <cell r="D290">
            <v>1</v>
          </cell>
          <cell r="E290">
            <v>36326</v>
          </cell>
          <cell r="F290">
            <v>1267500</v>
          </cell>
          <cell r="G290">
            <v>990615</v>
          </cell>
          <cell r="L290">
            <v>0.2102</v>
          </cell>
          <cell r="O290">
            <v>36835</v>
          </cell>
          <cell r="S290">
            <v>0</v>
          </cell>
          <cell r="T290">
            <v>57</v>
          </cell>
          <cell r="V290">
            <v>990615</v>
          </cell>
          <cell r="W290">
            <v>32517.683728767119</v>
          </cell>
          <cell r="X290">
            <v>14.66</v>
          </cell>
          <cell r="Z290">
            <v>12334.106654794521</v>
          </cell>
          <cell r="AB290">
            <v>14.35</v>
          </cell>
          <cell r="AD290">
            <v>0.14349999999999999</v>
          </cell>
          <cell r="AE290">
            <v>1.95E-2</v>
          </cell>
          <cell r="AF290">
            <v>4.0000000000000001E-3</v>
          </cell>
          <cell r="AG290">
            <v>0.11999999999999998</v>
          </cell>
        </row>
        <row r="291">
          <cell r="A291" t="str">
            <v>W10015</v>
          </cell>
          <cell r="B291">
            <v>282</v>
          </cell>
          <cell r="C291" t="str">
            <v>Duljeet Yadav</v>
          </cell>
          <cell r="D291">
            <v>1</v>
          </cell>
          <cell r="E291">
            <v>36326</v>
          </cell>
          <cell r="F291">
            <v>348000</v>
          </cell>
          <cell r="G291">
            <v>206867</v>
          </cell>
          <cell r="L291">
            <v>0.19719999999999999</v>
          </cell>
          <cell r="O291">
            <v>36834</v>
          </cell>
          <cell r="P291">
            <v>36864</v>
          </cell>
          <cell r="Q291">
            <v>12760</v>
          </cell>
          <cell r="R291">
            <v>9407</v>
          </cell>
          <cell r="S291">
            <v>3353</v>
          </cell>
          <cell r="T291">
            <v>28</v>
          </cell>
          <cell r="V291">
            <v>197460</v>
          </cell>
          <cell r="W291">
            <v>2987.1099616438355</v>
          </cell>
          <cell r="X291">
            <v>14.66</v>
          </cell>
          <cell r="Z291">
            <v>2458.5663452054796</v>
          </cell>
          <cell r="AA291">
            <v>27008.36597589041</v>
          </cell>
          <cell r="AB291">
            <v>14.35</v>
          </cell>
          <cell r="AD291">
            <v>0.14349999999999999</v>
          </cell>
          <cell r="AE291">
            <v>1.95E-2</v>
          </cell>
          <cell r="AF291">
            <v>4.0000000000000001E-3</v>
          </cell>
          <cell r="AG291">
            <v>0.11999999999999998</v>
          </cell>
        </row>
        <row r="292">
          <cell r="A292" t="str">
            <v>W10016</v>
          </cell>
          <cell r="B292">
            <v>283</v>
          </cell>
          <cell r="C292" t="str">
            <v>Mrs Neena Kwatra</v>
          </cell>
          <cell r="D292">
            <v>1</v>
          </cell>
          <cell r="E292">
            <v>36326</v>
          </cell>
          <cell r="F292">
            <v>360000</v>
          </cell>
          <cell r="G292">
            <v>212979</v>
          </cell>
          <cell r="L292">
            <v>0.1857</v>
          </cell>
          <cell r="O292">
            <v>36837</v>
          </cell>
          <cell r="P292">
            <v>36867</v>
          </cell>
          <cell r="Q292">
            <v>13020</v>
          </cell>
          <cell r="R292">
            <v>9769</v>
          </cell>
          <cell r="S292">
            <v>3251</v>
          </cell>
          <cell r="T292">
            <v>25</v>
          </cell>
          <cell r="V292">
            <v>203210</v>
          </cell>
          <cell r="W292">
            <v>2584.6641780821919</v>
          </cell>
          <cell r="X292">
            <v>14.66</v>
          </cell>
          <cell r="Z292">
            <v>2530.1593589041095</v>
          </cell>
          <cell r="AB292">
            <v>14.35</v>
          </cell>
          <cell r="AD292">
            <v>0.14349999999999999</v>
          </cell>
          <cell r="AE292">
            <v>1.95E-2</v>
          </cell>
          <cell r="AF292">
            <v>4.0000000000000001E-3</v>
          </cell>
          <cell r="AG292">
            <v>0.11999999999999998</v>
          </cell>
        </row>
        <row r="293">
          <cell r="A293" t="str">
            <v>W10017</v>
          </cell>
          <cell r="B293">
            <v>284</v>
          </cell>
          <cell r="C293" t="str">
            <v>V B Rajavel</v>
          </cell>
          <cell r="D293">
            <v>1</v>
          </cell>
          <cell r="E293">
            <v>36326</v>
          </cell>
          <cell r="F293">
            <v>412500</v>
          </cell>
          <cell r="G293">
            <v>328087</v>
          </cell>
          <cell r="L293">
            <v>0.18440000000000001</v>
          </cell>
          <cell r="O293">
            <v>36834</v>
          </cell>
          <cell r="P293">
            <v>36864</v>
          </cell>
          <cell r="Q293">
            <v>10480</v>
          </cell>
          <cell r="R293">
            <v>5507</v>
          </cell>
          <cell r="S293">
            <v>4973</v>
          </cell>
          <cell r="T293">
            <v>28</v>
          </cell>
          <cell r="V293">
            <v>322580</v>
          </cell>
          <cell r="W293">
            <v>4563.1371397260282</v>
          </cell>
          <cell r="X293">
            <v>14.66</v>
          </cell>
          <cell r="Z293">
            <v>4016.4303232876709</v>
          </cell>
          <cell r="AB293">
            <v>14.35</v>
          </cell>
          <cell r="AD293">
            <v>0.14349999999999999</v>
          </cell>
          <cell r="AE293">
            <v>1.95E-2</v>
          </cell>
          <cell r="AF293">
            <v>4.0000000000000001E-3</v>
          </cell>
          <cell r="AG293">
            <v>0.11999999999999998</v>
          </cell>
        </row>
        <row r="294">
          <cell r="A294" t="str">
            <v>W10014</v>
          </cell>
          <cell r="B294">
            <v>285</v>
          </cell>
          <cell r="C294" t="str">
            <v>Kartiayani Nursing Home</v>
          </cell>
          <cell r="D294">
            <v>1</v>
          </cell>
          <cell r="E294">
            <v>36326</v>
          </cell>
          <cell r="F294">
            <v>1314908</v>
          </cell>
          <cell r="G294">
            <v>744007</v>
          </cell>
          <cell r="L294">
            <v>0.19220000000000001</v>
          </cell>
          <cell r="O294">
            <v>36847</v>
          </cell>
          <cell r="P294">
            <v>36877</v>
          </cell>
          <cell r="Q294">
            <v>50325</v>
          </cell>
          <cell r="R294">
            <v>38573</v>
          </cell>
          <cell r="S294">
            <v>11752</v>
          </cell>
          <cell r="T294">
            <v>15</v>
          </cell>
          <cell r="V294">
            <v>705434</v>
          </cell>
          <cell r="W294">
            <v>5571.9622520547946</v>
          </cell>
          <cell r="X294">
            <v>14.66</v>
          </cell>
          <cell r="Z294">
            <v>8783.3297435616441</v>
          </cell>
          <cell r="AB294">
            <v>14.35</v>
          </cell>
          <cell r="AD294">
            <v>0.14349999999999999</v>
          </cell>
          <cell r="AE294">
            <v>1.95E-2</v>
          </cell>
          <cell r="AF294">
            <v>4.0000000000000001E-3</v>
          </cell>
          <cell r="AG294">
            <v>0.11999999999999998</v>
          </cell>
        </row>
        <row r="295">
          <cell r="A295" t="str">
            <v>W10020</v>
          </cell>
          <cell r="B295">
            <v>286</v>
          </cell>
          <cell r="C295" t="str">
            <v>N.S.THAKUR</v>
          </cell>
          <cell r="D295">
            <v>1</v>
          </cell>
          <cell r="E295">
            <v>36336</v>
          </cell>
          <cell r="F295">
            <v>333952</v>
          </cell>
          <cell r="G295">
            <v>191228</v>
          </cell>
          <cell r="L295">
            <v>0.22189999999999999</v>
          </cell>
          <cell r="O295">
            <v>36843</v>
          </cell>
          <cell r="P295">
            <v>36873</v>
          </cell>
          <cell r="Q295">
            <v>13207</v>
          </cell>
          <cell r="R295">
            <v>9720</v>
          </cell>
          <cell r="S295">
            <v>3487</v>
          </cell>
          <cell r="T295">
            <v>19</v>
          </cell>
          <cell r="V295">
            <v>181508</v>
          </cell>
          <cell r="W295">
            <v>2096.5914487671234</v>
          </cell>
          <cell r="X295">
            <v>14.66</v>
          </cell>
          <cell r="Z295">
            <v>2259.9486487671234</v>
          </cell>
          <cell r="AB295">
            <v>14.35</v>
          </cell>
          <cell r="AD295">
            <v>0.14349999999999999</v>
          </cell>
          <cell r="AE295">
            <v>1.95E-2</v>
          </cell>
          <cell r="AF295">
            <v>4.0000000000000001E-3</v>
          </cell>
          <cell r="AG295">
            <v>0.11999999999999998</v>
          </cell>
        </row>
        <row r="296">
          <cell r="A296" t="str">
            <v>W10019</v>
          </cell>
          <cell r="B296">
            <v>287</v>
          </cell>
          <cell r="C296" t="str">
            <v>SRI GANGACHARAN HOSPITAL</v>
          </cell>
          <cell r="D296">
            <v>1</v>
          </cell>
          <cell r="E296">
            <v>36336</v>
          </cell>
          <cell r="F296">
            <v>1781811</v>
          </cell>
          <cell r="G296">
            <v>1416627</v>
          </cell>
          <cell r="L296">
            <v>0.1938</v>
          </cell>
          <cell r="O296">
            <v>36842</v>
          </cell>
          <cell r="P296">
            <v>36872</v>
          </cell>
          <cell r="Q296">
            <v>46700</v>
          </cell>
          <cell r="R296">
            <v>24134</v>
          </cell>
          <cell r="S296">
            <v>22566</v>
          </cell>
          <cell r="T296">
            <v>20</v>
          </cell>
          <cell r="V296">
            <v>1392493</v>
          </cell>
          <cell r="W296">
            <v>14787.131145205478</v>
          </cell>
          <cell r="X296">
            <v>14.66</v>
          </cell>
          <cell r="Z296">
            <v>17337.873117260271</v>
          </cell>
          <cell r="AB296">
            <v>14.35</v>
          </cell>
          <cell r="AD296">
            <v>0.14349999999999999</v>
          </cell>
          <cell r="AE296">
            <v>1.95E-2</v>
          </cell>
          <cell r="AF296">
            <v>4.0000000000000001E-3</v>
          </cell>
          <cell r="AG296">
            <v>0.11999999999999998</v>
          </cell>
        </row>
        <row r="297">
          <cell r="A297" t="str">
            <v>W10018</v>
          </cell>
          <cell r="B297">
            <v>288</v>
          </cell>
          <cell r="C297" t="str">
            <v>VERDICT DIAGNOSTICS-II</v>
          </cell>
          <cell r="D297">
            <v>1</v>
          </cell>
          <cell r="E297">
            <v>36336</v>
          </cell>
          <cell r="F297">
            <v>5609000</v>
          </cell>
          <cell r="G297">
            <v>4186618</v>
          </cell>
          <cell r="L297">
            <v>0.1832</v>
          </cell>
          <cell r="O297">
            <v>36783</v>
          </cell>
          <cell r="P297">
            <v>36874</v>
          </cell>
          <cell r="Q297">
            <v>469754</v>
          </cell>
          <cell r="R297">
            <v>278508</v>
          </cell>
          <cell r="S297">
            <v>191246</v>
          </cell>
          <cell r="T297">
            <v>18</v>
          </cell>
          <cell r="V297">
            <v>3908110</v>
          </cell>
          <cell r="W297">
            <v>35307.90009863014</v>
          </cell>
          <cell r="X297">
            <v>14.66</v>
          </cell>
          <cell r="Z297">
            <v>48659.71700273973</v>
          </cell>
          <cell r="AB297">
            <v>14.35</v>
          </cell>
          <cell r="AD297">
            <v>0.14349999999999999</v>
          </cell>
          <cell r="AE297">
            <v>1.95E-2</v>
          </cell>
          <cell r="AF297">
            <v>4.0000000000000001E-3</v>
          </cell>
          <cell r="AG297">
            <v>0.11999999999999998</v>
          </cell>
        </row>
        <row r="298">
          <cell r="A298" t="str">
            <v>W10030</v>
          </cell>
          <cell r="B298">
            <v>289</v>
          </cell>
          <cell r="C298" t="str">
            <v>KALPANA ALEXANDER</v>
          </cell>
          <cell r="D298">
            <v>1</v>
          </cell>
          <cell r="E298">
            <v>36346</v>
          </cell>
          <cell r="F298">
            <v>1180000</v>
          </cell>
          <cell r="G298">
            <v>760927</v>
          </cell>
          <cell r="L298">
            <v>0.1764</v>
          </cell>
          <cell r="O298">
            <v>36835</v>
          </cell>
          <cell r="P298">
            <v>36865</v>
          </cell>
          <cell r="Q298">
            <v>42365</v>
          </cell>
          <cell r="R298">
            <v>31332</v>
          </cell>
          <cell r="S298">
            <v>11033</v>
          </cell>
          <cell r="T298">
            <v>27</v>
          </cell>
          <cell r="V298">
            <v>729595</v>
          </cell>
          <cell r="W298">
            <v>9520.3152493150683</v>
          </cell>
          <cell r="X298">
            <v>14.66</v>
          </cell>
          <cell r="Z298">
            <v>9084.1573616438345</v>
          </cell>
          <cell r="AB298">
            <v>14.35</v>
          </cell>
          <cell r="AD298">
            <v>0.14349999999999999</v>
          </cell>
          <cell r="AE298">
            <v>1.95E-2</v>
          </cell>
          <cell r="AF298">
            <v>4.0000000000000001E-3</v>
          </cell>
          <cell r="AG298">
            <v>0.11999999999999998</v>
          </cell>
        </row>
        <row r="299">
          <cell r="A299" t="str">
            <v>W10021</v>
          </cell>
          <cell r="B299">
            <v>290</v>
          </cell>
          <cell r="C299" t="str">
            <v>LAKSHMI SCAN  &amp; COLOR DOPPLER</v>
          </cell>
          <cell r="D299">
            <v>1</v>
          </cell>
          <cell r="E299">
            <v>36346</v>
          </cell>
          <cell r="F299">
            <v>1312500</v>
          </cell>
          <cell r="G299">
            <v>947007</v>
          </cell>
          <cell r="L299">
            <v>0.18310000000000001</v>
          </cell>
          <cell r="O299">
            <v>36850</v>
          </cell>
          <cell r="P299">
            <v>36880</v>
          </cell>
          <cell r="Q299">
            <v>38555</v>
          </cell>
          <cell r="R299">
            <v>24307</v>
          </cell>
          <cell r="S299">
            <v>14248</v>
          </cell>
          <cell r="T299">
            <v>12</v>
          </cell>
          <cell r="V299">
            <v>922700</v>
          </cell>
          <cell r="W299">
            <v>5554.4012054794521</v>
          </cell>
          <cell r="X299">
            <v>14.66</v>
          </cell>
          <cell r="Z299">
            <v>11488.49978082192</v>
          </cell>
          <cell r="AB299">
            <v>14.35</v>
          </cell>
          <cell r="AD299">
            <v>0.14349999999999999</v>
          </cell>
          <cell r="AE299">
            <v>1.95E-2</v>
          </cell>
          <cell r="AF299">
            <v>4.0000000000000001E-3</v>
          </cell>
          <cell r="AG299">
            <v>0.11999999999999998</v>
          </cell>
        </row>
        <row r="300">
          <cell r="A300" t="str">
            <v>W10028</v>
          </cell>
          <cell r="B300">
            <v>291</v>
          </cell>
          <cell r="C300" t="str">
            <v>R.K.PRAKASH</v>
          </cell>
          <cell r="D300">
            <v>1</v>
          </cell>
          <cell r="E300">
            <v>36346</v>
          </cell>
          <cell r="F300">
            <v>200000</v>
          </cell>
          <cell r="G300">
            <v>123245</v>
          </cell>
          <cell r="L300">
            <v>0.19</v>
          </cell>
          <cell r="O300">
            <v>36844</v>
          </cell>
          <cell r="P300">
            <v>36874</v>
          </cell>
          <cell r="Q300">
            <v>7235</v>
          </cell>
          <cell r="R300">
            <v>5311</v>
          </cell>
          <cell r="S300">
            <v>1924</v>
          </cell>
          <cell r="T300">
            <v>18</v>
          </cell>
          <cell r="V300">
            <v>117934</v>
          </cell>
          <cell r="W300">
            <v>1105.0254246575341</v>
          </cell>
          <cell r="X300">
            <v>14.66</v>
          </cell>
          <cell r="Z300">
            <v>1468.3913873972604</v>
          </cell>
          <cell r="AB300">
            <v>14.35</v>
          </cell>
          <cell r="AD300">
            <v>0.14349999999999999</v>
          </cell>
          <cell r="AE300">
            <v>1.95E-2</v>
          </cell>
          <cell r="AF300">
            <v>4.0000000000000001E-3</v>
          </cell>
          <cell r="AG300">
            <v>0.11999999999999998</v>
          </cell>
        </row>
        <row r="301">
          <cell r="A301" t="str">
            <v>W10027</v>
          </cell>
          <cell r="B301">
            <v>292</v>
          </cell>
          <cell r="C301" t="str">
            <v>V PADMAJA</v>
          </cell>
          <cell r="D301">
            <v>1</v>
          </cell>
          <cell r="E301">
            <v>36346</v>
          </cell>
          <cell r="F301">
            <v>376008</v>
          </cell>
          <cell r="G301">
            <v>227531</v>
          </cell>
          <cell r="L301">
            <v>0.20150000000000001</v>
          </cell>
          <cell r="O301">
            <v>36842</v>
          </cell>
          <cell r="P301">
            <v>36872</v>
          </cell>
          <cell r="Q301">
            <v>14082</v>
          </cell>
          <cell r="R301">
            <v>10313</v>
          </cell>
          <cell r="S301">
            <v>3769</v>
          </cell>
          <cell r="T301">
            <v>20</v>
          </cell>
          <cell r="V301">
            <v>217218</v>
          </cell>
          <cell r="W301">
            <v>2398.3247671232875</v>
          </cell>
          <cell r="X301">
            <v>14.66</v>
          </cell>
          <cell r="Z301">
            <v>2704.5723912328767</v>
          </cell>
          <cell r="AB301">
            <v>14.35</v>
          </cell>
          <cell r="AD301">
            <v>0.14349999999999999</v>
          </cell>
          <cell r="AE301">
            <v>1.95E-2</v>
          </cell>
          <cell r="AF301">
            <v>4.0000000000000001E-3</v>
          </cell>
          <cell r="AG301">
            <v>0.11999999999999998</v>
          </cell>
        </row>
        <row r="302">
          <cell r="A302" t="str">
            <v>W10029</v>
          </cell>
          <cell r="B302">
            <v>293</v>
          </cell>
          <cell r="C302" t="str">
            <v>VIVEK SONDHI</v>
          </cell>
          <cell r="D302">
            <v>1</v>
          </cell>
          <cell r="E302">
            <v>36346</v>
          </cell>
          <cell r="F302">
            <v>1088250</v>
          </cell>
          <cell r="G302">
            <v>803690</v>
          </cell>
          <cell r="L302">
            <v>0.18459999999999999</v>
          </cell>
          <cell r="O302">
            <v>36854</v>
          </cell>
          <cell r="P302">
            <v>36884</v>
          </cell>
          <cell r="Q302">
            <v>31980</v>
          </cell>
          <cell r="R302">
            <v>19787</v>
          </cell>
          <cell r="S302">
            <v>12193</v>
          </cell>
          <cell r="T302">
            <v>8</v>
          </cell>
          <cell r="V302">
            <v>783903</v>
          </cell>
          <cell r="W302">
            <v>3171.6930147945204</v>
          </cell>
          <cell r="X302">
            <v>14.66</v>
          </cell>
          <cell r="Z302">
            <v>9760.3440378082196</v>
          </cell>
          <cell r="AB302">
            <v>14.35</v>
          </cell>
          <cell r="AD302">
            <v>0.14349999999999999</v>
          </cell>
          <cell r="AE302">
            <v>1.95E-2</v>
          </cell>
          <cell r="AF302">
            <v>4.0000000000000001E-3</v>
          </cell>
          <cell r="AG302">
            <v>0.11999999999999998</v>
          </cell>
        </row>
        <row r="303">
          <cell r="A303" t="str">
            <v>W10024</v>
          </cell>
          <cell r="B303">
            <v>294</v>
          </cell>
          <cell r="C303" t="str">
            <v>AJAY WAHI</v>
          </cell>
          <cell r="D303">
            <v>1</v>
          </cell>
          <cell r="E303">
            <v>36367</v>
          </cell>
          <cell r="F303">
            <v>1481250</v>
          </cell>
          <cell r="G303">
            <v>1203408</v>
          </cell>
          <cell r="L303">
            <v>0.18079999999999999</v>
          </cell>
          <cell r="O303">
            <v>36850</v>
          </cell>
          <cell r="P303">
            <v>36880</v>
          </cell>
          <cell r="Q303">
            <v>37600</v>
          </cell>
          <cell r="R303">
            <v>19714</v>
          </cell>
          <cell r="S303">
            <v>17886</v>
          </cell>
          <cell r="T303">
            <v>12</v>
          </cell>
          <cell r="V303">
            <v>1183694</v>
          </cell>
          <cell r="W303">
            <v>7036.0068558904095</v>
          </cell>
          <cell r="X303">
            <v>14.66</v>
          </cell>
          <cell r="Z303">
            <v>14738.125349041095</v>
          </cell>
          <cell r="AB303">
            <v>14.35</v>
          </cell>
          <cell r="AD303">
            <v>0.14349999999999999</v>
          </cell>
          <cell r="AE303">
            <v>1.95E-2</v>
          </cell>
          <cell r="AF303">
            <v>4.0000000000000001E-3</v>
          </cell>
          <cell r="AG303">
            <v>0.11999999999999998</v>
          </cell>
        </row>
        <row r="304">
          <cell r="A304" t="str">
            <v>W10025</v>
          </cell>
          <cell r="B304">
            <v>295</v>
          </cell>
          <cell r="C304" t="str">
            <v>G SURENDRAN</v>
          </cell>
          <cell r="D304">
            <v>1</v>
          </cell>
          <cell r="E304">
            <v>36367</v>
          </cell>
          <cell r="F304">
            <v>548344</v>
          </cell>
          <cell r="G304">
            <v>334467</v>
          </cell>
          <cell r="L304">
            <v>0.19120000000000001</v>
          </cell>
          <cell r="O304">
            <v>36852</v>
          </cell>
          <cell r="P304">
            <v>36882</v>
          </cell>
          <cell r="Q304">
            <v>20535</v>
          </cell>
          <cell r="R304">
            <v>15278</v>
          </cell>
          <cell r="S304">
            <v>5257</v>
          </cell>
          <cell r="T304">
            <v>10</v>
          </cell>
          <cell r="V304">
            <v>319189</v>
          </cell>
          <cell r="W304">
            <v>1672.0256657534248</v>
          </cell>
          <cell r="X304">
            <v>14.66</v>
          </cell>
          <cell r="Z304">
            <v>3974.2091216438353</v>
          </cell>
          <cell r="AB304">
            <v>14.35</v>
          </cell>
          <cell r="AD304">
            <v>0.14349999999999999</v>
          </cell>
          <cell r="AE304">
            <v>1.95E-2</v>
          </cell>
          <cell r="AF304">
            <v>4.0000000000000001E-3</v>
          </cell>
          <cell r="AG304">
            <v>0.11999999999999998</v>
          </cell>
        </row>
        <row r="305">
          <cell r="A305" t="str">
            <v>W10026</v>
          </cell>
          <cell r="B305">
            <v>296</v>
          </cell>
          <cell r="C305" t="str">
            <v>GOPAL MAHESHWARI</v>
          </cell>
          <cell r="D305">
            <v>1</v>
          </cell>
          <cell r="E305">
            <v>36367</v>
          </cell>
          <cell r="F305">
            <v>1552500</v>
          </cell>
          <cell r="G305">
            <v>1130065</v>
          </cell>
          <cell r="L305">
            <v>0.18509999999999999</v>
          </cell>
          <cell r="O305">
            <v>36835</v>
          </cell>
          <cell r="P305">
            <v>36865</v>
          </cell>
          <cell r="Q305">
            <v>42953</v>
          </cell>
          <cell r="R305">
            <v>25758</v>
          </cell>
          <cell r="S305">
            <v>17195</v>
          </cell>
          <cell r="T305">
            <v>27</v>
          </cell>
          <cell r="V305">
            <v>1104307</v>
          </cell>
          <cell r="W305">
            <v>15120.534503835615</v>
          </cell>
          <cell r="X305">
            <v>14.66</v>
          </cell>
          <cell r="Z305">
            <v>13749.681074520548</v>
          </cell>
          <cell r="AA305">
            <v>10317.324051506848</v>
          </cell>
          <cell r="AB305">
            <v>14.35</v>
          </cell>
          <cell r="AD305">
            <v>0.14349999999999999</v>
          </cell>
          <cell r="AE305">
            <v>1.95E-2</v>
          </cell>
          <cell r="AF305">
            <v>4.0000000000000001E-3</v>
          </cell>
          <cell r="AG305">
            <v>0.11999999999999998</v>
          </cell>
        </row>
        <row r="306">
          <cell r="A306" t="str">
            <v>W10022</v>
          </cell>
          <cell r="B306">
            <v>297</v>
          </cell>
          <cell r="C306" t="str">
            <v>NIKIT P MEHTA</v>
          </cell>
          <cell r="D306">
            <v>1</v>
          </cell>
          <cell r="E306">
            <v>36367</v>
          </cell>
          <cell r="F306">
            <v>1100000</v>
          </cell>
          <cell r="G306">
            <v>-1</v>
          </cell>
          <cell r="L306">
            <v>0.13750000000000001</v>
          </cell>
          <cell r="O306">
            <v>36770</v>
          </cell>
          <cell r="S306">
            <v>0</v>
          </cell>
          <cell r="T306">
            <v>122</v>
          </cell>
          <cell r="V306">
            <v>-1</v>
          </cell>
          <cell r="W306">
            <v>-4.5958904109589048E-2</v>
          </cell>
          <cell r="X306">
            <v>14.66</v>
          </cell>
          <cell r="Z306">
            <v>-1.2450958904109589E-2</v>
          </cell>
          <cell r="AA306">
            <v>88108.839726027407</v>
          </cell>
          <cell r="AB306">
            <v>14.35</v>
          </cell>
          <cell r="AD306">
            <v>0.14349999999999999</v>
          </cell>
          <cell r="AE306">
            <v>1.95E-2</v>
          </cell>
          <cell r="AF306">
            <v>4.0000000000000001E-3</v>
          </cell>
          <cell r="AG306">
            <v>0.11999999999999998</v>
          </cell>
        </row>
        <row r="307">
          <cell r="A307" t="str">
            <v>W10023</v>
          </cell>
          <cell r="B307">
            <v>298</v>
          </cell>
          <cell r="C307" t="str">
            <v>PETER B ALOYSIOUS NAVAMANI</v>
          </cell>
          <cell r="D307">
            <v>1</v>
          </cell>
          <cell r="E307">
            <v>36367</v>
          </cell>
          <cell r="F307">
            <v>284250</v>
          </cell>
          <cell r="G307">
            <v>176455</v>
          </cell>
          <cell r="L307">
            <v>0.19719999999999999</v>
          </cell>
          <cell r="O307">
            <v>36836</v>
          </cell>
          <cell r="P307">
            <v>36866</v>
          </cell>
          <cell r="Q307">
            <v>10420</v>
          </cell>
          <cell r="R307">
            <v>7560</v>
          </cell>
          <cell r="S307">
            <v>2860</v>
          </cell>
          <cell r="T307">
            <v>26</v>
          </cell>
          <cell r="V307">
            <v>168895</v>
          </cell>
          <cell r="W307">
            <v>2372.488887671233</v>
          </cell>
          <cell r="X307">
            <v>14.66</v>
          </cell>
          <cell r="Z307">
            <v>2102.9047041095891</v>
          </cell>
          <cell r="AA307">
            <v>10225.0748630137</v>
          </cell>
          <cell r="AB307">
            <v>14.35</v>
          </cell>
          <cell r="AD307">
            <v>0.14349999999999999</v>
          </cell>
          <cell r="AE307">
            <v>1.95E-2</v>
          </cell>
          <cell r="AF307">
            <v>4.0000000000000001E-3</v>
          </cell>
          <cell r="AG307">
            <v>0.11999999999999998</v>
          </cell>
        </row>
        <row r="308">
          <cell r="A308" t="str">
            <v>W10032</v>
          </cell>
          <cell r="B308">
            <v>299</v>
          </cell>
          <cell r="C308" t="str">
            <v>CHRISTIAN MISSION HOSPITAL</v>
          </cell>
          <cell r="D308">
            <v>1</v>
          </cell>
          <cell r="E308">
            <v>36396</v>
          </cell>
          <cell r="F308">
            <v>337500</v>
          </cell>
          <cell r="G308">
            <v>207647.01</v>
          </cell>
          <cell r="L308">
            <v>0.191</v>
          </cell>
          <cell r="O308">
            <v>36854</v>
          </cell>
          <cell r="P308">
            <v>36884</v>
          </cell>
          <cell r="Q308">
            <v>12200</v>
          </cell>
          <cell r="R308">
            <v>8940</v>
          </cell>
          <cell r="S308">
            <v>3260</v>
          </cell>
          <cell r="T308">
            <v>8</v>
          </cell>
          <cell r="V308">
            <v>198707.01</v>
          </cell>
          <cell r="W308">
            <v>831.84742816438359</v>
          </cell>
          <cell r="X308">
            <v>14.66</v>
          </cell>
          <cell r="Z308">
            <v>2474.0928154684934</v>
          </cell>
          <cell r="AB308">
            <v>14.35</v>
          </cell>
          <cell r="AD308">
            <v>0.14349999999999999</v>
          </cell>
          <cell r="AE308">
            <v>1.95E-2</v>
          </cell>
          <cell r="AF308">
            <v>4.0000000000000001E-3</v>
          </cell>
          <cell r="AG308">
            <v>0.11999999999999998</v>
          </cell>
        </row>
        <row r="309">
          <cell r="A309" t="str">
            <v>W10033</v>
          </cell>
          <cell r="B309">
            <v>300</v>
          </cell>
          <cell r="C309" t="str">
            <v>CLARITY MRI CENTRE PVT LTD(foreclosed in dec 99)</v>
          </cell>
          <cell r="D309">
            <v>1</v>
          </cell>
          <cell r="E309">
            <v>36396</v>
          </cell>
          <cell r="F309">
            <v>19312500</v>
          </cell>
          <cell r="G309">
            <v>0</v>
          </cell>
          <cell r="L309">
            <v>0.1741</v>
          </cell>
          <cell r="O309">
            <v>36396</v>
          </cell>
          <cell r="S309">
            <v>0</v>
          </cell>
          <cell r="T309">
            <v>496</v>
          </cell>
          <cell r="V309">
            <v>0</v>
          </cell>
          <cell r="W309">
            <v>0</v>
          </cell>
          <cell r="X309">
            <v>14.66</v>
          </cell>
          <cell r="Z309">
            <v>0</v>
          </cell>
          <cell r="AB309">
            <v>14.35</v>
          </cell>
          <cell r="AD309">
            <v>0.14349999999999999</v>
          </cell>
          <cell r="AE309">
            <v>1.95E-2</v>
          </cell>
          <cell r="AF309">
            <v>4.0000000000000001E-3</v>
          </cell>
          <cell r="AG309">
            <v>0.11999999999999998</v>
          </cell>
        </row>
        <row r="310">
          <cell r="A310" t="str">
            <v>W10031</v>
          </cell>
          <cell r="B310">
            <v>301</v>
          </cell>
          <cell r="C310" t="str">
            <v>SURENDRANATH REDDY</v>
          </cell>
          <cell r="D310">
            <v>1</v>
          </cell>
          <cell r="E310">
            <v>36396</v>
          </cell>
          <cell r="F310">
            <v>4950000</v>
          </cell>
          <cell r="G310">
            <v>3716016.33</v>
          </cell>
          <cell r="L310">
            <v>0.1724</v>
          </cell>
          <cell r="O310">
            <v>36847</v>
          </cell>
          <cell r="P310">
            <v>36877</v>
          </cell>
          <cell r="Q310">
            <v>184100</v>
          </cell>
          <cell r="R310">
            <v>131451</v>
          </cell>
          <cell r="S310">
            <v>52649</v>
          </cell>
          <cell r="T310">
            <v>15</v>
          </cell>
          <cell r="V310">
            <v>3584565.33</v>
          </cell>
          <cell r="W310">
            <v>25396.399844876709</v>
          </cell>
          <cell r="X310">
            <v>14.66</v>
          </cell>
          <cell r="Z310">
            <v>44631.275612926023</v>
          </cell>
          <cell r="AB310">
            <v>14.35</v>
          </cell>
          <cell r="AD310">
            <v>0.14349999999999999</v>
          </cell>
          <cell r="AE310">
            <v>1.95E-2</v>
          </cell>
          <cell r="AF310">
            <v>4.0000000000000001E-3</v>
          </cell>
          <cell r="AG310">
            <v>0.11999999999999998</v>
          </cell>
        </row>
        <row r="311">
          <cell r="A311" t="str">
            <v>W10035</v>
          </cell>
          <cell r="B311">
            <v>302</v>
          </cell>
          <cell r="C311" t="str">
            <v>HH RAD DADIJI SMT BADAN KUNWAR MEDICAL TRUST</v>
          </cell>
          <cell r="D311">
            <v>1</v>
          </cell>
          <cell r="E311">
            <v>36412</v>
          </cell>
          <cell r="F311">
            <v>3937500</v>
          </cell>
          <cell r="G311">
            <v>3818561.72</v>
          </cell>
          <cell r="L311">
            <v>0.20469999999999999</v>
          </cell>
          <cell r="O311">
            <v>36840</v>
          </cell>
          <cell r="P311">
            <v>36870</v>
          </cell>
          <cell r="Q311">
            <v>126000</v>
          </cell>
          <cell r="R311">
            <v>61758</v>
          </cell>
          <cell r="S311">
            <v>64242</v>
          </cell>
          <cell r="T311">
            <v>22</v>
          </cell>
          <cell r="V311">
            <v>3756803.72</v>
          </cell>
          <cell r="W311">
            <v>46351.753075747947</v>
          </cell>
          <cell r="X311">
            <v>14.66</v>
          </cell>
          <cell r="Z311">
            <v>46775.808728526034</v>
          </cell>
          <cell r="AB311">
            <v>14.35</v>
          </cell>
          <cell r="AD311">
            <v>0.14349999999999999</v>
          </cell>
          <cell r="AE311">
            <v>1.95E-2</v>
          </cell>
          <cell r="AF311">
            <v>4.0000000000000001E-3</v>
          </cell>
          <cell r="AG311">
            <v>0.11999999999999998</v>
          </cell>
        </row>
        <row r="312">
          <cell r="A312" t="str">
            <v>W10034</v>
          </cell>
          <cell r="B312">
            <v>303</v>
          </cell>
          <cell r="C312" t="str">
            <v>MOIT HOSPITAL</v>
          </cell>
          <cell r="D312">
            <v>1</v>
          </cell>
          <cell r="E312">
            <v>36412</v>
          </cell>
          <cell r="F312">
            <v>5587500</v>
          </cell>
          <cell r="G312">
            <v>4932969.1100000003</v>
          </cell>
          <cell r="L312">
            <v>0.18179999999999999</v>
          </cell>
          <cell r="O312">
            <v>36860</v>
          </cell>
          <cell r="P312">
            <v>36890</v>
          </cell>
          <cell r="Q312">
            <v>148450</v>
          </cell>
          <cell r="R312">
            <v>74722</v>
          </cell>
          <cell r="S312">
            <v>73728</v>
          </cell>
          <cell r="T312">
            <v>2</v>
          </cell>
          <cell r="V312">
            <v>4858247.1100000003</v>
          </cell>
          <cell r="W312">
            <v>4839.6127375232873</v>
          </cell>
          <cell r="X312">
            <v>14.66</v>
          </cell>
          <cell r="Z312">
            <v>60489.835112619185</v>
          </cell>
          <cell r="AB312">
            <v>14.35</v>
          </cell>
          <cell r="AD312">
            <v>0.14349999999999999</v>
          </cell>
          <cell r="AE312">
            <v>1.95E-2</v>
          </cell>
          <cell r="AF312">
            <v>4.0000000000000001E-3</v>
          </cell>
          <cell r="AG312">
            <v>0.11999999999999998</v>
          </cell>
        </row>
        <row r="313">
          <cell r="A313" t="str">
            <v>W10037</v>
          </cell>
          <cell r="B313">
            <v>304</v>
          </cell>
          <cell r="C313" t="str">
            <v>S RAMAKRISHNAN</v>
          </cell>
          <cell r="D313">
            <v>1</v>
          </cell>
          <cell r="E313">
            <v>36424</v>
          </cell>
          <cell r="F313">
            <v>1012500</v>
          </cell>
          <cell r="G313">
            <v>847954.02</v>
          </cell>
          <cell r="L313">
            <v>0.18149999999999999</v>
          </cell>
          <cell r="O313">
            <v>36844</v>
          </cell>
          <cell r="P313">
            <v>36874</v>
          </cell>
          <cell r="Q313">
            <v>25710</v>
          </cell>
          <cell r="R313">
            <v>13062</v>
          </cell>
          <cell r="S313">
            <v>12648</v>
          </cell>
          <cell r="T313">
            <v>18</v>
          </cell>
          <cell r="V313">
            <v>834892.02</v>
          </cell>
          <cell r="W313">
            <v>7472.8554228493158</v>
          </cell>
          <cell r="X313">
            <v>14.66</v>
          </cell>
          <cell r="Z313">
            <v>10395.206230389042</v>
          </cell>
          <cell r="AB313">
            <v>14.35</v>
          </cell>
          <cell r="AD313">
            <v>0.14349999999999999</v>
          </cell>
          <cell r="AE313">
            <v>1.95E-2</v>
          </cell>
          <cell r="AF313">
            <v>4.0000000000000001E-3</v>
          </cell>
          <cell r="AG313">
            <v>0.11999999999999998</v>
          </cell>
        </row>
        <row r="314">
          <cell r="A314" t="str">
            <v>W10036</v>
          </cell>
          <cell r="B314">
            <v>305</v>
          </cell>
          <cell r="C314" t="str">
            <v>VIDHYA SCAN &amp; ECHO CENTRE</v>
          </cell>
          <cell r="D314">
            <v>1</v>
          </cell>
          <cell r="E314">
            <v>36424</v>
          </cell>
          <cell r="F314">
            <v>1200000</v>
          </cell>
          <cell r="G314">
            <v>999731.73</v>
          </cell>
          <cell r="L314">
            <v>0.18459999999999999</v>
          </cell>
          <cell r="O314">
            <v>36831</v>
          </cell>
          <cell r="P314">
            <v>36861</v>
          </cell>
          <cell r="Q314">
            <v>30475</v>
          </cell>
          <cell r="R314">
            <v>15305</v>
          </cell>
          <cell r="S314">
            <v>15170</v>
          </cell>
          <cell r="T314">
            <v>31</v>
          </cell>
          <cell r="V314">
            <v>984426.73</v>
          </cell>
          <cell r="W314">
            <v>15434.192890679449</v>
          </cell>
          <cell r="X314">
            <v>14.66</v>
          </cell>
          <cell r="Z314">
            <v>12257.056759336987</v>
          </cell>
          <cell r="AB314">
            <v>14.35</v>
          </cell>
          <cell r="AD314">
            <v>0.14349999999999999</v>
          </cell>
          <cell r="AE314">
            <v>1.95E-2</v>
          </cell>
          <cell r="AF314">
            <v>4.0000000000000001E-3</v>
          </cell>
          <cell r="AG314">
            <v>0.11999999999999998</v>
          </cell>
        </row>
        <row r="315">
          <cell r="A315" t="str">
            <v>W10042</v>
          </cell>
          <cell r="B315">
            <v>306</v>
          </cell>
          <cell r="C315" t="str">
            <v>ASHOK D VORA</v>
          </cell>
          <cell r="D315">
            <v>1</v>
          </cell>
          <cell r="E315">
            <v>36427</v>
          </cell>
          <cell r="F315">
            <v>1125000</v>
          </cell>
          <cell r="G315">
            <v>936947.59</v>
          </cell>
          <cell r="L315">
            <v>0.16589999999999999</v>
          </cell>
          <cell r="O315">
            <v>36849</v>
          </cell>
          <cell r="P315">
            <v>36879</v>
          </cell>
          <cell r="Q315">
            <v>27658</v>
          </cell>
          <cell r="R315">
            <v>14879</v>
          </cell>
          <cell r="S315">
            <v>12779</v>
          </cell>
          <cell r="T315">
            <v>13</v>
          </cell>
          <cell r="V315">
            <v>922068.59</v>
          </cell>
          <cell r="W315">
            <v>5448.2885700082179</v>
          </cell>
          <cell r="X315">
            <v>14.66</v>
          </cell>
          <cell r="Z315">
            <v>11480.638120860274</v>
          </cell>
          <cell r="AB315">
            <v>14.35</v>
          </cell>
          <cell r="AD315">
            <v>0.14349999999999999</v>
          </cell>
          <cell r="AE315">
            <v>1.95E-2</v>
          </cell>
          <cell r="AF315">
            <v>4.0000000000000001E-3</v>
          </cell>
          <cell r="AG315">
            <v>0.11999999999999998</v>
          </cell>
        </row>
        <row r="316">
          <cell r="A316" t="str">
            <v>W10041</v>
          </cell>
          <cell r="B316">
            <v>307</v>
          </cell>
          <cell r="C316" t="str">
            <v>COMPUTED RADIO DIAGNOSTICS</v>
          </cell>
          <cell r="D316">
            <v>2</v>
          </cell>
          <cell r="E316">
            <v>36427</v>
          </cell>
          <cell r="F316">
            <v>3800000</v>
          </cell>
          <cell r="G316">
            <v>3037363</v>
          </cell>
          <cell r="L316">
            <v>0.19070000000000001</v>
          </cell>
          <cell r="O316">
            <v>36790</v>
          </cell>
          <cell r="P316">
            <v>36881</v>
          </cell>
          <cell r="Q316">
            <v>334400</v>
          </cell>
          <cell r="R316">
            <v>189994</v>
          </cell>
          <cell r="S316">
            <v>144406</v>
          </cell>
          <cell r="T316">
            <v>11</v>
          </cell>
          <cell r="V316">
            <v>2847369</v>
          </cell>
          <cell r="W316">
            <v>16364.18068849315</v>
          </cell>
          <cell r="X316">
            <v>14.66</v>
          </cell>
          <cell r="Z316">
            <v>35452.474403835622</v>
          </cell>
          <cell r="AB316">
            <v>14.35</v>
          </cell>
          <cell r="AD316">
            <v>0.14349999999999999</v>
          </cell>
          <cell r="AE316">
            <v>1.95E-2</v>
          </cell>
          <cell r="AF316">
            <v>4.0000000000000001E-3</v>
          </cell>
          <cell r="AG316">
            <v>0.11999999999999998</v>
          </cell>
        </row>
        <row r="317">
          <cell r="A317" t="str">
            <v>W10038</v>
          </cell>
          <cell r="B317">
            <v>308</v>
          </cell>
          <cell r="C317" t="str">
            <v>C G LAKSHMI DEVI</v>
          </cell>
          <cell r="D317">
            <v>1</v>
          </cell>
          <cell r="E317">
            <v>36427</v>
          </cell>
          <cell r="F317">
            <v>292500</v>
          </cell>
          <cell r="G317">
            <v>196106.89</v>
          </cell>
          <cell r="L317">
            <v>0.185</v>
          </cell>
          <cell r="O317">
            <v>36840</v>
          </cell>
          <cell r="P317">
            <v>36870</v>
          </cell>
          <cell r="Q317">
            <v>10575</v>
          </cell>
          <cell r="R317">
            <v>7594</v>
          </cell>
          <cell r="S317">
            <v>2981</v>
          </cell>
          <cell r="T317">
            <v>22</v>
          </cell>
          <cell r="V317">
            <v>188512.89</v>
          </cell>
          <cell r="W317">
            <v>2102.0478419178085</v>
          </cell>
          <cell r="X317">
            <v>14.66</v>
          </cell>
          <cell r="Z317">
            <v>2347.1662462849322</v>
          </cell>
          <cell r="AA317">
            <v>14429.236823013698</v>
          </cell>
          <cell r="AB317">
            <v>14.35</v>
          </cell>
          <cell r="AD317">
            <v>0.14349999999999999</v>
          </cell>
          <cell r="AE317">
            <v>1.95E-2</v>
          </cell>
          <cell r="AF317">
            <v>4.0000000000000001E-3</v>
          </cell>
          <cell r="AG317">
            <v>0.11999999999999998</v>
          </cell>
        </row>
        <row r="318">
          <cell r="A318" t="str">
            <v>W10039</v>
          </cell>
          <cell r="B318">
            <v>309</v>
          </cell>
          <cell r="C318" t="str">
            <v>RAGHUVANSHI DIAGNOSTICS CENTRE</v>
          </cell>
          <cell r="D318">
            <v>1</v>
          </cell>
          <cell r="E318">
            <v>36427</v>
          </cell>
          <cell r="F318">
            <v>2100000</v>
          </cell>
          <cell r="G318">
            <v>1722993.19</v>
          </cell>
          <cell r="L318">
            <v>0.1467</v>
          </cell>
          <cell r="O318">
            <v>36845</v>
          </cell>
          <cell r="P318">
            <v>36875</v>
          </cell>
          <cell r="Q318">
            <v>50000</v>
          </cell>
          <cell r="R318">
            <v>29222</v>
          </cell>
          <cell r="S318">
            <v>20778</v>
          </cell>
          <cell r="T318">
            <v>17</v>
          </cell>
          <cell r="V318">
            <v>1693771.19</v>
          </cell>
          <cell r="W318">
            <v>11572.865673263013</v>
          </cell>
          <cell r="X318">
            <v>14.66</v>
          </cell>
          <cell r="Z318">
            <v>21089.075479654795</v>
          </cell>
          <cell r="AA318">
            <v>2660.1064942465755</v>
          </cell>
          <cell r="AB318">
            <v>14.35</v>
          </cell>
          <cell r="AD318">
            <v>0.14349999999999999</v>
          </cell>
          <cell r="AE318">
            <v>1.95E-2</v>
          </cell>
          <cell r="AF318">
            <v>4.0000000000000001E-3</v>
          </cell>
          <cell r="AG318">
            <v>0.11999999999999998</v>
          </cell>
        </row>
        <row r="319">
          <cell r="A319" t="str">
            <v>W10043</v>
          </cell>
          <cell r="B319">
            <v>310</v>
          </cell>
          <cell r="C319" t="str">
            <v>IMTIAZ A SHAIKH</v>
          </cell>
          <cell r="D319">
            <v>1</v>
          </cell>
          <cell r="E319">
            <v>36427</v>
          </cell>
          <cell r="F319">
            <v>372096</v>
          </cell>
          <cell r="G319">
            <v>246159.95</v>
          </cell>
          <cell r="L319">
            <v>0.19650000000000001</v>
          </cell>
          <cell r="O319">
            <v>36839</v>
          </cell>
          <cell r="P319">
            <v>36808</v>
          </cell>
          <cell r="Q319">
            <v>13942</v>
          </cell>
          <cell r="R319">
            <v>9967</v>
          </cell>
          <cell r="S319">
            <v>3975</v>
          </cell>
          <cell r="T319">
            <v>84</v>
          </cell>
          <cell r="V319">
            <v>236192.95</v>
          </cell>
          <cell r="W319">
            <v>10681.098171780823</v>
          </cell>
          <cell r="X319">
            <v>14.66</v>
          </cell>
          <cell r="Z319">
            <v>2940.8287138904111</v>
          </cell>
          <cell r="AB319">
            <v>14.35</v>
          </cell>
          <cell r="AD319">
            <v>0.14349999999999999</v>
          </cell>
          <cell r="AE319">
            <v>1.95E-2</v>
          </cell>
          <cell r="AF319">
            <v>4.0000000000000001E-3</v>
          </cell>
          <cell r="AG319">
            <v>0.11999999999999998</v>
          </cell>
        </row>
        <row r="320">
          <cell r="A320" t="str">
            <v>W10047</v>
          </cell>
          <cell r="B320">
            <v>311</v>
          </cell>
          <cell r="C320" t="str">
            <v>NIKIT P MEHTA</v>
          </cell>
          <cell r="D320">
            <v>1</v>
          </cell>
          <cell r="E320">
            <v>36427</v>
          </cell>
          <cell r="F320">
            <v>2250000</v>
          </cell>
          <cell r="G320">
            <v>1784460</v>
          </cell>
          <cell r="L320">
            <v>0.17530000000000001</v>
          </cell>
          <cell r="O320">
            <v>36770</v>
          </cell>
          <cell r="P320">
            <v>36861</v>
          </cell>
          <cell r="Q320">
            <v>189000</v>
          </cell>
          <cell r="R320">
            <v>110996</v>
          </cell>
          <cell r="S320">
            <v>78004</v>
          </cell>
          <cell r="T320">
            <v>31</v>
          </cell>
          <cell r="V320">
            <v>1673464</v>
          </cell>
          <cell r="W320">
            <v>24915.357301917811</v>
          </cell>
          <cell r="X320">
            <v>14.66</v>
          </cell>
          <cell r="Z320">
            <v>20836.231491506853</v>
          </cell>
          <cell r="AB320">
            <v>14.35</v>
          </cell>
          <cell r="AD320">
            <v>0.14349999999999999</v>
          </cell>
          <cell r="AE320">
            <v>1.95E-2</v>
          </cell>
          <cell r="AF320">
            <v>4.0000000000000001E-3</v>
          </cell>
          <cell r="AG320">
            <v>0.11999999999999998</v>
          </cell>
        </row>
        <row r="321">
          <cell r="A321" t="str">
            <v>W10044</v>
          </cell>
          <cell r="B321">
            <v>312</v>
          </cell>
          <cell r="C321" t="str">
            <v>PALIWAL HOSPITAL</v>
          </cell>
          <cell r="D321">
            <v>2</v>
          </cell>
          <cell r="E321">
            <v>36427</v>
          </cell>
          <cell r="F321">
            <v>145702</v>
          </cell>
          <cell r="G321">
            <v>96746</v>
          </cell>
          <cell r="L321">
            <v>0.2072</v>
          </cell>
          <cell r="O321">
            <v>36837</v>
          </cell>
          <cell r="P321">
            <v>36867</v>
          </cell>
          <cell r="Q321">
            <v>5530</v>
          </cell>
          <cell r="R321">
            <v>3882</v>
          </cell>
          <cell r="S321">
            <v>1648</v>
          </cell>
          <cell r="T321">
            <v>25</v>
          </cell>
          <cell r="V321">
            <v>92864</v>
          </cell>
          <cell r="W321">
            <v>1317.9055342465754</v>
          </cell>
          <cell r="X321">
            <v>14.66</v>
          </cell>
          <cell r="Z321">
            <v>1156.2458476712329</v>
          </cell>
          <cell r="AB321">
            <v>14.35</v>
          </cell>
          <cell r="AD321">
            <v>0.14349999999999999</v>
          </cell>
          <cell r="AE321">
            <v>1.95E-2</v>
          </cell>
          <cell r="AF321">
            <v>4.0000000000000001E-3</v>
          </cell>
          <cell r="AG321">
            <v>0.11999999999999998</v>
          </cell>
        </row>
        <row r="322">
          <cell r="A322" t="str">
            <v>W10048</v>
          </cell>
          <cell r="B322">
            <v>313</v>
          </cell>
          <cell r="C322" t="str">
            <v>PARAKH DIAGNOSTIC CENTRE</v>
          </cell>
          <cell r="D322">
            <v>2</v>
          </cell>
          <cell r="E322">
            <v>36427</v>
          </cell>
          <cell r="F322">
            <v>326250</v>
          </cell>
          <cell r="G322">
            <v>219196.65</v>
          </cell>
          <cell r="L322">
            <v>0.183</v>
          </cell>
          <cell r="O322">
            <v>36846</v>
          </cell>
          <cell r="P322">
            <v>36876</v>
          </cell>
          <cell r="Q322">
            <v>11800</v>
          </cell>
          <cell r="R322">
            <v>8502</v>
          </cell>
          <cell r="S322">
            <v>3298</v>
          </cell>
          <cell r="T322">
            <v>16</v>
          </cell>
          <cell r="V322">
            <v>210694.65</v>
          </cell>
          <cell r="W322">
            <v>1690.1751649315067</v>
          </cell>
          <cell r="X322">
            <v>14.66</v>
          </cell>
          <cell r="Z322">
            <v>2623.3504284657533</v>
          </cell>
          <cell r="AB322">
            <v>14.35</v>
          </cell>
          <cell r="AD322">
            <v>0.14349999999999999</v>
          </cell>
          <cell r="AE322">
            <v>1.95E-2</v>
          </cell>
          <cell r="AF322">
            <v>4.0000000000000001E-3</v>
          </cell>
          <cell r="AG322">
            <v>0.11999999999999998</v>
          </cell>
        </row>
        <row r="323">
          <cell r="A323" t="str">
            <v>W10040</v>
          </cell>
          <cell r="B323">
            <v>314</v>
          </cell>
          <cell r="C323" t="str">
            <v>PRATIMA XRAY</v>
          </cell>
          <cell r="D323">
            <v>1</v>
          </cell>
          <cell r="E323">
            <v>36427</v>
          </cell>
          <cell r="F323">
            <v>319200</v>
          </cell>
          <cell r="G323">
            <v>214686.96</v>
          </cell>
          <cell r="L323">
            <v>0.19789999999999999</v>
          </cell>
          <cell r="O323">
            <v>36835</v>
          </cell>
          <cell r="P323">
            <v>36865</v>
          </cell>
          <cell r="Q323">
            <v>11711</v>
          </cell>
          <cell r="R323">
            <v>8219</v>
          </cell>
          <cell r="S323">
            <v>3492</v>
          </cell>
          <cell r="T323">
            <v>27</v>
          </cell>
          <cell r="V323">
            <v>206467.96</v>
          </cell>
          <cell r="W323">
            <v>3022.5212347068491</v>
          </cell>
          <cell r="X323">
            <v>14.66</v>
          </cell>
          <cell r="Z323">
            <v>2570.7240849753425</v>
          </cell>
          <cell r="AB323">
            <v>14.35</v>
          </cell>
          <cell r="AD323">
            <v>0.14349999999999999</v>
          </cell>
          <cell r="AE323">
            <v>1.95E-2</v>
          </cell>
          <cell r="AF323">
            <v>4.0000000000000001E-3</v>
          </cell>
          <cell r="AG323">
            <v>0.11999999999999998</v>
          </cell>
        </row>
        <row r="324">
          <cell r="A324" t="str">
            <v>W10045</v>
          </cell>
          <cell r="B324">
            <v>315</v>
          </cell>
          <cell r="C324" t="str">
            <v>SUBHASH JAIN</v>
          </cell>
          <cell r="D324">
            <v>1</v>
          </cell>
          <cell r="E324">
            <v>36427</v>
          </cell>
          <cell r="F324">
            <v>22000000</v>
          </cell>
          <cell r="G324">
            <v>19474828.91</v>
          </cell>
          <cell r="L324">
            <v>0.16389999999999999</v>
          </cell>
          <cell r="O324">
            <v>36860</v>
          </cell>
          <cell r="P324">
            <v>36890</v>
          </cell>
          <cell r="Q324">
            <v>555700</v>
          </cell>
          <cell r="R324">
            <v>293289</v>
          </cell>
          <cell r="S324">
            <v>262411</v>
          </cell>
          <cell r="T324">
            <v>2</v>
          </cell>
          <cell r="V324">
            <v>19181539.91</v>
          </cell>
          <cell r="W324">
            <v>17226.599404104109</v>
          </cell>
          <cell r="X324">
            <v>14.66</v>
          </cell>
          <cell r="Z324">
            <v>238828.56513694793</v>
          </cell>
          <cell r="AB324">
            <v>14.35</v>
          </cell>
          <cell r="AD324">
            <v>0.14349999999999999</v>
          </cell>
          <cell r="AE324">
            <v>1.95E-2</v>
          </cell>
          <cell r="AF324">
            <v>4.0000000000000001E-3</v>
          </cell>
          <cell r="AG324">
            <v>0.11999999999999998</v>
          </cell>
        </row>
        <row r="325">
          <cell r="A325" t="str">
            <v>W10046</v>
          </cell>
          <cell r="B325">
            <v>316</v>
          </cell>
          <cell r="C325" t="str">
            <v>VASAN MEDICAL HALL CFM</v>
          </cell>
          <cell r="D325">
            <v>1</v>
          </cell>
          <cell r="E325">
            <v>36427</v>
          </cell>
          <cell r="F325">
            <v>1125000</v>
          </cell>
          <cell r="G325">
            <v>935779.63</v>
          </cell>
          <cell r="L325">
            <v>0.1729</v>
          </cell>
          <cell r="O325">
            <v>36840</v>
          </cell>
          <cell r="P325">
            <v>36870</v>
          </cell>
          <cell r="Q325">
            <v>27960</v>
          </cell>
          <cell r="R325">
            <v>14658</v>
          </cell>
          <cell r="S325">
            <v>13302</v>
          </cell>
          <cell r="T325">
            <v>22</v>
          </cell>
          <cell r="V325">
            <v>921121.63</v>
          </cell>
          <cell r="W325">
            <v>9599.3491950520547</v>
          </cell>
          <cell r="X325">
            <v>14.66</v>
          </cell>
          <cell r="Z325">
            <v>11468.847560816437</v>
          </cell>
          <cell r="AB325">
            <v>14.35</v>
          </cell>
          <cell r="AD325">
            <v>0.14349999999999999</v>
          </cell>
          <cell r="AE325">
            <v>1.95E-2</v>
          </cell>
          <cell r="AF325">
            <v>4.0000000000000001E-3</v>
          </cell>
          <cell r="AG325">
            <v>0.11999999999999998</v>
          </cell>
        </row>
        <row r="326">
          <cell r="A326" t="str">
            <v>W10050</v>
          </cell>
          <cell r="B326">
            <v>317</v>
          </cell>
          <cell r="C326" t="str">
            <v>MUKUL MEHTA</v>
          </cell>
          <cell r="E326">
            <v>36440</v>
          </cell>
          <cell r="F326">
            <v>1905000</v>
          </cell>
          <cell r="G326">
            <v>1517126</v>
          </cell>
          <cell r="L326">
            <v>0.18290000000000001</v>
          </cell>
          <cell r="O326">
            <v>36794</v>
          </cell>
          <cell r="P326">
            <v>36885</v>
          </cell>
          <cell r="Q326">
            <v>163830</v>
          </cell>
          <cell r="R326">
            <v>94653</v>
          </cell>
          <cell r="S326">
            <v>69177</v>
          </cell>
          <cell r="T326">
            <v>7</v>
          </cell>
          <cell r="V326">
            <v>1422473</v>
          </cell>
          <cell r="W326">
            <v>4989.567621643836</v>
          </cell>
          <cell r="X326">
            <v>14.66</v>
          </cell>
          <cell r="Z326">
            <v>17711.15286520548</v>
          </cell>
          <cell r="AB326">
            <v>14.35</v>
          </cell>
          <cell r="AD326">
            <v>0.14349999999999999</v>
          </cell>
          <cell r="AE326">
            <v>1.95E-2</v>
          </cell>
          <cell r="AF326">
            <v>4.0000000000000001E-3</v>
          </cell>
          <cell r="AG326">
            <v>0.11999999999999998</v>
          </cell>
        </row>
        <row r="327">
          <cell r="A327" t="str">
            <v>W10049</v>
          </cell>
          <cell r="B327">
            <v>318</v>
          </cell>
          <cell r="C327" t="str">
            <v>VASAN MEDICAL HALL CFM</v>
          </cell>
          <cell r="D327">
            <v>2</v>
          </cell>
          <cell r="E327">
            <v>36440</v>
          </cell>
          <cell r="F327">
            <v>315000</v>
          </cell>
          <cell r="G327">
            <v>262225.38</v>
          </cell>
          <cell r="L327">
            <v>0.1726</v>
          </cell>
          <cell r="O327">
            <v>36855</v>
          </cell>
          <cell r="P327">
            <v>36885</v>
          </cell>
          <cell r="Q327">
            <v>7830</v>
          </cell>
          <cell r="R327">
            <v>4111</v>
          </cell>
          <cell r="S327">
            <v>3719</v>
          </cell>
          <cell r="T327">
            <v>7</v>
          </cell>
          <cell r="V327">
            <v>258114.38</v>
          </cell>
          <cell r="W327">
            <v>854.39395593424661</v>
          </cell>
          <cell r="X327">
            <v>14.66</v>
          </cell>
          <cell r="Z327">
            <v>3213.7715379397259</v>
          </cell>
          <cell r="AB327">
            <v>14.35</v>
          </cell>
          <cell r="AD327">
            <v>0.14349999999999999</v>
          </cell>
          <cell r="AE327">
            <v>1.95E-2</v>
          </cell>
          <cell r="AF327">
            <v>4.0000000000000001E-3</v>
          </cell>
          <cell r="AG327">
            <v>0.11999999999999998</v>
          </cell>
        </row>
        <row r="328">
          <cell r="A328" t="str">
            <v>W10052</v>
          </cell>
          <cell r="B328">
            <v>319</v>
          </cell>
          <cell r="C328" t="str">
            <v>S K BOSE</v>
          </cell>
          <cell r="D328">
            <v>1</v>
          </cell>
          <cell r="E328">
            <v>36454</v>
          </cell>
          <cell r="F328">
            <v>1312500</v>
          </cell>
          <cell r="G328">
            <v>913796.21</v>
          </cell>
          <cell r="L328">
            <v>0.1855</v>
          </cell>
          <cell r="O328">
            <v>36837</v>
          </cell>
          <cell r="P328">
            <v>36867</v>
          </cell>
          <cell r="Q328">
            <v>47500</v>
          </cell>
          <cell r="R328">
            <v>33565</v>
          </cell>
          <cell r="S328">
            <v>13935</v>
          </cell>
          <cell r="T328">
            <v>25</v>
          </cell>
          <cell r="V328">
            <v>880231.21</v>
          </cell>
          <cell r="W328">
            <v>11183.759551712326</v>
          </cell>
          <cell r="X328">
            <v>14.66</v>
          </cell>
          <cell r="Z328">
            <v>10959.722621824656</v>
          </cell>
          <cell r="AA328">
            <v>17586.446573424659</v>
          </cell>
          <cell r="AB328">
            <v>14.35</v>
          </cell>
          <cell r="AD328">
            <v>0.14349999999999999</v>
          </cell>
          <cell r="AE328">
            <v>1.95E-2</v>
          </cell>
          <cell r="AF328">
            <v>4.0000000000000001E-3</v>
          </cell>
          <cell r="AG328">
            <v>0.11999999999999998</v>
          </cell>
        </row>
        <row r="329">
          <cell r="A329" t="str">
            <v>W10051</v>
          </cell>
          <cell r="B329">
            <v>320</v>
          </cell>
          <cell r="C329" t="str">
            <v>SPANDAN DIAGNOSTICS &amp; RESEARCH CENTRE PVT LTD</v>
          </cell>
          <cell r="D329">
            <v>2</v>
          </cell>
          <cell r="E329">
            <v>36454</v>
          </cell>
          <cell r="F329">
            <v>1436500</v>
          </cell>
          <cell r="G329">
            <v>1247550.05</v>
          </cell>
          <cell r="L329">
            <v>0.2036</v>
          </cell>
          <cell r="O329">
            <v>36835</v>
          </cell>
          <cell r="P329">
            <v>36865</v>
          </cell>
          <cell r="Q329">
            <v>39850</v>
          </cell>
          <cell r="R329">
            <v>18977</v>
          </cell>
          <cell r="S329">
            <v>20873</v>
          </cell>
          <cell r="T329">
            <v>27</v>
          </cell>
          <cell r="V329">
            <v>1228573.05</v>
          </cell>
          <cell r="W329">
            <v>18503.319919068494</v>
          </cell>
          <cell r="X329">
            <v>15.66</v>
          </cell>
          <cell r="Z329">
            <v>16340.358160356165</v>
          </cell>
          <cell r="AB329">
            <v>14.35</v>
          </cell>
          <cell r="AD329">
            <v>0.14349999999999999</v>
          </cell>
          <cell r="AE329">
            <v>1.95E-2</v>
          </cell>
          <cell r="AF329">
            <v>4.0000000000000001E-3</v>
          </cell>
          <cell r="AG329">
            <v>0.11999999999999998</v>
          </cell>
        </row>
        <row r="330">
          <cell r="A330" t="str">
            <v>W10055</v>
          </cell>
          <cell r="B330">
            <v>321</v>
          </cell>
          <cell r="C330" t="str">
            <v>S  Mohd Akram</v>
          </cell>
          <cell r="D330">
            <v>1</v>
          </cell>
          <cell r="E330">
            <v>36465</v>
          </cell>
          <cell r="F330">
            <v>328000</v>
          </cell>
          <cell r="G330">
            <v>228244.27</v>
          </cell>
          <cell r="L330">
            <v>0.2</v>
          </cell>
          <cell r="O330">
            <v>36836</v>
          </cell>
          <cell r="P330">
            <v>36866</v>
          </cell>
          <cell r="Q330">
            <v>12024</v>
          </cell>
          <cell r="R330">
            <v>8272</v>
          </cell>
          <cell r="S330">
            <v>3752</v>
          </cell>
          <cell r="T330">
            <v>26</v>
          </cell>
          <cell r="V330">
            <v>219972.27</v>
          </cell>
          <cell r="W330">
            <v>3133.8515178082193</v>
          </cell>
          <cell r="X330">
            <v>14.66</v>
          </cell>
          <cell r="Z330">
            <v>2738.8656938136983</v>
          </cell>
          <cell r="AA330">
            <v>20947.946245205479</v>
          </cell>
          <cell r="AB330">
            <v>14.35</v>
          </cell>
          <cell r="AD330">
            <v>0.14349999999999999</v>
          </cell>
          <cell r="AE330">
            <v>1.95E-2</v>
          </cell>
          <cell r="AF330">
            <v>4.0000000000000001E-3</v>
          </cell>
          <cell r="AG330">
            <v>0.11999999999999998</v>
          </cell>
        </row>
        <row r="331">
          <cell r="A331" t="str">
            <v>W10054</v>
          </cell>
          <cell r="B331">
            <v>322</v>
          </cell>
          <cell r="C331" t="str">
            <v>K.C.Jain</v>
          </cell>
          <cell r="D331">
            <v>1</v>
          </cell>
          <cell r="E331">
            <v>36465</v>
          </cell>
          <cell r="F331">
            <v>300000</v>
          </cell>
          <cell r="G331">
            <v>209323.95</v>
          </cell>
          <cell r="L331">
            <v>0.1825</v>
          </cell>
          <cell r="O331">
            <v>36855</v>
          </cell>
          <cell r="P331">
            <v>36885</v>
          </cell>
          <cell r="Q331">
            <v>10850</v>
          </cell>
          <cell r="R331">
            <v>7711</v>
          </cell>
          <cell r="S331">
            <v>3139</v>
          </cell>
          <cell r="T331">
            <v>7</v>
          </cell>
          <cell r="V331">
            <v>201612.95</v>
          </cell>
          <cell r="W331">
            <v>705.64532500000007</v>
          </cell>
          <cell r="X331">
            <v>14.66</v>
          </cell>
          <cell r="Z331">
            <v>2510.2745549863016</v>
          </cell>
          <cell r="AB331">
            <v>14.35</v>
          </cell>
          <cell r="AD331">
            <v>0.14349999999999999</v>
          </cell>
          <cell r="AE331">
            <v>1.95E-2</v>
          </cell>
          <cell r="AF331">
            <v>4.0000000000000001E-3</v>
          </cell>
          <cell r="AG331">
            <v>0.11999999999999998</v>
          </cell>
        </row>
        <row r="332">
          <cell r="A332" t="str">
            <v>W10053</v>
          </cell>
          <cell r="B332">
            <v>323</v>
          </cell>
          <cell r="C332" t="str">
            <v>Mangal Anand Health care ( Forecl. On 01/02/00 )</v>
          </cell>
          <cell r="D332">
            <v>2</v>
          </cell>
          <cell r="E332">
            <v>36465</v>
          </cell>
          <cell r="F332">
            <v>6970000</v>
          </cell>
          <cell r="G332">
            <v>0</v>
          </cell>
          <cell r="L332">
            <v>0.18770000000000001</v>
          </cell>
          <cell r="O332">
            <v>36526</v>
          </cell>
          <cell r="S332">
            <v>0</v>
          </cell>
          <cell r="T332">
            <v>366</v>
          </cell>
          <cell r="V332">
            <v>0</v>
          </cell>
          <cell r="W332">
            <v>0</v>
          </cell>
          <cell r="X332">
            <v>14.66</v>
          </cell>
          <cell r="Z332">
            <v>0</v>
          </cell>
          <cell r="AB332">
            <v>14.35</v>
          </cell>
          <cell r="AD332">
            <v>0.14349999999999999</v>
          </cell>
          <cell r="AE332">
            <v>1.95E-2</v>
          </cell>
          <cell r="AF332">
            <v>4.0000000000000001E-3</v>
          </cell>
          <cell r="AG332">
            <v>0.11999999999999998</v>
          </cell>
        </row>
        <row r="333">
          <cell r="A333" t="str">
            <v>W10059</v>
          </cell>
          <cell r="B333">
            <v>324</v>
          </cell>
          <cell r="C333" t="str">
            <v>Begusarai Diagnsotics P limited</v>
          </cell>
          <cell r="D333">
            <v>1</v>
          </cell>
          <cell r="E333">
            <v>36467</v>
          </cell>
          <cell r="F333">
            <v>5000000</v>
          </cell>
          <cell r="G333">
            <v>4328540.47</v>
          </cell>
          <cell r="L333">
            <v>0.1845</v>
          </cell>
          <cell r="O333">
            <v>36844</v>
          </cell>
          <cell r="P333">
            <v>36874</v>
          </cell>
          <cell r="Q333">
            <v>130000</v>
          </cell>
          <cell r="R333">
            <v>64343</v>
          </cell>
          <cell r="S333">
            <v>65657</v>
          </cell>
          <cell r="T333">
            <v>18</v>
          </cell>
          <cell r="V333">
            <v>4264197.47</v>
          </cell>
          <cell r="W333">
            <v>38798.355610602732</v>
          </cell>
          <cell r="X333">
            <v>14.66</v>
          </cell>
          <cell r="Z333">
            <v>53093.347457978081</v>
          </cell>
          <cell r="AB333">
            <v>14.35</v>
          </cell>
          <cell r="AD333">
            <v>0.14349999999999999</v>
          </cell>
          <cell r="AE333">
            <v>1.95E-2</v>
          </cell>
          <cell r="AF333">
            <v>4.0000000000000001E-3</v>
          </cell>
          <cell r="AG333">
            <v>0.11999999999999998</v>
          </cell>
        </row>
        <row r="334">
          <cell r="A334" t="str">
            <v>W10057</v>
          </cell>
          <cell r="B334">
            <v>325</v>
          </cell>
          <cell r="C334" t="str">
            <v>Mangal Anand Health care ( Forecl. On 01/02/00 )</v>
          </cell>
          <cell r="D334">
            <v>2</v>
          </cell>
          <cell r="E334">
            <v>36467</v>
          </cell>
          <cell r="F334">
            <v>1445000</v>
          </cell>
          <cell r="G334">
            <v>0</v>
          </cell>
          <cell r="L334">
            <v>0.1845</v>
          </cell>
          <cell r="O334">
            <v>36813</v>
          </cell>
          <cell r="S334">
            <v>0</v>
          </cell>
          <cell r="T334">
            <v>79</v>
          </cell>
          <cell r="V334">
            <v>0</v>
          </cell>
          <cell r="W334">
            <v>0</v>
          </cell>
          <cell r="X334">
            <v>14.66</v>
          </cell>
          <cell r="Z334">
            <v>0</v>
          </cell>
          <cell r="AB334">
            <v>14.35</v>
          </cell>
          <cell r="AD334">
            <v>0.14349999999999999</v>
          </cell>
          <cell r="AE334">
            <v>1.95E-2</v>
          </cell>
          <cell r="AF334">
            <v>4.0000000000000001E-3</v>
          </cell>
          <cell r="AG334">
            <v>0.11999999999999998</v>
          </cell>
        </row>
        <row r="335">
          <cell r="A335" t="str">
            <v>W10058</v>
          </cell>
          <cell r="B335">
            <v>326</v>
          </cell>
          <cell r="C335" t="str">
            <v>Nagpur nuclear medicine</v>
          </cell>
          <cell r="D335">
            <v>1</v>
          </cell>
          <cell r="E335">
            <v>36467</v>
          </cell>
          <cell r="F335">
            <v>6412500</v>
          </cell>
          <cell r="G335">
            <v>5961026</v>
          </cell>
          <cell r="L335">
            <v>0.2</v>
          </cell>
          <cell r="O335">
            <v>36811</v>
          </cell>
          <cell r="S335">
            <v>0</v>
          </cell>
          <cell r="T335">
            <v>81</v>
          </cell>
          <cell r="V335">
            <v>5961026</v>
          </cell>
          <cell r="W335">
            <v>264571.56493150687</v>
          </cell>
          <cell r="X335">
            <v>14.66</v>
          </cell>
          <cell r="Z335">
            <v>74220.489752328765</v>
          </cell>
          <cell r="AB335">
            <v>14.35</v>
          </cell>
          <cell r="AD335">
            <v>0.14349999999999999</v>
          </cell>
          <cell r="AE335">
            <v>1.95E-2</v>
          </cell>
          <cell r="AF335">
            <v>4.0000000000000001E-3</v>
          </cell>
          <cell r="AG335">
            <v>0.11999999999999998</v>
          </cell>
        </row>
        <row r="336">
          <cell r="A336" t="str">
            <v>W10063</v>
          </cell>
          <cell r="B336">
            <v>327</v>
          </cell>
          <cell r="C336" t="str">
            <v>AMRI-2</v>
          </cell>
          <cell r="D336">
            <v>2</v>
          </cell>
          <cell r="E336">
            <v>36483</v>
          </cell>
          <cell r="F336">
            <v>920000</v>
          </cell>
          <cell r="G336">
            <v>638759.19999999995</v>
          </cell>
          <cell r="L336">
            <v>0.18740000000000001</v>
          </cell>
          <cell r="O336">
            <v>36859</v>
          </cell>
          <cell r="P336">
            <v>36889</v>
          </cell>
          <cell r="Q336">
            <v>33260</v>
          </cell>
          <cell r="R336">
            <v>23420</v>
          </cell>
          <cell r="S336">
            <v>9840</v>
          </cell>
          <cell r="T336">
            <v>3</v>
          </cell>
          <cell r="V336">
            <v>615339.19999999995</v>
          </cell>
          <cell r="W336">
            <v>947.79095408219166</v>
          </cell>
          <cell r="X336">
            <v>14.66</v>
          </cell>
          <cell r="AB336">
            <v>14.35</v>
          </cell>
          <cell r="AD336">
            <v>0.14349999999999999</v>
          </cell>
          <cell r="AE336">
            <v>1.95E-2</v>
          </cell>
          <cell r="AF336">
            <v>4.0000000000000001E-3</v>
          </cell>
          <cell r="AG336">
            <v>0.11999999999999998</v>
          </cell>
        </row>
        <row r="337">
          <cell r="A337" t="str">
            <v>W10061</v>
          </cell>
          <cell r="B337">
            <v>328</v>
          </cell>
          <cell r="C337" t="str">
            <v>SETHU SCAN SERVICES</v>
          </cell>
          <cell r="D337">
            <v>1</v>
          </cell>
          <cell r="E337">
            <v>36483</v>
          </cell>
          <cell r="F337">
            <v>1200000</v>
          </cell>
          <cell r="G337">
            <v>1036521</v>
          </cell>
          <cell r="L337">
            <v>0.18060000000000001</v>
          </cell>
          <cell r="O337">
            <v>36846</v>
          </cell>
          <cell r="P337">
            <v>36876</v>
          </cell>
          <cell r="Q337">
            <v>30475</v>
          </cell>
          <cell r="R337">
            <v>15086</v>
          </cell>
          <cell r="S337">
            <v>15389</v>
          </cell>
          <cell r="T337">
            <v>16</v>
          </cell>
          <cell r="V337">
            <v>1021435</v>
          </cell>
          <cell r="W337">
            <v>8086.4070575342475</v>
          </cell>
          <cell r="X337">
            <v>14.66</v>
          </cell>
          <cell r="AB337">
            <v>14.35</v>
          </cell>
          <cell r="AD337">
            <v>0.14349999999999999</v>
          </cell>
          <cell r="AE337">
            <v>1.95E-2</v>
          </cell>
          <cell r="AF337">
            <v>4.0000000000000001E-3</v>
          </cell>
          <cell r="AG337">
            <v>0.11999999999999998</v>
          </cell>
        </row>
        <row r="338">
          <cell r="A338" t="str">
            <v>W10062</v>
          </cell>
          <cell r="B338">
            <v>329</v>
          </cell>
          <cell r="C338" t="str">
            <v>SUBHASH JAIN</v>
          </cell>
          <cell r="D338">
            <v>1</v>
          </cell>
          <cell r="E338">
            <v>36483</v>
          </cell>
          <cell r="F338">
            <v>1875000</v>
          </cell>
          <cell r="G338">
            <v>1583106.83</v>
          </cell>
          <cell r="L338">
            <v>0.18279999999999999</v>
          </cell>
          <cell r="O338">
            <v>36858</v>
          </cell>
          <cell r="P338">
            <v>36888</v>
          </cell>
          <cell r="Q338">
            <v>47400</v>
          </cell>
          <cell r="R338">
            <v>23616</v>
          </cell>
          <cell r="S338">
            <v>23784</v>
          </cell>
          <cell r="T338">
            <v>4</v>
          </cell>
          <cell r="V338">
            <v>1559490.83</v>
          </cell>
          <cell r="W338">
            <v>3124.1087531397256</v>
          </cell>
          <cell r="X338">
            <v>14.66</v>
          </cell>
          <cell r="AB338">
            <v>14.35</v>
          </cell>
          <cell r="AD338">
            <v>0.14349999999999999</v>
          </cell>
          <cell r="AE338">
            <v>1.95E-2</v>
          </cell>
          <cell r="AF338">
            <v>4.0000000000000001E-3</v>
          </cell>
          <cell r="AG338">
            <v>0.11999999999999998</v>
          </cell>
        </row>
        <row r="339">
          <cell r="A339" t="str">
            <v>W10060</v>
          </cell>
          <cell r="B339">
            <v>330</v>
          </cell>
          <cell r="C339" t="str">
            <v>VISHAKHA HOSPITAL &amp; DIAGNOSTIC</v>
          </cell>
          <cell r="D339">
            <v>1</v>
          </cell>
          <cell r="E339">
            <v>36483</v>
          </cell>
          <cell r="F339">
            <v>8560000</v>
          </cell>
          <cell r="G339">
            <v>6582114.2999999998</v>
          </cell>
          <cell r="L339">
            <v>0.1862</v>
          </cell>
          <cell r="O339">
            <v>36860</v>
          </cell>
          <cell r="P339">
            <v>36890</v>
          </cell>
          <cell r="Q339">
            <v>309465</v>
          </cell>
          <cell r="R339">
            <v>208730</v>
          </cell>
          <cell r="S339">
            <v>100735</v>
          </cell>
          <cell r="T339">
            <v>2</v>
          </cell>
          <cell r="V339">
            <v>6373384.2999999998</v>
          </cell>
          <cell r="W339">
            <v>6502.5981186849322</v>
          </cell>
          <cell r="X339">
            <v>14.66</v>
          </cell>
          <cell r="AB339">
            <v>14.35</v>
          </cell>
          <cell r="AD339">
            <v>0.14349999999999999</v>
          </cell>
          <cell r="AE339">
            <v>1.95E-2</v>
          </cell>
          <cell r="AF339">
            <v>4.0000000000000001E-3</v>
          </cell>
          <cell r="AG339">
            <v>0.11999999999999998</v>
          </cell>
        </row>
        <row r="340">
          <cell r="A340" t="str">
            <v>W10064</v>
          </cell>
          <cell r="B340">
            <v>331</v>
          </cell>
          <cell r="C340" t="str">
            <v>DEBASIS  PADHI</v>
          </cell>
          <cell r="D340">
            <v>1</v>
          </cell>
          <cell r="E340">
            <v>36488</v>
          </cell>
          <cell r="F340">
            <v>471368</v>
          </cell>
          <cell r="G340">
            <v>332009.84000000003</v>
          </cell>
          <cell r="L340">
            <v>0.19409999999999999</v>
          </cell>
          <cell r="O340">
            <v>36846</v>
          </cell>
          <cell r="P340">
            <v>36876</v>
          </cell>
          <cell r="Q340">
            <v>18050</v>
          </cell>
          <cell r="R340">
            <v>12753</v>
          </cell>
          <cell r="S340">
            <v>5297</v>
          </cell>
          <cell r="T340">
            <v>16</v>
          </cell>
          <cell r="V340">
            <v>319256.84000000003</v>
          </cell>
          <cell r="W340">
            <v>2716.3946364493154</v>
          </cell>
          <cell r="X340">
            <v>14.66</v>
          </cell>
          <cell r="AB340">
            <v>14.35</v>
          </cell>
          <cell r="AD340">
            <v>0.14349999999999999</v>
          </cell>
          <cell r="AE340">
            <v>1.95E-2</v>
          </cell>
          <cell r="AF340">
            <v>4.0000000000000001E-3</v>
          </cell>
          <cell r="AG340">
            <v>0.11999999999999998</v>
          </cell>
        </row>
        <row r="341">
          <cell r="A341" t="str">
            <v>W10065</v>
          </cell>
          <cell r="B341">
            <v>332</v>
          </cell>
          <cell r="C341" t="str">
            <v>ASHOK G. JOSHI</v>
          </cell>
          <cell r="D341">
            <v>1</v>
          </cell>
          <cell r="E341">
            <v>36490</v>
          </cell>
          <cell r="F341">
            <v>270400</v>
          </cell>
          <cell r="G341">
            <v>195216.51</v>
          </cell>
          <cell r="L341">
            <v>0.1988</v>
          </cell>
          <cell r="O341">
            <v>36835</v>
          </cell>
          <cell r="P341">
            <v>36865</v>
          </cell>
          <cell r="Q341">
            <v>9921</v>
          </cell>
          <cell r="R341">
            <v>6731</v>
          </cell>
          <cell r="S341">
            <v>3190</v>
          </cell>
          <cell r="T341">
            <v>27</v>
          </cell>
          <cell r="V341">
            <v>188485.51</v>
          </cell>
          <cell r="W341">
            <v>2771.8214341808221</v>
          </cell>
          <cell r="X341">
            <v>14.66</v>
          </cell>
          <cell r="AB341">
            <v>14.35</v>
          </cell>
          <cell r="AD341">
            <v>0.14349999999999999</v>
          </cell>
          <cell r="AE341">
            <v>1.95E-2</v>
          </cell>
          <cell r="AF341">
            <v>4.0000000000000001E-3</v>
          </cell>
          <cell r="AG341">
            <v>0.11999999999999998</v>
          </cell>
        </row>
        <row r="342">
          <cell r="A342" t="str">
            <v>W10068</v>
          </cell>
          <cell r="B342">
            <v>333</v>
          </cell>
          <cell r="C342" t="str">
            <v>A K TYAGI</v>
          </cell>
          <cell r="D342">
            <v>2</v>
          </cell>
          <cell r="E342">
            <v>36503</v>
          </cell>
          <cell r="F342">
            <v>1000000</v>
          </cell>
          <cell r="G342">
            <v>878120.85</v>
          </cell>
          <cell r="L342">
            <v>0.1923</v>
          </cell>
          <cell r="O342">
            <v>36833</v>
          </cell>
          <cell r="P342">
            <v>36863</v>
          </cell>
          <cell r="Q342">
            <v>26000</v>
          </cell>
          <cell r="R342">
            <v>12118</v>
          </cell>
          <cell r="S342">
            <v>13882</v>
          </cell>
          <cell r="T342">
            <v>29</v>
          </cell>
          <cell r="V342">
            <v>866002.85</v>
          </cell>
          <cell r="W342">
            <v>13231.337242726027</v>
          </cell>
          <cell r="X342">
            <v>14.66</v>
          </cell>
          <cell r="AB342">
            <v>14.35</v>
          </cell>
          <cell r="AD342">
            <v>0.14349999999999999</v>
          </cell>
          <cell r="AE342">
            <v>1.95E-2</v>
          </cell>
          <cell r="AF342">
            <v>4.0000000000000001E-3</v>
          </cell>
          <cell r="AG342">
            <v>0.11999999999999998</v>
          </cell>
        </row>
        <row r="343">
          <cell r="A343" t="str">
            <v>W10066</v>
          </cell>
          <cell r="B343">
            <v>334</v>
          </cell>
          <cell r="C343" t="str">
            <v>HOSMAT HOSPITAL</v>
          </cell>
          <cell r="D343">
            <v>1</v>
          </cell>
          <cell r="E343">
            <v>36503</v>
          </cell>
          <cell r="F343">
            <v>304230</v>
          </cell>
          <cell r="G343">
            <v>259570.79</v>
          </cell>
          <cell r="L343">
            <v>0.20150000000000001</v>
          </cell>
          <cell r="O343">
            <v>36845</v>
          </cell>
          <cell r="P343">
            <v>36875</v>
          </cell>
          <cell r="Q343">
            <v>8143</v>
          </cell>
          <cell r="R343">
            <v>3843</v>
          </cell>
          <cell r="S343">
            <v>4300</v>
          </cell>
          <cell r="T343">
            <v>17</v>
          </cell>
          <cell r="V343">
            <v>255727.79</v>
          </cell>
          <cell r="W343">
            <v>2399.9877935479458</v>
          </cell>
          <cell r="X343">
            <v>14.66</v>
          </cell>
          <cell r="AB343">
            <v>14.35</v>
          </cell>
          <cell r="AD343">
            <v>0.14349999999999999</v>
          </cell>
          <cell r="AE343">
            <v>1.95E-2</v>
          </cell>
          <cell r="AF343">
            <v>4.0000000000000001E-3</v>
          </cell>
          <cell r="AG343">
            <v>0.11999999999999998</v>
          </cell>
        </row>
        <row r="344">
          <cell r="A344" t="str">
            <v>W10070</v>
          </cell>
          <cell r="B344">
            <v>335</v>
          </cell>
          <cell r="C344" t="str">
            <v>NORTH BENGAL NEURO RESEARCH</v>
          </cell>
          <cell r="D344">
            <v>1</v>
          </cell>
          <cell r="E344">
            <v>36503</v>
          </cell>
          <cell r="F344">
            <v>6102000</v>
          </cell>
          <cell r="G344">
            <v>5636625.8099999996</v>
          </cell>
          <cell r="L344">
            <v>0.16650000000000001</v>
          </cell>
          <cell r="O344">
            <v>36832</v>
          </cell>
          <cell r="P344">
            <v>36862</v>
          </cell>
          <cell r="Q344">
            <v>159264</v>
          </cell>
          <cell r="R344">
            <v>82132</v>
          </cell>
          <cell r="S344">
            <v>77132</v>
          </cell>
          <cell r="T344">
            <v>30</v>
          </cell>
          <cell r="V344">
            <v>5554493.8099999996</v>
          </cell>
          <cell r="W344">
            <v>76012.867345068487</v>
          </cell>
          <cell r="X344">
            <v>14.66</v>
          </cell>
          <cell r="AB344">
            <v>14.35</v>
          </cell>
          <cell r="AD344">
            <v>0.14349999999999999</v>
          </cell>
          <cell r="AE344">
            <v>1.95E-2</v>
          </cell>
          <cell r="AF344">
            <v>4.0000000000000001E-3</v>
          </cell>
          <cell r="AG344">
            <v>0.11999999999999998</v>
          </cell>
        </row>
        <row r="345">
          <cell r="A345" t="str">
            <v>W10074</v>
          </cell>
          <cell r="B345">
            <v>336</v>
          </cell>
          <cell r="C345" t="str">
            <v>SANJUKTA PATNAIK</v>
          </cell>
          <cell r="D345">
            <v>1</v>
          </cell>
          <cell r="E345">
            <v>36508</v>
          </cell>
          <cell r="F345">
            <v>360344</v>
          </cell>
          <cell r="G345">
            <v>256912.22</v>
          </cell>
          <cell r="L345">
            <v>0.19719999999999999</v>
          </cell>
          <cell r="O345">
            <v>36857</v>
          </cell>
          <cell r="P345">
            <v>36887</v>
          </cell>
          <cell r="Q345">
            <v>13500</v>
          </cell>
          <cell r="R345">
            <v>9335</v>
          </cell>
          <cell r="S345">
            <v>4165</v>
          </cell>
          <cell r="T345">
            <v>5</v>
          </cell>
          <cell r="V345">
            <v>247577.22</v>
          </cell>
          <cell r="W345">
            <v>668.79764087671219</v>
          </cell>
          <cell r="X345">
            <v>14.66</v>
          </cell>
          <cell r="AB345">
            <v>14.35</v>
          </cell>
          <cell r="AD345">
            <v>0.14349999999999999</v>
          </cell>
          <cell r="AE345">
            <v>1.95E-2</v>
          </cell>
          <cell r="AF345">
            <v>4.0000000000000001E-3</v>
          </cell>
          <cell r="AG345">
            <v>0.11999999999999998</v>
          </cell>
        </row>
        <row r="346">
          <cell r="A346" t="str">
            <v>W10071</v>
          </cell>
          <cell r="B346">
            <v>337</v>
          </cell>
          <cell r="C346" t="str">
            <v>JAI MAHAKALI ULTRASOUND X RAY &amp; PATHOLOGY CENTRE</v>
          </cell>
          <cell r="D346">
            <v>1</v>
          </cell>
          <cell r="E346">
            <v>36508</v>
          </cell>
          <cell r="F346">
            <v>1180000</v>
          </cell>
          <cell r="G346">
            <v>1013932.98</v>
          </cell>
          <cell r="L346">
            <v>0.1842</v>
          </cell>
          <cell r="O346">
            <v>36858</v>
          </cell>
          <cell r="P346">
            <v>36888</v>
          </cell>
          <cell r="Q346">
            <v>30000</v>
          </cell>
          <cell r="R346">
            <v>14649</v>
          </cell>
          <cell r="S346">
            <v>15351</v>
          </cell>
          <cell r="T346">
            <v>4</v>
          </cell>
          <cell r="V346">
            <v>999283.98</v>
          </cell>
          <cell r="W346">
            <v>2017.1847574356161</v>
          </cell>
          <cell r="X346">
            <v>14.66</v>
          </cell>
          <cell r="AB346">
            <v>14.35</v>
          </cell>
          <cell r="AD346">
            <v>0.14349999999999999</v>
          </cell>
          <cell r="AE346">
            <v>1.95E-2</v>
          </cell>
          <cell r="AF346">
            <v>4.0000000000000001E-3</v>
          </cell>
          <cell r="AG346">
            <v>0.11999999999999998</v>
          </cell>
        </row>
        <row r="347">
          <cell r="A347" t="str">
            <v>W10067</v>
          </cell>
          <cell r="B347">
            <v>338</v>
          </cell>
          <cell r="C347" t="str">
            <v>MOHAN LAL SINDHI</v>
          </cell>
          <cell r="D347">
            <v>1</v>
          </cell>
          <cell r="E347">
            <v>36508</v>
          </cell>
          <cell r="F347">
            <v>440370</v>
          </cell>
          <cell r="G347">
            <v>324467.13</v>
          </cell>
          <cell r="L347">
            <v>0.17399999999999999</v>
          </cell>
          <cell r="O347">
            <v>36834</v>
          </cell>
          <cell r="P347">
            <v>36864</v>
          </cell>
          <cell r="Q347">
            <v>16100</v>
          </cell>
          <cell r="R347">
            <v>11460</v>
          </cell>
          <cell r="S347">
            <v>4640</v>
          </cell>
          <cell r="T347">
            <v>28</v>
          </cell>
          <cell r="V347">
            <v>313007.13</v>
          </cell>
          <cell r="W347">
            <v>4178.0020201643829</v>
          </cell>
          <cell r="X347">
            <v>14.66</v>
          </cell>
          <cell r="AB347">
            <v>14.35</v>
          </cell>
          <cell r="AD347">
            <v>0.14349999999999999</v>
          </cell>
          <cell r="AE347">
            <v>1.95E-2</v>
          </cell>
          <cell r="AF347">
            <v>4.0000000000000001E-3</v>
          </cell>
          <cell r="AG347">
            <v>0.11999999999999998</v>
          </cell>
        </row>
        <row r="348">
          <cell r="A348" t="str">
            <v>W10075</v>
          </cell>
          <cell r="B348">
            <v>339</v>
          </cell>
          <cell r="C348" t="str">
            <v>AMRI-3</v>
          </cell>
          <cell r="D348">
            <v>2</v>
          </cell>
          <cell r="E348">
            <v>36509</v>
          </cell>
          <cell r="F348">
            <v>1208800</v>
          </cell>
          <cell r="G348">
            <v>902064.57</v>
          </cell>
          <cell r="L348">
            <v>0.184</v>
          </cell>
          <cell r="O348">
            <v>36833</v>
          </cell>
          <cell r="P348">
            <v>36863</v>
          </cell>
          <cell r="Q348">
            <v>43700</v>
          </cell>
          <cell r="R348">
            <v>30055</v>
          </cell>
          <cell r="S348">
            <v>13645</v>
          </cell>
          <cell r="T348">
            <v>29</v>
          </cell>
          <cell r="V348">
            <v>872009.57</v>
          </cell>
          <cell r="W348">
            <v>12748.063193205478</v>
          </cell>
          <cell r="X348">
            <v>14.66</v>
          </cell>
          <cell r="AB348">
            <v>14.35</v>
          </cell>
          <cell r="AD348">
            <v>0.14349999999999999</v>
          </cell>
          <cell r="AE348">
            <v>1.95E-2</v>
          </cell>
          <cell r="AF348">
            <v>4.0000000000000001E-3</v>
          </cell>
          <cell r="AG348">
            <v>0.11999999999999998</v>
          </cell>
        </row>
        <row r="349">
          <cell r="A349" t="str">
            <v>W10076</v>
          </cell>
          <cell r="B349">
            <v>340</v>
          </cell>
          <cell r="C349" t="str">
            <v>Skylab Assam Pvt Limited</v>
          </cell>
          <cell r="D349">
            <v>1</v>
          </cell>
          <cell r="E349">
            <v>36514</v>
          </cell>
          <cell r="F349">
            <v>1774400</v>
          </cell>
          <cell r="G349">
            <v>1443526.67</v>
          </cell>
          <cell r="L349">
            <v>0.19339999999999999</v>
          </cell>
          <cell r="O349">
            <v>36837</v>
          </cell>
          <cell r="P349">
            <v>36867</v>
          </cell>
          <cell r="Q349">
            <v>52517</v>
          </cell>
          <cell r="R349">
            <v>29603</v>
          </cell>
          <cell r="S349">
            <v>22914</v>
          </cell>
          <cell r="T349">
            <v>25</v>
          </cell>
          <cell r="V349">
            <v>1413923.67</v>
          </cell>
          <cell r="W349">
            <v>18729.646423150683</v>
          </cell>
          <cell r="X349">
            <v>14.66</v>
          </cell>
          <cell r="AB349">
            <v>14.35</v>
          </cell>
          <cell r="AD349">
            <v>0.14349999999999999</v>
          </cell>
          <cell r="AE349">
            <v>1.95E-2</v>
          </cell>
          <cell r="AF349">
            <v>4.0000000000000001E-3</v>
          </cell>
          <cell r="AG349">
            <v>0.11999999999999998</v>
          </cell>
        </row>
        <row r="350">
          <cell r="A350" t="str">
            <v>W10078</v>
          </cell>
          <cell r="B350">
            <v>341</v>
          </cell>
          <cell r="C350" t="str">
            <v>DIAGNOSIS</v>
          </cell>
          <cell r="D350">
            <v>1</v>
          </cell>
          <cell r="E350">
            <v>36516</v>
          </cell>
          <cell r="F350">
            <v>800000</v>
          </cell>
          <cell r="G350">
            <v>600542.36</v>
          </cell>
          <cell r="L350">
            <v>0.192</v>
          </cell>
          <cell r="O350">
            <v>36846</v>
          </cell>
          <cell r="P350">
            <v>36876</v>
          </cell>
          <cell r="Q350">
            <v>29325</v>
          </cell>
          <cell r="R350">
            <v>19848</v>
          </cell>
          <cell r="S350">
            <v>9477</v>
          </cell>
          <cell r="T350">
            <v>16</v>
          </cell>
          <cell r="V350">
            <v>580694.36</v>
          </cell>
          <cell r="W350">
            <v>4887.3782847123293</v>
          </cell>
          <cell r="X350">
            <v>14.66</v>
          </cell>
          <cell r="AB350">
            <v>14.35</v>
          </cell>
          <cell r="AD350">
            <v>0.14349999999999999</v>
          </cell>
          <cell r="AE350">
            <v>1.95E-2</v>
          </cell>
          <cell r="AF350">
            <v>4.0000000000000001E-3</v>
          </cell>
          <cell r="AG350">
            <v>0.11999999999999998</v>
          </cell>
        </row>
        <row r="351">
          <cell r="A351" t="str">
            <v>W10077</v>
          </cell>
          <cell r="B351">
            <v>342</v>
          </cell>
          <cell r="C351" t="str">
            <v>M THILAGABAMA</v>
          </cell>
          <cell r="D351">
            <v>1</v>
          </cell>
          <cell r="E351">
            <v>36516</v>
          </cell>
          <cell r="F351">
            <v>356250</v>
          </cell>
          <cell r="G351">
            <v>265757.68</v>
          </cell>
          <cell r="L351">
            <v>0.1845</v>
          </cell>
          <cell r="O351">
            <v>36839</v>
          </cell>
          <cell r="P351">
            <v>36869</v>
          </cell>
          <cell r="Q351">
            <v>12880</v>
          </cell>
          <cell r="R351">
            <v>8851</v>
          </cell>
          <cell r="S351">
            <v>4029</v>
          </cell>
          <cell r="T351">
            <v>23</v>
          </cell>
          <cell r="V351">
            <v>256906.68</v>
          </cell>
          <cell r="W351">
            <v>2986.8041002191781</v>
          </cell>
          <cell r="X351">
            <v>14.66</v>
          </cell>
          <cell r="AB351">
            <v>14.35</v>
          </cell>
          <cell r="AD351">
            <v>0.14349999999999999</v>
          </cell>
          <cell r="AE351">
            <v>1.95E-2</v>
          </cell>
          <cell r="AF351">
            <v>4.0000000000000001E-3</v>
          </cell>
          <cell r="AG351">
            <v>0.11999999999999998</v>
          </cell>
        </row>
        <row r="352">
          <cell r="A352" t="str">
            <v>W10069</v>
          </cell>
          <cell r="B352">
            <v>343</v>
          </cell>
          <cell r="C352" t="str">
            <v>S.P.SINGH</v>
          </cell>
          <cell r="D352">
            <v>1</v>
          </cell>
          <cell r="E352">
            <v>36517</v>
          </cell>
          <cell r="F352">
            <v>1187543</v>
          </cell>
          <cell r="G352">
            <v>1029395.84</v>
          </cell>
          <cell r="L352">
            <v>0.185</v>
          </cell>
          <cell r="O352">
            <v>36832</v>
          </cell>
          <cell r="P352">
            <v>36862</v>
          </cell>
          <cell r="Q352">
            <v>30500</v>
          </cell>
          <cell r="R352">
            <v>14849</v>
          </cell>
          <cell r="S352">
            <v>15651</v>
          </cell>
          <cell r="T352">
            <v>30</v>
          </cell>
          <cell r="V352">
            <v>1014546.84</v>
          </cell>
          <cell r="W352">
            <v>15426.671128767122</v>
          </cell>
          <cell r="X352">
            <v>14.66</v>
          </cell>
          <cell r="AB352">
            <v>14.35</v>
          </cell>
          <cell r="AD352">
            <v>0.14349999999999999</v>
          </cell>
          <cell r="AE352">
            <v>1.95E-2</v>
          </cell>
          <cell r="AF352">
            <v>4.0000000000000001E-3</v>
          </cell>
          <cell r="AG352">
            <v>0.11999999999999998</v>
          </cell>
        </row>
        <row r="354">
          <cell r="C354" t="str">
            <v>TOTAL</v>
          </cell>
          <cell r="F354">
            <v>1260506942</v>
          </cell>
          <cell r="G354">
            <v>396347545.38999993</v>
          </cell>
          <cell r="M354">
            <v>0</v>
          </cell>
          <cell r="N354">
            <v>136529</v>
          </cell>
          <cell r="Q354">
            <v>21818467</v>
          </cell>
          <cell r="R354">
            <v>14394295</v>
          </cell>
          <cell r="S354">
            <v>7424172</v>
          </cell>
          <cell r="U354">
            <v>0</v>
          </cell>
          <cell r="V354">
            <v>381816721.38999993</v>
          </cell>
          <cell r="W354">
            <v>5365777.3009917978</v>
          </cell>
          <cell r="Y354">
            <v>0</v>
          </cell>
          <cell r="Z354">
            <v>2632628.4634786039</v>
          </cell>
        </row>
        <row r="356">
          <cell r="A356" t="str">
            <v>AGREEMENT</v>
          </cell>
          <cell r="B356" t="str">
            <v>S. NO.</v>
          </cell>
          <cell r="C356" t="str">
            <v>CUSTOMER NAME</v>
          </cell>
          <cell r="D356" t="str">
            <v>TR. NO</v>
          </cell>
          <cell r="G356" t="str">
            <v>O/S PRIN.</v>
          </cell>
          <cell r="H356" t="str">
            <v xml:space="preserve"> INT.</v>
          </cell>
          <cell r="I356" t="str">
            <v>NEW INT</v>
          </cell>
          <cell r="J356" t="str">
            <v>OLD INT</v>
          </cell>
          <cell r="L356" t="str">
            <v>NEW INT</v>
          </cell>
          <cell r="M356" t="str">
            <v>Addition</v>
          </cell>
          <cell r="N356" t="str">
            <v>Deletions</v>
          </cell>
          <cell r="O356" t="str">
            <v>LAST DUE</v>
          </cell>
          <cell r="P356" t="str">
            <v>DUE DATE</v>
          </cell>
          <cell r="Q356" t="str">
            <v>INST DUE</v>
          </cell>
          <cell r="R356" t="str">
            <v>PRINCIPAL</v>
          </cell>
          <cell r="S356" t="str">
            <v>INTEREST</v>
          </cell>
          <cell r="T356" t="str">
            <v>No of days</v>
          </cell>
          <cell r="U356" t="str">
            <v>No of days</v>
          </cell>
          <cell r="V356" t="str">
            <v>O/S PRIN.</v>
          </cell>
          <cell r="W356" t="str">
            <v>ACCRUAL</v>
          </cell>
        </row>
        <row r="357">
          <cell r="A357" t="str">
            <v>NO.</v>
          </cell>
          <cell r="E357" t="str">
            <v>Fund Date</v>
          </cell>
          <cell r="F357" t="str">
            <v>Principal</v>
          </cell>
          <cell r="G357" t="str">
            <v>TILL 30/11/00</v>
          </cell>
          <cell r="H357" t="str">
            <v>RATE</v>
          </cell>
          <cell r="I357" t="str">
            <v>RATE</v>
          </cell>
          <cell r="J357" t="str">
            <v>RATE</v>
          </cell>
          <cell r="K357" t="str">
            <v>ADJUSTMENT</v>
          </cell>
          <cell r="L357" t="str">
            <v>RATE</v>
          </cell>
          <cell r="M357" t="str">
            <v>in Dec00</v>
          </cell>
          <cell r="N357" t="str">
            <v>in Dec00</v>
          </cell>
          <cell r="O357" t="str">
            <v>DATE</v>
          </cell>
          <cell r="P357" t="str">
            <v>in Dec00</v>
          </cell>
          <cell r="T357" t="str">
            <v>TILL 31/12/00</v>
          </cell>
          <cell r="U357" t="str">
            <v>till 30/9/99</v>
          </cell>
          <cell r="V357" t="str">
            <v>TILL 31/12/00</v>
          </cell>
          <cell r="W357" t="str">
            <v>AMOUNT</v>
          </cell>
          <cell r="Y357" t="str">
            <v>COLLATERAL</v>
          </cell>
          <cell r="Z357" t="str">
            <v>INTEREST COST</v>
          </cell>
        </row>
        <row r="358">
          <cell r="O358" t="str">
            <v>(bef 1/12/00)</v>
          </cell>
        </row>
        <row r="361">
          <cell r="A361" t="str">
            <v>W10080</v>
          </cell>
          <cell r="B361">
            <v>344</v>
          </cell>
          <cell r="C361" t="str">
            <v>SRI CHENNAI SCANS &amp; RESEARCH CENTRE (P) LTD.</v>
          </cell>
          <cell r="D361">
            <v>1</v>
          </cell>
          <cell r="E361">
            <v>36558</v>
          </cell>
          <cell r="F361">
            <v>1350000</v>
          </cell>
          <cell r="G361">
            <v>1190565.3400000001</v>
          </cell>
          <cell r="L361">
            <v>0.18459999999999999</v>
          </cell>
          <cell r="O361">
            <v>36854</v>
          </cell>
          <cell r="P361">
            <v>36884</v>
          </cell>
          <cell r="Q361">
            <v>34300</v>
          </cell>
          <cell r="R361">
            <v>16232</v>
          </cell>
          <cell r="S361">
            <v>18068</v>
          </cell>
          <cell r="T361">
            <v>8</v>
          </cell>
          <cell r="V361">
            <v>1174333.3400000001</v>
          </cell>
          <cell r="W361">
            <v>4751.3848671561645</v>
          </cell>
          <cell r="X361">
            <v>14.66</v>
          </cell>
          <cell r="AB361">
            <v>14.35</v>
          </cell>
          <cell r="AD361">
            <v>0.14349999999999999</v>
          </cell>
          <cell r="AE361">
            <v>1.95E-2</v>
          </cell>
          <cell r="AF361">
            <v>4.0000000000000001E-3</v>
          </cell>
          <cell r="AG361">
            <v>0.11999999999999998</v>
          </cell>
        </row>
        <row r="362">
          <cell r="A362" t="str">
            <v>W10079</v>
          </cell>
          <cell r="B362">
            <v>345</v>
          </cell>
          <cell r="C362" t="str">
            <v>SUBHRA JAIN</v>
          </cell>
          <cell r="D362">
            <v>1</v>
          </cell>
          <cell r="E362">
            <v>36558</v>
          </cell>
          <cell r="F362">
            <v>1080000</v>
          </cell>
          <cell r="G362">
            <v>951601.23</v>
          </cell>
          <cell r="L362">
            <v>0.16220000000000001</v>
          </cell>
          <cell r="O362">
            <v>36849</v>
          </cell>
          <cell r="P362">
            <v>36879</v>
          </cell>
          <cell r="Q362">
            <v>26300</v>
          </cell>
          <cell r="R362">
            <v>13615</v>
          </cell>
          <cell r="S362">
            <v>12685</v>
          </cell>
          <cell r="T362">
            <v>13</v>
          </cell>
          <cell r="V362">
            <v>937986.23</v>
          </cell>
          <cell r="W362">
            <v>5418.7336015835617</v>
          </cell>
          <cell r="X362">
            <v>14.66</v>
          </cell>
          <cell r="AB362">
            <v>14.35</v>
          </cell>
          <cell r="AD362">
            <v>0.14349999999999999</v>
          </cell>
          <cell r="AE362">
            <v>1.95E-2</v>
          </cell>
          <cell r="AF362">
            <v>4.0000000000000001E-3</v>
          </cell>
          <cell r="AG362">
            <v>0.11999999999999998</v>
          </cell>
        </row>
        <row r="363">
          <cell r="A363" t="str">
            <v>W10081</v>
          </cell>
          <cell r="B363">
            <v>346</v>
          </cell>
          <cell r="C363" t="str">
            <v>SUSHEELA JOHNY</v>
          </cell>
          <cell r="D363">
            <v>1</v>
          </cell>
          <cell r="E363">
            <v>36558</v>
          </cell>
          <cell r="F363">
            <v>820000</v>
          </cell>
          <cell r="G363">
            <v>620020.92000000004</v>
          </cell>
          <cell r="L363">
            <v>0.18479999999999999</v>
          </cell>
          <cell r="O363">
            <v>36834</v>
          </cell>
          <cell r="P363">
            <v>36864</v>
          </cell>
          <cell r="Q363">
            <v>30060</v>
          </cell>
          <cell r="R363">
            <v>20642</v>
          </cell>
          <cell r="S363">
            <v>9418</v>
          </cell>
          <cell r="T363">
            <v>28</v>
          </cell>
          <cell r="V363">
            <v>599378.92000000004</v>
          </cell>
          <cell r="W363">
            <v>8497.0583113643843</v>
          </cell>
          <cell r="X363">
            <v>14.66</v>
          </cell>
          <cell r="AB363">
            <v>14.35</v>
          </cell>
          <cell r="AD363">
            <v>0.14349999999999999</v>
          </cell>
          <cell r="AE363">
            <v>1.95E-2</v>
          </cell>
          <cell r="AF363">
            <v>4.0000000000000001E-3</v>
          </cell>
          <cell r="AG363">
            <v>0.11999999999999998</v>
          </cell>
        </row>
        <row r="364">
          <cell r="A364" t="str">
            <v>W10082</v>
          </cell>
          <cell r="B364">
            <v>347</v>
          </cell>
          <cell r="C364" t="str">
            <v>X-RAY CENTRE GUWAHATI (P) LTD.</v>
          </cell>
          <cell r="D364">
            <v>1</v>
          </cell>
          <cell r="E364">
            <v>36558</v>
          </cell>
          <cell r="F364">
            <v>757500</v>
          </cell>
          <cell r="G364">
            <v>671203.25</v>
          </cell>
          <cell r="L364">
            <v>0.18179999999999999</v>
          </cell>
          <cell r="O364">
            <v>36854</v>
          </cell>
          <cell r="P364">
            <v>36884</v>
          </cell>
          <cell r="Q364">
            <v>19237</v>
          </cell>
          <cell r="R364">
            <v>9207</v>
          </cell>
          <cell r="S364">
            <v>10030</v>
          </cell>
          <cell r="T364">
            <v>8</v>
          </cell>
          <cell r="V364">
            <v>661996.25</v>
          </cell>
          <cell r="W364">
            <v>2637.8283452054793</v>
          </cell>
          <cell r="X364">
            <v>14.66</v>
          </cell>
          <cell r="AB364">
            <v>14.35</v>
          </cell>
          <cell r="AD364">
            <v>0.14349999999999999</v>
          </cell>
          <cell r="AE364">
            <v>1.95E-2</v>
          </cell>
          <cell r="AF364">
            <v>4.0000000000000001E-3</v>
          </cell>
          <cell r="AG364">
            <v>0.11999999999999998</v>
          </cell>
        </row>
        <row r="365">
          <cell r="A365" t="str">
            <v>W10083</v>
          </cell>
          <cell r="B365">
            <v>348</v>
          </cell>
          <cell r="C365" t="str">
            <v>T. Jayaraman</v>
          </cell>
          <cell r="D365">
            <v>1</v>
          </cell>
          <cell r="E365">
            <v>36560</v>
          </cell>
          <cell r="F365">
            <v>1650000</v>
          </cell>
          <cell r="G365">
            <v>1561059.01</v>
          </cell>
          <cell r="L365">
            <v>0.1666</v>
          </cell>
          <cell r="O365">
            <v>36848</v>
          </cell>
          <cell r="P365">
            <v>36878</v>
          </cell>
          <cell r="Q365">
            <v>43500</v>
          </cell>
          <cell r="R365">
            <v>22125</v>
          </cell>
          <cell r="S365">
            <v>21375</v>
          </cell>
          <cell r="T365">
            <v>14</v>
          </cell>
          <cell r="V365">
            <v>1538934.01</v>
          </cell>
          <cell r="W365">
            <v>9833.9991367780822</v>
          </cell>
          <cell r="X365">
            <v>14.66</v>
          </cell>
          <cell r="AB365">
            <v>14.35</v>
          </cell>
          <cell r="AD365">
            <v>0.14349999999999999</v>
          </cell>
          <cell r="AE365">
            <v>1.95E-2</v>
          </cell>
          <cell r="AF365">
            <v>4.0000000000000001E-3</v>
          </cell>
          <cell r="AG365">
            <v>0.11999999999999998</v>
          </cell>
        </row>
        <row r="366">
          <cell r="A366" t="str">
            <v>W10084</v>
          </cell>
          <cell r="B366">
            <v>349</v>
          </cell>
          <cell r="C366" t="str">
            <v>Anju Gupta</v>
          </cell>
          <cell r="D366">
            <v>1</v>
          </cell>
          <cell r="E366">
            <v>36564</v>
          </cell>
          <cell r="F366">
            <v>300000</v>
          </cell>
          <cell r="G366">
            <v>229544.06</v>
          </cell>
          <cell r="L366">
            <v>0.17780000000000001</v>
          </cell>
          <cell r="O366">
            <v>36847</v>
          </cell>
          <cell r="P366">
            <v>36877</v>
          </cell>
          <cell r="Q366">
            <v>10700</v>
          </cell>
          <cell r="R366">
            <v>7345</v>
          </cell>
          <cell r="S366">
            <v>3355</v>
          </cell>
          <cell r="T366">
            <v>15</v>
          </cell>
          <cell r="V366">
            <v>222199.06</v>
          </cell>
          <cell r="W366">
            <v>1623.5750493698631</v>
          </cell>
          <cell r="X366">
            <v>14.66</v>
          </cell>
          <cell r="AB366">
            <v>14.35</v>
          </cell>
          <cell r="AD366">
            <v>0.14349999999999999</v>
          </cell>
          <cell r="AE366">
            <v>1.95E-2</v>
          </cell>
          <cell r="AF366">
            <v>4.0000000000000001E-3</v>
          </cell>
          <cell r="AG366">
            <v>0.11999999999999998</v>
          </cell>
        </row>
        <row r="367">
          <cell r="A367" t="str">
            <v>W10085</v>
          </cell>
          <cell r="B367">
            <v>350</v>
          </cell>
          <cell r="C367" t="str">
            <v>K.M. Jothiraj</v>
          </cell>
          <cell r="D367">
            <v>1</v>
          </cell>
          <cell r="E367">
            <v>36564</v>
          </cell>
          <cell r="F367">
            <v>292500</v>
          </cell>
          <cell r="G367">
            <v>182808.81</v>
          </cell>
          <cell r="L367">
            <v>0.18490000000000001</v>
          </cell>
          <cell r="O367">
            <v>36860</v>
          </cell>
          <cell r="P367">
            <v>36890</v>
          </cell>
          <cell r="Q367">
            <v>14600</v>
          </cell>
          <cell r="R367">
            <v>11822</v>
          </cell>
          <cell r="S367">
            <v>2778</v>
          </cell>
          <cell r="T367">
            <v>2</v>
          </cell>
          <cell r="V367">
            <v>170986.81</v>
          </cell>
          <cell r="W367">
            <v>173.23540366575344</v>
          </cell>
          <cell r="X367">
            <v>14.66</v>
          </cell>
          <cell r="AB367">
            <v>14.35</v>
          </cell>
          <cell r="AD367">
            <v>0.14349999999999999</v>
          </cell>
          <cell r="AE367">
            <v>1.95E-2</v>
          </cell>
          <cell r="AF367">
            <v>4.0000000000000001E-3</v>
          </cell>
          <cell r="AG367">
            <v>0.11999999999999998</v>
          </cell>
        </row>
        <row r="368">
          <cell r="A368" t="str">
            <v>W10086</v>
          </cell>
          <cell r="B368">
            <v>351</v>
          </cell>
          <cell r="C368" t="str">
            <v>Ramesh Sharma ( Foreclosed on 17-10-00)</v>
          </cell>
          <cell r="D368">
            <v>1</v>
          </cell>
          <cell r="E368">
            <v>36564</v>
          </cell>
          <cell r="F368">
            <v>550000</v>
          </cell>
          <cell r="G368">
            <v>421807.51</v>
          </cell>
          <cell r="L368">
            <v>0.18940000000000001</v>
          </cell>
          <cell r="N368">
            <v>421807</v>
          </cell>
          <cell r="O368">
            <v>36845</v>
          </cell>
          <cell r="S368">
            <v>0</v>
          </cell>
          <cell r="T368">
            <v>47</v>
          </cell>
          <cell r="V368">
            <v>0.51000000000931323</v>
          </cell>
          <cell r="W368">
            <v>1.2438131507076452E-2</v>
          </cell>
          <cell r="X368">
            <v>14.66</v>
          </cell>
          <cell r="AB368">
            <v>14.35</v>
          </cell>
          <cell r="AD368">
            <v>0.14349999999999999</v>
          </cell>
          <cell r="AE368">
            <v>1.95E-2</v>
          </cell>
          <cell r="AF368">
            <v>4.0000000000000001E-3</v>
          </cell>
          <cell r="AG368">
            <v>0.11999999999999998</v>
          </cell>
        </row>
        <row r="369">
          <cell r="A369" t="str">
            <v>W10087</v>
          </cell>
          <cell r="B369">
            <v>352</v>
          </cell>
          <cell r="C369" t="str">
            <v>Jay Kishore</v>
          </cell>
          <cell r="D369">
            <v>1</v>
          </cell>
          <cell r="E369">
            <v>36565</v>
          </cell>
          <cell r="F369">
            <v>1068140</v>
          </cell>
          <cell r="G369">
            <v>935819.44</v>
          </cell>
          <cell r="L369">
            <v>0.16289999999999999</v>
          </cell>
          <cell r="O369">
            <v>36856</v>
          </cell>
          <cell r="P369">
            <v>36886</v>
          </cell>
          <cell r="Q369">
            <v>26270</v>
          </cell>
          <cell r="R369">
            <v>13738</v>
          </cell>
          <cell r="S369">
            <v>12532</v>
          </cell>
          <cell r="T369">
            <v>6</v>
          </cell>
          <cell r="V369">
            <v>922081.44</v>
          </cell>
          <cell r="W369">
            <v>2469.1572587835612</v>
          </cell>
          <cell r="X369">
            <v>14.66</v>
          </cell>
          <cell r="AB369">
            <v>14.35</v>
          </cell>
          <cell r="AD369">
            <v>0.14349999999999999</v>
          </cell>
          <cell r="AE369">
            <v>1.95E-2</v>
          </cell>
          <cell r="AF369">
            <v>4.0000000000000001E-3</v>
          </cell>
          <cell r="AG369">
            <v>0.11999999999999998</v>
          </cell>
        </row>
        <row r="370">
          <cell r="A370" t="str">
            <v>W10090</v>
          </cell>
          <cell r="B370">
            <v>353</v>
          </cell>
          <cell r="C370" t="str">
            <v>P. Murati Sankar</v>
          </cell>
          <cell r="D370">
            <v>1</v>
          </cell>
          <cell r="E370">
            <v>36568</v>
          </cell>
          <cell r="F370">
            <v>286818</v>
          </cell>
          <cell r="G370">
            <v>214494.4</v>
          </cell>
          <cell r="L370">
            <v>0.1646</v>
          </cell>
          <cell r="O370">
            <v>36858</v>
          </cell>
          <cell r="P370">
            <v>36888</v>
          </cell>
          <cell r="Q370">
            <v>10547</v>
          </cell>
          <cell r="R370">
            <v>7645</v>
          </cell>
          <cell r="S370">
            <v>2902</v>
          </cell>
          <cell r="T370">
            <v>4</v>
          </cell>
          <cell r="V370">
            <v>206849.4</v>
          </cell>
          <cell r="W370">
            <v>373.1223149589041</v>
          </cell>
          <cell r="X370">
            <v>14.66</v>
          </cell>
          <cell r="AB370">
            <v>14.35</v>
          </cell>
          <cell r="AD370">
            <v>0.14349999999999999</v>
          </cell>
          <cell r="AE370">
            <v>1.95E-2</v>
          </cell>
          <cell r="AF370">
            <v>4.0000000000000001E-3</v>
          </cell>
          <cell r="AG370">
            <v>0.11999999999999998</v>
          </cell>
        </row>
        <row r="371">
          <cell r="A371" t="str">
            <v>W10089</v>
          </cell>
          <cell r="B371">
            <v>354</v>
          </cell>
          <cell r="C371" t="str">
            <v>S. S. Todkari</v>
          </cell>
          <cell r="D371">
            <v>1</v>
          </cell>
          <cell r="E371">
            <v>36568</v>
          </cell>
          <cell r="F371">
            <v>960000</v>
          </cell>
          <cell r="G371">
            <v>809356</v>
          </cell>
          <cell r="L371">
            <v>0.1847</v>
          </cell>
          <cell r="O371">
            <v>36822</v>
          </cell>
          <cell r="S371">
            <v>0</v>
          </cell>
          <cell r="T371">
            <v>70</v>
          </cell>
          <cell r="V371">
            <v>809356</v>
          </cell>
          <cell r="W371">
            <v>28668.941709589039</v>
          </cell>
          <cell r="X371">
            <v>14.66</v>
          </cell>
          <cell r="AB371">
            <v>14.35</v>
          </cell>
          <cell r="AD371">
            <v>0.14349999999999999</v>
          </cell>
          <cell r="AE371">
            <v>1.95E-2</v>
          </cell>
          <cell r="AF371">
            <v>4.0000000000000001E-3</v>
          </cell>
          <cell r="AG371">
            <v>0.11999999999999998</v>
          </cell>
        </row>
        <row r="372">
          <cell r="A372" t="str">
            <v>W10088</v>
          </cell>
          <cell r="B372">
            <v>355</v>
          </cell>
          <cell r="C372" t="str">
            <v>Vishakha Hospital &amp; Diagnostic P. Ltd.</v>
          </cell>
          <cell r="D372">
            <v>2</v>
          </cell>
          <cell r="E372">
            <v>36568</v>
          </cell>
          <cell r="F372">
            <v>128000</v>
          </cell>
          <cell r="G372">
            <v>79425.119999999995</v>
          </cell>
          <cell r="L372">
            <v>0.19589999999999999</v>
          </cell>
          <cell r="O372">
            <v>36843</v>
          </cell>
          <cell r="P372">
            <v>36873</v>
          </cell>
          <cell r="Q372">
            <v>6390</v>
          </cell>
          <cell r="R372">
            <v>5111</v>
          </cell>
          <cell r="S372">
            <v>1279</v>
          </cell>
          <cell r="T372">
            <v>19</v>
          </cell>
          <cell r="V372">
            <v>74314.12</v>
          </cell>
          <cell r="W372">
            <v>757.82078370410954</v>
          </cell>
          <cell r="X372">
            <v>14.66</v>
          </cell>
          <cell r="AB372">
            <v>14.35</v>
          </cell>
          <cell r="AD372">
            <v>0.14349999999999999</v>
          </cell>
          <cell r="AE372">
            <v>1.95E-2</v>
          </cell>
          <cell r="AF372">
            <v>4.0000000000000001E-3</v>
          </cell>
          <cell r="AG372">
            <v>0.11999999999999998</v>
          </cell>
        </row>
        <row r="373">
          <cell r="A373" t="str">
            <v>W10091</v>
          </cell>
          <cell r="B373">
            <v>356</v>
          </cell>
          <cell r="C373" t="str">
            <v>Tuticorin CT Scan &amp; Research</v>
          </cell>
          <cell r="D373">
            <v>1</v>
          </cell>
          <cell r="E373">
            <v>36570</v>
          </cell>
          <cell r="F373">
            <v>10000000</v>
          </cell>
          <cell r="G373">
            <v>8820808</v>
          </cell>
          <cell r="L373">
            <v>0.17249999999999999</v>
          </cell>
          <cell r="O373">
            <v>36860</v>
          </cell>
          <cell r="P373">
            <v>36890</v>
          </cell>
          <cell r="Q373">
            <v>248550</v>
          </cell>
          <cell r="R373">
            <v>119332</v>
          </cell>
          <cell r="S373">
            <v>129218</v>
          </cell>
          <cell r="T373">
            <v>2</v>
          </cell>
          <cell r="V373">
            <v>8701476</v>
          </cell>
          <cell r="W373">
            <v>8224.6827945205478</v>
          </cell>
          <cell r="X373">
            <v>14.66</v>
          </cell>
          <cell r="AB373">
            <v>14.35</v>
          </cell>
          <cell r="AD373">
            <v>0.14349999999999999</v>
          </cell>
          <cell r="AE373">
            <v>1.95E-2</v>
          </cell>
          <cell r="AF373">
            <v>4.0000000000000001E-3</v>
          </cell>
          <cell r="AG373">
            <v>0.11999999999999998</v>
          </cell>
        </row>
        <row r="374">
          <cell r="A374" t="str">
            <v>W10092</v>
          </cell>
          <cell r="B374">
            <v>357</v>
          </cell>
          <cell r="C374" t="str">
            <v>Prakash Kanwar</v>
          </cell>
          <cell r="D374">
            <v>1</v>
          </cell>
          <cell r="E374">
            <v>36573</v>
          </cell>
          <cell r="F374">
            <v>300000</v>
          </cell>
          <cell r="G374">
            <v>229973.75</v>
          </cell>
          <cell r="L374">
            <v>0.17610000000000001</v>
          </cell>
          <cell r="O374">
            <v>36860</v>
          </cell>
          <cell r="P374">
            <v>36890</v>
          </cell>
          <cell r="Q374">
            <v>10700</v>
          </cell>
          <cell r="R374">
            <v>7371</v>
          </cell>
          <cell r="S374">
            <v>3329</v>
          </cell>
          <cell r="T374">
            <v>2</v>
          </cell>
          <cell r="V374">
            <v>222602.75</v>
          </cell>
          <cell r="W374">
            <v>214.79640698630138</v>
          </cell>
          <cell r="X374">
            <v>14.18</v>
          </cell>
          <cell r="AB374">
            <v>13.85</v>
          </cell>
          <cell r="AD374">
            <v>0.13849999999999998</v>
          </cell>
          <cell r="AE374">
            <v>1.95E-2</v>
          </cell>
          <cell r="AF374">
            <v>4.0000000000000001E-3</v>
          </cell>
          <cell r="AG374">
            <v>0.11499999999999998</v>
          </cell>
        </row>
        <row r="375">
          <cell r="A375" t="str">
            <v>W10093</v>
          </cell>
          <cell r="B375">
            <v>358</v>
          </cell>
          <cell r="C375" t="str">
            <v>Shija Clinic Pvt. Ltd. ( Forcl on Aug-00 )</v>
          </cell>
          <cell r="D375">
            <v>1</v>
          </cell>
          <cell r="E375">
            <v>36573</v>
          </cell>
          <cell r="F375">
            <v>1400000</v>
          </cell>
          <cell r="G375">
            <v>-0.9599999999627471</v>
          </cell>
          <cell r="L375">
            <v>0.1925</v>
          </cell>
          <cell r="O375">
            <v>36717</v>
          </cell>
          <cell r="S375">
            <v>0</v>
          </cell>
          <cell r="T375">
            <v>175</v>
          </cell>
          <cell r="V375">
            <v>-0.9599999999627471</v>
          </cell>
          <cell r="W375">
            <v>-8.8602739722589155E-2</v>
          </cell>
          <cell r="X375">
            <v>14.18</v>
          </cell>
          <cell r="AB375">
            <v>13.85</v>
          </cell>
          <cell r="AD375">
            <v>0.13849999999999998</v>
          </cell>
          <cell r="AE375">
            <v>1.95E-2</v>
          </cell>
          <cell r="AF375">
            <v>4.0000000000000001E-3</v>
          </cell>
          <cell r="AG375">
            <v>0.11499999999999998</v>
          </cell>
        </row>
        <row r="376">
          <cell r="A376" t="str">
            <v>W10094</v>
          </cell>
          <cell r="B376">
            <v>359</v>
          </cell>
          <cell r="C376" t="str">
            <v>Rashmi Garg</v>
          </cell>
          <cell r="D376">
            <v>1</v>
          </cell>
          <cell r="E376">
            <v>36579</v>
          </cell>
          <cell r="F376">
            <v>1000000</v>
          </cell>
          <cell r="G376">
            <v>890609</v>
          </cell>
          <cell r="L376">
            <v>0.16309999999999999</v>
          </cell>
          <cell r="O376">
            <v>36838</v>
          </cell>
          <cell r="P376">
            <v>36868</v>
          </cell>
          <cell r="Q376">
            <v>24320</v>
          </cell>
          <cell r="R376">
            <v>12378</v>
          </cell>
          <cell r="S376">
            <v>11942</v>
          </cell>
          <cell r="T376">
            <v>24</v>
          </cell>
          <cell r="V376">
            <v>878231</v>
          </cell>
          <cell r="W376">
            <v>9418.4860997260257</v>
          </cell>
          <cell r="X376">
            <v>14.18</v>
          </cell>
          <cell r="AB376">
            <v>13.85</v>
          </cell>
          <cell r="AD376">
            <v>0.13849999999999998</v>
          </cell>
          <cell r="AE376">
            <v>1.95E-2</v>
          </cell>
          <cell r="AF376">
            <v>4.0000000000000001E-3</v>
          </cell>
          <cell r="AG376">
            <v>0.11499999999999998</v>
          </cell>
        </row>
        <row r="377">
          <cell r="A377" t="str">
            <v>W10095</v>
          </cell>
          <cell r="B377">
            <v>360</v>
          </cell>
          <cell r="C377" t="str">
            <v>Bankura Scan Centre</v>
          </cell>
          <cell r="D377">
            <v>1</v>
          </cell>
          <cell r="E377">
            <v>36585</v>
          </cell>
          <cell r="F377">
            <v>6180000</v>
          </cell>
          <cell r="G377">
            <v>5942929.5</v>
          </cell>
          <cell r="L377">
            <v>0.19170000000000001</v>
          </cell>
          <cell r="O377">
            <v>36853</v>
          </cell>
          <cell r="P377">
            <v>36883</v>
          </cell>
          <cell r="Q377">
            <v>171200</v>
          </cell>
          <cell r="R377">
            <v>77584</v>
          </cell>
          <cell r="S377">
            <v>93616</v>
          </cell>
          <cell r="T377">
            <v>9</v>
          </cell>
          <cell r="V377">
            <v>5865345.5</v>
          </cell>
          <cell r="W377">
            <v>27724.604359315068</v>
          </cell>
          <cell r="X377">
            <v>14.18</v>
          </cell>
          <cell r="AB377">
            <v>13.85</v>
          </cell>
          <cell r="AD377">
            <v>0.13849999999999998</v>
          </cell>
          <cell r="AE377">
            <v>1.95E-2</v>
          </cell>
          <cell r="AF377">
            <v>4.0000000000000001E-3</v>
          </cell>
          <cell r="AG377">
            <v>0.11499999999999998</v>
          </cell>
        </row>
        <row r="378">
          <cell r="A378" t="str">
            <v>W10096</v>
          </cell>
          <cell r="B378">
            <v>361</v>
          </cell>
          <cell r="C378" t="str">
            <v>Gopal Surendran</v>
          </cell>
          <cell r="D378">
            <v>1</v>
          </cell>
          <cell r="E378">
            <v>36585</v>
          </cell>
          <cell r="F378">
            <v>1200000</v>
          </cell>
          <cell r="G378">
            <v>1073470</v>
          </cell>
          <cell r="L378">
            <v>0.16039999999999999</v>
          </cell>
          <cell r="O378">
            <v>36766</v>
          </cell>
          <cell r="S378">
            <v>0</v>
          </cell>
          <cell r="T378">
            <v>126</v>
          </cell>
          <cell r="V378">
            <v>1073470</v>
          </cell>
          <cell r="W378">
            <v>59439.063254794521</v>
          </cell>
          <cell r="X378">
            <v>14.18</v>
          </cell>
          <cell r="AB378">
            <v>13.85</v>
          </cell>
          <cell r="AD378">
            <v>0.13849999999999998</v>
          </cell>
          <cell r="AE378">
            <v>1.95E-2</v>
          </cell>
          <cell r="AF378">
            <v>4.0000000000000001E-3</v>
          </cell>
          <cell r="AG378">
            <v>0.11499999999999998</v>
          </cell>
        </row>
        <row r="379">
          <cell r="A379" t="str">
            <v>W10097</v>
          </cell>
          <cell r="B379">
            <v>362</v>
          </cell>
          <cell r="C379" t="str">
            <v>Prateeksha Tolambia</v>
          </cell>
          <cell r="D379">
            <v>1</v>
          </cell>
          <cell r="E379">
            <v>36585</v>
          </cell>
          <cell r="F379">
            <v>350000</v>
          </cell>
          <cell r="G379">
            <v>277172</v>
          </cell>
          <cell r="L379">
            <v>0.17430000000000001</v>
          </cell>
          <cell r="O379">
            <v>36848</v>
          </cell>
          <cell r="P379">
            <v>36878</v>
          </cell>
          <cell r="Q379">
            <v>12480</v>
          </cell>
          <cell r="R379">
            <v>8509</v>
          </cell>
          <cell r="S379">
            <v>3971</v>
          </cell>
          <cell r="T379">
            <v>14</v>
          </cell>
          <cell r="V379">
            <v>268663</v>
          </cell>
          <cell r="W379">
            <v>1796.1409660273973</v>
          </cell>
          <cell r="X379">
            <v>14.18</v>
          </cell>
          <cell r="AB379">
            <v>13.85</v>
          </cell>
          <cell r="AD379">
            <v>0.13849999999999998</v>
          </cell>
          <cell r="AE379">
            <v>1.95E-2</v>
          </cell>
          <cell r="AF379">
            <v>4.0000000000000001E-3</v>
          </cell>
          <cell r="AG379">
            <v>0.11499999999999998</v>
          </cell>
        </row>
        <row r="380">
          <cell r="A380" t="str">
            <v>W10098</v>
          </cell>
          <cell r="B380">
            <v>363</v>
          </cell>
          <cell r="C380" t="str">
            <v>K. Velluswamy</v>
          </cell>
          <cell r="D380">
            <v>1</v>
          </cell>
          <cell r="E380">
            <v>36588</v>
          </cell>
          <cell r="F380">
            <v>1270000</v>
          </cell>
          <cell r="G380">
            <v>1037552.96</v>
          </cell>
          <cell r="L380">
            <v>0.1603</v>
          </cell>
          <cell r="O380">
            <v>36831</v>
          </cell>
          <cell r="P380">
            <v>36861</v>
          </cell>
          <cell r="Q380">
            <v>44649</v>
          </cell>
          <cell r="R380">
            <v>30979</v>
          </cell>
          <cell r="S380">
            <v>13670</v>
          </cell>
          <cell r="T380">
            <v>31</v>
          </cell>
          <cell r="V380">
            <v>1006573.96</v>
          </cell>
          <cell r="W380">
            <v>13704.021861446574</v>
          </cell>
          <cell r="X380">
            <v>14.18</v>
          </cell>
          <cell r="AB380">
            <v>13.85</v>
          </cell>
          <cell r="AD380">
            <v>0.13849999999999998</v>
          </cell>
          <cell r="AE380">
            <v>1.95E-2</v>
          </cell>
          <cell r="AF380">
            <v>4.0000000000000001E-3</v>
          </cell>
          <cell r="AG380">
            <v>0.11499999999999998</v>
          </cell>
        </row>
        <row r="381">
          <cell r="A381" t="str">
            <v>W10099</v>
          </cell>
          <cell r="B381">
            <v>364</v>
          </cell>
          <cell r="C381" t="str">
            <v>Shilpa Phadkule</v>
          </cell>
          <cell r="D381">
            <v>1</v>
          </cell>
          <cell r="E381">
            <v>36607</v>
          </cell>
          <cell r="F381">
            <v>450000</v>
          </cell>
          <cell r="G381">
            <v>399977.8</v>
          </cell>
          <cell r="L381">
            <v>0.18659999999999999</v>
          </cell>
          <cell r="O381">
            <v>36852</v>
          </cell>
          <cell r="S381">
            <v>0</v>
          </cell>
          <cell r="T381">
            <v>40</v>
          </cell>
          <cell r="V381">
            <v>399977.8</v>
          </cell>
          <cell r="W381">
            <v>8179.2720526027388</v>
          </cell>
          <cell r="X381">
            <v>14.18</v>
          </cell>
          <cell r="AB381">
            <v>13.85</v>
          </cell>
          <cell r="AD381">
            <v>0.13849999999999998</v>
          </cell>
          <cell r="AE381">
            <v>1.95E-2</v>
          </cell>
          <cell r="AF381">
            <v>4.0000000000000001E-3</v>
          </cell>
          <cell r="AG381">
            <v>0.11499999999999998</v>
          </cell>
        </row>
        <row r="382">
          <cell r="A382" t="str">
            <v>W10102</v>
          </cell>
          <cell r="B382">
            <v>365</v>
          </cell>
          <cell r="C382" t="str">
            <v>A.K. Gupta</v>
          </cell>
          <cell r="D382">
            <v>1</v>
          </cell>
          <cell r="E382">
            <v>36608</v>
          </cell>
          <cell r="F382">
            <v>1785000</v>
          </cell>
          <cell r="G382">
            <v>1591867.62</v>
          </cell>
          <cell r="L382">
            <v>0.18629999999999999</v>
          </cell>
          <cell r="O382">
            <v>36859</v>
          </cell>
          <cell r="P382">
            <v>36889</v>
          </cell>
          <cell r="Q382">
            <v>45400</v>
          </cell>
          <cell r="R382">
            <v>21028</v>
          </cell>
          <cell r="S382">
            <v>24372</v>
          </cell>
          <cell r="T382">
            <v>3</v>
          </cell>
          <cell r="V382">
            <v>1570839.62</v>
          </cell>
          <cell r="W382">
            <v>2405.3212701863013</v>
          </cell>
          <cell r="X382">
            <v>14.18</v>
          </cell>
          <cell r="AB382">
            <v>13.85</v>
          </cell>
          <cell r="AD382">
            <v>0.13849999999999998</v>
          </cell>
          <cell r="AE382">
            <v>1.95E-2</v>
          </cell>
          <cell r="AF382">
            <v>4.0000000000000001E-3</v>
          </cell>
          <cell r="AG382">
            <v>0.11499999999999998</v>
          </cell>
        </row>
        <row r="383">
          <cell r="A383" t="str">
            <v>W10103</v>
          </cell>
          <cell r="B383">
            <v>366</v>
          </cell>
          <cell r="C383" t="str">
            <v>Naresh Suri</v>
          </cell>
          <cell r="D383">
            <v>1</v>
          </cell>
          <cell r="E383">
            <v>36608</v>
          </cell>
          <cell r="F383">
            <v>1025000</v>
          </cell>
          <cell r="G383">
            <v>927882.3</v>
          </cell>
          <cell r="L383">
            <v>0.16309999999999999</v>
          </cell>
          <cell r="O383">
            <v>36843</v>
          </cell>
          <cell r="P383">
            <v>36873</v>
          </cell>
          <cell r="Q383">
            <v>25000</v>
          </cell>
          <cell r="R383">
            <v>12558</v>
          </cell>
          <cell r="S383">
            <v>12442</v>
          </cell>
          <cell r="T383">
            <v>19</v>
          </cell>
          <cell r="V383">
            <v>915324.3</v>
          </cell>
          <cell r="W383">
            <v>7771.2286938904108</v>
          </cell>
          <cell r="X383">
            <v>14.18</v>
          </cell>
          <cell r="AB383">
            <v>13.85</v>
          </cell>
          <cell r="AD383">
            <v>0.13849999999999998</v>
          </cell>
          <cell r="AE383">
            <v>1.95E-2</v>
          </cell>
          <cell r="AF383">
            <v>4.0000000000000001E-3</v>
          </cell>
          <cell r="AG383">
            <v>0.11499999999999998</v>
          </cell>
        </row>
        <row r="384">
          <cell r="A384" t="str">
            <v>W10101</v>
          </cell>
          <cell r="B384">
            <v>367</v>
          </cell>
          <cell r="C384" t="str">
            <v>North Bangalore Diagnostic</v>
          </cell>
          <cell r="D384">
            <v>1</v>
          </cell>
          <cell r="E384">
            <v>36608</v>
          </cell>
          <cell r="F384">
            <v>1800000</v>
          </cell>
          <cell r="G384">
            <v>1627026.11</v>
          </cell>
          <cell r="L384">
            <v>0.16239999999999999</v>
          </cell>
          <cell r="O384">
            <v>36840</v>
          </cell>
          <cell r="P384">
            <v>36870</v>
          </cell>
          <cell r="Q384">
            <v>43775</v>
          </cell>
          <cell r="R384">
            <v>22056</v>
          </cell>
          <cell r="S384">
            <v>21719</v>
          </cell>
          <cell r="T384">
            <v>22</v>
          </cell>
          <cell r="V384">
            <v>1604970.11</v>
          </cell>
          <cell r="W384">
            <v>15710.23892878904</v>
          </cell>
          <cell r="X384">
            <v>14.18</v>
          </cell>
          <cell r="AB384">
            <v>13.85</v>
          </cell>
          <cell r="AD384">
            <v>0.13849999999999998</v>
          </cell>
          <cell r="AE384">
            <v>1.95E-2</v>
          </cell>
          <cell r="AF384">
            <v>4.0000000000000001E-3</v>
          </cell>
          <cell r="AG384">
            <v>0.11499999999999998</v>
          </cell>
        </row>
        <row r="385">
          <cell r="A385" t="str">
            <v>W10106</v>
          </cell>
          <cell r="B385">
            <v>368</v>
          </cell>
          <cell r="C385" t="str">
            <v>Atul Seth</v>
          </cell>
          <cell r="D385">
            <v>1</v>
          </cell>
          <cell r="E385">
            <v>36641</v>
          </cell>
          <cell r="F385">
            <v>1615000</v>
          </cell>
          <cell r="G385">
            <v>1492670.44</v>
          </cell>
          <cell r="L385">
            <v>0.18360000000000001</v>
          </cell>
          <cell r="O385">
            <v>36840</v>
          </cell>
          <cell r="P385">
            <v>36811</v>
          </cell>
          <cell r="Q385">
            <v>50858</v>
          </cell>
          <cell r="R385">
            <v>28335</v>
          </cell>
          <cell r="S385">
            <v>22523</v>
          </cell>
          <cell r="T385">
            <v>81</v>
          </cell>
          <cell r="V385">
            <v>1464335.44</v>
          </cell>
          <cell r="W385">
            <v>59663.043642476718</v>
          </cell>
          <cell r="X385">
            <v>14.18</v>
          </cell>
          <cell r="AB385">
            <v>13.85</v>
          </cell>
          <cell r="AD385">
            <v>0.13849999999999998</v>
          </cell>
          <cell r="AE385">
            <v>1.95E-2</v>
          </cell>
          <cell r="AF385">
            <v>4.0000000000000001E-3</v>
          </cell>
          <cell r="AG385">
            <v>0.11499999999999998</v>
          </cell>
        </row>
        <row r="386">
          <cell r="A386" t="str">
            <v>W10105</v>
          </cell>
          <cell r="B386">
            <v>369</v>
          </cell>
          <cell r="C386" t="str">
            <v>The Heart Centre</v>
          </cell>
          <cell r="D386" t="str">
            <v>`1</v>
          </cell>
          <cell r="E386">
            <v>36641</v>
          </cell>
          <cell r="F386">
            <v>1700000</v>
          </cell>
          <cell r="G386">
            <v>1530281.88</v>
          </cell>
          <cell r="L386">
            <v>0.17979999999999999</v>
          </cell>
          <cell r="O386">
            <v>36857</v>
          </cell>
          <cell r="P386">
            <v>36887</v>
          </cell>
          <cell r="Q386">
            <v>42565</v>
          </cell>
          <cell r="R386">
            <v>19954</v>
          </cell>
          <cell r="S386">
            <v>22611</v>
          </cell>
          <cell r="T386">
            <v>5</v>
          </cell>
          <cell r="V386">
            <v>1510327.88</v>
          </cell>
          <cell r="W386">
            <v>3719.9582578630134</v>
          </cell>
          <cell r="X386">
            <v>14.18</v>
          </cell>
          <cell r="AB386">
            <v>13.85</v>
          </cell>
          <cell r="AD386">
            <v>0.13849999999999998</v>
          </cell>
          <cell r="AE386">
            <v>1.95E-2</v>
          </cell>
          <cell r="AF386">
            <v>4.0000000000000001E-3</v>
          </cell>
          <cell r="AG386">
            <v>0.11499999999999998</v>
          </cell>
        </row>
        <row r="387">
          <cell r="A387" t="str">
            <v>W10107</v>
          </cell>
          <cell r="B387">
            <v>370</v>
          </cell>
          <cell r="C387" t="str">
            <v>B. Radhika</v>
          </cell>
          <cell r="D387">
            <v>1</v>
          </cell>
          <cell r="E387">
            <v>36643</v>
          </cell>
          <cell r="F387">
            <v>1000000</v>
          </cell>
          <cell r="G387">
            <v>916996.09</v>
          </cell>
          <cell r="L387">
            <v>0.16339999999999999</v>
          </cell>
          <cell r="O387">
            <v>36847</v>
          </cell>
          <cell r="P387">
            <v>36877</v>
          </cell>
          <cell r="Q387">
            <v>24400</v>
          </cell>
          <cell r="R387">
            <v>12081</v>
          </cell>
          <cell r="S387">
            <v>12319</v>
          </cell>
          <cell r="T387">
            <v>15</v>
          </cell>
          <cell r="V387">
            <v>904915.09</v>
          </cell>
          <cell r="W387">
            <v>6076.5668098356155</v>
          </cell>
          <cell r="X387">
            <v>14.18</v>
          </cell>
          <cell r="AB387">
            <v>13.85</v>
          </cell>
          <cell r="AD387">
            <v>0.13849999999999998</v>
          </cell>
          <cell r="AE387">
            <v>1.95E-2</v>
          </cell>
          <cell r="AF387">
            <v>4.0000000000000001E-3</v>
          </cell>
          <cell r="AG387">
            <v>0.11499999999999998</v>
          </cell>
        </row>
        <row r="388">
          <cell r="A388" t="str">
            <v>W10108</v>
          </cell>
          <cell r="B388">
            <v>371</v>
          </cell>
          <cell r="C388" t="str">
            <v>Shirish Valsangkar</v>
          </cell>
          <cell r="D388">
            <v>1</v>
          </cell>
          <cell r="E388">
            <v>36643</v>
          </cell>
          <cell r="F388">
            <v>4950000</v>
          </cell>
          <cell r="G388">
            <v>4352458</v>
          </cell>
          <cell r="L388">
            <v>0.17019999999999999</v>
          </cell>
          <cell r="O388">
            <v>36845</v>
          </cell>
          <cell r="P388">
            <v>36875</v>
          </cell>
          <cell r="Q388">
            <v>143533</v>
          </cell>
          <cell r="R388">
            <v>82640</v>
          </cell>
          <cell r="S388">
            <v>60893</v>
          </cell>
          <cell r="T388">
            <v>17</v>
          </cell>
          <cell r="V388">
            <v>4269818</v>
          </cell>
          <cell r="W388">
            <v>33847.373701917808</v>
          </cell>
          <cell r="X388">
            <v>14.18</v>
          </cell>
          <cell r="AB388">
            <v>13.85</v>
          </cell>
          <cell r="AD388">
            <v>0.13849999999999998</v>
          </cell>
          <cell r="AE388">
            <v>1.95E-2</v>
          </cell>
          <cell r="AF388">
            <v>4.0000000000000001E-3</v>
          </cell>
          <cell r="AG388">
            <v>0.11499999999999998</v>
          </cell>
        </row>
        <row r="389">
          <cell r="A389" t="str">
            <v>W10111</v>
          </cell>
          <cell r="B389">
            <v>372</v>
          </cell>
          <cell r="C389" t="str">
            <v>Ajit Scanning &amp; Diagnostic Centre Pvt. Ltd.</v>
          </cell>
          <cell r="D389">
            <v>1</v>
          </cell>
          <cell r="E389">
            <v>36650</v>
          </cell>
          <cell r="F389">
            <v>4590000</v>
          </cell>
          <cell r="G389">
            <v>4121651</v>
          </cell>
          <cell r="L389">
            <v>0.16619999999999999</v>
          </cell>
          <cell r="O389">
            <v>36827</v>
          </cell>
          <cell r="S389">
            <v>0</v>
          </cell>
          <cell r="T389">
            <v>65</v>
          </cell>
          <cell r="V389">
            <v>4121651</v>
          </cell>
          <cell r="W389">
            <v>121989.57740547943</v>
          </cell>
          <cell r="X389">
            <v>14.18</v>
          </cell>
          <cell r="AB389">
            <v>13.85</v>
          </cell>
          <cell r="AD389">
            <v>0.13849999999999998</v>
          </cell>
          <cell r="AE389">
            <v>1.95E-2</v>
          </cell>
          <cell r="AF389">
            <v>4.0000000000000001E-3</v>
          </cell>
          <cell r="AG389">
            <v>0.11499999999999998</v>
          </cell>
        </row>
        <row r="390">
          <cell r="A390" t="str">
            <v>W10109</v>
          </cell>
          <cell r="B390">
            <v>373</v>
          </cell>
          <cell r="C390" t="str">
            <v>P. Raghu Ramaiah</v>
          </cell>
          <cell r="D390">
            <v>1</v>
          </cell>
          <cell r="E390">
            <v>36650</v>
          </cell>
          <cell r="F390">
            <v>315000</v>
          </cell>
          <cell r="G390">
            <v>263408.18932406645</v>
          </cell>
          <cell r="L390">
            <v>0.1895</v>
          </cell>
          <cell r="O390">
            <v>36838</v>
          </cell>
          <cell r="P390">
            <v>36868</v>
          </cell>
          <cell r="Q390">
            <v>11388</v>
          </cell>
          <cell r="R390">
            <v>7285</v>
          </cell>
          <cell r="S390">
            <v>4103</v>
          </cell>
          <cell r="T390">
            <v>24</v>
          </cell>
          <cell r="V390">
            <v>256123.18932406645</v>
          </cell>
          <cell r="W390">
            <v>3191.365109714669</v>
          </cell>
          <cell r="X390">
            <v>14.18</v>
          </cell>
          <cell r="AB390">
            <v>13.85</v>
          </cell>
          <cell r="AD390">
            <v>0.13849999999999998</v>
          </cell>
          <cell r="AE390">
            <v>1.95E-2</v>
          </cell>
          <cell r="AF390">
            <v>4.0000000000000001E-3</v>
          </cell>
          <cell r="AG390">
            <v>0.11499999999999998</v>
          </cell>
        </row>
        <row r="391">
          <cell r="A391" t="str">
            <v>W10110</v>
          </cell>
          <cell r="B391">
            <v>374</v>
          </cell>
          <cell r="C391" t="str">
            <v>Swati Dileep Bhale</v>
          </cell>
          <cell r="D391">
            <v>1</v>
          </cell>
          <cell r="E391">
            <v>36650</v>
          </cell>
          <cell r="F391">
            <v>1000000</v>
          </cell>
          <cell r="G391">
            <v>917827</v>
          </cell>
          <cell r="L391">
            <v>0.1613</v>
          </cell>
          <cell r="O391">
            <v>36857</v>
          </cell>
          <cell r="P391">
            <v>36887</v>
          </cell>
          <cell r="Q391">
            <v>24320</v>
          </cell>
          <cell r="R391">
            <v>12151</v>
          </cell>
          <cell r="S391">
            <v>12169</v>
          </cell>
          <cell r="T391">
            <v>5</v>
          </cell>
          <cell r="V391">
            <v>905676</v>
          </cell>
          <cell r="W391">
            <v>2001.1717643835614</v>
          </cell>
          <cell r="X391">
            <v>14.18</v>
          </cell>
          <cell r="AB391">
            <v>13.85</v>
          </cell>
          <cell r="AD391">
            <v>0.13849999999999998</v>
          </cell>
          <cell r="AE391">
            <v>1.95E-2</v>
          </cell>
          <cell r="AF391">
            <v>4.0000000000000001E-3</v>
          </cell>
          <cell r="AG391">
            <v>0.11499999999999998</v>
          </cell>
        </row>
        <row r="392">
          <cell r="A392" t="str">
            <v>W10112</v>
          </cell>
          <cell r="B392">
            <v>375</v>
          </cell>
          <cell r="C392" t="str">
            <v>Life Line Diagnostic Centre</v>
          </cell>
          <cell r="D392">
            <v>1</v>
          </cell>
          <cell r="E392">
            <v>36662</v>
          </cell>
          <cell r="F392">
            <v>440000</v>
          </cell>
          <cell r="G392">
            <v>370353</v>
          </cell>
          <cell r="L392">
            <v>0.20810000000000001</v>
          </cell>
          <cell r="O392">
            <v>36856</v>
          </cell>
          <cell r="P392">
            <v>36886</v>
          </cell>
          <cell r="Q392">
            <v>16352</v>
          </cell>
          <cell r="R392">
            <v>10019</v>
          </cell>
          <cell r="S392">
            <v>6333</v>
          </cell>
          <cell r="T392">
            <v>6</v>
          </cell>
          <cell r="V392">
            <v>360334</v>
          </cell>
          <cell r="W392">
            <v>1232.6384449315067</v>
          </cell>
          <cell r="X392">
            <v>14.18</v>
          </cell>
          <cell r="AB392">
            <v>13.85</v>
          </cell>
          <cell r="AD392">
            <v>0.13849999999999998</v>
          </cell>
          <cell r="AE392">
            <v>1.95E-2</v>
          </cell>
          <cell r="AF392">
            <v>4.0000000000000001E-3</v>
          </cell>
          <cell r="AG392">
            <v>0.11499999999999998</v>
          </cell>
        </row>
        <row r="393">
          <cell r="A393" t="str">
            <v>W10113</v>
          </cell>
          <cell r="B393">
            <v>376</v>
          </cell>
          <cell r="C393" t="str">
            <v>V . Shanmugam</v>
          </cell>
          <cell r="D393">
            <v>1</v>
          </cell>
          <cell r="E393">
            <v>36662</v>
          </cell>
          <cell r="F393">
            <v>325000</v>
          </cell>
          <cell r="G393">
            <v>281316.2882886696</v>
          </cell>
          <cell r="L393">
            <v>0.19470000000000001</v>
          </cell>
          <cell r="O393">
            <v>36833</v>
          </cell>
          <cell r="P393">
            <v>36863</v>
          </cell>
          <cell r="Q393">
            <v>11915</v>
          </cell>
          <cell r="R393">
            <v>7412</v>
          </cell>
          <cell r="S393">
            <v>4503</v>
          </cell>
          <cell r="T393">
            <v>29</v>
          </cell>
          <cell r="V393">
            <v>273904.2882886696</v>
          </cell>
          <cell r="W393">
            <v>4237.1117341488098</v>
          </cell>
          <cell r="X393">
            <v>14.18</v>
          </cell>
          <cell r="AB393">
            <v>13.85</v>
          </cell>
          <cell r="AD393">
            <v>0.13849999999999998</v>
          </cell>
          <cell r="AE393">
            <v>1.95E-2</v>
          </cell>
          <cell r="AF393">
            <v>4.0000000000000001E-3</v>
          </cell>
          <cell r="AG393">
            <v>0.11499999999999998</v>
          </cell>
        </row>
        <row r="394">
          <cell r="A394" t="str">
            <v>W10116</v>
          </cell>
          <cell r="B394">
            <v>377</v>
          </cell>
          <cell r="C394" t="str">
            <v>Ongole CT Scan Centre Pvt. Ltd.</v>
          </cell>
          <cell r="D394">
            <v>1</v>
          </cell>
          <cell r="E394">
            <v>36675</v>
          </cell>
          <cell r="F394">
            <v>3350000</v>
          </cell>
          <cell r="G394">
            <v>3303366</v>
          </cell>
          <cell r="L394">
            <v>0.17130000000000001</v>
          </cell>
          <cell r="O394">
            <v>36838</v>
          </cell>
          <cell r="P394">
            <v>36868</v>
          </cell>
          <cell r="Q394">
            <v>50000</v>
          </cell>
          <cell r="R394">
            <v>3503</v>
          </cell>
          <cell r="S394">
            <v>46497</v>
          </cell>
          <cell r="T394">
            <v>24</v>
          </cell>
          <cell r="V394">
            <v>3299863</v>
          </cell>
          <cell r="W394">
            <v>37168.210316712328</v>
          </cell>
          <cell r="X394">
            <v>14.18</v>
          </cell>
          <cell r="AB394">
            <v>13.85</v>
          </cell>
          <cell r="AD394">
            <v>0.13849999999999998</v>
          </cell>
          <cell r="AE394">
            <v>1.95E-2</v>
          </cell>
          <cell r="AF394">
            <v>4.0000000000000001E-3</v>
          </cell>
          <cell r="AG394">
            <v>0.11499999999999998</v>
          </cell>
        </row>
        <row r="395">
          <cell r="A395" t="str">
            <v>W10115</v>
          </cell>
          <cell r="B395">
            <v>378</v>
          </cell>
          <cell r="C395" t="str">
            <v>Ram Kumar Gupta</v>
          </cell>
          <cell r="D395">
            <v>1</v>
          </cell>
          <cell r="E395">
            <v>36675</v>
          </cell>
          <cell r="F395">
            <v>1000000</v>
          </cell>
          <cell r="G395">
            <v>892221</v>
          </cell>
          <cell r="L395">
            <v>0.16470000000000001</v>
          </cell>
          <cell r="O395">
            <v>36836</v>
          </cell>
          <cell r="S395">
            <v>0</v>
          </cell>
          <cell r="T395">
            <v>56</v>
          </cell>
          <cell r="V395">
            <v>892221</v>
          </cell>
          <cell r="W395">
            <v>22545.569115616439</v>
          </cell>
          <cell r="X395">
            <v>14.18</v>
          </cell>
          <cell r="AB395">
            <v>13.85</v>
          </cell>
          <cell r="AD395">
            <v>0.13849999999999998</v>
          </cell>
          <cell r="AE395">
            <v>1.95E-2</v>
          </cell>
          <cell r="AF395">
            <v>4.0000000000000001E-3</v>
          </cell>
          <cell r="AG395">
            <v>0.11499999999999998</v>
          </cell>
        </row>
        <row r="396">
          <cell r="A396" t="str">
            <v>W10114</v>
          </cell>
          <cell r="B396">
            <v>379</v>
          </cell>
          <cell r="C396" t="str">
            <v>Ramalakshmi</v>
          </cell>
          <cell r="D396">
            <v>1</v>
          </cell>
          <cell r="E396">
            <v>36675</v>
          </cell>
          <cell r="F396">
            <v>986567</v>
          </cell>
          <cell r="G396">
            <v>912436</v>
          </cell>
          <cell r="L396">
            <v>0.16389999999999999</v>
          </cell>
          <cell r="O396">
            <v>36843</v>
          </cell>
          <cell r="P396">
            <v>36873</v>
          </cell>
          <cell r="Q396">
            <v>24300</v>
          </cell>
          <cell r="R396">
            <v>12009</v>
          </cell>
          <cell r="S396">
            <v>12291</v>
          </cell>
          <cell r="T396">
            <v>19</v>
          </cell>
          <cell r="V396">
            <v>900427</v>
          </cell>
          <cell r="W396">
            <v>7682.2458101369857</v>
          </cell>
          <cell r="X396">
            <v>14.18</v>
          </cell>
          <cell r="AB396">
            <v>13.85</v>
          </cell>
          <cell r="AD396">
            <v>0.13849999999999998</v>
          </cell>
          <cell r="AE396">
            <v>1.95E-2</v>
          </cell>
          <cell r="AF396">
            <v>4.0000000000000001E-3</v>
          </cell>
          <cell r="AG396">
            <v>0.11499999999999998</v>
          </cell>
        </row>
        <row r="397">
          <cell r="A397" t="str">
            <v>W10119</v>
          </cell>
          <cell r="B397">
            <v>380</v>
          </cell>
          <cell r="C397" t="str">
            <v>Bharat Scans Pvt. Ltd.</v>
          </cell>
          <cell r="D397">
            <v>2</v>
          </cell>
          <cell r="E397">
            <v>36678</v>
          </cell>
          <cell r="F397">
            <v>26000000</v>
          </cell>
          <cell r="G397">
            <v>27034554</v>
          </cell>
          <cell r="L397">
            <v>0.1545</v>
          </cell>
          <cell r="O397">
            <v>36831</v>
          </cell>
          <cell r="P397">
            <v>36861</v>
          </cell>
          <cell r="Q397">
            <v>350000</v>
          </cell>
          <cell r="R397">
            <v>6788</v>
          </cell>
          <cell r="S397">
            <v>343212</v>
          </cell>
          <cell r="T397">
            <v>31</v>
          </cell>
          <cell r="V397">
            <v>27027766</v>
          </cell>
          <cell r="W397">
            <v>354656.1239917808</v>
          </cell>
          <cell r="X397">
            <v>14.18</v>
          </cell>
          <cell r="AB397">
            <v>13.85</v>
          </cell>
          <cell r="AD397">
            <v>0.13849999999999998</v>
          </cell>
          <cell r="AE397">
            <v>1.95E-2</v>
          </cell>
          <cell r="AF397">
            <v>4.0000000000000001E-3</v>
          </cell>
          <cell r="AG397">
            <v>0.11499999999999998</v>
          </cell>
        </row>
        <row r="398">
          <cell r="A398" t="str">
            <v>W10118</v>
          </cell>
          <cell r="B398">
            <v>381</v>
          </cell>
          <cell r="C398" t="str">
            <v>Madanapalle Hospital Pvt. Ltd.</v>
          </cell>
          <cell r="D398">
            <v>1</v>
          </cell>
          <cell r="E398">
            <v>36678</v>
          </cell>
          <cell r="F398">
            <v>1298859</v>
          </cell>
          <cell r="G398">
            <v>1210715</v>
          </cell>
          <cell r="L398">
            <v>0.18090000000000001</v>
          </cell>
          <cell r="O398">
            <v>36856</v>
          </cell>
          <cell r="P398">
            <v>36886</v>
          </cell>
          <cell r="Q398">
            <v>33330</v>
          </cell>
          <cell r="R398">
            <v>15325</v>
          </cell>
          <cell r="S398">
            <v>18005</v>
          </cell>
          <cell r="T398">
            <v>6</v>
          </cell>
          <cell r="V398">
            <v>1195390</v>
          </cell>
          <cell r="W398">
            <v>3554.7296054794519</v>
          </cell>
          <cell r="X398">
            <v>14.18</v>
          </cell>
          <cell r="AB398">
            <v>13.85</v>
          </cell>
          <cell r="AD398">
            <v>0.13849999999999998</v>
          </cell>
          <cell r="AE398">
            <v>1.95E-2</v>
          </cell>
          <cell r="AF398">
            <v>4.0000000000000001E-3</v>
          </cell>
          <cell r="AG398">
            <v>0.11499999999999998</v>
          </cell>
        </row>
        <row r="399">
          <cell r="A399" t="str">
            <v>W10117</v>
          </cell>
          <cell r="B399">
            <v>382</v>
          </cell>
          <cell r="C399" t="str">
            <v>R. K. Gupta ( Sukhda )</v>
          </cell>
          <cell r="D399">
            <v>1</v>
          </cell>
          <cell r="E399">
            <v>36678</v>
          </cell>
          <cell r="F399">
            <v>1200000</v>
          </cell>
          <cell r="G399">
            <v>0</v>
          </cell>
          <cell r="L399">
            <v>0</v>
          </cell>
          <cell r="O399">
            <v>36836</v>
          </cell>
          <cell r="S399">
            <v>0</v>
          </cell>
          <cell r="T399">
            <v>56</v>
          </cell>
          <cell r="V399">
            <v>0</v>
          </cell>
          <cell r="W399">
            <v>0</v>
          </cell>
          <cell r="X399">
            <v>14.18</v>
          </cell>
          <cell r="AB399">
            <v>13.85</v>
          </cell>
          <cell r="AD399">
            <v>0.13849999999999998</v>
          </cell>
          <cell r="AE399">
            <v>1.95E-2</v>
          </cell>
          <cell r="AF399">
            <v>4.0000000000000001E-3</v>
          </cell>
          <cell r="AG399">
            <v>0.11499999999999998</v>
          </cell>
        </row>
        <row r="400">
          <cell r="A400" t="str">
            <v>W10121</v>
          </cell>
          <cell r="B400">
            <v>383</v>
          </cell>
          <cell r="C400" t="str">
            <v>Advanced Medicare &amp; research Institute Ltd.</v>
          </cell>
          <cell r="D400">
            <v>4</v>
          </cell>
          <cell r="E400">
            <v>36678</v>
          </cell>
          <cell r="F400">
            <v>15470000</v>
          </cell>
          <cell r="G400">
            <v>15477857</v>
          </cell>
          <cell r="L400">
            <v>0.17510000000000001</v>
          </cell>
          <cell r="O400">
            <v>36831</v>
          </cell>
          <cell r="P400">
            <v>36861</v>
          </cell>
          <cell r="Q400">
            <v>225604</v>
          </cell>
          <cell r="R400">
            <v>2793</v>
          </cell>
          <cell r="S400">
            <v>222811</v>
          </cell>
          <cell r="T400">
            <v>31</v>
          </cell>
          <cell r="V400">
            <v>15475064</v>
          </cell>
          <cell r="W400">
            <v>230137.52026958906</v>
          </cell>
          <cell r="X400">
            <v>14.18</v>
          </cell>
          <cell r="AB400">
            <v>13.85</v>
          </cell>
          <cell r="AD400">
            <v>0.13849999999999998</v>
          </cell>
          <cell r="AE400">
            <v>1.95E-2</v>
          </cell>
          <cell r="AF400">
            <v>4.0000000000000001E-3</v>
          </cell>
          <cell r="AG400">
            <v>0.11499999999999998</v>
          </cell>
        </row>
        <row r="401">
          <cell r="A401" t="str">
            <v>W10120</v>
          </cell>
          <cell r="B401">
            <v>384</v>
          </cell>
          <cell r="C401" t="str">
            <v>R. R. Rai</v>
          </cell>
          <cell r="D401">
            <v>1</v>
          </cell>
          <cell r="E401">
            <v>36678</v>
          </cell>
          <cell r="F401">
            <v>1400000</v>
          </cell>
          <cell r="G401">
            <v>1300743</v>
          </cell>
          <cell r="L401">
            <v>0.1835</v>
          </cell>
          <cell r="O401">
            <v>36846</v>
          </cell>
          <cell r="P401">
            <v>36876</v>
          </cell>
          <cell r="Q401">
            <v>35555</v>
          </cell>
          <cell r="R401">
            <v>15933</v>
          </cell>
          <cell r="S401">
            <v>19622</v>
          </cell>
          <cell r="T401">
            <v>16</v>
          </cell>
          <cell r="V401">
            <v>1284810</v>
          </cell>
          <cell r="W401">
            <v>10334.800438356164</v>
          </cell>
          <cell r="X401">
            <v>14.18</v>
          </cell>
          <cell r="AB401">
            <v>13.85</v>
          </cell>
          <cell r="AD401">
            <v>0.13849999999999998</v>
          </cell>
          <cell r="AE401">
            <v>1.95E-2</v>
          </cell>
          <cell r="AF401">
            <v>4.0000000000000001E-3</v>
          </cell>
          <cell r="AG401">
            <v>0.11499999999999998</v>
          </cell>
        </row>
        <row r="402">
          <cell r="A402" t="str">
            <v>W10122</v>
          </cell>
          <cell r="B402">
            <v>385</v>
          </cell>
          <cell r="C402" t="str">
            <v>Raj Arora</v>
          </cell>
          <cell r="D402">
            <v>1</v>
          </cell>
          <cell r="E402">
            <v>36689</v>
          </cell>
          <cell r="F402">
            <v>1031048</v>
          </cell>
          <cell r="G402">
            <v>951075</v>
          </cell>
          <cell r="L402">
            <v>0.1643</v>
          </cell>
          <cell r="O402">
            <v>36851</v>
          </cell>
          <cell r="P402">
            <v>36881</v>
          </cell>
          <cell r="Q402">
            <v>25350</v>
          </cell>
          <cell r="R402">
            <v>12505</v>
          </cell>
          <cell r="S402">
            <v>12845</v>
          </cell>
          <cell r="T402">
            <v>11</v>
          </cell>
          <cell r="V402">
            <v>938570</v>
          </cell>
          <cell r="W402">
            <v>4647.3357835616434</v>
          </cell>
          <cell r="X402">
            <v>14.18</v>
          </cell>
          <cell r="AB402">
            <v>13.85</v>
          </cell>
          <cell r="AD402">
            <v>0.13849999999999998</v>
          </cell>
          <cell r="AE402">
            <v>1.95E-2</v>
          </cell>
          <cell r="AF402">
            <v>4.0000000000000001E-3</v>
          </cell>
          <cell r="AG402">
            <v>0.11499999999999998</v>
          </cell>
        </row>
        <row r="403">
          <cell r="A403" t="str">
            <v>W10123</v>
          </cell>
          <cell r="B403">
            <v>386</v>
          </cell>
          <cell r="C403" t="str">
            <v>Travancore Diagnostics Pvt. Ltd.</v>
          </cell>
          <cell r="D403">
            <v>1</v>
          </cell>
          <cell r="E403">
            <v>36696</v>
          </cell>
          <cell r="F403">
            <v>458159</v>
          </cell>
          <cell r="G403">
            <v>393837</v>
          </cell>
          <cell r="L403">
            <v>0.22689999999999999</v>
          </cell>
          <cell r="O403">
            <v>36856</v>
          </cell>
          <cell r="P403">
            <v>36886</v>
          </cell>
          <cell r="Q403">
            <v>17760</v>
          </cell>
          <cell r="R403">
            <v>10417</v>
          </cell>
          <cell r="S403">
            <v>7343</v>
          </cell>
          <cell r="T403">
            <v>6</v>
          </cell>
          <cell r="V403">
            <v>383420</v>
          </cell>
          <cell r="W403">
            <v>1430.1040767123286</v>
          </cell>
          <cell r="X403">
            <v>14.18</v>
          </cell>
          <cell r="AB403">
            <v>13.85</v>
          </cell>
          <cell r="AD403">
            <v>0.13849999999999998</v>
          </cell>
          <cell r="AE403">
            <v>1.95E-2</v>
          </cell>
          <cell r="AF403">
            <v>4.0000000000000001E-3</v>
          </cell>
          <cell r="AG403">
            <v>0.11499999999999998</v>
          </cell>
        </row>
        <row r="404">
          <cell r="A404" t="str">
            <v>W10124</v>
          </cell>
          <cell r="B404">
            <v>387</v>
          </cell>
          <cell r="C404" t="str">
            <v>Ram Ratan Rai</v>
          </cell>
          <cell r="D404">
            <v>1</v>
          </cell>
          <cell r="E404">
            <v>36699</v>
          </cell>
          <cell r="F404">
            <v>10400000</v>
          </cell>
          <cell r="G404">
            <v>10910593</v>
          </cell>
          <cell r="L404">
            <v>0.16009999999999999</v>
          </cell>
          <cell r="O404">
            <v>36851</v>
          </cell>
          <cell r="P404">
            <v>36881</v>
          </cell>
          <cell r="Q404">
            <v>100000</v>
          </cell>
          <cell r="R404">
            <v>-43538</v>
          </cell>
          <cell r="S404">
            <v>143538</v>
          </cell>
          <cell r="T404">
            <v>11</v>
          </cell>
          <cell r="V404">
            <v>10954131</v>
          </cell>
          <cell r="W404">
            <v>52852.931792054798</v>
          </cell>
          <cell r="X404">
            <v>14.18</v>
          </cell>
          <cell r="AB404">
            <v>13.85</v>
          </cell>
          <cell r="AD404">
            <v>0.13849999999999998</v>
          </cell>
          <cell r="AE404">
            <v>1.95E-2</v>
          </cell>
          <cell r="AF404">
            <v>4.0000000000000001E-3</v>
          </cell>
          <cell r="AG404">
            <v>0.11499999999999998</v>
          </cell>
        </row>
        <row r="405">
          <cell r="A405" t="str">
            <v>W10126</v>
          </cell>
          <cell r="B405">
            <v>388</v>
          </cell>
          <cell r="C405" t="str">
            <v>Jeewan Jyoti Medical Care</v>
          </cell>
          <cell r="D405">
            <v>1</v>
          </cell>
          <cell r="E405">
            <v>36703</v>
          </cell>
          <cell r="F405">
            <v>200000</v>
          </cell>
          <cell r="G405">
            <v>163565.142311548</v>
          </cell>
          <cell r="L405">
            <v>0.17299999999999999</v>
          </cell>
          <cell r="O405">
            <v>36852</v>
          </cell>
          <cell r="P405">
            <v>36882</v>
          </cell>
          <cell r="Q405">
            <v>9900</v>
          </cell>
          <cell r="R405">
            <v>7574</v>
          </cell>
          <cell r="S405">
            <v>2326</v>
          </cell>
          <cell r="T405">
            <v>10</v>
          </cell>
          <cell r="V405">
            <v>155991.142311548</v>
          </cell>
          <cell r="W405">
            <v>739.35527725747397</v>
          </cell>
          <cell r="X405">
            <v>14.18</v>
          </cell>
          <cell r="AB405">
            <v>13.85</v>
          </cell>
          <cell r="AD405">
            <v>0.13849999999999998</v>
          </cell>
          <cell r="AE405">
            <v>1.95E-2</v>
          </cell>
          <cell r="AF405">
            <v>4.0000000000000001E-3</v>
          </cell>
          <cell r="AG405">
            <v>0.11499999999999998</v>
          </cell>
        </row>
        <row r="406">
          <cell r="A406" t="str">
            <v>W10127</v>
          </cell>
          <cell r="B406">
            <v>390</v>
          </cell>
          <cell r="C406" t="str">
            <v>BBR Hospital</v>
          </cell>
          <cell r="D406">
            <v>1</v>
          </cell>
          <cell r="E406">
            <v>36705</v>
          </cell>
          <cell r="F406">
            <v>1211550</v>
          </cell>
          <cell r="G406">
            <v>1131128.580170206</v>
          </cell>
          <cell r="L406">
            <v>0.16489999999999999</v>
          </cell>
          <cell r="O406">
            <v>36835</v>
          </cell>
          <cell r="P406">
            <v>36865</v>
          </cell>
          <cell r="Q406">
            <v>29800</v>
          </cell>
          <cell r="R406">
            <v>14474</v>
          </cell>
          <cell r="S406">
            <v>15326</v>
          </cell>
          <cell r="T406">
            <v>27</v>
          </cell>
          <cell r="V406">
            <v>1116654.580170206</v>
          </cell>
          <cell r="W406">
            <v>13621.044348744679</v>
          </cell>
          <cell r="X406">
            <v>14.18</v>
          </cell>
          <cell r="AB406">
            <v>13.85</v>
          </cell>
          <cell r="AD406">
            <v>0.13849999999999998</v>
          </cell>
          <cell r="AE406">
            <v>1.95E-2</v>
          </cell>
          <cell r="AF406">
            <v>4.0000000000000001E-3</v>
          </cell>
          <cell r="AG406">
            <v>0.11499999999999998</v>
          </cell>
        </row>
        <row r="407">
          <cell r="A407" t="str">
            <v>W10128</v>
          </cell>
          <cell r="B407">
            <v>391</v>
          </cell>
          <cell r="C407" t="str">
            <v>Rajvir Singh</v>
          </cell>
          <cell r="D407">
            <v>1</v>
          </cell>
          <cell r="E407">
            <v>36705</v>
          </cell>
          <cell r="F407">
            <v>5550000</v>
          </cell>
          <cell r="G407">
            <v>5231712.212342592</v>
          </cell>
          <cell r="L407">
            <v>0.16869999999999999</v>
          </cell>
          <cell r="O407">
            <v>36852</v>
          </cell>
          <cell r="P407">
            <v>36882</v>
          </cell>
          <cell r="Q407">
            <v>137200</v>
          </cell>
          <cell r="R407">
            <v>64656</v>
          </cell>
          <cell r="S407">
            <v>72544</v>
          </cell>
          <cell r="T407">
            <v>10</v>
          </cell>
          <cell r="V407">
            <v>5167056.212342592</v>
          </cell>
          <cell r="W407">
            <v>23881.709123895758</v>
          </cell>
          <cell r="X407">
            <v>14.18</v>
          </cell>
          <cell r="AB407">
            <v>13.85</v>
          </cell>
          <cell r="AD407">
            <v>0.13849999999999998</v>
          </cell>
          <cell r="AE407">
            <v>1.95E-2</v>
          </cell>
          <cell r="AF407">
            <v>4.0000000000000001E-3</v>
          </cell>
          <cell r="AG407">
            <v>0.11499999999999998</v>
          </cell>
        </row>
        <row r="408">
          <cell r="A408" t="str">
            <v>W10132</v>
          </cell>
          <cell r="B408">
            <v>392</v>
          </cell>
          <cell r="C408" t="str">
            <v>BBR Multi Speciality Hospital</v>
          </cell>
          <cell r="D408">
            <v>1</v>
          </cell>
          <cell r="E408">
            <v>36706</v>
          </cell>
          <cell r="F408">
            <v>4920000</v>
          </cell>
          <cell r="G408">
            <v>4706523.4534590663</v>
          </cell>
          <cell r="L408">
            <v>0.1673</v>
          </cell>
          <cell r="O408">
            <v>36837</v>
          </cell>
          <cell r="P408">
            <v>36867</v>
          </cell>
          <cell r="Q408">
            <v>121625</v>
          </cell>
          <cell r="R408">
            <v>56889</v>
          </cell>
          <cell r="S408">
            <v>64736</v>
          </cell>
          <cell r="T408">
            <v>25</v>
          </cell>
          <cell r="V408">
            <v>4649634.4534590663</v>
          </cell>
          <cell r="W408">
            <v>53279.715346828882</v>
          </cell>
          <cell r="X408">
            <v>14.18</v>
          </cell>
          <cell r="AB408">
            <v>13.85</v>
          </cell>
          <cell r="AD408">
            <v>0.13849999999999998</v>
          </cell>
          <cell r="AE408">
            <v>1.95E-2</v>
          </cell>
          <cell r="AF408">
            <v>4.0000000000000001E-3</v>
          </cell>
          <cell r="AG408">
            <v>0.11499999999999998</v>
          </cell>
        </row>
        <row r="409">
          <cell r="A409" t="str">
            <v>W10145</v>
          </cell>
          <cell r="B409">
            <v>389</v>
          </cell>
          <cell r="C409" t="str">
            <v>Mohan Singh Bhati</v>
          </cell>
          <cell r="D409">
            <v>1</v>
          </cell>
          <cell r="E409">
            <v>36733</v>
          </cell>
          <cell r="F409">
            <v>133500</v>
          </cell>
          <cell r="G409">
            <v>125501</v>
          </cell>
          <cell r="L409">
            <v>0.18559999999999999</v>
          </cell>
          <cell r="O409">
            <v>36801</v>
          </cell>
          <cell r="S409">
            <v>0</v>
          </cell>
          <cell r="T409">
            <v>91</v>
          </cell>
          <cell r="V409">
            <v>125501</v>
          </cell>
          <cell r="W409">
            <v>5807.2923002739717</v>
          </cell>
          <cell r="X409">
            <v>14.18</v>
          </cell>
          <cell r="AB409">
            <v>13.85</v>
          </cell>
          <cell r="AD409">
            <v>0.13849999999999998</v>
          </cell>
          <cell r="AE409">
            <v>1.95E-2</v>
          </cell>
          <cell r="AF409">
            <v>4.0000000000000001E-3</v>
          </cell>
          <cell r="AG409">
            <v>0.11499999999999998</v>
          </cell>
        </row>
        <row r="410">
          <cell r="A410" t="str">
            <v>W10146</v>
          </cell>
          <cell r="B410">
            <v>393</v>
          </cell>
          <cell r="C410" t="str">
            <v>Mohan Singh Bhati</v>
          </cell>
          <cell r="D410">
            <v>2</v>
          </cell>
          <cell r="E410">
            <v>36733</v>
          </cell>
          <cell r="F410">
            <v>297750</v>
          </cell>
          <cell r="G410">
            <v>279911</v>
          </cell>
          <cell r="L410">
            <v>0.18559999999999999</v>
          </cell>
          <cell r="O410">
            <v>36801</v>
          </cell>
          <cell r="S410">
            <v>0</v>
          </cell>
          <cell r="T410">
            <v>91</v>
          </cell>
          <cell r="V410">
            <v>279911</v>
          </cell>
          <cell r="W410">
            <v>12952.287193424656</v>
          </cell>
          <cell r="X410">
            <v>14.18</v>
          </cell>
          <cell r="AB410">
            <v>13.85</v>
          </cell>
          <cell r="AD410">
            <v>0.13849999999999998</v>
          </cell>
          <cell r="AE410">
            <v>1.95E-2</v>
          </cell>
          <cell r="AF410">
            <v>4.0000000000000001E-3</v>
          </cell>
          <cell r="AG410">
            <v>0.11499999999999998</v>
          </cell>
        </row>
        <row r="411">
          <cell r="A411" t="str">
            <v>W10147</v>
          </cell>
          <cell r="B411">
            <v>394</v>
          </cell>
          <cell r="C411" t="str">
            <v>Vijendra Kumar</v>
          </cell>
          <cell r="D411">
            <v>1</v>
          </cell>
          <cell r="E411">
            <v>36733</v>
          </cell>
          <cell r="F411">
            <v>1400000</v>
          </cell>
          <cell r="G411">
            <v>1307279</v>
          </cell>
          <cell r="L411">
            <v>0.1653</v>
          </cell>
          <cell r="O411">
            <v>36859</v>
          </cell>
          <cell r="P411">
            <v>36889</v>
          </cell>
          <cell r="Q411">
            <v>34050</v>
          </cell>
          <cell r="R411">
            <v>16285</v>
          </cell>
          <cell r="S411">
            <v>17765</v>
          </cell>
          <cell r="T411">
            <v>3</v>
          </cell>
          <cell r="V411">
            <v>1290994</v>
          </cell>
          <cell r="W411">
            <v>1753.983355068493</v>
          </cell>
          <cell r="X411">
            <v>14.18</v>
          </cell>
          <cell r="AB411">
            <v>13.85</v>
          </cell>
          <cell r="AD411">
            <v>0.13849999999999998</v>
          </cell>
          <cell r="AE411">
            <v>1.95E-2</v>
          </cell>
          <cell r="AF411">
            <v>4.0000000000000001E-3</v>
          </cell>
          <cell r="AG411">
            <v>0.11499999999999998</v>
          </cell>
        </row>
        <row r="412">
          <cell r="A412" t="str">
            <v>W10148</v>
          </cell>
          <cell r="B412">
            <v>395</v>
          </cell>
          <cell r="C412" t="str">
            <v>Healing Touch Hospital Pvt. Ltd.</v>
          </cell>
          <cell r="D412">
            <v>1</v>
          </cell>
          <cell r="E412">
            <v>36734</v>
          </cell>
          <cell r="F412">
            <v>1800000</v>
          </cell>
          <cell r="G412">
            <v>1705914</v>
          </cell>
          <cell r="L412">
            <v>0.16389999999999999</v>
          </cell>
          <cell r="O412">
            <v>36837</v>
          </cell>
          <cell r="P412">
            <v>36867</v>
          </cell>
          <cell r="Q412">
            <v>43776</v>
          </cell>
          <cell r="R412">
            <v>20791</v>
          </cell>
          <cell r="S412">
            <v>22985</v>
          </cell>
          <cell r="T412">
            <v>25</v>
          </cell>
          <cell r="V412">
            <v>1685123</v>
          </cell>
          <cell r="W412">
            <v>18917.236965753422</v>
          </cell>
          <cell r="X412">
            <v>14.18</v>
          </cell>
          <cell r="AB412">
            <v>13.85</v>
          </cell>
          <cell r="AD412">
            <v>0.13849999999999998</v>
          </cell>
          <cell r="AE412">
            <v>1.95E-2</v>
          </cell>
          <cell r="AF412">
            <v>4.0000000000000001E-3</v>
          </cell>
          <cell r="AG412">
            <v>0.11499999999999998</v>
          </cell>
        </row>
        <row r="413">
          <cell r="A413" t="str">
            <v>W10149</v>
          </cell>
          <cell r="B413">
            <v>396</v>
          </cell>
          <cell r="C413" t="str">
            <v>Inderjit Singh</v>
          </cell>
          <cell r="D413">
            <v>1</v>
          </cell>
          <cell r="E413">
            <v>36759</v>
          </cell>
          <cell r="F413">
            <v>1275000</v>
          </cell>
          <cell r="G413">
            <v>1222355</v>
          </cell>
          <cell r="L413">
            <v>0.16389999999999999</v>
          </cell>
          <cell r="O413">
            <v>36831</v>
          </cell>
          <cell r="P413">
            <v>36861</v>
          </cell>
          <cell r="Q413">
            <v>31000</v>
          </cell>
          <cell r="R413">
            <v>14531</v>
          </cell>
          <cell r="S413">
            <v>16469</v>
          </cell>
          <cell r="T413">
            <v>31</v>
          </cell>
          <cell r="V413">
            <v>1207824</v>
          </cell>
          <cell r="W413">
            <v>16813.240990684928</v>
          </cell>
          <cell r="X413">
            <v>14.68</v>
          </cell>
          <cell r="AB413">
            <v>14.35</v>
          </cell>
          <cell r="AD413">
            <v>0.14349999999999999</v>
          </cell>
          <cell r="AE413">
            <v>1.95E-2</v>
          </cell>
          <cell r="AF413">
            <v>4.0000000000000001E-3</v>
          </cell>
          <cell r="AG413">
            <v>0.11999999999999998</v>
          </cell>
        </row>
        <row r="414">
          <cell r="A414" t="str">
            <v>W10150</v>
          </cell>
          <cell r="B414">
            <v>397</v>
          </cell>
          <cell r="C414" t="str">
            <v>Jitendra Kumar Palvia</v>
          </cell>
          <cell r="D414">
            <v>1</v>
          </cell>
          <cell r="E414">
            <v>36760</v>
          </cell>
          <cell r="F414">
            <v>538183</v>
          </cell>
          <cell r="G414">
            <v>498614</v>
          </cell>
          <cell r="L414">
            <v>0.17519999999999999</v>
          </cell>
          <cell r="O414">
            <v>36837</v>
          </cell>
          <cell r="P414">
            <v>36867</v>
          </cell>
          <cell r="Q414">
            <v>19610</v>
          </cell>
          <cell r="R414">
            <v>12429</v>
          </cell>
          <cell r="S414">
            <v>7181</v>
          </cell>
          <cell r="T414">
            <v>25</v>
          </cell>
          <cell r="V414">
            <v>486185</v>
          </cell>
          <cell r="W414">
            <v>5834.2199999999993</v>
          </cell>
          <cell r="X414">
            <v>14.68</v>
          </cell>
          <cell r="AB414">
            <v>14.35</v>
          </cell>
          <cell r="AD414">
            <v>0.14349999999999999</v>
          </cell>
          <cell r="AE414">
            <v>1.95E-2</v>
          </cell>
          <cell r="AF414">
            <v>4.0000000000000001E-3</v>
          </cell>
          <cell r="AG414">
            <v>0.11999999999999998</v>
          </cell>
        </row>
        <row r="415">
          <cell r="A415" t="str">
            <v>W10151</v>
          </cell>
          <cell r="B415">
            <v>398</v>
          </cell>
          <cell r="C415" t="str">
            <v>The Cochin Coop Hospital</v>
          </cell>
          <cell r="D415">
            <v>2</v>
          </cell>
          <cell r="E415">
            <v>36766</v>
          </cell>
          <cell r="F415">
            <v>1912500</v>
          </cell>
          <cell r="G415">
            <v>1778548</v>
          </cell>
          <cell r="L415">
            <v>0.18690000000000001</v>
          </cell>
          <cell r="O415">
            <v>36835</v>
          </cell>
          <cell r="P415">
            <v>36865</v>
          </cell>
          <cell r="Q415">
            <v>65216</v>
          </cell>
          <cell r="R415">
            <v>37888</v>
          </cell>
          <cell r="S415">
            <v>27328</v>
          </cell>
          <cell r="T415">
            <v>27</v>
          </cell>
          <cell r="V415">
            <v>1740660</v>
          </cell>
          <cell r="W415">
            <v>24065.459063013703</v>
          </cell>
          <cell r="X415">
            <v>14.68</v>
          </cell>
          <cell r="AB415">
            <v>14.35</v>
          </cell>
          <cell r="AD415">
            <v>0.14349999999999999</v>
          </cell>
          <cell r="AE415">
            <v>1.95E-2</v>
          </cell>
          <cell r="AF415">
            <v>4.0000000000000001E-3</v>
          </cell>
          <cell r="AG415">
            <v>0.11999999999999998</v>
          </cell>
        </row>
        <row r="416">
          <cell r="A416" t="str">
            <v>W10152</v>
          </cell>
          <cell r="B416">
            <v>399</v>
          </cell>
          <cell r="C416" t="str">
            <v>A C Tripathi</v>
          </cell>
          <cell r="D416">
            <v>1</v>
          </cell>
          <cell r="E416">
            <v>36766</v>
          </cell>
          <cell r="F416">
            <v>342481</v>
          </cell>
          <cell r="G416">
            <v>317013</v>
          </cell>
          <cell r="L416">
            <v>0.17599999999999999</v>
          </cell>
          <cell r="O416">
            <v>36841</v>
          </cell>
          <cell r="P416">
            <v>36871</v>
          </cell>
          <cell r="Q416">
            <v>12480</v>
          </cell>
          <cell r="R416">
            <v>7894</v>
          </cell>
          <cell r="S416">
            <v>4586</v>
          </cell>
          <cell r="T416">
            <v>21</v>
          </cell>
          <cell r="V416">
            <v>309119</v>
          </cell>
          <cell r="W416">
            <v>3130.1474630136981</v>
          </cell>
          <cell r="X416">
            <v>14.68</v>
          </cell>
          <cell r="AB416">
            <v>14.35</v>
          </cell>
          <cell r="AD416">
            <v>0.14349999999999999</v>
          </cell>
          <cell r="AE416">
            <v>1.95E-2</v>
          </cell>
          <cell r="AF416">
            <v>4.0000000000000001E-3</v>
          </cell>
          <cell r="AG416">
            <v>0.11999999999999998</v>
          </cell>
        </row>
        <row r="417">
          <cell r="A417" t="str">
            <v>W10153</v>
          </cell>
          <cell r="B417">
            <v>400</v>
          </cell>
          <cell r="C417" t="str">
            <v>Shivam Ultrasound</v>
          </cell>
          <cell r="D417">
            <v>1</v>
          </cell>
          <cell r="E417">
            <v>36767</v>
          </cell>
          <cell r="F417">
            <v>313111</v>
          </cell>
          <cell r="G417">
            <v>289636</v>
          </cell>
          <cell r="L417">
            <v>0.17249999999999999</v>
          </cell>
          <cell r="O417">
            <v>36853</v>
          </cell>
          <cell r="P417">
            <v>36883</v>
          </cell>
          <cell r="Q417">
            <v>11950</v>
          </cell>
          <cell r="R417">
            <v>7844</v>
          </cell>
          <cell r="S417">
            <v>4106</v>
          </cell>
          <cell r="T417">
            <v>9</v>
          </cell>
          <cell r="V417">
            <v>281792</v>
          </cell>
          <cell r="W417">
            <v>1198.5810410958902</v>
          </cell>
          <cell r="X417">
            <v>14.68</v>
          </cell>
          <cell r="AB417">
            <v>14.35</v>
          </cell>
          <cell r="AD417">
            <v>0.14349999999999999</v>
          </cell>
          <cell r="AE417">
            <v>1.95E-2</v>
          </cell>
          <cell r="AF417">
            <v>4.0000000000000001E-3</v>
          </cell>
          <cell r="AG417">
            <v>0.11999999999999998</v>
          </cell>
        </row>
        <row r="418">
          <cell r="A418" t="str">
            <v>W10154</v>
          </cell>
          <cell r="B418">
            <v>401</v>
          </cell>
          <cell r="C418" t="str">
            <v>Parul Sharma ( Dues for 30Aug-00 + Sep00)</v>
          </cell>
          <cell r="D418">
            <v>1</v>
          </cell>
          <cell r="E418">
            <v>36767</v>
          </cell>
          <cell r="F418">
            <v>363959</v>
          </cell>
          <cell r="G418">
            <v>323171</v>
          </cell>
          <cell r="L418">
            <v>0.19800000000000001</v>
          </cell>
          <cell r="O418">
            <v>36860</v>
          </cell>
          <cell r="P418">
            <v>36890</v>
          </cell>
          <cell r="Q418">
            <v>14500</v>
          </cell>
          <cell r="R418">
            <v>9240</v>
          </cell>
          <cell r="S418">
            <v>5260</v>
          </cell>
          <cell r="T418">
            <v>2</v>
          </cell>
          <cell r="V418">
            <v>313931</v>
          </cell>
          <cell r="W418">
            <v>340.59363287671232</v>
          </cell>
          <cell r="X418">
            <v>14.68</v>
          </cell>
          <cell r="AB418">
            <v>14.35</v>
          </cell>
          <cell r="AD418">
            <v>0.14349999999999999</v>
          </cell>
          <cell r="AE418">
            <v>1.95E-2</v>
          </cell>
          <cell r="AF418">
            <v>4.0000000000000001E-3</v>
          </cell>
          <cell r="AG418">
            <v>0.11999999999999998</v>
          </cell>
        </row>
        <row r="419">
          <cell r="A419" t="str">
            <v>W10155</v>
          </cell>
          <cell r="B419">
            <v>402</v>
          </cell>
          <cell r="C419" t="str">
            <v>Bimla Bhateja</v>
          </cell>
          <cell r="D419">
            <v>1</v>
          </cell>
          <cell r="E419">
            <v>36767</v>
          </cell>
          <cell r="F419">
            <v>434998</v>
          </cell>
          <cell r="G419">
            <v>402141</v>
          </cell>
          <cell r="L419">
            <v>0.1895</v>
          </cell>
          <cell r="O419">
            <v>36838</v>
          </cell>
          <cell r="P419">
            <v>36868</v>
          </cell>
          <cell r="Q419">
            <v>16100</v>
          </cell>
          <cell r="R419">
            <v>9837</v>
          </cell>
          <cell r="S419">
            <v>6263</v>
          </cell>
          <cell r="T419">
            <v>24</v>
          </cell>
          <cell r="V419">
            <v>392304</v>
          </cell>
          <cell r="W419">
            <v>4888.2153205479444</v>
          </cell>
          <cell r="X419">
            <v>14.68</v>
          </cell>
          <cell r="AB419">
            <v>14.35</v>
          </cell>
          <cell r="AD419">
            <v>0.14349999999999999</v>
          </cell>
          <cell r="AE419">
            <v>1.95E-2</v>
          </cell>
          <cell r="AF419">
            <v>4.0000000000000001E-3</v>
          </cell>
          <cell r="AG419">
            <v>0.11999999999999998</v>
          </cell>
        </row>
        <row r="420">
          <cell r="A420" t="str">
            <v>W10156</v>
          </cell>
          <cell r="B420">
            <v>403</v>
          </cell>
          <cell r="C420" t="str">
            <v>Mahagujrat</v>
          </cell>
          <cell r="D420">
            <v>1</v>
          </cell>
          <cell r="E420">
            <v>36767</v>
          </cell>
          <cell r="F420">
            <v>3800000</v>
          </cell>
          <cell r="G420">
            <v>1815041</v>
          </cell>
          <cell r="L420">
            <v>0.29270000000000002</v>
          </cell>
          <cell r="O420">
            <v>36789</v>
          </cell>
          <cell r="P420">
            <v>36880</v>
          </cell>
          <cell r="Q420">
            <v>1026000</v>
          </cell>
          <cell r="R420">
            <v>893548</v>
          </cell>
          <cell r="S420">
            <v>132452</v>
          </cell>
          <cell r="T420">
            <v>12</v>
          </cell>
          <cell r="V420">
            <v>921493</v>
          </cell>
          <cell r="W420">
            <v>8867.53976219178</v>
          </cell>
          <cell r="X420">
            <v>14.68</v>
          </cell>
          <cell r="AB420">
            <v>14.35</v>
          </cell>
          <cell r="AD420">
            <v>0.14349999999999999</v>
          </cell>
          <cell r="AE420">
            <v>1.95E-2</v>
          </cell>
          <cell r="AF420">
            <v>4.0000000000000001E-3</v>
          </cell>
          <cell r="AG420">
            <v>0.11999999999999998</v>
          </cell>
        </row>
        <row r="421">
          <cell r="A421" t="str">
            <v>W10157</v>
          </cell>
          <cell r="B421">
            <v>404</v>
          </cell>
          <cell r="C421" t="str">
            <v>Bharat Scans Pvt. Ltd.</v>
          </cell>
          <cell r="D421">
            <v>3</v>
          </cell>
          <cell r="E421">
            <v>36767</v>
          </cell>
          <cell r="F421">
            <v>2205000</v>
          </cell>
          <cell r="G421">
            <v>2125503</v>
          </cell>
          <cell r="L421">
            <v>0.1719</v>
          </cell>
          <cell r="O421">
            <v>36850</v>
          </cell>
          <cell r="P421">
            <v>36880</v>
          </cell>
          <cell r="Q421">
            <v>54800</v>
          </cell>
          <cell r="R421">
            <v>24776</v>
          </cell>
          <cell r="S421">
            <v>30024</v>
          </cell>
          <cell r="T421">
            <v>12</v>
          </cell>
          <cell r="V421">
            <v>2100727</v>
          </cell>
          <cell r="W421">
            <v>11872.273029041095</v>
          </cell>
          <cell r="X421">
            <v>14.68</v>
          </cell>
          <cell r="AB421">
            <v>14.35</v>
          </cell>
          <cell r="AD421">
            <v>0.14349999999999999</v>
          </cell>
          <cell r="AE421">
            <v>1.95E-2</v>
          </cell>
          <cell r="AF421">
            <v>4.0000000000000001E-3</v>
          </cell>
          <cell r="AG421">
            <v>0.11999999999999998</v>
          </cell>
        </row>
        <row r="422">
          <cell r="A422" t="str">
            <v>W10158</v>
          </cell>
          <cell r="B422">
            <v>405</v>
          </cell>
          <cell r="C422" t="str">
            <v>Shatabadi Mediscans</v>
          </cell>
          <cell r="D422">
            <v>1</v>
          </cell>
          <cell r="E422">
            <v>36767</v>
          </cell>
          <cell r="F422">
            <v>1505192</v>
          </cell>
          <cell r="G422">
            <v>1444992</v>
          </cell>
          <cell r="L422">
            <v>0.19439999999999999</v>
          </cell>
          <cell r="O422">
            <v>36838</v>
          </cell>
          <cell r="P422">
            <v>36868</v>
          </cell>
          <cell r="Q422">
            <v>38625</v>
          </cell>
          <cell r="R422">
            <v>15537</v>
          </cell>
          <cell r="S422">
            <v>23088</v>
          </cell>
          <cell r="T422">
            <v>24</v>
          </cell>
          <cell r="V422">
            <v>1429455</v>
          </cell>
          <cell r="W422">
            <v>18271.959583561642</v>
          </cell>
          <cell r="X422">
            <v>14.68</v>
          </cell>
          <cell r="AB422">
            <v>14.35</v>
          </cell>
          <cell r="AD422">
            <v>0.14349999999999999</v>
          </cell>
          <cell r="AE422">
            <v>1.95E-2</v>
          </cell>
          <cell r="AF422">
            <v>4.0000000000000001E-3</v>
          </cell>
          <cell r="AG422">
            <v>0.11999999999999998</v>
          </cell>
        </row>
        <row r="423">
          <cell r="A423" t="str">
            <v>W10159</v>
          </cell>
          <cell r="B423">
            <v>406</v>
          </cell>
          <cell r="C423" t="str">
            <v>Rabindra Prasad</v>
          </cell>
          <cell r="D423">
            <v>1</v>
          </cell>
          <cell r="E423">
            <v>36768</v>
          </cell>
          <cell r="F423">
            <v>989016</v>
          </cell>
          <cell r="G423">
            <v>951081</v>
          </cell>
          <cell r="L423">
            <v>0.16220000000000001</v>
          </cell>
          <cell r="O423">
            <v>36849</v>
          </cell>
          <cell r="P423">
            <v>36879</v>
          </cell>
          <cell r="Q423">
            <v>24320</v>
          </cell>
          <cell r="R423">
            <v>11640</v>
          </cell>
          <cell r="S423">
            <v>12680</v>
          </cell>
          <cell r="T423">
            <v>13</v>
          </cell>
          <cell r="V423">
            <v>939441</v>
          </cell>
          <cell r="W423">
            <v>5427.1377879452057</v>
          </cell>
          <cell r="X423">
            <v>14.68</v>
          </cell>
          <cell r="AB423">
            <v>14.35</v>
          </cell>
          <cell r="AD423">
            <v>0.14349999999999999</v>
          </cell>
          <cell r="AE423">
            <v>1.95E-2</v>
          </cell>
          <cell r="AF423">
            <v>4.0000000000000001E-3</v>
          </cell>
          <cell r="AG423">
            <v>0.11999999999999998</v>
          </cell>
        </row>
        <row r="424">
          <cell r="A424" t="str">
            <v>W10160</v>
          </cell>
          <cell r="B424">
            <v>407</v>
          </cell>
          <cell r="C424" t="str">
            <v>Bharat Scans Pvt. Ltd.</v>
          </cell>
          <cell r="D424">
            <v>4</v>
          </cell>
          <cell r="E424">
            <v>36770</v>
          </cell>
          <cell r="F424">
            <v>2160000</v>
          </cell>
          <cell r="G424">
            <v>2160000</v>
          </cell>
          <cell r="L424">
            <v>0.17119999999999999</v>
          </cell>
          <cell r="O424">
            <v>36770</v>
          </cell>
          <cell r="P424">
            <v>36888</v>
          </cell>
          <cell r="Q424">
            <v>57880</v>
          </cell>
          <cell r="R424">
            <v>-61685</v>
          </cell>
          <cell r="S424">
            <v>119565</v>
          </cell>
          <cell r="T424">
            <v>4</v>
          </cell>
          <cell r="V424">
            <v>2221685</v>
          </cell>
          <cell r="W424">
            <v>4168.2462684931506</v>
          </cell>
          <cell r="X424">
            <v>14.68</v>
          </cell>
          <cell r="AB424">
            <v>14.35</v>
          </cell>
          <cell r="AD424">
            <v>0.14349999999999999</v>
          </cell>
          <cell r="AE424">
            <v>1.95E-2</v>
          </cell>
          <cell r="AF424">
            <v>4.0000000000000001E-3</v>
          </cell>
          <cell r="AG424">
            <v>0.11999999999999998</v>
          </cell>
        </row>
        <row r="425">
          <cell r="A425" t="str">
            <v>W10161</v>
          </cell>
          <cell r="B425">
            <v>408</v>
          </cell>
          <cell r="C425" t="str">
            <v>M K Selveyraj Children Hospital</v>
          </cell>
          <cell r="D425">
            <v>1</v>
          </cell>
          <cell r="E425">
            <v>36770</v>
          </cell>
          <cell r="F425">
            <v>615000</v>
          </cell>
          <cell r="G425">
            <v>574830</v>
          </cell>
          <cell r="L425">
            <v>0.18110000000000001</v>
          </cell>
          <cell r="O425">
            <v>36859</v>
          </cell>
          <cell r="P425">
            <v>36889</v>
          </cell>
          <cell r="Q425">
            <v>22235</v>
          </cell>
          <cell r="R425">
            <v>13680</v>
          </cell>
          <cell r="S425">
            <v>8555</v>
          </cell>
          <cell r="T425">
            <v>3</v>
          </cell>
          <cell r="V425">
            <v>561150</v>
          </cell>
          <cell r="W425">
            <v>835.26793150684921</v>
          </cell>
          <cell r="X425">
            <v>14.68</v>
          </cell>
          <cell r="AB425">
            <v>14.35</v>
          </cell>
          <cell r="AD425">
            <v>0.14349999999999999</v>
          </cell>
          <cell r="AE425">
            <v>1.95E-2</v>
          </cell>
          <cell r="AF425">
            <v>4.0000000000000001E-3</v>
          </cell>
          <cell r="AG425">
            <v>0.11999999999999998</v>
          </cell>
        </row>
        <row r="426">
          <cell r="A426" t="str">
            <v>W10129</v>
          </cell>
          <cell r="B426">
            <v>409</v>
          </cell>
          <cell r="C426" t="str">
            <v>Manipal Academy of Higher ( NON PDC )</v>
          </cell>
          <cell r="D426">
            <v>2</v>
          </cell>
          <cell r="E426">
            <v>36706</v>
          </cell>
          <cell r="F426">
            <v>39052500</v>
          </cell>
          <cell r="G426">
            <v>39126032</v>
          </cell>
          <cell r="L426">
            <v>0.15989999999999999</v>
          </cell>
          <cell r="O426">
            <v>36809</v>
          </cell>
          <cell r="S426">
            <v>0</v>
          </cell>
          <cell r="T426">
            <v>83</v>
          </cell>
          <cell r="V426">
            <v>39126032</v>
          </cell>
          <cell r="W426">
            <v>1422654.6819024659</v>
          </cell>
          <cell r="X426">
            <v>14.18</v>
          </cell>
          <cell r="AB426">
            <v>13.85</v>
          </cell>
          <cell r="AD426">
            <v>0.13849999999999998</v>
          </cell>
          <cell r="AE426">
            <v>1.95E-2</v>
          </cell>
          <cell r="AF426">
            <v>4.0000000000000001E-3</v>
          </cell>
          <cell r="AG426">
            <v>0.11499999999999998</v>
          </cell>
        </row>
        <row r="427">
          <cell r="A427" t="str">
            <v>W10133</v>
          </cell>
          <cell r="B427">
            <v>410</v>
          </cell>
          <cell r="C427" t="str">
            <v>Medisewa Scanning Centre</v>
          </cell>
          <cell r="D427">
            <v>1</v>
          </cell>
          <cell r="E427">
            <v>36706</v>
          </cell>
          <cell r="F427">
            <v>4354000</v>
          </cell>
          <cell r="G427">
            <v>4171476</v>
          </cell>
          <cell r="L427">
            <v>0.17979999999999999</v>
          </cell>
          <cell r="O427">
            <v>36853</v>
          </cell>
          <cell r="P427">
            <v>36883</v>
          </cell>
          <cell r="Q427">
            <v>110563</v>
          </cell>
          <cell r="R427">
            <v>48919</v>
          </cell>
          <cell r="S427">
            <v>61644</v>
          </cell>
          <cell r="T427">
            <v>9</v>
          </cell>
          <cell r="V427">
            <v>4122557</v>
          </cell>
          <cell r="W427">
            <v>18277.045855890407</v>
          </cell>
          <cell r="X427">
            <v>14.18</v>
          </cell>
          <cell r="AB427">
            <v>13.85</v>
          </cell>
          <cell r="AD427">
            <v>0.13849999999999998</v>
          </cell>
          <cell r="AE427">
            <v>1.95E-2</v>
          </cell>
          <cell r="AF427">
            <v>4.0000000000000001E-3</v>
          </cell>
          <cell r="AG427">
            <v>0.11499999999999998</v>
          </cell>
        </row>
        <row r="428">
          <cell r="A428" t="str">
            <v>W10136</v>
          </cell>
          <cell r="B428">
            <v>411</v>
          </cell>
          <cell r="C428" t="str">
            <v>Meenakshi Mission</v>
          </cell>
          <cell r="D428">
            <v>1</v>
          </cell>
          <cell r="E428">
            <v>36706</v>
          </cell>
          <cell r="F428">
            <v>9000000</v>
          </cell>
          <cell r="G428">
            <v>8774136</v>
          </cell>
          <cell r="L428">
            <v>0.16</v>
          </cell>
          <cell r="O428">
            <v>36854</v>
          </cell>
          <cell r="P428">
            <v>36884</v>
          </cell>
          <cell r="Q428">
            <v>195250</v>
          </cell>
          <cell r="R428">
            <v>79884</v>
          </cell>
          <cell r="S428">
            <v>115366</v>
          </cell>
          <cell r="T428">
            <v>8</v>
          </cell>
          <cell r="V428">
            <v>8694252</v>
          </cell>
          <cell r="W428">
            <v>30489.431671232876</v>
          </cell>
          <cell r="X428">
            <v>14.18</v>
          </cell>
          <cell r="AB428">
            <v>13.85</v>
          </cell>
          <cell r="AD428">
            <v>0.13849999999999998</v>
          </cell>
          <cell r="AE428">
            <v>1.95E-2</v>
          </cell>
          <cell r="AF428">
            <v>4.0000000000000001E-3</v>
          </cell>
          <cell r="AG428">
            <v>0.11499999999999998</v>
          </cell>
        </row>
        <row r="429">
          <cell r="A429" t="str">
            <v>W10138</v>
          </cell>
          <cell r="B429">
            <v>412</v>
          </cell>
          <cell r="C429" t="str">
            <v>Manipal Academy of Higher ( NON PDC )</v>
          </cell>
          <cell r="D429">
            <v>2</v>
          </cell>
          <cell r="E429">
            <v>36706</v>
          </cell>
          <cell r="F429">
            <v>5442500</v>
          </cell>
          <cell r="G429">
            <v>5305960</v>
          </cell>
          <cell r="L429">
            <v>0.1623</v>
          </cell>
          <cell r="O429">
            <v>36809</v>
          </cell>
          <cell r="S429">
            <v>0</v>
          </cell>
          <cell r="T429">
            <v>83</v>
          </cell>
          <cell r="V429">
            <v>5305960</v>
          </cell>
          <cell r="W429">
            <v>195824.81250410961</v>
          </cell>
          <cell r="X429">
            <v>14.18</v>
          </cell>
          <cell r="AB429">
            <v>13.85</v>
          </cell>
          <cell r="AD429">
            <v>0.13849999999999998</v>
          </cell>
          <cell r="AE429">
            <v>1.95E-2</v>
          </cell>
          <cell r="AF429">
            <v>4.0000000000000001E-3</v>
          </cell>
          <cell r="AG429">
            <v>0.11499999999999998</v>
          </cell>
        </row>
        <row r="430">
          <cell r="A430" t="str">
            <v>W10139</v>
          </cell>
          <cell r="B430">
            <v>413</v>
          </cell>
          <cell r="C430" t="str">
            <v>Sriniwasa Cardiology Centre</v>
          </cell>
          <cell r="D430">
            <v>1</v>
          </cell>
          <cell r="E430">
            <v>36706</v>
          </cell>
          <cell r="F430">
            <v>21880400</v>
          </cell>
          <cell r="G430">
            <v>22827740</v>
          </cell>
          <cell r="L430">
            <v>0.1598</v>
          </cell>
          <cell r="O430">
            <v>36843</v>
          </cell>
          <cell r="P430">
            <v>36873</v>
          </cell>
          <cell r="Q430">
            <v>255270</v>
          </cell>
          <cell r="R430">
            <v>-44637</v>
          </cell>
          <cell r="S430">
            <v>299907</v>
          </cell>
          <cell r="T430">
            <v>19</v>
          </cell>
          <cell r="V430">
            <v>22872377</v>
          </cell>
          <cell r="W430">
            <v>190260.5782120548</v>
          </cell>
          <cell r="X430">
            <v>14.18</v>
          </cell>
          <cell r="AB430">
            <v>13.85</v>
          </cell>
          <cell r="AD430">
            <v>0.13849999999999998</v>
          </cell>
          <cell r="AE430">
            <v>1.95E-2</v>
          </cell>
          <cell r="AF430">
            <v>4.0000000000000001E-3</v>
          </cell>
          <cell r="AG430">
            <v>0.11499999999999998</v>
          </cell>
        </row>
        <row r="431">
          <cell r="A431" t="str">
            <v>W10140</v>
          </cell>
          <cell r="B431">
            <v>414</v>
          </cell>
          <cell r="C431" t="str">
            <v>Sriniwasa Cardiology Centre</v>
          </cell>
          <cell r="D431">
            <v>2</v>
          </cell>
          <cell r="E431">
            <v>36706</v>
          </cell>
          <cell r="F431">
            <v>4320000</v>
          </cell>
          <cell r="G431">
            <v>4507043</v>
          </cell>
          <cell r="L431">
            <v>0.1598</v>
          </cell>
          <cell r="O431">
            <v>36843</v>
          </cell>
          <cell r="P431">
            <v>36873</v>
          </cell>
          <cell r="Q431">
            <v>50400</v>
          </cell>
          <cell r="R431">
            <v>-8814</v>
          </cell>
          <cell r="S431">
            <v>59214</v>
          </cell>
          <cell r="T431">
            <v>19</v>
          </cell>
          <cell r="V431">
            <v>4515857</v>
          </cell>
          <cell r="W431">
            <v>37564.506913424659</v>
          </cell>
          <cell r="X431">
            <v>14.18</v>
          </cell>
          <cell r="AB431">
            <v>13.85</v>
          </cell>
          <cell r="AD431">
            <v>0.13849999999999998</v>
          </cell>
          <cell r="AE431">
            <v>1.95E-2</v>
          </cell>
          <cell r="AF431">
            <v>4.0000000000000001E-3</v>
          </cell>
          <cell r="AG431">
            <v>0.11499999999999998</v>
          </cell>
        </row>
        <row r="432">
          <cell r="A432" t="str">
            <v>W10141</v>
          </cell>
          <cell r="B432">
            <v>415</v>
          </cell>
          <cell r="C432" t="str">
            <v>Sriniwasa Cardiology Centre</v>
          </cell>
          <cell r="D432">
            <v>3</v>
          </cell>
          <cell r="E432">
            <v>36706</v>
          </cell>
          <cell r="F432">
            <v>3600000</v>
          </cell>
          <cell r="G432">
            <v>3755873</v>
          </cell>
          <cell r="L432">
            <v>0.1598</v>
          </cell>
          <cell r="O432">
            <v>36843</v>
          </cell>
          <cell r="P432">
            <v>36873</v>
          </cell>
          <cell r="Q432">
            <v>42000</v>
          </cell>
          <cell r="R432">
            <v>-7346</v>
          </cell>
          <cell r="S432">
            <v>49346</v>
          </cell>
          <cell r="T432">
            <v>19</v>
          </cell>
          <cell r="V432">
            <v>3763219</v>
          </cell>
          <cell r="W432">
            <v>31303.795966575341</v>
          </cell>
          <cell r="X432">
            <v>14.18</v>
          </cell>
          <cell r="AB432">
            <v>13.85</v>
          </cell>
          <cell r="AD432">
            <v>0.13849999999999998</v>
          </cell>
          <cell r="AE432">
            <v>1.95E-2</v>
          </cell>
          <cell r="AF432">
            <v>4.0000000000000001E-3</v>
          </cell>
          <cell r="AG432">
            <v>0.11499999999999998</v>
          </cell>
        </row>
        <row r="433">
          <cell r="A433" t="str">
            <v>W10142</v>
          </cell>
          <cell r="B433">
            <v>416</v>
          </cell>
          <cell r="C433" t="str">
            <v>Sriniwasa Cardiology Centre</v>
          </cell>
          <cell r="D433">
            <v>4</v>
          </cell>
          <cell r="E433">
            <v>36706</v>
          </cell>
          <cell r="F433">
            <v>2599600</v>
          </cell>
          <cell r="G433">
            <v>2712156</v>
          </cell>
          <cell r="L433">
            <v>0.1598</v>
          </cell>
          <cell r="O433">
            <v>36843</v>
          </cell>
          <cell r="P433">
            <v>36873</v>
          </cell>
          <cell r="Q433">
            <v>30330</v>
          </cell>
          <cell r="R433">
            <v>-5303</v>
          </cell>
          <cell r="S433">
            <v>35633</v>
          </cell>
          <cell r="T433">
            <v>19</v>
          </cell>
          <cell r="V433">
            <v>2717459</v>
          </cell>
          <cell r="W433">
            <v>22604.791824109587</v>
          </cell>
          <cell r="X433">
            <v>14.18</v>
          </cell>
          <cell r="AB433">
            <v>13.85</v>
          </cell>
          <cell r="AD433">
            <v>0.13849999999999998</v>
          </cell>
          <cell r="AE433">
            <v>1.95E-2</v>
          </cell>
          <cell r="AF433">
            <v>4.0000000000000001E-3</v>
          </cell>
          <cell r="AG433">
            <v>0.11499999999999998</v>
          </cell>
        </row>
        <row r="434">
          <cell r="A434" t="str">
            <v>W10162</v>
          </cell>
          <cell r="B434">
            <v>417</v>
          </cell>
          <cell r="C434" t="str">
            <v>Sant Nischal Singh</v>
          </cell>
          <cell r="D434">
            <v>1</v>
          </cell>
          <cell r="E434">
            <v>36796</v>
          </cell>
          <cell r="F434">
            <v>300000</v>
          </cell>
          <cell r="G434">
            <v>285571</v>
          </cell>
          <cell r="L434">
            <v>0.19539999999999999</v>
          </cell>
          <cell r="O434">
            <v>36844</v>
          </cell>
          <cell r="P434">
            <v>36874</v>
          </cell>
          <cell r="Q434">
            <v>11000</v>
          </cell>
          <cell r="R434">
            <v>6414</v>
          </cell>
          <cell r="S434">
            <v>4586</v>
          </cell>
          <cell r="T434">
            <v>18</v>
          </cell>
          <cell r="V434">
            <v>279157</v>
          </cell>
          <cell r="W434">
            <v>2690.0027408219175</v>
          </cell>
          <cell r="X434">
            <v>14.18</v>
          </cell>
          <cell r="AB434">
            <v>14.35</v>
          </cell>
          <cell r="AD434">
            <v>0.14349999999999999</v>
          </cell>
          <cell r="AE434">
            <v>1.95E-2</v>
          </cell>
          <cell r="AF434">
            <v>4.0000000000000001E-3</v>
          </cell>
          <cell r="AG434">
            <v>0.11999999999999998</v>
          </cell>
        </row>
        <row r="435">
          <cell r="A435" t="str">
            <v>W10164</v>
          </cell>
          <cell r="B435">
            <v>418</v>
          </cell>
          <cell r="C435" t="str">
            <v>K.S Shanmugam</v>
          </cell>
          <cell r="D435">
            <v>1</v>
          </cell>
          <cell r="E435">
            <v>36796</v>
          </cell>
          <cell r="F435">
            <v>220000</v>
          </cell>
          <cell r="G435">
            <v>203174</v>
          </cell>
          <cell r="L435">
            <v>0.19109999999999999</v>
          </cell>
          <cell r="O435">
            <v>36860</v>
          </cell>
          <cell r="P435">
            <v>36890</v>
          </cell>
          <cell r="Q435">
            <v>7960</v>
          </cell>
          <cell r="R435">
            <v>4769</v>
          </cell>
          <cell r="S435">
            <v>3191</v>
          </cell>
          <cell r="T435">
            <v>2</v>
          </cell>
          <cell r="V435">
            <v>198405</v>
          </cell>
          <cell r="W435">
            <v>207.75449589041094</v>
          </cell>
          <cell r="X435">
            <v>14.18</v>
          </cell>
          <cell r="AB435">
            <v>14.35</v>
          </cell>
          <cell r="AD435">
            <v>0.14349999999999999</v>
          </cell>
          <cell r="AE435">
            <v>1.95E-2</v>
          </cell>
          <cell r="AF435">
            <v>4.0000000000000001E-3</v>
          </cell>
          <cell r="AG435">
            <v>0.11999999999999998</v>
          </cell>
        </row>
        <row r="436">
          <cell r="A436" t="str">
            <v>W10163</v>
          </cell>
          <cell r="B436">
            <v>419</v>
          </cell>
          <cell r="C436" t="str">
            <v>Sai Medical Imaging</v>
          </cell>
          <cell r="D436">
            <v>1</v>
          </cell>
          <cell r="E436">
            <v>36817</v>
          </cell>
          <cell r="F436">
            <v>16700000</v>
          </cell>
          <cell r="G436">
            <v>16526295</v>
          </cell>
          <cell r="L436">
            <v>0.18110000000000001</v>
          </cell>
          <cell r="O436">
            <v>36842</v>
          </cell>
          <cell r="P436">
            <v>36872</v>
          </cell>
          <cell r="Q436">
            <v>380900</v>
          </cell>
          <cell r="R436">
            <v>134852</v>
          </cell>
          <cell r="S436">
            <v>246048</v>
          </cell>
          <cell r="T436">
            <v>20</v>
          </cell>
          <cell r="V436">
            <v>16391443</v>
          </cell>
          <cell r="W436">
            <v>162657.00423561642</v>
          </cell>
          <cell r="X436">
            <v>14.43</v>
          </cell>
          <cell r="AB436">
            <v>14.1</v>
          </cell>
          <cell r="AD436">
            <v>0.14099999999999999</v>
          </cell>
          <cell r="AE436">
            <v>1.95E-2</v>
          </cell>
          <cell r="AF436">
            <v>4.0000000000000001E-3</v>
          </cell>
          <cell r="AG436">
            <v>0.11749999999999998</v>
          </cell>
        </row>
        <row r="437">
          <cell r="A437" t="str">
            <v>W10166</v>
          </cell>
          <cell r="B437">
            <v>420</v>
          </cell>
          <cell r="C437" t="str">
            <v>Daljit Singh Saini</v>
          </cell>
          <cell r="D437">
            <v>1</v>
          </cell>
          <cell r="E437">
            <v>36829</v>
          </cell>
          <cell r="F437">
            <v>1219000</v>
          </cell>
          <cell r="G437">
            <v>1190464</v>
          </cell>
          <cell r="L437">
            <v>0.16600000000000001</v>
          </cell>
          <cell r="O437">
            <v>36831</v>
          </cell>
          <cell r="P437">
            <v>36861</v>
          </cell>
          <cell r="Q437">
            <v>29645</v>
          </cell>
          <cell r="R437">
            <v>13404</v>
          </cell>
          <cell r="S437">
            <v>16241</v>
          </cell>
          <cell r="T437">
            <v>31</v>
          </cell>
          <cell r="V437">
            <v>1177060</v>
          </cell>
          <cell r="W437">
            <v>16594.933589041095</v>
          </cell>
          <cell r="X437">
            <v>14.43</v>
          </cell>
          <cell r="AB437">
            <v>14.1</v>
          </cell>
          <cell r="AD437">
            <v>0.14099999999999999</v>
          </cell>
          <cell r="AE437">
            <v>1.95E-2</v>
          </cell>
          <cell r="AF437">
            <v>4.0000000000000001E-3</v>
          </cell>
          <cell r="AG437">
            <v>0.11749999999999998</v>
          </cell>
        </row>
        <row r="438">
          <cell r="A438" t="str">
            <v>W10167</v>
          </cell>
          <cell r="B438">
            <v>421</v>
          </cell>
          <cell r="C438" t="str">
            <v>Raj Kumar</v>
          </cell>
          <cell r="D438">
            <v>1</v>
          </cell>
          <cell r="E438">
            <v>36829</v>
          </cell>
          <cell r="F438">
            <v>900000</v>
          </cell>
          <cell r="G438">
            <v>875643</v>
          </cell>
          <cell r="L438">
            <v>0.1641</v>
          </cell>
          <cell r="O438">
            <v>36847</v>
          </cell>
          <cell r="P438">
            <v>36877</v>
          </cell>
          <cell r="Q438">
            <v>31640</v>
          </cell>
          <cell r="R438">
            <v>19829</v>
          </cell>
          <cell r="S438">
            <v>11811</v>
          </cell>
          <cell r="T438">
            <v>15</v>
          </cell>
          <cell r="V438">
            <v>855814</v>
          </cell>
          <cell r="W438">
            <v>5771.4689342465745</v>
          </cell>
          <cell r="X438">
            <v>14.43</v>
          </cell>
          <cell r="AB438">
            <v>14.1</v>
          </cell>
          <cell r="AD438">
            <v>0.14099999999999999</v>
          </cell>
          <cell r="AE438">
            <v>1.95E-2</v>
          </cell>
          <cell r="AF438">
            <v>4.0000000000000001E-3</v>
          </cell>
          <cell r="AG438">
            <v>0.11749999999999998</v>
          </cell>
        </row>
        <row r="439">
          <cell r="A439" t="str">
            <v>W10168</v>
          </cell>
          <cell r="B439">
            <v>422</v>
          </cell>
          <cell r="C439" t="str">
            <v>MM Vasudevan</v>
          </cell>
          <cell r="D439">
            <v>1</v>
          </cell>
          <cell r="E439">
            <v>36829</v>
          </cell>
          <cell r="F439">
            <v>406220</v>
          </cell>
          <cell r="G439">
            <v>397343</v>
          </cell>
          <cell r="L439">
            <v>0.19650000000000001</v>
          </cell>
          <cell r="O439">
            <v>36857</v>
          </cell>
          <cell r="P439">
            <v>36887</v>
          </cell>
          <cell r="Q439">
            <v>15000</v>
          </cell>
          <cell r="R439">
            <v>8583</v>
          </cell>
          <cell r="S439">
            <v>6417</v>
          </cell>
          <cell r="T439">
            <v>5</v>
          </cell>
          <cell r="V439">
            <v>388760</v>
          </cell>
          <cell r="W439">
            <v>1046.456712328767</v>
          </cell>
          <cell r="X439">
            <v>14.43</v>
          </cell>
          <cell r="AB439">
            <v>14.1</v>
          </cell>
          <cell r="AD439">
            <v>0.14099999999999999</v>
          </cell>
          <cell r="AE439">
            <v>1.95E-2</v>
          </cell>
          <cell r="AF439">
            <v>4.0000000000000001E-3</v>
          </cell>
          <cell r="AG439">
            <v>0.11749999999999998</v>
          </cell>
        </row>
        <row r="440">
          <cell r="A440" t="str">
            <v>W10169</v>
          </cell>
          <cell r="B440">
            <v>423</v>
          </cell>
          <cell r="C440" t="str">
            <v>Vikram Scan &amp; Diagnostic Centre</v>
          </cell>
          <cell r="D440">
            <v>1</v>
          </cell>
          <cell r="E440">
            <v>36837</v>
          </cell>
          <cell r="F440">
            <v>1200000</v>
          </cell>
          <cell r="G440">
            <v>1179915</v>
          </cell>
          <cell r="L440">
            <v>0.16309999999999999</v>
          </cell>
          <cell r="O440">
            <v>36854</v>
          </cell>
          <cell r="P440">
            <v>36884</v>
          </cell>
          <cell r="Q440">
            <v>29200</v>
          </cell>
          <cell r="R440">
            <v>13384</v>
          </cell>
          <cell r="S440">
            <v>15816</v>
          </cell>
          <cell r="T440">
            <v>8</v>
          </cell>
          <cell r="V440">
            <v>1166531</v>
          </cell>
          <cell r="W440">
            <v>4170.1086268493145</v>
          </cell>
          <cell r="X440">
            <v>14.43</v>
          </cell>
          <cell r="AB440">
            <v>14.1</v>
          </cell>
          <cell r="AD440">
            <v>0.14099999999999999</v>
          </cell>
          <cell r="AE440">
            <v>1.95E-2</v>
          </cell>
          <cell r="AF440">
            <v>4.0000000000000001E-3</v>
          </cell>
          <cell r="AG440">
            <v>0.11749999999999998</v>
          </cell>
        </row>
        <row r="441">
          <cell r="A441" t="str">
            <v>W10165</v>
          </cell>
          <cell r="B441">
            <v>424</v>
          </cell>
          <cell r="C441" t="str">
            <v>Sadhna Singh</v>
          </cell>
          <cell r="D441">
            <v>1</v>
          </cell>
          <cell r="E441">
            <v>36858</v>
          </cell>
          <cell r="L441">
            <v>0.16669999999999999</v>
          </cell>
          <cell r="M441">
            <v>1014905</v>
          </cell>
          <cell r="O441">
            <v>36858</v>
          </cell>
          <cell r="P441">
            <v>36890</v>
          </cell>
          <cell r="Q441">
            <v>50530</v>
          </cell>
          <cell r="R441">
            <v>36031</v>
          </cell>
          <cell r="S441">
            <v>14499</v>
          </cell>
          <cell r="T441">
            <v>2</v>
          </cell>
          <cell r="V441">
            <v>978874</v>
          </cell>
          <cell r="W441">
            <v>894.12764821917801</v>
          </cell>
          <cell r="X441">
            <v>14.1</v>
          </cell>
          <cell r="AB441">
            <v>14.1</v>
          </cell>
          <cell r="AD441">
            <v>0.14099999999999999</v>
          </cell>
          <cell r="AE441">
            <v>1.95E-2</v>
          </cell>
          <cell r="AF441">
            <v>4.0000000000000001E-3</v>
          </cell>
          <cell r="AG441">
            <v>0.11749999999999998</v>
          </cell>
        </row>
        <row r="442">
          <cell r="A442" t="str">
            <v>W10170</v>
          </cell>
          <cell r="B442">
            <v>425</v>
          </cell>
          <cell r="C442" t="str">
            <v>H S Maan</v>
          </cell>
          <cell r="D442">
            <v>1</v>
          </cell>
          <cell r="E442">
            <v>36858</v>
          </cell>
          <cell r="L442">
            <v>0.16439999999999999</v>
          </cell>
          <cell r="M442">
            <v>4956822</v>
          </cell>
          <cell r="O442">
            <v>36858</v>
          </cell>
          <cell r="P442">
            <v>36883</v>
          </cell>
          <cell r="Q442">
            <v>108470</v>
          </cell>
          <cell r="R442">
            <v>52657</v>
          </cell>
          <cell r="S442">
            <v>55813</v>
          </cell>
          <cell r="T442">
            <v>9</v>
          </cell>
          <cell r="V442">
            <v>4904165</v>
          </cell>
          <cell r="W442">
            <v>19880.006942465749</v>
          </cell>
          <cell r="X442">
            <v>14.1</v>
          </cell>
          <cell r="AB442">
            <v>14.1</v>
          </cell>
          <cell r="AD442">
            <v>0.14099999999999999</v>
          </cell>
          <cell r="AE442">
            <v>1.95E-2</v>
          </cell>
          <cell r="AF442">
            <v>4.0000000000000001E-3</v>
          </cell>
          <cell r="AG442">
            <v>0.11749999999999998</v>
          </cell>
        </row>
        <row r="443">
          <cell r="A443" t="str">
            <v>W10171</v>
          </cell>
          <cell r="B443">
            <v>426</v>
          </cell>
          <cell r="C443" t="str">
            <v>Health Care Services (P) Ltd.</v>
          </cell>
          <cell r="D443">
            <v>1</v>
          </cell>
          <cell r="E443">
            <v>36858</v>
          </cell>
          <cell r="L443">
            <v>0.17100000000000001</v>
          </cell>
          <cell r="M443">
            <v>1266322</v>
          </cell>
          <cell r="O443">
            <v>36858</v>
          </cell>
          <cell r="P443">
            <v>36884</v>
          </cell>
          <cell r="Q443">
            <v>31812</v>
          </cell>
          <cell r="R443">
            <v>16391</v>
          </cell>
          <cell r="S443">
            <v>15421</v>
          </cell>
          <cell r="T443">
            <v>8</v>
          </cell>
          <cell r="V443">
            <v>1249931</v>
          </cell>
          <cell r="W443">
            <v>4684.6728986301378</v>
          </cell>
          <cell r="X443">
            <v>14.1</v>
          </cell>
          <cell r="AB443">
            <v>14.1</v>
          </cell>
          <cell r="AD443">
            <v>0.14099999999999999</v>
          </cell>
          <cell r="AE443">
            <v>1.95E-2</v>
          </cell>
          <cell r="AF443">
            <v>4.0000000000000001E-3</v>
          </cell>
          <cell r="AG443">
            <v>0.11749999999999998</v>
          </cell>
        </row>
        <row r="444">
          <cell r="A444" t="str">
            <v>W10172</v>
          </cell>
          <cell r="B444">
            <v>427</v>
          </cell>
          <cell r="C444" t="str">
            <v>Garima Chowdhary</v>
          </cell>
          <cell r="D444">
            <v>1</v>
          </cell>
          <cell r="E444">
            <v>36858</v>
          </cell>
          <cell r="L444">
            <v>0.1908</v>
          </cell>
          <cell r="M444">
            <v>243000</v>
          </cell>
          <cell r="O444">
            <v>36858</v>
          </cell>
          <cell r="P444">
            <v>36875</v>
          </cell>
          <cell r="Q444">
            <v>8855</v>
          </cell>
          <cell r="R444">
            <v>6695</v>
          </cell>
          <cell r="S444">
            <v>2160</v>
          </cell>
          <cell r="T444">
            <v>17</v>
          </cell>
          <cell r="V444">
            <v>236305</v>
          </cell>
          <cell r="W444">
            <v>2099.9421863013699</v>
          </cell>
          <cell r="X444">
            <v>14.1</v>
          </cell>
          <cell r="AB444">
            <v>14.1</v>
          </cell>
          <cell r="AD444">
            <v>0.14099999999999999</v>
          </cell>
          <cell r="AE444">
            <v>1.95E-2</v>
          </cell>
          <cell r="AF444">
            <v>4.0000000000000001E-3</v>
          </cell>
          <cell r="AG444">
            <v>0.11749999999999998</v>
          </cell>
        </row>
        <row r="445">
          <cell r="A445" t="str">
            <v>W10173</v>
          </cell>
          <cell r="B445">
            <v>428</v>
          </cell>
          <cell r="C445" t="str">
            <v>Raminder Kaur</v>
          </cell>
          <cell r="D445">
            <v>1</v>
          </cell>
          <cell r="E445">
            <v>36858</v>
          </cell>
          <cell r="L445">
            <v>0.16209999999999999</v>
          </cell>
          <cell r="M445">
            <v>6500000</v>
          </cell>
          <cell r="O445">
            <v>36858</v>
          </cell>
          <cell r="P445">
            <v>36878</v>
          </cell>
          <cell r="Q445">
            <v>158070</v>
          </cell>
          <cell r="R445">
            <v>100338</v>
          </cell>
          <cell r="S445">
            <v>57732</v>
          </cell>
          <cell r="T445">
            <v>14</v>
          </cell>
          <cell r="V445">
            <v>6399662</v>
          </cell>
          <cell r="W445">
            <v>39790.117651506851</v>
          </cell>
          <cell r="X445">
            <v>14.1</v>
          </cell>
          <cell r="AB445">
            <v>14.1</v>
          </cell>
          <cell r="AD445">
            <v>0.14099999999999999</v>
          </cell>
          <cell r="AE445">
            <v>1.95E-2</v>
          </cell>
          <cell r="AF445">
            <v>4.0000000000000001E-3</v>
          </cell>
          <cell r="AG445">
            <v>0.11749999999999998</v>
          </cell>
        </row>
        <row r="446">
          <cell r="A446" t="str">
            <v>W10174</v>
          </cell>
          <cell r="B446">
            <v>429</v>
          </cell>
          <cell r="C446" t="str">
            <v>Kota CT Scan Centre Pvt Ltd</v>
          </cell>
          <cell r="D446">
            <v>1</v>
          </cell>
          <cell r="E446">
            <v>36858</v>
          </cell>
          <cell r="L446">
            <v>0.16719999999999999</v>
          </cell>
          <cell r="M446">
            <v>4450000</v>
          </cell>
          <cell r="O446">
            <v>36858</v>
          </cell>
          <cell r="P446">
            <v>36879</v>
          </cell>
          <cell r="Q446">
            <v>135355</v>
          </cell>
          <cell r="R446">
            <v>92550</v>
          </cell>
          <cell r="S446">
            <v>42805</v>
          </cell>
          <cell r="T446">
            <v>13</v>
          </cell>
          <cell r="V446">
            <v>4357450</v>
          </cell>
          <cell r="W446">
            <v>25948.91320547945</v>
          </cell>
          <cell r="X446">
            <v>14.1</v>
          </cell>
          <cell r="AB446">
            <v>14.1</v>
          </cell>
          <cell r="AD446">
            <v>0.14099999999999999</v>
          </cell>
          <cell r="AE446">
            <v>1.95E-2</v>
          </cell>
          <cell r="AF446">
            <v>4.0000000000000001E-3</v>
          </cell>
          <cell r="AG446">
            <v>0.11749999999999998</v>
          </cell>
        </row>
        <row r="447">
          <cell r="A447" t="str">
            <v>W10175</v>
          </cell>
          <cell r="B447">
            <v>430</v>
          </cell>
          <cell r="C447" t="str">
            <v>Supereme CT Scan Pct Ltd</v>
          </cell>
          <cell r="D447">
            <v>1</v>
          </cell>
          <cell r="E447">
            <v>36858</v>
          </cell>
          <cell r="L447">
            <v>0.17280000000000001</v>
          </cell>
          <cell r="M447">
            <v>3800000</v>
          </cell>
          <cell r="O447">
            <v>36858</v>
          </cell>
          <cell r="P447">
            <v>36877</v>
          </cell>
          <cell r="Q447">
            <v>94500</v>
          </cell>
          <cell r="R447">
            <v>60327</v>
          </cell>
          <cell r="S447">
            <v>34173</v>
          </cell>
          <cell r="T447">
            <v>15</v>
          </cell>
          <cell r="V447">
            <v>3739673</v>
          </cell>
          <cell r="W447">
            <v>26556.801139726027</v>
          </cell>
          <cell r="X447">
            <v>14.1</v>
          </cell>
          <cell r="AB447">
            <v>14.1</v>
          </cell>
          <cell r="AD447">
            <v>0.14099999999999999</v>
          </cell>
          <cell r="AE447">
            <v>1.95E-2</v>
          </cell>
          <cell r="AF447">
            <v>4.0000000000000001E-3</v>
          </cell>
          <cell r="AG447">
            <v>0.11749999999999998</v>
          </cell>
        </row>
        <row r="448">
          <cell r="A448" t="str">
            <v>W10176</v>
          </cell>
          <cell r="B448">
            <v>431</v>
          </cell>
          <cell r="C448" t="str">
            <v>Body Care Diagnostics</v>
          </cell>
          <cell r="D448">
            <v>1</v>
          </cell>
          <cell r="E448">
            <v>36858</v>
          </cell>
          <cell r="L448">
            <v>0.16370000000000001</v>
          </cell>
          <cell r="M448">
            <v>1743750</v>
          </cell>
          <cell r="O448">
            <v>36858</v>
          </cell>
          <cell r="P448">
            <v>36870</v>
          </cell>
          <cell r="Q448">
            <v>42400</v>
          </cell>
          <cell r="R448">
            <v>33016</v>
          </cell>
          <cell r="S448">
            <v>9384</v>
          </cell>
          <cell r="T448">
            <v>22</v>
          </cell>
          <cell r="V448">
            <v>1710734</v>
          </cell>
          <cell r="W448">
            <v>16879.554596164384</v>
          </cell>
          <cell r="X448">
            <v>14.1</v>
          </cell>
          <cell r="AB448">
            <v>14.1</v>
          </cell>
          <cell r="AD448">
            <v>0.14099999999999999</v>
          </cell>
          <cell r="AE448">
            <v>1.95E-2</v>
          </cell>
          <cell r="AF448">
            <v>4.0000000000000001E-3</v>
          </cell>
          <cell r="AG448">
            <v>0.11749999999999998</v>
          </cell>
        </row>
        <row r="449">
          <cell r="A449" t="str">
            <v>W10177</v>
          </cell>
          <cell r="B449">
            <v>432</v>
          </cell>
          <cell r="C449" t="str">
            <v>R N Bagga</v>
          </cell>
          <cell r="D449">
            <v>2</v>
          </cell>
          <cell r="E449">
            <v>36858</v>
          </cell>
          <cell r="L449">
            <v>0</v>
          </cell>
          <cell r="M449">
            <v>420000</v>
          </cell>
          <cell r="O449">
            <v>36858</v>
          </cell>
          <cell r="P449">
            <v>36879</v>
          </cell>
          <cell r="Q449">
            <v>12000</v>
          </cell>
          <cell r="R449">
            <v>12000</v>
          </cell>
          <cell r="S449">
            <v>0</v>
          </cell>
          <cell r="T449">
            <v>13</v>
          </cell>
          <cell r="V449">
            <v>408000</v>
          </cell>
          <cell r="W449">
            <v>0</v>
          </cell>
          <cell r="X449">
            <v>14.1</v>
          </cell>
          <cell r="AB449">
            <v>14.1</v>
          </cell>
          <cell r="AD449">
            <v>0.14099999999999999</v>
          </cell>
          <cell r="AE449">
            <v>1.95E-2</v>
          </cell>
          <cell r="AF449">
            <v>4.0000000000000001E-3</v>
          </cell>
          <cell r="AG449">
            <v>0.11749999999999998</v>
          </cell>
        </row>
        <row r="450">
          <cell r="A450" t="str">
            <v>W10178</v>
          </cell>
          <cell r="B450">
            <v>433</v>
          </cell>
          <cell r="C450" t="str">
            <v>Pankaj Diagnostics</v>
          </cell>
          <cell r="D450">
            <v>1</v>
          </cell>
          <cell r="E450">
            <v>36858</v>
          </cell>
          <cell r="L450">
            <v>0.1113</v>
          </cell>
          <cell r="M450">
            <v>26640000</v>
          </cell>
          <cell r="O450">
            <v>36858</v>
          </cell>
          <cell r="P450">
            <v>36883</v>
          </cell>
          <cell r="Q450">
            <v>0</v>
          </cell>
          <cell r="R450">
            <v>-203085</v>
          </cell>
          <cell r="S450">
            <v>203085</v>
          </cell>
          <cell r="T450">
            <v>9</v>
          </cell>
          <cell r="V450">
            <v>26843085</v>
          </cell>
          <cell r="W450">
            <v>73667.721217808212</v>
          </cell>
          <cell r="X450">
            <v>14.1</v>
          </cell>
          <cell r="AB450">
            <v>14.1</v>
          </cell>
          <cell r="AD450">
            <v>0.14099999999999999</v>
          </cell>
          <cell r="AE450">
            <v>1.95E-2</v>
          </cell>
          <cell r="AF450">
            <v>4.0000000000000001E-3</v>
          </cell>
          <cell r="AG450">
            <v>0.11749999999999998</v>
          </cell>
        </row>
        <row r="451">
          <cell r="A451" t="str">
            <v>WGE-LOAN-1</v>
          </cell>
          <cell r="B451">
            <v>434</v>
          </cell>
          <cell r="C451" t="str">
            <v>Wipro GE Medical Systems Ltd</v>
          </cell>
          <cell r="D451">
            <v>1</v>
          </cell>
          <cell r="E451">
            <v>36860</v>
          </cell>
          <cell r="L451">
            <v>0.114</v>
          </cell>
          <cell r="M451">
            <v>27342000</v>
          </cell>
          <cell r="O451">
            <v>36860</v>
          </cell>
          <cell r="S451">
            <v>0</v>
          </cell>
          <cell r="T451">
            <v>32</v>
          </cell>
          <cell r="V451">
            <v>27342000</v>
          </cell>
          <cell r="W451">
            <v>273270.18082191783</v>
          </cell>
          <cell r="X451">
            <v>11.4</v>
          </cell>
          <cell r="Y451" t="str">
            <v>Loan to WGE</v>
          </cell>
          <cell r="AB451">
            <v>11.4</v>
          </cell>
          <cell r="AD451">
            <v>0.114</v>
          </cell>
          <cell r="AE451">
            <v>1.95E-2</v>
          </cell>
          <cell r="AF451">
            <v>4.0000000000000001E-3</v>
          </cell>
          <cell r="AG451">
            <v>9.0499999999999997E-2</v>
          </cell>
        </row>
        <row r="452">
          <cell r="A452" t="str">
            <v>W10181</v>
          </cell>
          <cell r="B452">
            <v>435</v>
          </cell>
          <cell r="C452" t="str">
            <v>Cancer Centre Welfare Home &amp; Research Centre</v>
          </cell>
          <cell r="D452">
            <v>1</v>
          </cell>
          <cell r="E452">
            <v>36864</v>
          </cell>
          <cell r="L452">
            <v>0.1716</v>
          </cell>
          <cell r="M452">
            <v>4250000</v>
          </cell>
          <cell r="O452">
            <v>36864</v>
          </cell>
          <cell r="P452">
            <v>36887</v>
          </cell>
          <cell r="Q452">
            <v>105630</v>
          </cell>
          <cell r="R452">
            <v>59671</v>
          </cell>
          <cell r="S452">
            <v>45959</v>
          </cell>
          <cell r="T452">
            <v>5</v>
          </cell>
          <cell r="V452">
            <v>4190329</v>
          </cell>
          <cell r="W452">
            <v>9850.1432383561641</v>
          </cell>
          <cell r="X452">
            <v>14.1</v>
          </cell>
          <cell r="AB452">
            <v>14.1</v>
          </cell>
          <cell r="AD452">
            <v>0.14099999999999999</v>
          </cell>
          <cell r="AE452">
            <v>1.95E-2</v>
          </cell>
          <cell r="AF452">
            <v>4.0000000000000001E-3</v>
          </cell>
          <cell r="AG452">
            <v>0.11749999999999998</v>
          </cell>
        </row>
        <row r="453">
          <cell r="A453" t="str">
            <v>W10182</v>
          </cell>
          <cell r="B453">
            <v>436</v>
          </cell>
          <cell r="C453" t="str">
            <v>Prakash Patil</v>
          </cell>
          <cell r="D453">
            <v>1</v>
          </cell>
          <cell r="E453">
            <v>36864</v>
          </cell>
          <cell r="L453">
            <v>0.16189999999999999</v>
          </cell>
          <cell r="M453">
            <v>1425000</v>
          </cell>
          <cell r="O453">
            <v>36864</v>
          </cell>
          <cell r="P453">
            <v>36885</v>
          </cell>
          <cell r="Q453">
            <v>34656</v>
          </cell>
          <cell r="R453">
            <v>21381</v>
          </cell>
          <cell r="S453">
            <v>13275</v>
          </cell>
          <cell r="T453">
            <v>7</v>
          </cell>
          <cell r="V453">
            <v>1403619</v>
          </cell>
          <cell r="W453">
            <v>4358.140856712329</v>
          </cell>
          <cell r="X453">
            <v>14.1</v>
          </cell>
          <cell r="AB453">
            <v>14.1</v>
          </cell>
          <cell r="AD453">
            <v>0.14099999999999999</v>
          </cell>
          <cell r="AE453">
            <v>1.95E-2</v>
          </cell>
          <cell r="AF453">
            <v>4.0000000000000001E-3</v>
          </cell>
          <cell r="AG453">
            <v>0.11749999999999998</v>
          </cell>
        </row>
        <row r="454">
          <cell r="A454" t="str">
            <v>W10130</v>
          </cell>
          <cell r="B454">
            <v>437</v>
          </cell>
          <cell r="C454" t="str">
            <v>K G Health Care Ltd.</v>
          </cell>
          <cell r="E454">
            <v>36719</v>
          </cell>
          <cell r="L454">
            <v>0.16</v>
          </cell>
          <cell r="M454">
            <v>10800000</v>
          </cell>
          <cell r="O454">
            <v>36719</v>
          </cell>
          <cell r="P454">
            <v>36811</v>
          </cell>
          <cell r="Q454">
            <v>972000</v>
          </cell>
          <cell r="R454">
            <v>540000</v>
          </cell>
          <cell r="S454">
            <v>432000</v>
          </cell>
          <cell r="T454">
            <v>81</v>
          </cell>
          <cell r="V454">
            <v>10260000</v>
          </cell>
          <cell r="W454">
            <v>364300.27397260274</v>
          </cell>
          <cell r="AB454">
            <v>13.85</v>
          </cell>
          <cell r="AD454">
            <v>0.13849999999999998</v>
          </cell>
          <cell r="AE454">
            <v>1.95E-2</v>
          </cell>
          <cell r="AF454">
            <v>4.0000000000000001E-3</v>
          </cell>
          <cell r="AG454">
            <v>0.11499999999999998</v>
          </cell>
        </row>
        <row r="455">
          <cell r="A455" t="str">
            <v>W10131</v>
          </cell>
          <cell r="B455">
            <v>438</v>
          </cell>
          <cell r="C455" t="str">
            <v xml:space="preserve">Dynamic Scan &amp; Research </v>
          </cell>
          <cell r="E455">
            <v>36771</v>
          </cell>
          <cell r="L455">
            <v>0.14530000000000001</v>
          </cell>
          <cell r="M455">
            <v>31000000</v>
          </cell>
          <cell r="O455">
            <v>36771</v>
          </cell>
          <cell r="P455">
            <v>36862</v>
          </cell>
          <cell r="Q455">
            <v>675200</v>
          </cell>
          <cell r="R455">
            <v>-461023</v>
          </cell>
          <cell r="S455">
            <v>1136223</v>
          </cell>
          <cell r="T455">
            <v>30</v>
          </cell>
          <cell r="V455">
            <v>31461023</v>
          </cell>
          <cell r="W455">
            <v>375722.18974520545</v>
          </cell>
          <cell r="AB455">
            <v>13.85</v>
          </cell>
          <cell r="AD455">
            <v>0.13849999999999998</v>
          </cell>
          <cell r="AE455">
            <v>1.95E-2</v>
          </cell>
          <cell r="AF455">
            <v>4.0000000000000001E-3</v>
          </cell>
          <cell r="AG455">
            <v>0.11499999999999998</v>
          </cell>
        </row>
        <row r="456">
          <cell r="A456" t="str">
            <v>W10144</v>
          </cell>
          <cell r="B456">
            <v>439</v>
          </cell>
          <cell r="C456" t="str">
            <v>Siddhartha Health Care Ltd.</v>
          </cell>
          <cell r="E456">
            <v>36797</v>
          </cell>
          <cell r="L456">
            <v>0.16520000000000001</v>
          </cell>
          <cell r="M456">
            <v>43164000</v>
          </cell>
          <cell r="O456">
            <v>36797</v>
          </cell>
          <cell r="P456">
            <v>36888</v>
          </cell>
          <cell r="Q456">
            <v>0</v>
          </cell>
          <cell r="R456">
            <v>-1794479</v>
          </cell>
          <cell r="S456">
            <v>1794479</v>
          </cell>
          <cell r="T456">
            <v>4</v>
          </cell>
          <cell r="V456">
            <v>44958479</v>
          </cell>
          <cell r="W456">
            <v>81393.323077260284</v>
          </cell>
          <cell r="AB456">
            <v>13.85</v>
          </cell>
          <cell r="AD456">
            <v>0.13849999999999998</v>
          </cell>
          <cell r="AE456">
            <v>1.95E-2</v>
          </cell>
          <cell r="AF456">
            <v>4.0000000000000001E-3</v>
          </cell>
          <cell r="AG456">
            <v>0.11499999999999998</v>
          </cell>
        </row>
      </sheetData>
      <sheetData sheetId="1">
        <row r="10">
          <cell r="A10" t="e">
            <v>#N/A</v>
          </cell>
        </row>
      </sheetData>
      <sheetData sheetId="2"/>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PARTY MASTER"/>
      <sheetName val="PO DEC-03"/>
      <sheetName val="po- lease"/>
      <sheetName val="LEASE DRS"/>
      <sheetName val="DELINQ INOCME"/>
      <sheetName val="LOAN NEA-19-12-03"/>
      <sheetName val="LEASE-NEA-SEP-03"/>
      <sheetName val="DELIQUENCY- DEC03-MAIN"/>
      <sheetName val="drs Dec-03"/>
      <sheetName val="DELIQUENCY- DEC-03EDIT"/>
      <sheetName val="DELINQ-NOV-03-FINAL"/>
      <sheetName val="Sheet1"/>
      <sheetName val="TB"/>
      <sheetName val="DELINQ REP-FIN-TO SUNIL &amp;JAIVEE"/>
      <sheetName val="Sheet3"/>
      <sheetName val="Amortization Tabl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Sheet1"/>
      <sheetName val="Sheet2"/>
      <sheetName val="Sheet3"/>
      <sheetName val="PARTY MASTER"/>
    </sheetNames>
    <sheetDataSet>
      <sheetData sheetId="0" refreshError="1"/>
      <sheetData sheetId="1" refreshError="1">
        <row r="10">
          <cell r="A10" t="e">
            <v>#N/A</v>
          </cell>
          <cell r="B10">
            <v>1</v>
          </cell>
          <cell r="C10" t="str">
            <v>Alpha Centauri Health Care (*)</v>
          </cell>
          <cell r="D10">
            <v>1</v>
          </cell>
          <cell r="E10">
            <v>34422</v>
          </cell>
          <cell r="F10">
            <v>28088336</v>
          </cell>
          <cell r="G10">
            <v>0</v>
          </cell>
          <cell r="H10" t="str">
            <v>MED SYSTEMS</v>
          </cell>
          <cell r="I10" t="e">
            <v>#REF!</v>
          </cell>
        </row>
        <row r="11">
          <cell r="A11" t="str">
            <v>W00202</v>
          </cell>
          <cell r="B11">
            <v>2</v>
          </cell>
          <cell r="C11" t="str">
            <v>Infertility Clinic</v>
          </cell>
          <cell r="D11">
            <v>1</v>
          </cell>
          <cell r="E11">
            <v>34694</v>
          </cell>
          <cell r="F11">
            <v>890000</v>
          </cell>
          <cell r="G11">
            <v>16.149999999999999</v>
          </cell>
          <cell r="H11" t="str">
            <v>MED SYSTEMS</v>
          </cell>
          <cell r="I11" t="e">
            <v>#REF!</v>
          </cell>
          <cell r="K11">
            <v>15.78</v>
          </cell>
          <cell r="L11">
            <v>19.39</v>
          </cell>
          <cell r="M11">
            <v>0.19390000000000002</v>
          </cell>
          <cell r="N11">
            <v>2.1099999999999997E-2</v>
          </cell>
          <cell r="O11">
            <v>4.0000000000000001E-3</v>
          </cell>
          <cell r="P11">
            <v>0.16880000000000001</v>
          </cell>
        </row>
        <row r="12">
          <cell r="A12" t="str">
            <v>W00174</v>
          </cell>
          <cell r="B12">
            <v>3</v>
          </cell>
          <cell r="C12" t="str">
            <v>Sankshema</v>
          </cell>
          <cell r="D12">
            <v>1</v>
          </cell>
          <cell r="E12">
            <v>34694</v>
          </cell>
          <cell r="F12">
            <v>6400000</v>
          </cell>
          <cell r="G12">
            <v>0</v>
          </cell>
          <cell r="H12" t="str">
            <v>MED SYSTEMS</v>
          </cell>
          <cell r="I12" t="e">
            <v>#REF!</v>
          </cell>
        </row>
        <row r="13">
          <cell r="A13" t="str">
            <v>W00158</v>
          </cell>
          <cell r="B13">
            <v>4</v>
          </cell>
          <cell r="C13" t="str">
            <v>Vijaya MRI Pvt. Ltd.</v>
          </cell>
          <cell r="D13">
            <v>1</v>
          </cell>
          <cell r="E13">
            <v>34694</v>
          </cell>
          <cell r="F13">
            <v>30000000</v>
          </cell>
          <cell r="G13">
            <v>16.149999999999999</v>
          </cell>
          <cell r="H13" t="str">
            <v>MED SYSTEMS</v>
          </cell>
          <cell r="I13" t="e">
            <v>#REF!</v>
          </cell>
          <cell r="K13">
            <v>15.78</v>
          </cell>
          <cell r="L13">
            <v>19.39</v>
          </cell>
          <cell r="M13">
            <v>0.19390000000000002</v>
          </cell>
          <cell r="N13">
            <v>2.1099999999999997E-2</v>
          </cell>
          <cell r="O13">
            <v>4.0000000000000001E-3</v>
          </cell>
          <cell r="P13">
            <v>0.16880000000000001</v>
          </cell>
        </row>
        <row r="14">
          <cell r="A14" t="str">
            <v>W00096</v>
          </cell>
          <cell r="B14">
            <v>5</v>
          </cell>
          <cell r="C14" t="str">
            <v>Apollo Medical Centre</v>
          </cell>
          <cell r="D14">
            <v>1</v>
          </cell>
          <cell r="E14">
            <v>34698</v>
          </cell>
          <cell r="F14">
            <v>4410000</v>
          </cell>
          <cell r="G14">
            <v>16.149999999999999</v>
          </cell>
          <cell r="H14" t="str">
            <v>MED SYSTEMS</v>
          </cell>
          <cell r="I14" t="e">
            <v>#REF!</v>
          </cell>
          <cell r="K14">
            <v>15.78</v>
          </cell>
          <cell r="L14">
            <v>19.39</v>
          </cell>
          <cell r="M14">
            <v>0.19390000000000002</v>
          </cell>
          <cell r="N14">
            <v>2.1099999999999997E-2</v>
          </cell>
          <cell r="O14">
            <v>4.0000000000000001E-3</v>
          </cell>
          <cell r="P14">
            <v>0.16880000000000001</v>
          </cell>
        </row>
        <row r="15">
          <cell r="A15" t="str">
            <v>W00189</v>
          </cell>
          <cell r="B15">
            <v>6</v>
          </cell>
          <cell r="C15" t="str">
            <v>Kovai Scan Centre (*)</v>
          </cell>
          <cell r="D15">
            <v>1</v>
          </cell>
          <cell r="E15">
            <v>34698</v>
          </cell>
          <cell r="F15">
            <v>8775900</v>
          </cell>
          <cell r="G15">
            <v>16.149999999999999</v>
          </cell>
          <cell r="H15" t="str">
            <v>MED SYSTEMS</v>
          </cell>
          <cell r="I15" t="e">
            <v>#REF!</v>
          </cell>
          <cell r="K15">
            <v>15.78</v>
          </cell>
          <cell r="L15">
            <v>19.39</v>
          </cell>
          <cell r="M15">
            <v>0.19390000000000002</v>
          </cell>
          <cell r="N15">
            <v>2.1099999999999997E-2</v>
          </cell>
          <cell r="O15">
            <v>4.0000000000000001E-3</v>
          </cell>
          <cell r="P15">
            <v>0.16880000000000001</v>
          </cell>
        </row>
        <row r="16">
          <cell r="A16" t="str">
            <v>W00144</v>
          </cell>
          <cell r="B16">
            <v>7</v>
          </cell>
          <cell r="C16" t="str">
            <v>Soni Medical (Amala) (*)</v>
          </cell>
          <cell r="D16">
            <v>1</v>
          </cell>
          <cell r="E16">
            <v>34698</v>
          </cell>
          <cell r="F16">
            <v>12879250</v>
          </cell>
          <cell r="G16">
            <v>15.5</v>
          </cell>
          <cell r="H16" t="str">
            <v>MED SYSTEMS</v>
          </cell>
          <cell r="I16" t="e">
            <v>#REF!</v>
          </cell>
          <cell r="K16">
            <v>15.13</v>
          </cell>
          <cell r="M16">
            <v>0.15130000000000002</v>
          </cell>
          <cell r="N16">
            <v>2.2200000000000001E-2</v>
          </cell>
          <cell r="O16">
            <v>4.0000000000000001E-3</v>
          </cell>
          <cell r="P16">
            <v>0.12510000000000002</v>
          </cell>
        </row>
        <row r="17">
          <cell r="A17" t="str">
            <v>W00145</v>
          </cell>
          <cell r="B17">
            <v>8</v>
          </cell>
          <cell r="C17" t="str">
            <v>Soni Medical (Lisie) (*)</v>
          </cell>
          <cell r="D17">
            <v>1</v>
          </cell>
          <cell r="E17">
            <v>34698</v>
          </cell>
          <cell r="F17">
            <v>30100000</v>
          </cell>
          <cell r="G17">
            <v>15.5</v>
          </cell>
          <cell r="H17" t="str">
            <v>MED SYSTEMS</v>
          </cell>
          <cell r="I17" t="e">
            <v>#REF!</v>
          </cell>
          <cell r="K17">
            <v>15.13</v>
          </cell>
          <cell r="M17">
            <v>0.15130000000000002</v>
          </cell>
          <cell r="N17">
            <v>2.2200000000000001E-2</v>
          </cell>
          <cell r="O17">
            <v>4.0000000000000001E-3</v>
          </cell>
          <cell r="P17">
            <v>0.12510000000000002</v>
          </cell>
        </row>
        <row r="18">
          <cell r="A18" t="str">
            <v>W00056</v>
          </cell>
          <cell r="B18">
            <v>9</v>
          </cell>
          <cell r="C18" t="str">
            <v>C T Scan</v>
          </cell>
          <cell r="D18">
            <v>1</v>
          </cell>
          <cell r="E18">
            <v>34787</v>
          </cell>
          <cell r="F18">
            <v>7000000</v>
          </cell>
          <cell r="G18">
            <v>0</v>
          </cell>
          <cell r="H18" t="str">
            <v>MED SYSTEMS</v>
          </cell>
          <cell r="I18" t="e">
            <v>#REF!</v>
          </cell>
          <cell r="K18">
            <v>17.25</v>
          </cell>
          <cell r="L18">
            <v>18.37</v>
          </cell>
          <cell r="M18">
            <v>0.1837</v>
          </cell>
          <cell r="N18">
            <v>1.95E-2</v>
          </cell>
          <cell r="O18">
            <v>4.0000000000000001E-3</v>
          </cell>
          <cell r="P18">
            <v>0.16020000000000001</v>
          </cell>
        </row>
        <row r="19">
          <cell r="A19" t="str">
            <v>W00217</v>
          </cell>
          <cell r="B19">
            <v>10</v>
          </cell>
          <cell r="C19" t="str">
            <v>Sandeep Health Care (*)</v>
          </cell>
          <cell r="D19">
            <v>1</v>
          </cell>
          <cell r="E19">
            <v>34787</v>
          </cell>
          <cell r="F19">
            <v>1120000</v>
          </cell>
          <cell r="G19">
            <v>17.62</v>
          </cell>
          <cell r="H19" t="str">
            <v>MED SYSTEMS</v>
          </cell>
          <cell r="I19" t="e">
            <v>#REF!</v>
          </cell>
          <cell r="K19">
            <v>17.25</v>
          </cell>
          <cell r="L19">
            <v>18.37</v>
          </cell>
          <cell r="M19">
            <v>0.1837</v>
          </cell>
          <cell r="N19">
            <v>1.95E-2</v>
          </cell>
          <cell r="O19">
            <v>4.0000000000000001E-3</v>
          </cell>
          <cell r="P19">
            <v>0.16020000000000001</v>
          </cell>
        </row>
        <row r="20">
          <cell r="A20" t="str">
            <v>W00133</v>
          </cell>
          <cell r="B20">
            <v>11</v>
          </cell>
          <cell r="C20" t="str">
            <v>Soni Medical (Alyclon) (*)</v>
          </cell>
          <cell r="D20">
            <v>1</v>
          </cell>
          <cell r="E20">
            <v>34787</v>
          </cell>
          <cell r="F20">
            <v>9088285</v>
          </cell>
          <cell r="G20">
            <v>17.62</v>
          </cell>
          <cell r="H20" t="str">
            <v>MED SYSTEMS</v>
          </cell>
          <cell r="I20" t="e">
            <v>#REF!</v>
          </cell>
          <cell r="K20">
            <v>17.25</v>
          </cell>
          <cell r="L20">
            <v>18.37</v>
          </cell>
          <cell r="M20">
            <v>0.1837</v>
          </cell>
          <cell r="N20">
            <v>1.95E-2</v>
          </cell>
          <cell r="O20">
            <v>4.0000000000000001E-3</v>
          </cell>
          <cell r="P20">
            <v>0.16020000000000001</v>
          </cell>
        </row>
        <row r="21">
          <cell r="A21" t="str">
            <v>W00040</v>
          </cell>
          <cell r="B21">
            <v>12</v>
          </cell>
          <cell r="C21" t="str">
            <v>Soni Medical (MR) (*)</v>
          </cell>
          <cell r="D21">
            <v>1</v>
          </cell>
          <cell r="E21">
            <v>34787</v>
          </cell>
          <cell r="F21">
            <v>27600000</v>
          </cell>
          <cell r="G21">
            <v>17.62</v>
          </cell>
          <cell r="H21" t="str">
            <v>MED SYSTEMS</v>
          </cell>
          <cell r="I21" t="e">
            <v>#REF!</v>
          </cell>
          <cell r="K21">
            <v>17.25</v>
          </cell>
          <cell r="L21">
            <v>18.37</v>
          </cell>
          <cell r="M21">
            <v>0.1837</v>
          </cell>
          <cell r="N21">
            <v>1.95E-2</v>
          </cell>
          <cell r="O21">
            <v>4.0000000000000001E-3</v>
          </cell>
          <cell r="P21">
            <v>0.16020000000000001</v>
          </cell>
        </row>
        <row r="22">
          <cell r="A22" t="str">
            <v>W00054</v>
          </cell>
          <cell r="B22">
            <v>13</v>
          </cell>
          <cell r="C22" t="str">
            <v>Sri Ganga Nagar Scan Centre</v>
          </cell>
          <cell r="D22">
            <v>1</v>
          </cell>
          <cell r="E22">
            <v>34787</v>
          </cell>
          <cell r="F22">
            <v>7050000</v>
          </cell>
          <cell r="G22">
            <v>17.62</v>
          </cell>
          <cell r="H22" t="str">
            <v>MED SYSTEMS</v>
          </cell>
          <cell r="I22" t="e">
            <v>#REF!</v>
          </cell>
          <cell r="K22">
            <v>17.25</v>
          </cell>
          <cell r="L22">
            <v>18.37</v>
          </cell>
          <cell r="M22">
            <v>0.1837</v>
          </cell>
          <cell r="N22">
            <v>1.95E-2</v>
          </cell>
          <cell r="O22">
            <v>4.0000000000000001E-3</v>
          </cell>
          <cell r="P22">
            <v>0.16020000000000001</v>
          </cell>
        </row>
        <row r="23">
          <cell r="A23" t="str">
            <v>W00218</v>
          </cell>
          <cell r="B23">
            <v>14</v>
          </cell>
          <cell r="C23" t="str">
            <v>Ultra Sonix</v>
          </cell>
          <cell r="D23">
            <v>1</v>
          </cell>
          <cell r="E23">
            <v>34787</v>
          </cell>
          <cell r="F23">
            <v>750000</v>
          </cell>
          <cell r="G23">
            <v>17.62</v>
          </cell>
          <cell r="H23" t="str">
            <v>MED SYSTEMS</v>
          </cell>
          <cell r="I23" t="e">
            <v>#REF!</v>
          </cell>
          <cell r="K23">
            <v>17.25</v>
          </cell>
          <cell r="L23">
            <v>18.37</v>
          </cell>
          <cell r="M23">
            <v>0.1837</v>
          </cell>
          <cell r="N23">
            <v>1.95E-2</v>
          </cell>
          <cell r="O23">
            <v>4.0000000000000001E-3</v>
          </cell>
          <cell r="P23">
            <v>0.16020000000000001</v>
          </cell>
        </row>
        <row r="24">
          <cell r="B24">
            <v>15</v>
          </cell>
          <cell r="C24" t="str">
            <v>Ambala Ct Scan</v>
          </cell>
          <cell r="D24">
            <v>1</v>
          </cell>
          <cell r="E24">
            <v>35153</v>
          </cell>
          <cell r="F24">
            <v>8266412</v>
          </cell>
          <cell r="G24">
            <v>0</v>
          </cell>
          <cell r="H24" t="str">
            <v>MED SYSTEMS</v>
          </cell>
          <cell r="I24" t="e">
            <v>#REF!</v>
          </cell>
          <cell r="K24">
            <v>21.25</v>
          </cell>
          <cell r="L24">
            <v>14.85</v>
          </cell>
          <cell r="M24">
            <v>0.14849999999999999</v>
          </cell>
          <cell r="N24">
            <v>1.95E-2</v>
          </cell>
          <cell r="O24">
            <v>4.0000000000000001E-3</v>
          </cell>
          <cell r="P24">
            <v>0.125</v>
          </cell>
        </row>
        <row r="25">
          <cell r="A25" t="str">
            <v>W00216</v>
          </cell>
          <cell r="B25">
            <v>16</v>
          </cell>
          <cell r="C25" t="str">
            <v>Ashwini's Children Hospital</v>
          </cell>
          <cell r="D25">
            <v>1</v>
          </cell>
          <cell r="E25">
            <v>35153</v>
          </cell>
          <cell r="F25">
            <v>209001</v>
          </cell>
          <cell r="G25">
            <v>0</v>
          </cell>
          <cell r="H25" t="str">
            <v>MED SYSTEMS</v>
          </cell>
          <cell r="I25" t="e">
            <v>#REF!</v>
          </cell>
          <cell r="K25">
            <v>21.25</v>
          </cell>
          <cell r="L25">
            <v>14.85</v>
          </cell>
          <cell r="M25">
            <v>0.14849999999999999</v>
          </cell>
          <cell r="N25">
            <v>1.95E-2</v>
          </cell>
          <cell r="O25">
            <v>4.0000000000000001E-3</v>
          </cell>
          <cell r="P25">
            <v>0.125</v>
          </cell>
        </row>
        <row r="26">
          <cell r="A26" t="str">
            <v>W00224</v>
          </cell>
          <cell r="B26">
            <v>17</v>
          </cell>
          <cell r="C26" t="str">
            <v>D. K. Subramanya Reddy</v>
          </cell>
          <cell r="D26">
            <v>1</v>
          </cell>
          <cell r="E26">
            <v>35153</v>
          </cell>
          <cell r="F26">
            <v>736739</v>
          </cell>
          <cell r="G26">
            <v>21.63</v>
          </cell>
          <cell r="H26" t="str">
            <v>MED SYSTEMS</v>
          </cell>
          <cell r="I26" t="e">
            <v>#REF!</v>
          </cell>
          <cell r="K26">
            <v>21.25</v>
          </cell>
          <cell r="L26">
            <v>14.85</v>
          </cell>
          <cell r="M26">
            <v>0.14849999999999999</v>
          </cell>
          <cell r="N26">
            <v>1.95E-2</v>
          </cell>
          <cell r="O26">
            <v>4.0000000000000001E-3</v>
          </cell>
          <cell r="P26">
            <v>0.125</v>
          </cell>
        </row>
        <row r="27">
          <cell r="A27" t="str">
            <v>W00222</v>
          </cell>
          <cell r="B27">
            <v>18</v>
          </cell>
          <cell r="C27" t="str">
            <v>Marathwara Scan Centre</v>
          </cell>
          <cell r="D27">
            <v>1</v>
          </cell>
          <cell r="E27">
            <v>35153</v>
          </cell>
          <cell r="F27">
            <v>967829</v>
          </cell>
          <cell r="G27">
            <v>21.63</v>
          </cell>
          <cell r="H27" t="str">
            <v>MED SYSTEMS</v>
          </cell>
          <cell r="I27" t="e">
            <v>#REF!</v>
          </cell>
          <cell r="K27">
            <v>21.25</v>
          </cell>
          <cell r="L27">
            <v>14.85</v>
          </cell>
          <cell r="M27">
            <v>0.14849999999999999</v>
          </cell>
          <cell r="N27">
            <v>1.95E-2</v>
          </cell>
          <cell r="O27">
            <v>4.0000000000000001E-3</v>
          </cell>
          <cell r="P27">
            <v>0.125</v>
          </cell>
        </row>
        <row r="28">
          <cell r="A28" t="str">
            <v>W00051</v>
          </cell>
          <cell r="B28">
            <v>19</v>
          </cell>
          <cell r="C28" t="str">
            <v>ALVA'S Health Care</v>
          </cell>
          <cell r="D28">
            <v>1</v>
          </cell>
          <cell r="E28">
            <v>35212</v>
          </cell>
          <cell r="F28">
            <v>655596</v>
          </cell>
          <cell r="G28">
            <v>21.63</v>
          </cell>
          <cell r="H28" t="str">
            <v>MED SYSTEMS</v>
          </cell>
          <cell r="I28" t="e">
            <v>#REF!</v>
          </cell>
          <cell r="K28">
            <v>21.25</v>
          </cell>
          <cell r="L28">
            <v>14.85</v>
          </cell>
          <cell r="M28">
            <v>0.14849999999999999</v>
          </cell>
          <cell r="N28">
            <v>1.95E-2</v>
          </cell>
          <cell r="O28">
            <v>4.0000000000000001E-3</v>
          </cell>
          <cell r="P28">
            <v>0.125</v>
          </cell>
        </row>
        <row r="29">
          <cell r="A29" t="str">
            <v>W00197</v>
          </cell>
          <cell r="B29">
            <v>20</v>
          </cell>
          <cell r="C29" t="str">
            <v>Amba Diagnostic centre</v>
          </cell>
          <cell r="D29">
            <v>1</v>
          </cell>
          <cell r="E29">
            <v>35212</v>
          </cell>
          <cell r="F29">
            <v>7650000</v>
          </cell>
          <cell r="G29">
            <v>21.63</v>
          </cell>
          <cell r="H29" t="str">
            <v>MED SYSTEMS</v>
          </cell>
          <cell r="I29" t="e">
            <v>#REF!</v>
          </cell>
          <cell r="K29">
            <v>21.25</v>
          </cell>
          <cell r="L29">
            <v>14.85</v>
          </cell>
          <cell r="M29">
            <v>0.14849999999999999</v>
          </cell>
          <cell r="N29">
            <v>1.95E-2</v>
          </cell>
          <cell r="O29">
            <v>4.0000000000000001E-3</v>
          </cell>
          <cell r="P29">
            <v>0.125</v>
          </cell>
        </row>
        <row r="30">
          <cell r="A30" t="str">
            <v>W00151</v>
          </cell>
          <cell r="B30">
            <v>21</v>
          </cell>
          <cell r="C30" t="str">
            <v>Apollo ,Diagnostic ultrasound(foreclosed in sep 99)</v>
          </cell>
          <cell r="D30">
            <v>1</v>
          </cell>
          <cell r="E30">
            <v>35212</v>
          </cell>
          <cell r="F30">
            <v>604381</v>
          </cell>
          <cell r="G30">
            <v>21.63</v>
          </cell>
          <cell r="H30" t="str">
            <v>MED SYSTEMS</v>
          </cell>
          <cell r="I30" t="e">
            <v>#REF!</v>
          </cell>
          <cell r="K30">
            <v>21.25</v>
          </cell>
          <cell r="L30">
            <v>14.85</v>
          </cell>
          <cell r="M30">
            <v>0.14849999999999999</v>
          </cell>
          <cell r="N30">
            <v>1.95E-2</v>
          </cell>
          <cell r="O30">
            <v>4.0000000000000001E-3</v>
          </cell>
          <cell r="P30">
            <v>0.125</v>
          </cell>
        </row>
        <row r="31">
          <cell r="A31" t="str">
            <v>W00003</v>
          </cell>
          <cell r="B31">
            <v>22</v>
          </cell>
          <cell r="C31" t="str">
            <v>Apollo ,Diagnostic xray (foreclosed in jan 99)</v>
          </cell>
          <cell r="D31">
            <v>1</v>
          </cell>
          <cell r="E31">
            <v>35212</v>
          </cell>
          <cell r="F31">
            <v>572022</v>
          </cell>
          <cell r="G31">
            <v>0</v>
          </cell>
          <cell r="H31" t="str">
            <v>MED SYSTEMS</v>
          </cell>
          <cell r="I31" t="e">
            <v>#REF!</v>
          </cell>
          <cell r="K31">
            <v>21.25</v>
          </cell>
          <cell r="L31">
            <v>14.85</v>
          </cell>
          <cell r="M31">
            <v>0.14849999999999999</v>
          </cell>
          <cell r="N31">
            <v>1.95E-2</v>
          </cell>
          <cell r="O31">
            <v>4.0000000000000001E-3</v>
          </cell>
          <cell r="P31">
            <v>0.125</v>
          </cell>
        </row>
        <row r="32">
          <cell r="A32" t="str">
            <v>W00036</v>
          </cell>
          <cell r="B32">
            <v>23</v>
          </cell>
          <cell r="C32" t="str">
            <v>Babua X Ray</v>
          </cell>
          <cell r="D32">
            <v>1</v>
          </cell>
          <cell r="E32">
            <v>35212</v>
          </cell>
          <cell r="F32">
            <v>464253</v>
          </cell>
          <cell r="G32">
            <v>21.63</v>
          </cell>
          <cell r="H32" t="str">
            <v>MED SYSTEMS</v>
          </cell>
          <cell r="I32" t="e">
            <v>#REF!</v>
          </cell>
          <cell r="K32">
            <v>21.25</v>
          </cell>
          <cell r="L32">
            <v>14.85</v>
          </cell>
          <cell r="M32">
            <v>0.14849999999999999</v>
          </cell>
          <cell r="N32">
            <v>1.95E-2</v>
          </cell>
          <cell r="O32">
            <v>4.0000000000000001E-3</v>
          </cell>
          <cell r="P32">
            <v>0.125</v>
          </cell>
        </row>
        <row r="33">
          <cell r="A33" t="str">
            <v>W00206</v>
          </cell>
          <cell r="B33">
            <v>24</v>
          </cell>
          <cell r="C33" t="str">
            <v>Berean medical centre</v>
          </cell>
          <cell r="D33">
            <v>1</v>
          </cell>
          <cell r="E33">
            <v>35212</v>
          </cell>
          <cell r="F33">
            <v>652620</v>
          </cell>
          <cell r="G33">
            <v>21.63</v>
          </cell>
          <cell r="H33" t="str">
            <v>MED SYSTEMS</v>
          </cell>
          <cell r="I33" t="e">
            <v>#REF!</v>
          </cell>
          <cell r="K33">
            <v>21.25</v>
          </cell>
          <cell r="L33">
            <v>14.85</v>
          </cell>
          <cell r="M33">
            <v>0.14849999999999999</v>
          </cell>
          <cell r="N33">
            <v>1.95E-2</v>
          </cell>
          <cell r="O33">
            <v>4.0000000000000001E-3</v>
          </cell>
          <cell r="P33">
            <v>0.125</v>
          </cell>
        </row>
        <row r="34">
          <cell r="A34" t="str">
            <v>W00065</v>
          </cell>
          <cell r="B34">
            <v>25</v>
          </cell>
          <cell r="C34" t="str">
            <v>Body vision Deal Foreclosed</v>
          </cell>
          <cell r="D34">
            <v>1</v>
          </cell>
          <cell r="E34">
            <v>35212</v>
          </cell>
          <cell r="F34">
            <v>8500000</v>
          </cell>
          <cell r="G34">
            <v>0</v>
          </cell>
          <cell r="H34" t="str">
            <v>MED SYSTEMS</v>
          </cell>
          <cell r="I34" t="e">
            <v>#REF!</v>
          </cell>
          <cell r="K34">
            <v>21.25</v>
          </cell>
          <cell r="L34">
            <v>14.85</v>
          </cell>
          <cell r="M34">
            <v>0.14849999999999999</v>
          </cell>
          <cell r="N34">
            <v>1.95E-2</v>
          </cell>
          <cell r="O34">
            <v>4.0000000000000001E-3</v>
          </cell>
          <cell r="P34">
            <v>0.125</v>
          </cell>
        </row>
        <row r="35">
          <cell r="A35" t="str">
            <v>W00015</v>
          </cell>
          <cell r="B35">
            <v>26</v>
          </cell>
          <cell r="C35" t="str">
            <v>Citi Cardiac</v>
          </cell>
          <cell r="D35">
            <v>1</v>
          </cell>
          <cell r="E35">
            <v>35212</v>
          </cell>
          <cell r="F35">
            <v>20705612</v>
          </cell>
          <cell r="G35">
            <v>21.63</v>
          </cell>
          <cell r="H35" t="str">
            <v>MED SYSTEMS</v>
          </cell>
          <cell r="I35" t="e">
            <v>#REF!</v>
          </cell>
          <cell r="K35">
            <v>21.25</v>
          </cell>
          <cell r="L35">
            <v>14.85</v>
          </cell>
          <cell r="M35">
            <v>0.14849999999999999</v>
          </cell>
          <cell r="N35">
            <v>1.95E-2</v>
          </cell>
          <cell r="O35">
            <v>4.0000000000000001E-3</v>
          </cell>
          <cell r="P35">
            <v>0.125</v>
          </cell>
        </row>
        <row r="36">
          <cell r="A36" t="str">
            <v>W00136</v>
          </cell>
          <cell r="B36">
            <v>27</v>
          </cell>
          <cell r="C36" t="str">
            <v>Doctor,s X Ray</v>
          </cell>
          <cell r="D36">
            <v>1</v>
          </cell>
          <cell r="E36">
            <v>35212</v>
          </cell>
          <cell r="F36">
            <v>430499</v>
          </cell>
          <cell r="G36">
            <v>0</v>
          </cell>
          <cell r="H36" t="str">
            <v>MED SYSTEMS</v>
          </cell>
          <cell r="I36" t="e">
            <v>#REF!</v>
          </cell>
          <cell r="K36">
            <v>21.25</v>
          </cell>
          <cell r="L36">
            <v>14.85</v>
          </cell>
          <cell r="M36">
            <v>0.14849999999999999</v>
          </cell>
          <cell r="N36">
            <v>1.95E-2</v>
          </cell>
          <cell r="O36">
            <v>4.0000000000000001E-3</v>
          </cell>
          <cell r="P36">
            <v>0.125</v>
          </cell>
        </row>
        <row r="37">
          <cell r="A37" t="str">
            <v>W00108</v>
          </cell>
          <cell r="B37">
            <v>28</v>
          </cell>
          <cell r="C37" t="str">
            <v>K. Padmanabhan</v>
          </cell>
          <cell r="D37">
            <v>1</v>
          </cell>
          <cell r="E37">
            <v>35212</v>
          </cell>
          <cell r="F37">
            <v>574298</v>
          </cell>
          <cell r="G37">
            <v>0</v>
          </cell>
          <cell r="H37" t="str">
            <v>MED SYSTEMS</v>
          </cell>
          <cell r="I37" t="e">
            <v>#REF!</v>
          </cell>
          <cell r="K37">
            <v>21.25</v>
          </cell>
          <cell r="L37">
            <v>14.85</v>
          </cell>
          <cell r="M37">
            <v>0.14849999999999999</v>
          </cell>
          <cell r="N37">
            <v>1.95E-2</v>
          </cell>
          <cell r="O37">
            <v>4.0000000000000001E-3</v>
          </cell>
          <cell r="P37">
            <v>0.125</v>
          </cell>
        </row>
        <row r="38">
          <cell r="A38" t="str">
            <v>W00090</v>
          </cell>
          <cell r="B38">
            <v>29</v>
          </cell>
          <cell r="C38" t="str">
            <v>K. V.  Rao</v>
          </cell>
          <cell r="D38">
            <v>1</v>
          </cell>
          <cell r="E38">
            <v>35212</v>
          </cell>
          <cell r="F38">
            <v>583054</v>
          </cell>
          <cell r="G38">
            <v>0</v>
          </cell>
          <cell r="H38" t="str">
            <v>MED SYSTEMS</v>
          </cell>
          <cell r="I38" t="e">
            <v>#REF!</v>
          </cell>
          <cell r="K38">
            <v>21.25</v>
          </cell>
          <cell r="L38">
            <v>14.85</v>
          </cell>
          <cell r="M38">
            <v>0.14849999999999999</v>
          </cell>
          <cell r="N38">
            <v>1.95E-2</v>
          </cell>
          <cell r="O38">
            <v>4.0000000000000001E-3</v>
          </cell>
          <cell r="P38">
            <v>0.125</v>
          </cell>
        </row>
        <row r="39">
          <cell r="A39" t="str">
            <v>W00125</v>
          </cell>
          <cell r="B39">
            <v>30</v>
          </cell>
          <cell r="C39" t="str">
            <v>L. H. Kasture</v>
          </cell>
          <cell r="D39">
            <v>1</v>
          </cell>
          <cell r="E39">
            <v>35212</v>
          </cell>
          <cell r="F39">
            <v>955673</v>
          </cell>
          <cell r="G39">
            <v>21.63</v>
          </cell>
          <cell r="H39" t="str">
            <v>MED SYSTEMS</v>
          </cell>
          <cell r="I39" t="e">
            <v>#REF!</v>
          </cell>
          <cell r="K39">
            <v>21.25</v>
          </cell>
          <cell r="L39">
            <v>14.85</v>
          </cell>
          <cell r="M39">
            <v>0.14849999999999999</v>
          </cell>
          <cell r="N39">
            <v>1.95E-2</v>
          </cell>
          <cell r="O39">
            <v>4.0000000000000001E-3</v>
          </cell>
          <cell r="P39">
            <v>0.125</v>
          </cell>
        </row>
        <row r="40">
          <cell r="A40" t="str">
            <v>W00116</v>
          </cell>
          <cell r="B40">
            <v>31</v>
          </cell>
          <cell r="C40" t="str">
            <v>Paul Raj</v>
          </cell>
          <cell r="D40">
            <v>1</v>
          </cell>
          <cell r="E40">
            <v>35212</v>
          </cell>
          <cell r="F40">
            <v>554801</v>
          </cell>
          <cell r="G40">
            <v>21.63</v>
          </cell>
          <cell r="H40" t="str">
            <v>MED SYSTEMS</v>
          </cell>
          <cell r="I40" t="e">
            <v>#REF!</v>
          </cell>
          <cell r="K40">
            <v>21.25</v>
          </cell>
          <cell r="L40">
            <v>14.85</v>
          </cell>
          <cell r="M40">
            <v>0.14849999999999999</v>
          </cell>
          <cell r="N40">
            <v>1.95E-2</v>
          </cell>
          <cell r="O40">
            <v>4.0000000000000001E-3</v>
          </cell>
          <cell r="P40">
            <v>0.125</v>
          </cell>
        </row>
        <row r="41">
          <cell r="A41" t="str">
            <v>W00132</v>
          </cell>
          <cell r="B41">
            <v>32</v>
          </cell>
          <cell r="C41" t="str">
            <v>Sandhaya Sarmah</v>
          </cell>
          <cell r="D41">
            <v>1</v>
          </cell>
          <cell r="E41">
            <v>35212</v>
          </cell>
          <cell r="F41">
            <v>640920</v>
          </cell>
          <cell r="G41">
            <v>21.63</v>
          </cell>
          <cell r="H41" t="str">
            <v>MED SYSTEMS</v>
          </cell>
          <cell r="I41" t="e">
            <v>#REF!</v>
          </cell>
          <cell r="K41">
            <v>21.25</v>
          </cell>
          <cell r="L41">
            <v>14.85</v>
          </cell>
          <cell r="M41">
            <v>0.14849999999999999</v>
          </cell>
          <cell r="N41">
            <v>1.95E-2</v>
          </cell>
          <cell r="O41">
            <v>4.0000000000000001E-3</v>
          </cell>
          <cell r="P41">
            <v>0.125</v>
          </cell>
        </row>
        <row r="42">
          <cell r="A42" t="str">
            <v>W00104</v>
          </cell>
          <cell r="B42">
            <v>33</v>
          </cell>
          <cell r="C42" t="str">
            <v>Shrenik J Patil</v>
          </cell>
          <cell r="D42">
            <v>1</v>
          </cell>
          <cell r="E42">
            <v>35212</v>
          </cell>
          <cell r="F42">
            <v>895252</v>
          </cell>
          <cell r="G42">
            <v>0</v>
          </cell>
          <cell r="H42" t="str">
            <v>MED SYSTEMS</v>
          </cell>
          <cell r="I42" t="e">
            <v>#REF!</v>
          </cell>
          <cell r="K42">
            <v>21.25</v>
          </cell>
          <cell r="L42">
            <v>14.85</v>
          </cell>
          <cell r="M42">
            <v>0.14849999999999999</v>
          </cell>
          <cell r="N42">
            <v>1.95E-2</v>
          </cell>
          <cell r="O42">
            <v>4.0000000000000001E-3</v>
          </cell>
          <cell r="P42">
            <v>0.125</v>
          </cell>
        </row>
        <row r="43">
          <cell r="A43" t="str">
            <v>W00083</v>
          </cell>
          <cell r="B43">
            <v>34</v>
          </cell>
          <cell r="C43" t="str">
            <v>SRV Thangamani</v>
          </cell>
          <cell r="D43">
            <v>1</v>
          </cell>
          <cell r="E43">
            <v>35212</v>
          </cell>
          <cell r="F43">
            <v>820603</v>
          </cell>
          <cell r="G43">
            <v>21.63</v>
          </cell>
          <cell r="H43" t="str">
            <v>MED SYSTEMS</v>
          </cell>
          <cell r="I43" t="e">
            <v>#REF!</v>
          </cell>
          <cell r="K43">
            <v>21.25</v>
          </cell>
          <cell r="L43">
            <v>14.85</v>
          </cell>
          <cell r="M43">
            <v>0.14849999999999999</v>
          </cell>
          <cell r="N43">
            <v>1.95E-2</v>
          </cell>
          <cell r="O43">
            <v>4.0000000000000001E-3</v>
          </cell>
          <cell r="P43">
            <v>0.125</v>
          </cell>
        </row>
        <row r="44">
          <cell r="A44" t="str">
            <v>W00102</v>
          </cell>
          <cell r="B44">
            <v>35</v>
          </cell>
          <cell r="C44" t="str">
            <v>Tanveer Ahmed Khan</v>
          </cell>
          <cell r="D44">
            <v>1</v>
          </cell>
          <cell r="E44">
            <v>35212</v>
          </cell>
          <cell r="F44">
            <v>471209</v>
          </cell>
          <cell r="G44">
            <v>0</v>
          </cell>
          <cell r="H44" t="str">
            <v>MED SYSTEMS</v>
          </cell>
          <cell r="I44" t="e">
            <v>#REF!</v>
          </cell>
          <cell r="K44">
            <v>21.25</v>
          </cell>
          <cell r="L44">
            <v>14.85</v>
          </cell>
          <cell r="M44">
            <v>0.14849999999999999</v>
          </cell>
          <cell r="N44">
            <v>1.95E-2</v>
          </cell>
          <cell r="O44">
            <v>4.0000000000000001E-3</v>
          </cell>
          <cell r="P44">
            <v>0.125</v>
          </cell>
        </row>
        <row r="45">
          <cell r="A45" t="str">
            <v>W00120</v>
          </cell>
          <cell r="B45">
            <v>36</v>
          </cell>
          <cell r="C45" t="str">
            <v>Vijayan Nair</v>
          </cell>
          <cell r="D45">
            <v>1</v>
          </cell>
          <cell r="E45">
            <v>35212</v>
          </cell>
          <cell r="F45">
            <v>647356</v>
          </cell>
          <cell r="G45">
            <v>21.63</v>
          </cell>
          <cell r="H45" t="str">
            <v>MED SYSTEMS</v>
          </cell>
          <cell r="I45" t="e">
            <v>#REF!</v>
          </cell>
          <cell r="K45">
            <v>21.25</v>
          </cell>
          <cell r="L45">
            <v>14.85</v>
          </cell>
          <cell r="M45">
            <v>0.14849999999999999</v>
          </cell>
          <cell r="N45">
            <v>1.95E-2</v>
          </cell>
          <cell r="O45">
            <v>4.0000000000000001E-3</v>
          </cell>
          <cell r="P45">
            <v>0.125</v>
          </cell>
        </row>
        <row r="46">
          <cell r="A46" t="str">
            <v>W00182</v>
          </cell>
          <cell r="B46">
            <v>37</v>
          </cell>
          <cell r="C46" t="str">
            <v>Haryana Ultrasound(Dr. Urmila)</v>
          </cell>
          <cell r="D46">
            <v>1</v>
          </cell>
          <cell r="E46">
            <v>35212</v>
          </cell>
          <cell r="F46">
            <v>377834</v>
          </cell>
          <cell r="G46">
            <v>21.63</v>
          </cell>
          <cell r="H46" t="str">
            <v>MED SYSTEMS</v>
          </cell>
          <cell r="I46" t="e">
            <v>#REF!</v>
          </cell>
          <cell r="K46">
            <v>21.25</v>
          </cell>
          <cell r="L46">
            <v>14.85</v>
          </cell>
          <cell r="M46">
            <v>0.14849999999999999</v>
          </cell>
          <cell r="N46">
            <v>1.95E-2</v>
          </cell>
          <cell r="O46">
            <v>4.0000000000000001E-3</v>
          </cell>
          <cell r="P46">
            <v>0.125</v>
          </cell>
        </row>
        <row r="47">
          <cell r="A47" t="str">
            <v>W00103</v>
          </cell>
          <cell r="B47">
            <v>38</v>
          </cell>
          <cell r="C47" t="str">
            <v>J. N. Shorie</v>
          </cell>
          <cell r="D47">
            <v>1</v>
          </cell>
          <cell r="E47">
            <v>35212</v>
          </cell>
          <cell r="F47">
            <v>438288</v>
          </cell>
          <cell r="G47">
            <v>21.63</v>
          </cell>
          <cell r="H47" t="str">
            <v>MED SYSTEMS</v>
          </cell>
          <cell r="I47" t="e">
            <v>#REF!</v>
          </cell>
          <cell r="K47">
            <v>21.25</v>
          </cell>
          <cell r="L47">
            <v>14.85</v>
          </cell>
          <cell r="M47">
            <v>0.14849999999999999</v>
          </cell>
          <cell r="N47">
            <v>1.95E-2</v>
          </cell>
          <cell r="O47">
            <v>4.0000000000000001E-3</v>
          </cell>
          <cell r="P47">
            <v>0.125</v>
          </cell>
        </row>
        <row r="48">
          <cell r="A48" t="str">
            <v>W00209</v>
          </cell>
          <cell r="B48">
            <v>39</v>
          </cell>
          <cell r="C48" t="str">
            <v>Jaypee Ultrasound</v>
          </cell>
          <cell r="D48">
            <v>1</v>
          </cell>
          <cell r="E48">
            <v>35212</v>
          </cell>
          <cell r="F48">
            <v>637594</v>
          </cell>
          <cell r="G48">
            <v>21.63</v>
          </cell>
          <cell r="H48" t="str">
            <v>MED SYSTEMS</v>
          </cell>
          <cell r="I48" t="e">
            <v>#REF!</v>
          </cell>
          <cell r="K48">
            <v>21.25</v>
          </cell>
          <cell r="L48">
            <v>14.85</v>
          </cell>
          <cell r="M48">
            <v>0.14849999999999999</v>
          </cell>
          <cell r="N48">
            <v>1.95E-2</v>
          </cell>
          <cell r="O48">
            <v>4.0000000000000001E-3</v>
          </cell>
          <cell r="P48">
            <v>0.125</v>
          </cell>
        </row>
        <row r="49">
          <cell r="A49" t="str">
            <v>W00179</v>
          </cell>
          <cell r="B49">
            <v>40</v>
          </cell>
          <cell r="C49" t="str">
            <v>Joshi Nursing Home</v>
          </cell>
          <cell r="D49">
            <v>1</v>
          </cell>
          <cell r="E49">
            <v>35212</v>
          </cell>
          <cell r="F49">
            <v>723276</v>
          </cell>
          <cell r="G49">
            <v>21.63</v>
          </cell>
          <cell r="H49" t="str">
            <v>MED SYSTEMS</v>
          </cell>
          <cell r="I49" t="e">
            <v>#REF!</v>
          </cell>
          <cell r="K49">
            <v>21.25</v>
          </cell>
          <cell r="L49">
            <v>14.85</v>
          </cell>
          <cell r="M49">
            <v>0.14849999999999999</v>
          </cell>
          <cell r="N49">
            <v>1.95E-2</v>
          </cell>
          <cell r="O49">
            <v>4.0000000000000001E-3</v>
          </cell>
          <cell r="P49">
            <v>0.125</v>
          </cell>
        </row>
        <row r="50">
          <cell r="A50" t="str">
            <v>W00201</v>
          </cell>
          <cell r="B50">
            <v>41</v>
          </cell>
          <cell r="C50" t="str">
            <v>K. G  Healthcare</v>
          </cell>
          <cell r="D50">
            <v>1</v>
          </cell>
          <cell r="E50">
            <v>35212</v>
          </cell>
          <cell r="F50">
            <v>8107919</v>
          </cell>
          <cell r="G50">
            <v>21.63</v>
          </cell>
          <cell r="H50" t="str">
            <v>MED SYSTEMS</v>
          </cell>
          <cell r="I50" t="e">
            <v>#REF!</v>
          </cell>
          <cell r="K50">
            <v>21.25</v>
          </cell>
          <cell r="L50">
            <v>14.85</v>
          </cell>
          <cell r="M50">
            <v>0.14849999999999999</v>
          </cell>
          <cell r="N50">
            <v>1.95E-2</v>
          </cell>
          <cell r="O50">
            <v>4.0000000000000001E-3</v>
          </cell>
          <cell r="P50">
            <v>0.125</v>
          </cell>
        </row>
        <row r="51">
          <cell r="A51" t="str">
            <v>W00198</v>
          </cell>
          <cell r="B51">
            <v>42</v>
          </cell>
          <cell r="C51" t="str">
            <v>Life medical centre</v>
          </cell>
          <cell r="D51">
            <v>1</v>
          </cell>
          <cell r="E51">
            <v>35212</v>
          </cell>
          <cell r="F51">
            <v>7306951</v>
          </cell>
          <cell r="G51">
            <v>0</v>
          </cell>
          <cell r="H51" t="str">
            <v>MED SYSTEMS</v>
          </cell>
          <cell r="I51" t="e">
            <v>#REF!</v>
          </cell>
          <cell r="K51">
            <v>21.25</v>
          </cell>
          <cell r="L51">
            <v>14.85</v>
          </cell>
          <cell r="M51">
            <v>0.14849999999999999</v>
          </cell>
          <cell r="N51">
            <v>1.95E-2</v>
          </cell>
          <cell r="O51">
            <v>4.0000000000000001E-3</v>
          </cell>
          <cell r="P51">
            <v>0.125</v>
          </cell>
        </row>
        <row r="52">
          <cell r="A52" t="str">
            <v>W00048</v>
          </cell>
          <cell r="B52">
            <v>43</v>
          </cell>
          <cell r="C52" t="str">
            <v>Madho Hospital</v>
          </cell>
          <cell r="D52">
            <v>1</v>
          </cell>
          <cell r="E52">
            <v>35212</v>
          </cell>
          <cell r="F52">
            <v>546304</v>
          </cell>
          <cell r="G52">
            <v>21.63</v>
          </cell>
          <cell r="H52" t="str">
            <v>MED SYSTEMS</v>
          </cell>
          <cell r="I52" t="e">
            <v>#REF!</v>
          </cell>
          <cell r="K52">
            <v>21.25</v>
          </cell>
          <cell r="L52">
            <v>14.85</v>
          </cell>
          <cell r="M52">
            <v>0.14849999999999999</v>
          </cell>
          <cell r="N52">
            <v>1.95E-2</v>
          </cell>
          <cell r="O52">
            <v>4.0000000000000001E-3</v>
          </cell>
          <cell r="P52">
            <v>0.125</v>
          </cell>
        </row>
        <row r="53">
          <cell r="A53" t="str">
            <v>W00135</v>
          </cell>
          <cell r="B53">
            <v>44</v>
          </cell>
          <cell r="C53" t="str">
            <v>Mangal Diagnostics</v>
          </cell>
          <cell r="D53">
            <v>1</v>
          </cell>
          <cell r="E53">
            <v>35212</v>
          </cell>
          <cell r="F53">
            <v>490399</v>
          </cell>
          <cell r="G53">
            <v>21.63</v>
          </cell>
          <cell r="H53" t="str">
            <v>MED SYSTEMS</v>
          </cell>
          <cell r="I53" t="e">
            <v>#REF!</v>
          </cell>
          <cell r="K53">
            <v>21.25</v>
          </cell>
          <cell r="L53">
            <v>14.85</v>
          </cell>
          <cell r="M53">
            <v>0.14849999999999999</v>
          </cell>
          <cell r="N53">
            <v>1.95E-2</v>
          </cell>
          <cell r="O53">
            <v>4.0000000000000001E-3</v>
          </cell>
          <cell r="P53">
            <v>0.125</v>
          </cell>
        </row>
        <row r="54">
          <cell r="A54" t="str">
            <v>W00033</v>
          </cell>
          <cell r="B54">
            <v>45</v>
          </cell>
          <cell r="C54" t="str">
            <v>Moidus Medicare - CT</v>
          </cell>
          <cell r="D54">
            <v>1</v>
          </cell>
          <cell r="E54">
            <v>35212</v>
          </cell>
          <cell r="F54">
            <v>3392317</v>
          </cell>
          <cell r="G54">
            <v>0</v>
          </cell>
          <cell r="H54" t="str">
            <v>MED SYSTEMS</v>
          </cell>
          <cell r="I54" t="e">
            <v>#REF!</v>
          </cell>
          <cell r="K54">
            <v>21.25</v>
          </cell>
          <cell r="L54">
            <v>14.85</v>
          </cell>
          <cell r="M54">
            <v>0.14849999999999999</v>
          </cell>
          <cell r="N54">
            <v>1.95E-2</v>
          </cell>
          <cell r="O54">
            <v>4.0000000000000001E-3</v>
          </cell>
          <cell r="P54">
            <v>0.125</v>
          </cell>
        </row>
        <row r="55">
          <cell r="A55" t="str">
            <v>W00203</v>
          </cell>
          <cell r="B55">
            <v>46</v>
          </cell>
          <cell r="C55" t="str">
            <v>Moidus Medicare - X RAY</v>
          </cell>
          <cell r="D55">
            <v>1</v>
          </cell>
          <cell r="E55">
            <v>35212</v>
          </cell>
          <cell r="F55">
            <v>563239</v>
          </cell>
          <cell r="G55">
            <v>0</v>
          </cell>
          <cell r="H55" t="str">
            <v>MED SYSTEMS</v>
          </cell>
          <cell r="I55" t="e">
            <v>#REF!</v>
          </cell>
          <cell r="K55">
            <v>21.25</v>
          </cell>
          <cell r="L55">
            <v>14.85</v>
          </cell>
          <cell r="M55">
            <v>0.14849999999999999</v>
          </cell>
          <cell r="N55">
            <v>1.95E-2</v>
          </cell>
          <cell r="O55">
            <v>4.0000000000000001E-3</v>
          </cell>
          <cell r="P55">
            <v>0.125</v>
          </cell>
        </row>
        <row r="56">
          <cell r="A56" t="str">
            <v>W00115</v>
          </cell>
          <cell r="B56">
            <v>47</v>
          </cell>
          <cell r="C56" t="str">
            <v>Mookambikai clinical lab</v>
          </cell>
          <cell r="D56">
            <v>1</v>
          </cell>
          <cell r="E56">
            <v>35212</v>
          </cell>
          <cell r="F56">
            <v>406406</v>
          </cell>
          <cell r="G56">
            <v>21.63</v>
          </cell>
          <cell r="H56" t="str">
            <v>MED SYSTEMS</v>
          </cell>
          <cell r="I56" t="e">
            <v>#REF!</v>
          </cell>
          <cell r="K56">
            <v>21.25</v>
          </cell>
          <cell r="L56">
            <v>14.85</v>
          </cell>
          <cell r="M56">
            <v>0.14849999999999999</v>
          </cell>
          <cell r="N56">
            <v>1.95E-2</v>
          </cell>
          <cell r="O56">
            <v>4.0000000000000001E-3</v>
          </cell>
          <cell r="P56">
            <v>0.125</v>
          </cell>
        </row>
        <row r="57">
          <cell r="A57" t="str">
            <v>W00183</v>
          </cell>
          <cell r="B57">
            <v>48</v>
          </cell>
          <cell r="C57" t="str">
            <v>Okay Diagnostics</v>
          </cell>
          <cell r="D57">
            <v>1</v>
          </cell>
          <cell r="E57">
            <v>35212</v>
          </cell>
          <cell r="F57">
            <v>3195585</v>
          </cell>
          <cell r="G57">
            <v>21.63</v>
          </cell>
          <cell r="H57" t="str">
            <v>MED SYSTEMS</v>
          </cell>
          <cell r="I57" t="e">
            <v>#REF!</v>
          </cell>
          <cell r="K57">
            <v>21.25</v>
          </cell>
          <cell r="L57">
            <v>14.85</v>
          </cell>
          <cell r="M57">
            <v>0.14849999999999999</v>
          </cell>
          <cell r="N57">
            <v>1.95E-2</v>
          </cell>
          <cell r="O57">
            <v>4.0000000000000001E-3</v>
          </cell>
          <cell r="P57">
            <v>0.125</v>
          </cell>
        </row>
        <row r="58">
          <cell r="A58" t="str">
            <v>W00199</v>
          </cell>
          <cell r="B58">
            <v>49</v>
          </cell>
          <cell r="C58" t="str">
            <v>Paravara medical  trust</v>
          </cell>
          <cell r="D58">
            <v>1</v>
          </cell>
          <cell r="E58">
            <v>35212</v>
          </cell>
          <cell r="F58">
            <v>2321391</v>
          </cell>
          <cell r="G58">
            <v>0</v>
          </cell>
          <cell r="H58" t="str">
            <v>MED SYSTEMS</v>
          </cell>
          <cell r="I58" t="e">
            <v>#REF!</v>
          </cell>
          <cell r="K58">
            <v>21.25</v>
          </cell>
          <cell r="L58">
            <v>14.85</v>
          </cell>
          <cell r="M58">
            <v>0.14849999999999999</v>
          </cell>
          <cell r="N58">
            <v>1.95E-2</v>
          </cell>
          <cell r="O58">
            <v>4.0000000000000001E-3</v>
          </cell>
          <cell r="P58">
            <v>0.125</v>
          </cell>
        </row>
        <row r="59">
          <cell r="A59" t="str">
            <v>W00063</v>
          </cell>
          <cell r="B59">
            <v>50</v>
          </cell>
          <cell r="C59" t="str">
            <v>Rukmini Scanning</v>
          </cell>
          <cell r="D59">
            <v>1</v>
          </cell>
          <cell r="E59">
            <v>35212</v>
          </cell>
          <cell r="F59">
            <v>711077</v>
          </cell>
          <cell r="G59">
            <v>21.63</v>
          </cell>
          <cell r="H59" t="str">
            <v>MED SYSTEMS</v>
          </cell>
          <cell r="I59" t="e">
            <v>#REF!</v>
          </cell>
          <cell r="K59">
            <v>21.25</v>
          </cell>
          <cell r="L59">
            <v>14.85</v>
          </cell>
          <cell r="M59">
            <v>0.14849999999999999</v>
          </cell>
          <cell r="N59">
            <v>1.95E-2</v>
          </cell>
          <cell r="O59">
            <v>4.0000000000000001E-3</v>
          </cell>
          <cell r="P59">
            <v>0.125</v>
          </cell>
        </row>
        <row r="60">
          <cell r="A60" t="str">
            <v>W00064</v>
          </cell>
          <cell r="B60">
            <v>51</v>
          </cell>
          <cell r="C60" t="str">
            <v>Sai Blood Bank</v>
          </cell>
          <cell r="D60">
            <v>1</v>
          </cell>
          <cell r="E60">
            <v>35212</v>
          </cell>
          <cell r="F60">
            <v>684108</v>
          </cell>
          <cell r="G60">
            <v>21.63</v>
          </cell>
          <cell r="H60" t="str">
            <v>MED SYSTEMS</v>
          </cell>
          <cell r="I60" t="e">
            <v>#REF!</v>
          </cell>
          <cell r="K60">
            <v>21.25</v>
          </cell>
          <cell r="L60">
            <v>14.85</v>
          </cell>
          <cell r="M60">
            <v>0.14849999999999999</v>
          </cell>
          <cell r="N60">
            <v>1.95E-2</v>
          </cell>
          <cell r="O60">
            <v>4.0000000000000001E-3</v>
          </cell>
          <cell r="P60">
            <v>0.125</v>
          </cell>
        </row>
        <row r="61">
          <cell r="A61" t="str">
            <v>W00139</v>
          </cell>
          <cell r="B61">
            <v>52</v>
          </cell>
          <cell r="C61" t="str">
            <v>Search Diagnostics</v>
          </cell>
          <cell r="D61">
            <v>1</v>
          </cell>
          <cell r="E61">
            <v>35212</v>
          </cell>
          <cell r="F61">
            <v>7856588</v>
          </cell>
          <cell r="G61">
            <v>0</v>
          </cell>
          <cell r="H61" t="str">
            <v>MED SYSTEMS</v>
          </cell>
          <cell r="I61" t="e">
            <v>#REF!</v>
          </cell>
          <cell r="K61">
            <v>21.25</v>
          </cell>
          <cell r="L61">
            <v>14.85</v>
          </cell>
          <cell r="M61">
            <v>0.14849999999999999</v>
          </cell>
          <cell r="N61">
            <v>1.95E-2</v>
          </cell>
          <cell r="O61">
            <v>4.0000000000000001E-3</v>
          </cell>
          <cell r="P61">
            <v>0.125</v>
          </cell>
        </row>
        <row r="62">
          <cell r="A62" t="str">
            <v>W00037</v>
          </cell>
          <cell r="B62">
            <v>53</v>
          </cell>
          <cell r="C62" t="str">
            <v>Tara Hospital</v>
          </cell>
          <cell r="D62">
            <v>1</v>
          </cell>
          <cell r="E62">
            <v>35212</v>
          </cell>
          <cell r="F62">
            <v>766180</v>
          </cell>
          <cell r="G62">
            <v>21.63</v>
          </cell>
          <cell r="H62" t="str">
            <v>MED SYSTEMS</v>
          </cell>
          <cell r="I62" t="e">
            <v>#REF!</v>
          </cell>
          <cell r="K62">
            <v>21.25</v>
          </cell>
          <cell r="L62">
            <v>14.85</v>
          </cell>
          <cell r="M62">
            <v>0.14849999999999999</v>
          </cell>
          <cell r="N62">
            <v>1.95E-2</v>
          </cell>
          <cell r="O62">
            <v>4.0000000000000001E-3</v>
          </cell>
          <cell r="P62">
            <v>0.125</v>
          </cell>
        </row>
        <row r="63">
          <cell r="A63" t="str">
            <v>W00204</v>
          </cell>
          <cell r="B63">
            <v>54</v>
          </cell>
          <cell r="C63" t="str">
            <v xml:space="preserve">Vidarbha 3D S can </v>
          </cell>
          <cell r="D63">
            <v>1</v>
          </cell>
          <cell r="E63">
            <v>35212</v>
          </cell>
          <cell r="F63">
            <v>6649132</v>
          </cell>
          <cell r="G63">
            <v>21.63</v>
          </cell>
          <cell r="H63" t="str">
            <v>MED SYSTEMS</v>
          </cell>
          <cell r="I63" t="e">
            <v>#REF!</v>
          </cell>
          <cell r="K63">
            <v>21.25</v>
          </cell>
          <cell r="L63">
            <v>14.85</v>
          </cell>
          <cell r="M63">
            <v>0.14849999999999999</v>
          </cell>
          <cell r="N63">
            <v>1.95E-2</v>
          </cell>
          <cell r="O63">
            <v>4.0000000000000001E-3</v>
          </cell>
          <cell r="P63">
            <v>0.125</v>
          </cell>
        </row>
        <row r="64">
          <cell r="A64" t="str">
            <v>W00178</v>
          </cell>
          <cell r="B64">
            <v>55</v>
          </cell>
          <cell r="C64" t="str">
            <v>Woodland Nursing Home</v>
          </cell>
          <cell r="D64">
            <v>1</v>
          </cell>
          <cell r="E64">
            <v>35212</v>
          </cell>
          <cell r="F64">
            <v>8027697</v>
          </cell>
          <cell r="G64">
            <v>21.63</v>
          </cell>
          <cell r="H64" t="str">
            <v>MED SYSTEMS</v>
          </cell>
          <cell r="I64" t="e">
            <v>#REF!</v>
          </cell>
          <cell r="K64">
            <v>21.25</v>
          </cell>
          <cell r="L64">
            <v>14.85</v>
          </cell>
          <cell r="M64">
            <v>0.14849999999999999</v>
          </cell>
          <cell r="N64">
            <v>1.95E-2</v>
          </cell>
          <cell r="O64">
            <v>4.0000000000000001E-3</v>
          </cell>
          <cell r="P64">
            <v>0.125</v>
          </cell>
        </row>
        <row r="65">
          <cell r="A65" t="str">
            <v>W00130</v>
          </cell>
          <cell r="B65">
            <v>56</v>
          </cell>
          <cell r="C65" t="str">
            <v>Advanced Medicare &amp; Research</v>
          </cell>
          <cell r="D65">
            <v>1</v>
          </cell>
          <cell r="E65">
            <v>35328</v>
          </cell>
          <cell r="F65">
            <v>12766593</v>
          </cell>
          <cell r="G65">
            <v>20.21</v>
          </cell>
          <cell r="H65" t="str">
            <v>MED SYSTEMS</v>
          </cell>
          <cell r="I65" t="e">
            <v>#REF!</v>
          </cell>
          <cell r="K65">
            <v>19.86</v>
          </cell>
          <cell r="L65">
            <v>14.85</v>
          </cell>
          <cell r="M65">
            <v>0.14849999999999999</v>
          </cell>
          <cell r="N65">
            <v>1.95E-2</v>
          </cell>
          <cell r="O65">
            <v>4.0000000000000001E-3</v>
          </cell>
          <cell r="P65">
            <v>0.125</v>
          </cell>
        </row>
        <row r="66">
          <cell r="A66" t="str">
            <v>W00177</v>
          </cell>
          <cell r="B66">
            <v>57</v>
          </cell>
          <cell r="C66" t="str">
            <v>AG Neuro Hospital</v>
          </cell>
          <cell r="D66">
            <v>1</v>
          </cell>
          <cell r="E66">
            <v>35328</v>
          </cell>
          <cell r="F66">
            <v>514300</v>
          </cell>
          <cell r="G66">
            <v>0</v>
          </cell>
          <cell r="H66" t="str">
            <v>MED SYSTEMS</v>
          </cell>
          <cell r="I66" t="e">
            <v>#REF!</v>
          </cell>
          <cell r="K66">
            <v>19.86</v>
          </cell>
          <cell r="L66">
            <v>14.85</v>
          </cell>
          <cell r="M66">
            <v>0.14849999999999999</v>
          </cell>
          <cell r="N66">
            <v>1.95E-2</v>
          </cell>
          <cell r="O66">
            <v>4.0000000000000001E-3</v>
          </cell>
          <cell r="P66">
            <v>0.125</v>
          </cell>
        </row>
        <row r="67">
          <cell r="A67" t="str">
            <v>W00005</v>
          </cell>
          <cell r="B67">
            <v>58</v>
          </cell>
          <cell r="C67" t="str">
            <v>Amrit Heart Scan -1</v>
          </cell>
          <cell r="D67">
            <v>1</v>
          </cell>
          <cell r="E67">
            <v>35328</v>
          </cell>
          <cell r="F67">
            <v>3800610</v>
          </cell>
          <cell r="G67">
            <v>20.21</v>
          </cell>
          <cell r="H67" t="str">
            <v>MED SYSTEMS</v>
          </cell>
          <cell r="I67" t="e">
            <v>#REF!</v>
          </cell>
          <cell r="K67">
            <v>19.86</v>
          </cell>
          <cell r="L67">
            <v>14.85</v>
          </cell>
          <cell r="M67">
            <v>0.14849999999999999</v>
          </cell>
          <cell r="N67">
            <v>1.95E-2</v>
          </cell>
          <cell r="O67">
            <v>4.0000000000000001E-3</v>
          </cell>
          <cell r="P67">
            <v>0.125</v>
          </cell>
        </row>
        <row r="68">
          <cell r="A68" t="str">
            <v>W00034</v>
          </cell>
          <cell r="B68">
            <v>59</v>
          </cell>
          <cell r="C68" t="str">
            <v>Amrit Heart Scan -2</v>
          </cell>
          <cell r="D68">
            <v>2</v>
          </cell>
          <cell r="E68">
            <v>35328</v>
          </cell>
          <cell r="F68">
            <v>561890</v>
          </cell>
          <cell r="G68">
            <v>20.21</v>
          </cell>
          <cell r="H68" t="str">
            <v>MED SYSTEMS</v>
          </cell>
          <cell r="I68" t="e">
            <v>#REF!</v>
          </cell>
          <cell r="K68">
            <v>19.86</v>
          </cell>
          <cell r="L68">
            <v>14.85</v>
          </cell>
          <cell r="M68">
            <v>0.14849999999999999</v>
          </cell>
          <cell r="N68">
            <v>1.95E-2</v>
          </cell>
          <cell r="O68">
            <v>4.0000000000000001E-3</v>
          </cell>
          <cell r="P68">
            <v>0.125</v>
          </cell>
        </row>
        <row r="69">
          <cell r="A69" t="str">
            <v>W00046</v>
          </cell>
          <cell r="B69">
            <v>60</v>
          </cell>
          <cell r="C69" t="str">
            <v>Bara Thakur</v>
          </cell>
          <cell r="D69">
            <v>1</v>
          </cell>
          <cell r="E69">
            <v>35328</v>
          </cell>
          <cell r="F69">
            <v>720949</v>
          </cell>
          <cell r="G69">
            <v>20.21</v>
          </cell>
          <cell r="H69" t="str">
            <v>MED SYSTEMS</v>
          </cell>
          <cell r="I69" t="e">
            <v>#REF!</v>
          </cell>
          <cell r="K69">
            <v>19.86</v>
          </cell>
          <cell r="L69">
            <v>14.85</v>
          </cell>
          <cell r="M69">
            <v>0.14849999999999999</v>
          </cell>
          <cell r="N69">
            <v>1.95E-2</v>
          </cell>
          <cell r="O69">
            <v>4.0000000000000001E-3</v>
          </cell>
          <cell r="P69">
            <v>0.125</v>
          </cell>
        </row>
        <row r="70">
          <cell r="A70" t="str">
            <v>W00045</v>
          </cell>
          <cell r="B70">
            <v>61</v>
          </cell>
          <cell r="C70" t="str">
            <v>Central Polyclinic</v>
          </cell>
          <cell r="D70">
            <v>1</v>
          </cell>
          <cell r="E70">
            <v>35328</v>
          </cell>
          <cell r="F70">
            <v>476458</v>
          </cell>
          <cell r="G70">
            <v>20.21</v>
          </cell>
          <cell r="H70" t="str">
            <v>MED SYSTEMS</v>
          </cell>
          <cell r="I70" t="e">
            <v>#REF!</v>
          </cell>
          <cell r="K70">
            <v>19.86</v>
          </cell>
          <cell r="L70">
            <v>14.85</v>
          </cell>
          <cell r="M70">
            <v>0.14849999999999999</v>
          </cell>
          <cell r="N70">
            <v>1.95E-2</v>
          </cell>
          <cell r="O70">
            <v>4.0000000000000001E-3</v>
          </cell>
          <cell r="P70">
            <v>0.125</v>
          </cell>
        </row>
        <row r="71">
          <cell r="A71" t="str">
            <v>W00068</v>
          </cell>
          <cell r="B71">
            <v>62</v>
          </cell>
          <cell r="C71" t="str">
            <v>Dhande Diagnostic Research (foreclosed in aug 99)</v>
          </cell>
          <cell r="D71">
            <v>1</v>
          </cell>
          <cell r="E71">
            <v>35328</v>
          </cell>
          <cell r="F71">
            <v>8301017</v>
          </cell>
          <cell r="G71">
            <v>20.21</v>
          </cell>
          <cell r="H71" t="str">
            <v>MED SYSTEMS</v>
          </cell>
          <cell r="I71" t="e">
            <v>#REF!</v>
          </cell>
          <cell r="K71">
            <v>19.86</v>
          </cell>
          <cell r="L71">
            <v>14.85</v>
          </cell>
          <cell r="M71">
            <v>0.14849999999999999</v>
          </cell>
          <cell r="N71">
            <v>1.95E-2</v>
          </cell>
          <cell r="O71">
            <v>4.0000000000000001E-3</v>
          </cell>
          <cell r="P71">
            <v>0.125</v>
          </cell>
        </row>
        <row r="72">
          <cell r="A72" t="str">
            <v>W00024</v>
          </cell>
          <cell r="B72">
            <v>63</v>
          </cell>
          <cell r="C72" t="str">
            <v>Amar Jawalkar</v>
          </cell>
          <cell r="D72">
            <v>1</v>
          </cell>
          <cell r="E72">
            <v>35328</v>
          </cell>
          <cell r="F72">
            <v>444417</v>
          </cell>
          <cell r="G72">
            <v>20.21</v>
          </cell>
          <cell r="H72" t="str">
            <v>MED SYSTEMS</v>
          </cell>
          <cell r="I72" t="e">
            <v>#REF!</v>
          </cell>
          <cell r="J72">
            <v>400766.08929863019</v>
          </cell>
          <cell r="K72">
            <v>19.86</v>
          </cell>
          <cell r="L72">
            <v>14.85</v>
          </cell>
          <cell r="M72">
            <v>0.14849999999999999</v>
          </cell>
          <cell r="N72">
            <v>1.95E-2</v>
          </cell>
          <cell r="O72">
            <v>4.0000000000000001E-3</v>
          </cell>
          <cell r="P72">
            <v>0.125</v>
          </cell>
        </row>
        <row r="73">
          <cell r="A73" t="str">
            <v>W00180</v>
          </cell>
          <cell r="B73">
            <v>64</v>
          </cell>
          <cell r="C73" t="str">
            <v>B K Patnaik</v>
          </cell>
          <cell r="D73">
            <v>1</v>
          </cell>
          <cell r="E73">
            <v>35328</v>
          </cell>
          <cell r="F73">
            <v>657151</v>
          </cell>
          <cell r="G73">
            <v>20.21</v>
          </cell>
          <cell r="H73" t="str">
            <v>MED SYSTEMS</v>
          </cell>
          <cell r="I73" t="e">
            <v>#REF!</v>
          </cell>
          <cell r="J73">
            <v>2102.4715068493151</v>
          </cell>
          <cell r="K73">
            <v>19.86</v>
          </cell>
          <cell r="L73">
            <v>14.85</v>
          </cell>
          <cell r="M73">
            <v>0.14849999999999999</v>
          </cell>
          <cell r="N73">
            <v>1.95E-2</v>
          </cell>
          <cell r="O73">
            <v>4.0000000000000001E-3</v>
          </cell>
          <cell r="P73">
            <v>0.125</v>
          </cell>
        </row>
        <row r="74">
          <cell r="A74" t="str">
            <v>W00110</v>
          </cell>
          <cell r="B74">
            <v>65</v>
          </cell>
          <cell r="C74" t="str">
            <v>D Chawla</v>
          </cell>
          <cell r="D74">
            <v>1</v>
          </cell>
          <cell r="E74">
            <v>35328</v>
          </cell>
          <cell r="F74">
            <v>862218</v>
          </cell>
          <cell r="G74">
            <v>20.21</v>
          </cell>
          <cell r="H74" t="str">
            <v>MED SYSTEMS</v>
          </cell>
          <cell r="I74" t="e">
            <v>#REF!</v>
          </cell>
          <cell r="J74">
            <v>11056.120895342467</v>
          </cell>
          <cell r="K74">
            <v>19.86</v>
          </cell>
          <cell r="L74">
            <v>14.85</v>
          </cell>
          <cell r="M74">
            <v>0.14849999999999999</v>
          </cell>
          <cell r="N74">
            <v>1.95E-2</v>
          </cell>
          <cell r="O74">
            <v>4.0000000000000001E-3</v>
          </cell>
          <cell r="P74">
            <v>0.125</v>
          </cell>
        </row>
        <row r="75">
          <cell r="A75" t="str">
            <v>W00092</v>
          </cell>
          <cell r="B75">
            <v>66</v>
          </cell>
          <cell r="C75" t="str">
            <v>Jayesh Solanki</v>
          </cell>
          <cell r="D75">
            <v>1</v>
          </cell>
          <cell r="E75">
            <v>35328</v>
          </cell>
          <cell r="F75">
            <v>494021</v>
          </cell>
          <cell r="G75">
            <v>20.21</v>
          </cell>
          <cell r="H75" t="str">
            <v>MED SYSTEMS</v>
          </cell>
          <cell r="I75" t="e">
            <v>#REF!</v>
          </cell>
          <cell r="K75">
            <v>19.86</v>
          </cell>
          <cell r="L75">
            <v>14.85</v>
          </cell>
          <cell r="M75">
            <v>0.14849999999999999</v>
          </cell>
          <cell r="N75">
            <v>1.95E-2</v>
          </cell>
          <cell r="O75">
            <v>4.0000000000000001E-3</v>
          </cell>
          <cell r="P75">
            <v>0.125</v>
          </cell>
        </row>
        <row r="76">
          <cell r="A76" t="str">
            <v>W00113</v>
          </cell>
          <cell r="B76">
            <v>67</v>
          </cell>
          <cell r="C76" t="str">
            <v>K ishore P Kedkar</v>
          </cell>
          <cell r="D76">
            <v>1</v>
          </cell>
          <cell r="E76">
            <v>35328</v>
          </cell>
          <cell r="F76">
            <v>1396285</v>
          </cell>
          <cell r="G76">
            <v>0</v>
          </cell>
          <cell r="H76" t="str">
            <v>MED SYSTEMS</v>
          </cell>
          <cell r="I76" t="e">
            <v>#REF!</v>
          </cell>
          <cell r="J76">
            <v>285.24341095890412</v>
          </cell>
          <cell r="K76">
            <v>19.86</v>
          </cell>
          <cell r="L76">
            <v>14.85</v>
          </cell>
          <cell r="M76">
            <v>0.14849999999999999</v>
          </cell>
          <cell r="N76">
            <v>1.95E-2</v>
          </cell>
          <cell r="O76">
            <v>4.0000000000000001E-3</v>
          </cell>
          <cell r="P76">
            <v>0.125</v>
          </cell>
        </row>
        <row r="77">
          <cell r="A77" t="str">
            <v>W00124</v>
          </cell>
          <cell r="B77">
            <v>68</v>
          </cell>
          <cell r="C77" t="str">
            <v>K M Thomas</v>
          </cell>
          <cell r="D77">
            <v>1</v>
          </cell>
          <cell r="E77">
            <v>35328</v>
          </cell>
          <cell r="F77">
            <v>854849</v>
          </cell>
          <cell r="G77">
            <v>20.21</v>
          </cell>
          <cell r="H77" t="str">
            <v>MED SYSTEMS</v>
          </cell>
          <cell r="I77" t="e">
            <v>#REF!</v>
          </cell>
          <cell r="J77">
            <v>7328.2224361643839</v>
          </cell>
          <cell r="K77">
            <v>19.86</v>
          </cell>
          <cell r="L77">
            <v>14.85</v>
          </cell>
          <cell r="M77">
            <v>0.14849999999999999</v>
          </cell>
          <cell r="N77">
            <v>1.95E-2</v>
          </cell>
          <cell r="O77">
            <v>4.0000000000000001E-3</v>
          </cell>
          <cell r="P77">
            <v>0.125</v>
          </cell>
        </row>
        <row r="78">
          <cell r="A78" t="str">
            <v>W00029</v>
          </cell>
          <cell r="B78">
            <v>69</v>
          </cell>
          <cell r="C78" t="str">
            <v>Meenakshi Das</v>
          </cell>
          <cell r="D78">
            <v>1</v>
          </cell>
          <cell r="E78">
            <v>35328</v>
          </cell>
          <cell r="F78">
            <v>666155</v>
          </cell>
          <cell r="G78">
            <v>20.21</v>
          </cell>
          <cell r="H78" t="str">
            <v>MED SYSTEMS</v>
          </cell>
          <cell r="I78" t="e">
            <v>#REF!</v>
          </cell>
          <cell r="J78">
            <v>15119.2691</v>
          </cell>
          <cell r="K78">
            <v>19.86</v>
          </cell>
          <cell r="L78">
            <v>14.85</v>
          </cell>
          <cell r="M78">
            <v>0.14849999999999999</v>
          </cell>
          <cell r="N78">
            <v>1.95E-2</v>
          </cell>
          <cell r="O78">
            <v>4.0000000000000001E-3</v>
          </cell>
          <cell r="P78">
            <v>0.125</v>
          </cell>
        </row>
        <row r="79">
          <cell r="A79" t="str">
            <v>W00094</v>
          </cell>
          <cell r="B79">
            <v>70</v>
          </cell>
          <cell r="C79" t="str">
            <v>S K Aggarwal</v>
          </cell>
          <cell r="D79">
            <v>1</v>
          </cell>
          <cell r="E79">
            <v>35328</v>
          </cell>
          <cell r="F79">
            <v>1533064</v>
          </cell>
          <cell r="G79">
            <v>0</v>
          </cell>
          <cell r="H79" t="str">
            <v>MED SYSTEMS</v>
          </cell>
          <cell r="I79" t="e">
            <v>#REF!</v>
          </cell>
          <cell r="J79">
            <v>206478.6493150685</v>
          </cell>
          <cell r="K79">
            <v>19.86</v>
          </cell>
          <cell r="L79">
            <v>14.85</v>
          </cell>
          <cell r="M79">
            <v>0.14849999999999999</v>
          </cell>
          <cell r="N79">
            <v>1.95E-2</v>
          </cell>
          <cell r="O79">
            <v>4.0000000000000001E-3</v>
          </cell>
          <cell r="P79">
            <v>0.125</v>
          </cell>
        </row>
        <row r="80">
          <cell r="A80" t="str">
            <v>W00114</v>
          </cell>
          <cell r="B80">
            <v>71</v>
          </cell>
          <cell r="C80" t="str">
            <v>S V K Reddy</v>
          </cell>
          <cell r="D80">
            <v>1</v>
          </cell>
          <cell r="E80">
            <v>35328</v>
          </cell>
          <cell r="F80">
            <v>442705</v>
          </cell>
          <cell r="G80">
            <v>0</v>
          </cell>
          <cell r="H80" t="str">
            <v>MED SYSTEMS</v>
          </cell>
          <cell r="I80" t="e">
            <v>#REF!</v>
          </cell>
          <cell r="K80">
            <v>19.86</v>
          </cell>
          <cell r="L80">
            <v>14.85</v>
          </cell>
          <cell r="M80">
            <v>0.14849999999999999</v>
          </cell>
          <cell r="N80">
            <v>1.95E-2</v>
          </cell>
          <cell r="O80">
            <v>4.0000000000000001E-3</v>
          </cell>
          <cell r="P80">
            <v>0.125</v>
          </cell>
        </row>
        <row r="81">
          <cell r="A81" t="str">
            <v>W00187</v>
          </cell>
          <cell r="B81">
            <v>72</v>
          </cell>
          <cell r="C81" t="str">
            <v>R N Panda</v>
          </cell>
          <cell r="D81">
            <v>1</v>
          </cell>
          <cell r="E81">
            <v>35328</v>
          </cell>
          <cell r="F81">
            <v>684597</v>
          </cell>
          <cell r="G81">
            <v>20.21</v>
          </cell>
          <cell r="H81" t="str">
            <v>MED SYSTEMS</v>
          </cell>
          <cell r="I81" t="e">
            <v>#REF!</v>
          </cell>
          <cell r="K81">
            <v>19.86</v>
          </cell>
          <cell r="L81">
            <v>14.85</v>
          </cell>
          <cell r="M81">
            <v>0.14849999999999999</v>
          </cell>
          <cell r="N81">
            <v>1.95E-2</v>
          </cell>
          <cell r="O81">
            <v>4.0000000000000001E-3</v>
          </cell>
          <cell r="P81">
            <v>0.125</v>
          </cell>
        </row>
        <row r="82">
          <cell r="A82" t="str">
            <v>W00186</v>
          </cell>
          <cell r="B82">
            <v>73</v>
          </cell>
          <cell r="C82" t="str">
            <v>Gulab Yadav</v>
          </cell>
          <cell r="D82">
            <v>1</v>
          </cell>
          <cell r="E82">
            <v>35328</v>
          </cell>
          <cell r="F82">
            <v>687751</v>
          </cell>
          <cell r="G82">
            <v>20.21</v>
          </cell>
          <cell r="H82" t="str">
            <v>MED SYSTEMS</v>
          </cell>
          <cell r="I82" t="e">
            <v>#REF!</v>
          </cell>
          <cell r="K82">
            <v>19.86</v>
          </cell>
          <cell r="L82">
            <v>14.85</v>
          </cell>
          <cell r="M82">
            <v>0.14849999999999999</v>
          </cell>
          <cell r="N82">
            <v>1.95E-2</v>
          </cell>
          <cell r="O82">
            <v>4.0000000000000001E-3</v>
          </cell>
          <cell r="P82">
            <v>0.125</v>
          </cell>
        </row>
        <row r="83">
          <cell r="A83" t="str">
            <v>W00150</v>
          </cell>
          <cell r="B83">
            <v>74</v>
          </cell>
          <cell r="C83" t="str">
            <v>Guru XRay</v>
          </cell>
          <cell r="D83">
            <v>1</v>
          </cell>
          <cell r="E83">
            <v>35328</v>
          </cell>
          <cell r="F83">
            <v>3303612</v>
          </cell>
          <cell r="G83">
            <v>20.21</v>
          </cell>
          <cell r="H83" t="str">
            <v>MED SYSTEMS</v>
          </cell>
          <cell r="I83" t="e">
            <v>#REF!</v>
          </cell>
          <cell r="K83">
            <v>19.86</v>
          </cell>
          <cell r="L83">
            <v>14.85</v>
          </cell>
          <cell r="M83">
            <v>0.14849999999999999</v>
          </cell>
          <cell r="N83">
            <v>1.95E-2</v>
          </cell>
          <cell r="O83">
            <v>4.0000000000000001E-3</v>
          </cell>
          <cell r="P83">
            <v>0.125</v>
          </cell>
        </row>
        <row r="84">
          <cell r="A84" t="str">
            <v>W00146</v>
          </cell>
          <cell r="B84">
            <v>75</v>
          </cell>
          <cell r="C84" t="str">
            <v>Guwahati Diagnostic Centre</v>
          </cell>
          <cell r="D84">
            <v>1</v>
          </cell>
          <cell r="E84">
            <v>35328</v>
          </cell>
          <cell r="F84">
            <v>1549547</v>
          </cell>
          <cell r="G84">
            <v>20.21</v>
          </cell>
          <cell r="H84" t="str">
            <v>MED SYSTEMS</v>
          </cell>
          <cell r="I84" t="e">
            <v>#REF!</v>
          </cell>
          <cell r="K84">
            <v>19.86</v>
          </cell>
          <cell r="L84">
            <v>14.85</v>
          </cell>
          <cell r="M84">
            <v>0.14849999999999999</v>
          </cell>
          <cell r="N84">
            <v>1.95E-2</v>
          </cell>
          <cell r="O84">
            <v>4.0000000000000001E-3</v>
          </cell>
          <cell r="P84">
            <v>0.125</v>
          </cell>
        </row>
        <row r="85">
          <cell r="A85" t="str">
            <v>W00147</v>
          </cell>
          <cell r="B85">
            <v>76</v>
          </cell>
          <cell r="C85" t="str">
            <v>Hakim Kishori Lal Hospital</v>
          </cell>
          <cell r="D85">
            <v>1</v>
          </cell>
          <cell r="E85">
            <v>35328</v>
          </cell>
          <cell r="F85">
            <v>701269</v>
          </cell>
          <cell r="G85">
            <v>20.21</v>
          </cell>
          <cell r="H85" t="str">
            <v>MED SYSTEMS</v>
          </cell>
          <cell r="I85" t="e">
            <v>#REF!</v>
          </cell>
          <cell r="K85">
            <v>19.86</v>
          </cell>
          <cell r="L85">
            <v>14.85</v>
          </cell>
          <cell r="M85">
            <v>0.14849999999999999</v>
          </cell>
          <cell r="N85">
            <v>1.95E-2</v>
          </cell>
          <cell r="O85">
            <v>4.0000000000000001E-3</v>
          </cell>
          <cell r="P85">
            <v>0.125</v>
          </cell>
        </row>
        <row r="86">
          <cell r="A86" t="str">
            <v>W00173</v>
          </cell>
          <cell r="B86">
            <v>77</v>
          </cell>
          <cell r="C86" t="str">
            <v>J R C Godfrey</v>
          </cell>
          <cell r="D86">
            <v>1</v>
          </cell>
          <cell r="E86">
            <v>35328</v>
          </cell>
          <cell r="F86">
            <v>399998</v>
          </cell>
          <cell r="G86">
            <v>20.21</v>
          </cell>
          <cell r="H86" t="str">
            <v>MED SYSTEMS</v>
          </cell>
          <cell r="I86" t="e">
            <v>#REF!</v>
          </cell>
          <cell r="K86">
            <v>19.86</v>
          </cell>
          <cell r="L86">
            <v>14.85</v>
          </cell>
          <cell r="M86">
            <v>0.14849999999999999</v>
          </cell>
          <cell r="N86">
            <v>1.95E-2</v>
          </cell>
          <cell r="O86">
            <v>4.0000000000000001E-3</v>
          </cell>
          <cell r="P86">
            <v>0.125</v>
          </cell>
        </row>
        <row r="87">
          <cell r="A87" t="str">
            <v>W00070</v>
          </cell>
          <cell r="B87">
            <v>78</v>
          </cell>
          <cell r="C87" t="str">
            <v>Kamala Medico</v>
          </cell>
          <cell r="D87">
            <v>1</v>
          </cell>
          <cell r="E87">
            <v>35328</v>
          </cell>
          <cell r="F87">
            <v>725368</v>
          </cell>
          <cell r="G87">
            <v>20.21</v>
          </cell>
          <cell r="H87" t="str">
            <v>MED SYSTEMS</v>
          </cell>
          <cell r="I87" t="e">
            <v>#REF!</v>
          </cell>
          <cell r="K87">
            <v>19.86</v>
          </cell>
          <cell r="L87">
            <v>14.85</v>
          </cell>
          <cell r="M87">
            <v>0.14849999999999999</v>
          </cell>
          <cell r="N87">
            <v>1.95E-2</v>
          </cell>
          <cell r="O87">
            <v>4.0000000000000001E-3</v>
          </cell>
          <cell r="P87">
            <v>0.125</v>
          </cell>
        </row>
        <row r="88">
          <cell r="A88" t="str">
            <v>W00208</v>
          </cell>
          <cell r="B88">
            <v>79</v>
          </cell>
          <cell r="C88" t="str">
            <v>Kulshreshta</v>
          </cell>
          <cell r="D88">
            <v>1</v>
          </cell>
          <cell r="E88">
            <v>35328</v>
          </cell>
          <cell r="F88">
            <v>448643</v>
          </cell>
          <cell r="G88">
            <v>20.21</v>
          </cell>
          <cell r="H88" t="str">
            <v>MED SYSTEMS</v>
          </cell>
          <cell r="I88" t="e">
            <v>#REF!</v>
          </cell>
          <cell r="K88">
            <v>19.86</v>
          </cell>
          <cell r="L88">
            <v>14.85</v>
          </cell>
          <cell r="M88">
            <v>0.14849999999999999</v>
          </cell>
          <cell r="N88">
            <v>1.95E-2</v>
          </cell>
          <cell r="O88">
            <v>4.0000000000000001E-3</v>
          </cell>
          <cell r="P88">
            <v>0.125</v>
          </cell>
        </row>
        <row r="89">
          <cell r="A89" t="str">
            <v>W00053</v>
          </cell>
          <cell r="B89">
            <v>80</v>
          </cell>
          <cell r="C89" t="str">
            <v>Masih XRay Centre</v>
          </cell>
          <cell r="D89">
            <v>1</v>
          </cell>
          <cell r="E89">
            <v>35328</v>
          </cell>
          <cell r="F89">
            <v>686558</v>
          </cell>
          <cell r="G89">
            <v>20.21</v>
          </cell>
          <cell r="H89" t="str">
            <v>MED SYSTEMS</v>
          </cell>
          <cell r="I89" t="e">
            <v>#REF!</v>
          </cell>
          <cell r="K89">
            <v>19.86</v>
          </cell>
          <cell r="L89">
            <v>14.85</v>
          </cell>
          <cell r="M89">
            <v>0.14849999999999999</v>
          </cell>
          <cell r="N89">
            <v>1.95E-2</v>
          </cell>
          <cell r="O89">
            <v>4.0000000000000001E-3</v>
          </cell>
          <cell r="P89">
            <v>0.125</v>
          </cell>
        </row>
        <row r="90">
          <cell r="A90" t="str">
            <v>W00148</v>
          </cell>
          <cell r="B90">
            <v>81</v>
          </cell>
          <cell r="C90" t="str">
            <v>Medico Research Imaging</v>
          </cell>
          <cell r="D90">
            <v>1</v>
          </cell>
          <cell r="E90">
            <v>35328</v>
          </cell>
          <cell r="F90">
            <v>13235000</v>
          </cell>
          <cell r="G90">
            <v>20.21</v>
          </cell>
          <cell r="H90" t="str">
            <v>MED SYSTEMS</v>
          </cell>
          <cell r="I90" t="e">
            <v>#REF!</v>
          </cell>
          <cell r="K90">
            <v>19.86</v>
          </cell>
          <cell r="L90">
            <v>14.85</v>
          </cell>
          <cell r="M90">
            <v>0.14849999999999999</v>
          </cell>
          <cell r="N90">
            <v>1.95E-2</v>
          </cell>
          <cell r="O90">
            <v>4.0000000000000001E-3</v>
          </cell>
          <cell r="P90">
            <v>0.125</v>
          </cell>
        </row>
        <row r="91">
          <cell r="A91" t="str">
            <v>W00111</v>
          </cell>
          <cell r="B91">
            <v>82</v>
          </cell>
          <cell r="C91" t="str">
            <v>Medinova Diagnostic Services</v>
          </cell>
          <cell r="D91">
            <v>1</v>
          </cell>
          <cell r="E91">
            <v>35328</v>
          </cell>
          <cell r="F91">
            <v>790397</v>
          </cell>
          <cell r="G91">
            <v>20.21</v>
          </cell>
          <cell r="H91" t="str">
            <v>MED SYSTEMS</v>
          </cell>
          <cell r="I91" t="e">
            <v>#REF!</v>
          </cell>
          <cell r="K91">
            <v>19.86</v>
          </cell>
          <cell r="L91">
            <v>14.85</v>
          </cell>
          <cell r="M91">
            <v>0.14849999999999999</v>
          </cell>
          <cell r="N91">
            <v>1.95E-2</v>
          </cell>
          <cell r="O91">
            <v>4.0000000000000001E-3</v>
          </cell>
          <cell r="P91">
            <v>0.125</v>
          </cell>
        </row>
        <row r="92">
          <cell r="A92" t="str">
            <v>W00041</v>
          </cell>
          <cell r="B92">
            <v>83</v>
          </cell>
          <cell r="C92" t="str">
            <v>Medinova Diagnostic Services</v>
          </cell>
          <cell r="D92">
            <v>2</v>
          </cell>
          <cell r="E92">
            <v>35328</v>
          </cell>
          <cell r="F92">
            <v>741610</v>
          </cell>
          <cell r="G92">
            <v>20.21</v>
          </cell>
          <cell r="H92" t="str">
            <v>MED SYSTEMS</v>
          </cell>
          <cell r="I92" t="e">
            <v>#REF!</v>
          </cell>
          <cell r="K92">
            <v>19.86</v>
          </cell>
          <cell r="L92">
            <v>14.85</v>
          </cell>
          <cell r="M92">
            <v>0.14849999999999999</v>
          </cell>
          <cell r="N92">
            <v>1.95E-2</v>
          </cell>
          <cell r="O92">
            <v>4.0000000000000001E-3</v>
          </cell>
          <cell r="P92">
            <v>0.125</v>
          </cell>
        </row>
        <row r="93">
          <cell r="A93" t="str">
            <v>W00023</v>
          </cell>
          <cell r="B93">
            <v>84</v>
          </cell>
          <cell r="C93" t="str">
            <v>Modern Medical Institute</v>
          </cell>
          <cell r="D93">
            <v>1</v>
          </cell>
          <cell r="E93">
            <v>35328</v>
          </cell>
          <cell r="F93">
            <v>5579992</v>
          </cell>
          <cell r="G93">
            <v>20.21</v>
          </cell>
          <cell r="H93" t="str">
            <v>MED SYSTEMS</v>
          </cell>
          <cell r="I93" t="e">
            <v>#REF!</v>
          </cell>
          <cell r="K93">
            <v>19.86</v>
          </cell>
          <cell r="L93">
            <v>14.85</v>
          </cell>
          <cell r="M93">
            <v>0.14849999999999999</v>
          </cell>
          <cell r="N93">
            <v>1.95E-2</v>
          </cell>
          <cell r="O93">
            <v>4.0000000000000001E-3</v>
          </cell>
          <cell r="P93">
            <v>0.125</v>
          </cell>
        </row>
        <row r="94">
          <cell r="A94" t="str">
            <v>W00099</v>
          </cell>
          <cell r="B94">
            <v>85</v>
          </cell>
          <cell r="C94" t="str">
            <v>Modern XRay Clinic</v>
          </cell>
          <cell r="D94">
            <v>1</v>
          </cell>
          <cell r="E94">
            <v>35328</v>
          </cell>
          <cell r="F94">
            <v>684826</v>
          </cell>
          <cell r="G94">
            <v>20.21</v>
          </cell>
          <cell r="H94" t="str">
            <v>MED SYSTEMS</v>
          </cell>
          <cell r="I94" t="e">
            <v>#REF!</v>
          </cell>
          <cell r="K94">
            <v>19.86</v>
          </cell>
          <cell r="L94">
            <v>14.85</v>
          </cell>
          <cell r="M94">
            <v>0.14849999999999999</v>
          </cell>
          <cell r="N94">
            <v>1.95E-2</v>
          </cell>
          <cell r="O94">
            <v>4.0000000000000001E-3</v>
          </cell>
          <cell r="P94">
            <v>0.125</v>
          </cell>
        </row>
        <row r="95">
          <cell r="A95" t="str">
            <v>W00138</v>
          </cell>
          <cell r="B95">
            <v>86</v>
          </cell>
          <cell r="C95" t="str">
            <v>Nirog MR Diagnostic Center ( Foreclosed on 29/02/00 )</v>
          </cell>
          <cell r="D95">
            <v>1</v>
          </cell>
          <cell r="E95">
            <v>35328</v>
          </cell>
          <cell r="F95">
            <v>674435</v>
          </cell>
          <cell r="G95">
            <v>20.21</v>
          </cell>
          <cell r="H95" t="str">
            <v>MED SYSTEMS</v>
          </cell>
          <cell r="I95" t="e">
            <v>#REF!</v>
          </cell>
          <cell r="K95">
            <v>19.86</v>
          </cell>
          <cell r="L95">
            <v>14.85</v>
          </cell>
          <cell r="M95">
            <v>0.14849999999999999</v>
          </cell>
          <cell r="N95">
            <v>1.95E-2</v>
          </cell>
          <cell r="O95">
            <v>4.0000000000000001E-3</v>
          </cell>
          <cell r="P95">
            <v>0.125</v>
          </cell>
        </row>
        <row r="96">
          <cell r="A96" t="str">
            <v>W00042</v>
          </cell>
          <cell r="B96">
            <v>87</v>
          </cell>
          <cell r="C96" t="str">
            <v>Nivedita Nursing Home</v>
          </cell>
          <cell r="D96">
            <v>1</v>
          </cell>
          <cell r="E96">
            <v>35328</v>
          </cell>
          <cell r="F96">
            <v>465878</v>
          </cell>
          <cell r="G96">
            <v>20.21</v>
          </cell>
          <cell r="H96" t="str">
            <v>MED SYSTEMS</v>
          </cell>
          <cell r="I96" t="e">
            <v>#REF!</v>
          </cell>
          <cell r="K96">
            <v>19.86</v>
          </cell>
          <cell r="L96">
            <v>14.85</v>
          </cell>
          <cell r="M96">
            <v>0.14849999999999999</v>
          </cell>
          <cell r="N96">
            <v>1.95E-2</v>
          </cell>
          <cell r="O96">
            <v>4.0000000000000001E-3</v>
          </cell>
          <cell r="P96">
            <v>0.125</v>
          </cell>
        </row>
        <row r="97">
          <cell r="A97" t="str">
            <v>W00017</v>
          </cell>
          <cell r="B97">
            <v>88</v>
          </cell>
          <cell r="C97" t="str">
            <v>NKP Salve Inst of Med Sciences</v>
          </cell>
          <cell r="D97">
            <v>1</v>
          </cell>
          <cell r="E97">
            <v>35328</v>
          </cell>
          <cell r="F97">
            <v>331288</v>
          </cell>
          <cell r="G97">
            <v>20.21</v>
          </cell>
          <cell r="H97" t="str">
            <v>MED SYSTEMS</v>
          </cell>
          <cell r="I97" t="e">
            <v>#REF!</v>
          </cell>
          <cell r="K97">
            <v>19.86</v>
          </cell>
          <cell r="L97">
            <v>14.85</v>
          </cell>
          <cell r="M97">
            <v>0.14849999999999999</v>
          </cell>
          <cell r="N97">
            <v>1.95E-2</v>
          </cell>
          <cell r="O97">
            <v>4.0000000000000001E-3</v>
          </cell>
          <cell r="P97">
            <v>0.125</v>
          </cell>
        </row>
        <row r="98">
          <cell r="A98" t="e">
            <v>#N/A</v>
          </cell>
          <cell r="B98">
            <v>89</v>
          </cell>
          <cell r="C98" t="str">
            <v>Parco Diagnostics &amp; Research</v>
          </cell>
          <cell r="D98">
            <v>1</v>
          </cell>
          <cell r="E98">
            <v>35328</v>
          </cell>
          <cell r="F98">
            <v>29945813</v>
          </cell>
          <cell r="G98">
            <v>0</v>
          </cell>
          <cell r="H98" t="str">
            <v>MED SYSTEMS</v>
          </cell>
          <cell r="I98" t="e">
            <v>#REF!</v>
          </cell>
          <cell r="K98">
            <v>19.86</v>
          </cell>
          <cell r="L98">
            <v>14.85</v>
          </cell>
          <cell r="M98">
            <v>0.14849999999999999</v>
          </cell>
          <cell r="N98">
            <v>1.95E-2</v>
          </cell>
          <cell r="O98">
            <v>4.0000000000000001E-3</v>
          </cell>
          <cell r="P98">
            <v>0.125</v>
          </cell>
        </row>
        <row r="99">
          <cell r="A99" t="str">
            <v>W00127</v>
          </cell>
          <cell r="B99">
            <v>90</v>
          </cell>
          <cell r="C99" t="str">
            <v>Pushp Ultrasound</v>
          </cell>
          <cell r="D99">
            <v>1</v>
          </cell>
          <cell r="E99">
            <v>35328</v>
          </cell>
          <cell r="F99">
            <v>668903</v>
          </cell>
          <cell r="G99">
            <v>20.21</v>
          </cell>
          <cell r="H99" t="str">
            <v>MED SYSTEMS</v>
          </cell>
          <cell r="I99" t="e">
            <v>#REF!</v>
          </cell>
          <cell r="K99">
            <v>19.86</v>
          </cell>
          <cell r="L99">
            <v>14.85</v>
          </cell>
          <cell r="M99">
            <v>0.14849999999999999</v>
          </cell>
          <cell r="N99">
            <v>1.95E-2</v>
          </cell>
          <cell r="O99">
            <v>4.0000000000000001E-3</v>
          </cell>
          <cell r="P99">
            <v>0.125</v>
          </cell>
        </row>
        <row r="100">
          <cell r="A100" t="str">
            <v>W00128</v>
          </cell>
          <cell r="B100">
            <v>91</v>
          </cell>
          <cell r="C100" t="str">
            <v>Pushp XRay</v>
          </cell>
          <cell r="D100">
            <v>1</v>
          </cell>
          <cell r="E100">
            <v>35328</v>
          </cell>
          <cell r="F100">
            <v>483565</v>
          </cell>
          <cell r="G100">
            <v>20.21</v>
          </cell>
          <cell r="H100" t="str">
            <v>MED SYSTEMS</v>
          </cell>
          <cell r="I100" t="e">
            <v>#REF!</v>
          </cell>
          <cell r="K100">
            <v>19.86</v>
          </cell>
          <cell r="L100">
            <v>14.85</v>
          </cell>
          <cell r="M100">
            <v>0.14849999999999999</v>
          </cell>
          <cell r="N100">
            <v>1.95E-2</v>
          </cell>
          <cell r="O100">
            <v>4.0000000000000001E-3</v>
          </cell>
          <cell r="P100">
            <v>0.125</v>
          </cell>
        </row>
        <row r="101">
          <cell r="A101" t="str">
            <v>W00079</v>
          </cell>
          <cell r="B101">
            <v>92</v>
          </cell>
          <cell r="C101" t="str">
            <v>R B Setha Jessa Ram &amp; Bros</v>
          </cell>
          <cell r="D101">
            <v>1</v>
          </cell>
          <cell r="E101">
            <v>35328</v>
          </cell>
          <cell r="F101">
            <v>2035156</v>
          </cell>
          <cell r="G101">
            <v>20.21</v>
          </cell>
          <cell r="H101" t="str">
            <v>MED SYSTEMS</v>
          </cell>
          <cell r="I101" t="e">
            <v>#REF!</v>
          </cell>
          <cell r="K101">
            <v>19.86</v>
          </cell>
          <cell r="L101">
            <v>14.85</v>
          </cell>
          <cell r="M101">
            <v>0.14849999999999999</v>
          </cell>
          <cell r="N101">
            <v>1.95E-2</v>
          </cell>
          <cell r="O101">
            <v>4.0000000000000001E-3</v>
          </cell>
          <cell r="P101">
            <v>0.125</v>
          </cell>
        </row>
        <row r="102">
          <cell r="A102" t="str">
            <v>W00025</v>
          </cell>
          <cell r="B102">
            <v>93</v>
          </cell>
          <cell r="C102" t="str">
            <v>Reliance Clinical Laboratory</v>
          </cell>
          <cell r="D102">
            <v>1</v>
          </cell>
          <cell r="E102">
            <v>35328</v>
          </cell>
          <cell r="F102">
            <v>502019</v>
          </cell>
          <cell r="G102">
            <v>20.21</v>
          </cell>
          <cell r="H102" t="str">
            <v>MED SYSTEMS</v>
          </cell>
          <cell r="I102" t="e">
            <v>#REF!</v>
          </cell>
          <cell r="K102">
            <v>19.86</v>
          </cell>
          <cell r="L102">
            <v>14.85</v>
          </cell>
          <cell r="M102">
            <v>0.14849999999999999</v>
          </cell>
          <cell r="N102">
            <v>1.95E-2</v>
          </cell>
          <cell r="O102">
            <v>4.0000000000000001E-3</v>
          </cell>
          <cell r="P102">
            <v>0.125</v>
          </cell>
        </row>
        <row r="103">
          <cell r="A103" t="str">
            <v>W00093</v>
          </cell>
          <cell r="B103">
            <v>94</v>
          </cell>
          <cell r="C103" t="str">
            <v>Salem Neuro Scan &amp; MRI Pvt Ltd(foreclosed in jan )</v>
          </cell>
          <cell r="D103">
            <v>1</v>
          </cell>
          <cell r="E103">
            <v>35328</v>
          </cell>
          <cell r="F103">
            <v>26535000</v>
          </cell>
          <cell r="G103">
            <v>0</v>
          </cell>
          <cell r="H103" t="str">
            <v>MED SYSTEMS</v>
          </cell>
          <cell r="I103" t="e">
            <v>#REF!</v>
          </cell>
          <cell r="K103">
            <v>19.86</v>
          </cell>
          <cell r="L103">
            <v>14.85</v>
          </cell>
          <cell r="M103">
            <v>0.14849999999999999</v>
          </cell>
          <cell r="N103">
            <v>1.95E-2</v>
          </cell>
          <cell r="O103">
            <v>4.0000000000000001E-3</v>
          </cell>
          <cell r="P103">
            <v>0.125</v>
          </cell>
        </row>
        <row r="104">
          <cell r="A104" t="str">
            <v>W00101</v>
          </cell>
          <cell r="B104">
            <v>95</v>
          </cell>
          <cell r="C104" t="str">
            <v>Tara Hospital-2</v>
          </cell>
          <cell r="D104">
            <v>2</v>
          </cell>
          <cell r="E104">
            <v>35328</v>
          </cell>
          <cell r="F104">
            <v>1821473</v>
          </cell>
          <cell r="G104">
            <v>20.21</v>
          </cell>
          <cell r="H104" t="str">
            <v>MED SYSTEMS</v>
          </cell>
          <cell r="I104" t="e">
            <v>#REF!</v>
          </cell>
          <cell r="K104">
            <v>19.86</v>
          </cell>
          <cell r="L104">
            <v>14.85</v>
          </cell>
          <cell r="M104">
            <v>0.14849999999999999</v>
          </cell>
          <cell r="N104">
            <v>1.95E-2</v>
          </cell>
          <cell r="O104">
            <v>4.0000000000000001E-3</v>
          </cell>
          <cell r="P104">
            <v>0.125</v>
          </cell>
        </row>
        <row r="105">
          <cell r="A105" t="str">
            <v>W00170</v>
          </cell>
          <cell r="B105">
            <v>96</v>
          </cell>
          <cell r="C105" t="str">
            <v>A Chella Sagayaraj</v>
          </cell>
          <cell r="D105">
            <v>1</v>
          </cell>
          <cell r="E105">
            <v>35339</v>
          </cell>
          <cell r="F105">
            <v>398174</v>
          </cell>
          <cell r="G105">
            <v>20.21</v>
          </cell>
          <cell r="H105" t="str">
            <v>MED SYSTEMS</v>
          </cell>
          <cell r="I105" t="e">
            <v>#REF!</v>
          </cell>
          <cell r="K105">
            <v>19.86</v>
          </cell>
          <cell r="L105">
            <v>14.85</v>
          </cell>
          <cell r="M105">
            <v>0.14849999999999999</v>
          </cell>
          <cell r="N105">
            <v>1.95E-2</v>
          </cell>
          <cell r="O105">
            <v>4.0000000000000001E-3</v>
          </cell>
          <cell r="P105">
            <v>0.125</v>
          </cell>
        </row>
        <row r="106">
          <cell r="A106" t="str">
            <v>W00191</v>
          </cell>
          <cell r="B106">
            <v>97</v>
          </cell>
          <cell r="C106" t="str">
            <v>Canray</v>
          </cell>
          <cell r="D106">
            <v>1</v>
          </cell>
          <cell r="E106">
            <v>35339</v>
          </cell>
          <cell r="F106">
            <v>2392608</v>
          </cell>
          <cell r="G106">
            <v>20.21</v>
          </cell>
          <cell r="H106" t="str">
            <v>MED SYSTEMS</v>
          </cell>
          <cell r="I106" t="e">
            <v>#REF!</v>
          </cell>
          <cell r="K106">
            <v>19.86</v>
          </cell>
          <cell r="L106">
            <v>14.85</v>
          </cell>
          <cell r="M106">
            <v>0.14849999999999999</v>
          </cell>
          <cell r="N106">
            <v>1.95E-2</v>
          </cell>
          <cell r="O106">
            <v>4.0000000000000001E-3</v>
          </cell>
          <cell r="P106">
            <v>0.125</v>
          </cell>
        </row>
        <row r="107">
          <cell r="A107" t="str">
            <v>W00016</v>
          </cell>
          <cell r="B107">
            <v>98</v>
          </cell>
          <cell r="C107" t="str">
            <v>CDR Medical</v>
          </cell>
          <cell r="D107">
            <v>1</v>
          </cell>
          <cell r="E107">
            <v>35339</v>
          </cell>
          <cell r="F107">
            <v>8482500</v>
          </cell>
          <cell r="G107">
            <v>20.21</v>
          </cell>
          <cell r="H107" t="str">
            <v>MED SYSTEMS</v>
          </cell>
          <cell r="I107" t="e">
            <v>#REF!</v>
          </cell>
          <cell r="K107">
            <v>19.86</v>
          </cell>
          <cell r="L107">
            <v>14.85</v>
          </cell>
          <cell r="M107">
            <v>0.14849999999999999</v>
          </cell>
          <cell r="N107">
            <v>1.95E-2</v>
          </cell>
          <cell r="O107">
            <v>4.0000000000000001E-3</v>
          </cell>
          <cell r="P107">
            <v>0.125</v>
          </cell>
        </row>
        <row r="108">
          <cell r="A108" t="str">
            <v>W00018</v>
          </cell>
          <cell r="B108">
            <v>99</v>
          </cell>
          <cell r="C108" t="str">
            <v>Dhanvantri</v>
          </cell>
          <cell r="D108">
            <v>1</v>
          </cell>
          <cell r="E108">
            <v>35339</v>
          </cell>
          <cell r="F108">
            <v>592730</v>
          </cell>
          <cell r="G108">
            <v>20.21</v>
          </cell>
          <cell r="H108" t="str">
            <v>MED SYSTEMS</v>
          </cell>
          <cell r="I108" t="e">
            <v>#REF!</v>
          </cell>
          <cell r="K108">
            <v>19.86</v>
          </cell>
          <cell r="L108">
            <v>14.85</v>
          </cell>
          <cell r="M108">
            <v>0.14849999999999999</v>
          </cell>
          <cell r="N108">
            <v>1.95E-2</v>
          </cell>
          <cell r="O108">
            <v>4.0000000000000001E-3</v>
          </cell>
          <cell r="P108">
            <v>0.125</v>
          </cell>
        </row>
        <row r="109">
          <cell r="A109" t="str">
            <v>W00014</v>
          </cell>
          <cell r="B109">
            <v>100</v>
          </cell>
          <cell r="C109" t="str">
            <v>K Pandian</v>
          </cell>
          <cell r="D109">
            <v>1</v>
          </cell>
          <cell r="E109">
            <v>35339</v>
          </cell>
          <cell r="F109">
            <v>164949</v>
          </cell>
          <cell r="G109">
            <v>20.21</v>
          </cell>
          <cell r="H109" t="str">
            <v>MED SYSTEMS</v>
          </cell>
          <cell r="I109" t="e">
            <v>#REF!</v>
          </cell>
          <cell r="J109">
            <v>124428.5095068493</v>
          </cell>
          <cell r="K109">
            <v>19.86</v>
          </cell>
          <cell r="L109">
            <v>14.85</v>
          </cell>
          <cell r="M109">
            <v>0.14849999999999999</v>
          </cell>
          <cell r="N109">
            <v>1.95E-2</v>
          </cell>
          <cell r="O109">
            <v>4.0000000000000001E-3</v>
          </cell>
          <cell r="P109">
            <v>0.125</v>
          </cell>
        </row>
        <row r="110">
          <cell r="A110" t="str">
            <v>W00026</v>
          </cell>
          <cell r="B110">
            <v>101</v>
          </cell>
          <cell r="C110" t="str">
            <v>Sudhir M Neral</v>
          </cell>
          <cell r="D110">
            <v>1</v>
          </cell>
          <cell r="E110">
            <v>35339</v>
          </cell>
          <cell r="F110">
            <v>724270</v>
          </cell>
          <cell r="G110">
            <v>20.21</v>
          </cell>
          <cell r="H110" t="str">
            <v>MED SYSTEMS</v>
          </cell>
          <cell r="I110" t="e">
            <v>#REF!</v>
          </cell>
          <cell r="K110">
            <v>19.86</v>
          </cell>
          <cell r="L110">
            <v>14.85</v>
          </cell>
          <cell r="M110">
            <v>0.14849999999999999</v>
          </cell>
          <cell r="N110">
            <v>1.95E-2</v>
          </cell>
          <cell r="O110">
            <v>4.0000000000000001E-3</v>
          </cell>
          <cell r="P110">
            <v>0.125</v>
          </cell>
        </row>
        <row r="111">
          <cell r="A111" t="str">
            <v>W00069</v>
          </cell>
          <cell r="B111">
            <v>102</v>
          </cell>
          <cell r="C111" t="str">
            <v>Erode CT Scan</v>
          </cell>
          <cell r="D111">
            <v>1</v>
          </cell>
          <cell r="E111">
            <v>35339</v>
          </cell>
          <cell r="F111">
            <v>7923895</v>
          </cell>
          <cell r="G111">
            <v>20.21</v>
          </cell>
          <cell r="H111" t="str">
            <v>MED SYSTEMS</v>
          </cell>
          <cell r="I111" t="e">
            <v>#REF!</v>
          </cell>
          <cell r="K111">
            <v>19.86</v>
          </cell>
          <cell r="L111">
            <v>14.85</v>
          </cell>
          <cell r="M111">
            <v>0.14849999999999999</v>
          </cell>
          <cell r="N111">
            <v>1.95E-2</v>
          </cell>
          <cell r="O111">
            <v>4.0000000000000001E-3</v>
          </cell>
          <cell r="P111">
            <v>0.125</v>
          </cell>
        </row>
        <row r="112">
          <cell r="A112" t="str">
            <v>W00156</v>
          </cell>
          <cell r="B112">
            <v>103</v>
          </cell>
          <cell r="C112" t="str">
            <v>Fernandez Maternity Hospital</v>
          </cell>
          <cell r="D112">
            <v>1</v>
          </cell>
          <cell r="E112">
            <v>35339</v>
          </cell>
          <cell r="F112">
            <v>855000</v>
          </cell>
          <cell r="G112">
            <v>20.21</v>
          </cell>
          <cell r="H112" t="str">
            <v>MED SYSTEMS</v>
          </cell>
          <cell r="I112" t="e">
            <v>#REF!</v>
          </cell>
          <cell r="K112">
            <v>19.86</v>
          </cell>
          <cell r="L112">
            <v>14.85</v>
          </cell>
          <cell r="M112">
            <v>0.14849999999999999</v>
          </cell>
          <cell r="N112">
            <v>1.95E-2</v>
          </cell>
          <cell r="O112">
            <v>4.0000000000000001E-3</v>
          </cell>
          <cell r="P112">
            <v>0.125</v>
          </cell>
        </row>
        <row r="113">
          <cell r="A113" t="str">
            <v>W00013</v>
          </cell>
          <cell r="B113">
            <v>104</v>
          </cell>
          <cell r="C113" t="str">
            <v>Mangal Anand Hospital</v>
          </cell>
          <cell r="D113">
            <v>1</v>
          </cell>
          <cell r="E113">
            <v>35339</v>
          </cell>
          <cell r="F113">
            <v>1615000</v>
          </cell>
          <cell r="G113">
            <v>20.21</v>
          </cell>
          <cell r="H113" t="str">
            <v>MED SYSTEMS</v>
          </cell>
          <cell r="I113" t="e">
            <v>#REF!</v>
          </cell>
          <cell r="K113">
            <v>19.86</v>
          </cell>
          <cell r="L113">
            <v>14.85</v>
          </cell>
          <cell r="M113">
            <v>0.14849999999999999</v>
          </cell>
          <cell r="N113">
            <v>1.95E-2</v>
          </cell>
          <cell r="O113">
            <v>4.0000000000000001E-3</v>
          </cell>
          <cell r="P113">
            <v>0.125</v>
          </cell>
        </row>
        <row r="114">
          <cell r="A114" t="str">
            <v>W00192</v>
          </cell>
          <cell r="B114">
            <v>105</v>
          </cell>
          <cell r="C114" t="str">
            <v>Medinova Diagnostic Services</v>
          </cell>
          <cell r="D114">
            <v>3</v>
          </cell>
          <cell r="E114">
            <v>35339</v>
          </cell>
          <cell r="F114">
            <v>509402</v>
          </cell>
          <cell r="G114">
            <v>20.21</v>
          </cell>
          <cell r="H114" t="str">
            <v>MED SYSTEMS</v>
          </cell>
          <cell r="I114" t="e">
            <v>#REF!</v>
          </cell>
          <cell r="K114">
            <v>19.86</v>
          </cell>
          <cell r="L114">
            <v>14.85</v>
          </cell>
          <cell r="M114">
            <v>0.14849999999999999</v>
          </cell>
          <cell r="N114">
            <v>1.95E-2</v>
          </cell>
          <cell r="O114">
            <v>4.0000000000000001E-3</v>
          </cell>
          <cell r="P114">
            <v>0.125</v>
          </cell>
        </row>
        <row r="115">
          <cell r="A115" t="str">
            <v>W00028</v>
          </cell>
          <cell r="B115">
            <v>106</v>
          </cell>
          <cell r="C115" t="str">
            <v>Sethi Sonoscan</v>
          </cell>
          <cell r="D115">
            <v>1</v>
          </cell>
          <cell r="E115">
            <v>35339</v>
          </cell>
          <cell r="F115">
            <v>473726</v>
          </cell>
          <cell r="G115">
            <v>20.21</v>
          </cell>
          <cell r="H115" t="str">
            <v>MED SYSTEMS</v>
          </cell>
          <cell r="I115" t="e">
            <v>#REF!</v>
          </cell>
          <cell r="K115">
            <v>19.86</v>
          </cell>
          <cell r="L115">
            <v>14.85</v>
          </cell>
          <cell r="M115">
            <v>0.14849999999999999</v>
          </cell>
          <cell r="N115">
            <v>1.95E-2</v>
          </cell>
          <cell r="O115">
            <v>4.0000000000000001E-3</v>
          </cell>
          <cell r="P115">
            <v>0.125</v>
          </cell>
        </row>
        <row r="116">
          <cell r="A116" t="str">
            <v>W00161</v>
          </cell>
          <cell r="B116">
            <v>107</v>
          </cell>
          <cell r="C116" t="str">
            <v>Nandini Devi</v>
          </cell>
          <cell r="D116">
            <v>1</v>
          </cell>
          <cell r="E116">
            <v>35369</v>
          </cell>
          <cell r="F116">
            <v>689613</v>
          </cell>
          <cell r="G116">
            <v>20.21</v>
          </cell>
          <cell r="H116" t="str">
            <v>MED SYSTEMS</v>
          </cell>
          <cell r="I116" t="e">
            <v>#REF!</v>
          </cell>
          <cell r="K116">
            <v>19.86</v>
          </cell>
          <cell r="L116">
            <v>14.85</v>
          </cell>
          <cell r="M116">
            <v>0.14849999999999999</v>
          </cell>
          <cell r="N116">
            <v>1.95E-2</v>
          </cell>
          <cell r="O116">
            <v>4.0000000000000001E-3</v>
          </cell>
          <cell r="P116">
            <v>0.125</v>
          </cell>
        </row>
        <row r="117">
          <cell r="A117" t="str">
            <v>W00184</v>
          </cell>
          <cell r="B117">
            <v>108</v>
          </cell>
          <cell r="C117" t="str">
            <v>Sangeetha Hospital</v>
          </cell>
          <cell r="D117">
            <v>1</v>
          </cell>
          <cell r="E117">
            <v>35369</v>
          </cell>
          <cell r="F117">
            <v>705253</v>
          </cell>
          <cell r="G117">
            <v>20.21</v>
          </cell>
          <cell r="H117" t="str">
            <v>MED SYSTEMS</v>
          </cell>
          <cell r="I117" t="e">
            <v>#REF!</v>
          </cell>
          <cell r="K117">
            <v>19.86</v>
          </cell>
          <cell r="L117">
            <v>14.85</v>
          </cell>
          <cell r="M117">
            <v>0.14849999999999999</v>
          </cell>
          <cell r="N117">
            <v>1.95E-2</v>
          </cell>
          <cell r="O117">
            <v>4.0000000000000001E-3</v>
          </cell>
          <cell r="P117">
            <v>0.125</v>
          </cell>
        </row>
        <row r="118">
          <cell r="A118" t="str">
            <v>W00038</v>
          </cell>
          <cell r="B118">
            <v>109</v>
          </cell>
          <cell r="C118" t="str">
            <v>Baby Memorial</v>
          </cell>
          <cell r="D118">
            <v>1</v>
          </cell>
          <cell r="E118">
            <v>35419</v>
          </cell>
          <cell r="F118">
            <v>1947500</v>
          </cell>
          <cell r="G118">
            <v>19.739999999999998</v>
          </cell>
          <cell r="H118" t="str">
            <v>MED SYSTEMS</v>
          </cell>
          <cell r="I118" t="e">
            <v>#REF!</v>
          </cell>
          <cell r="K118">
            <v>19.39</v>
          </cell>
          <cell r="L118">
            <v>14.35</v>
          </cell>
          <cell r="M118">
            <v>0.14349999999999999</v>
          </cell>
          <cell r="N118">
            <v>1.95E-2</v>
          </cell>
          <cell r="O118">
            <v>4.0000000000000001E-3</v>
          </cell>
          <cell r="P118">
            <v>0.11999999999999998</v>
          </cell>
        </row>
        <row r="119">
          <cell r="A119" t="str">
            <v>W00160</v>
          </cell>
          <cell r="B119">
            <v>110</v>
          </cell>
          <cell r="C119" t="str">
            <v>BMR Imaging(revised in september 98)</v>
          </cell>
          <cell r="D119">
            <v>1</v>
          </cell>
          <cell r="E119">
            <v>35419</v>
          </cell>
          <cell r="F119">
            <v>14630000</v>
          </cell>
          <cell r="G119">
            <v>19.739999999999998</v>
          </cell>
          <cell r="H119" t="str">
            <v>MED SYSTEMS</v>
          </cell>
          <cell r="I119" t="e">
            <v>#REF!</v>
          </cell>
          <cell r="K119">
            <v>19.39</v>
          </cell>
          <cell r="L119">
            <v>14.35</v>
          </cell>
          <cell r="M119">
            <v>0.14349999999999999</v>
          </cell>
          <cell r="N119">
            <v>1.95E-2</v>
          </cell>
          <cell r="O119">
            <v>4.0000000000000001E-3</v>
          </cell>
          <cell r="P119">
            <v>0.11999999999999998</v>
          </cell>
        </row>
        <row r="120">
          <cell r="A120" t="str">
            <v>W00081</v>
          </cell>
          <cell r="B120">
            <v>111</v>
          </cell>
          <cell r="C120" t="str">
            <v>Dhanvantri</v>
          </cell>
          <cell r="D120">
            <v>2</v>
          </cell>
          <cell r="E120">
            <v>35419</v>
          </cell>
          <cell r="F120">
            <v>7226500</v>
          </cell>
          <cell r="G120">
            <v>19.739999999999998</v>
          </cell>
          <cell r="H120" t="str">
            <v>MED SYSTEMS</v>
          </cell>
          <cell r="I120" t="e">
            <v>#REF!</v>
          </cell>
          <cell r="K120">
            <v>19.39</v>
          </cell>
          <cell r="L120">
            <v>14.35</v>
          </cell>
          <cell r="M120">
            <v>0.14349999999999999</v>
          </cell>
          <cell r="N120">
            <v>1.95E-2</v>
          </cell>
          <cell r="O120">
            <v>4.0000000000000001E-3</v>
          </cell>
          <cell r="P120">
            <v>0.11999999999999998</v>
          </cell>
        </row>
        <row r="121">
          <cell r="A121" t="str">
            <v>W00140</v>
          </cell>
          <cell r="B121">
            <v>112</v>
          </cell>
          <cell r="C121" t="str">
            <v>Avudiappan</v>
          </cell>
          <cell r="D121">
            <v>1</v>
          </cell>
          <cell r="E121">
            <v>35419</v>
          </cell>
          <cell r="F121">
            <v>665000</v>
          </cell>
          <cell r="G121">
            <v>19.739999999999998</v>
          </cell>
          <cell r="I121" t="e">
            <v>#REF!</v>
          </cell>
          <cell r="J121">
            <v>22541.261720547947</v>
          </cell>
          <cell r="K121">
            <v>19.39</v>
          </cell>
          <cell r="L121">
            <v>14.35</v>
          </cell>
          <cell r="M121">
            <v>0.14349999999999999</v>
          </cell>
          <cell r="N121">
            <v>1.95E-2</v>
          </cell>
          <cell r="O121">
            <v>4.0000000000000001E-3</v>
          </cell>
          <cell r="P121">
            <v>0.11999999999999998</v>
          </cell>
        </row>
        <row r="122">
          <cell r="A122" t="str">
            <v>W00059</v>
          </cell>
          <cell r="B122">
            <v>113</v>
          </cell>
          <cell r="C122" t="str">
            <v>Kanakasabapathy</v>
          </cell>
          <cell r="D122">
            <v>1</v>
          </cell>
          <cell r="E122">
            <v>35419</v>
          </cell>
          <cell r="F122">
            <v>323000</v>
          </cell>
          <cell r="G122">
            <v>19.739999999999998</v>
          </cell>
          <cell r="I122" t="e">
            <v>#REF!</v>
          </cell>
          <cell r="J122">
            <v>6463.0909720547943</v>
          </cell>
          <cell r="K122">
            <v>19.39</v>
          </cell>
          <cell r="L122">
            <v>14.35</v>
          </cell>
          <cell r="M122">
            <v>0.14349999999999999</v>
          </cell>
          <cell r="N122">
            <v>1.95E-2</v>
          </cell>
          <cell r="O122">
            <v>4.0000000000000001E-3</v>
          </cell>
          <cell r="P122">
            <v>0.11999999999999998</v>
          </cell>
        </row>
        <row r="123">
          <cell r="A123" t="str">
            <v>W00157</v>
          </cell>
          <cell r="B123">
            <v>114</v>
          </cell>
          <cell r="C123" t="str">
            <v>Jessa Ram C Ram</v>
          </cell>
          <cell r="D123">
            <v>1</v>
          </cell>
          <cell r="E123">
            <v>35419</v>
          </cell>
          <cell r="F123">
            <v>1802370</v>
          </cell>
          <cell r="G123">
            <v>19.739999999999998</v>
          </cell>
          <cell r="H123" t="str">
            <v>MED SYSTEMS</v>
          </cell>
          <cell r="I123" t="e">
            <v>#REF!</v>
          </cell>
          <cell r="K123">
            <v>19.39</v>
          </cell>
          <cell r="L123">
            <v>14.35</v>
          </cell>
          <cell r="M123">
            <v>0.14349999999999999</v>
          </cell>
          <cell r="N123">
            <v>1.95E-2</v>
          </cell>
          <cell r="O123">
            <v>4.0000000000000001E-3</v>
          </cell>
          <cell r="P123">
            <v>0.11999999999999998</v>
          </cell>
        </row>
        <row r="124">
          <cell r="A124" t="str">
            <v>W00134</v>
          </cell>
          <cell r="B124">
            <v>115</v>
          </cell>
          <cell r="C124" t="str">
            <v>M.V.Diabetes</v>
          </cell>
          <cell r="D124">
            <v>1</v>
          </cell>
          <cell r="E124">
            <v>35419</v>
          </cell>
          <cell r="F124">
            <v>2149375</v>
          </cell>
          <cell r="G124">
            <v>19.739999999999998</v>
          </cell>
          <cell r="H124" t="str">
            <v>MED SYSTEMS</v>
          </cell>
          <cell r="I124" t="e">
            <v>#REF!</v>
          </cell>
          <cell r="K124">
            <v>19.39</v>
          </cell>
          <cell r="L124">
            <v>14.35</v>
          </cell>
          <cell r="M124">
            <v>0.14349999999999999</v>
          </cell>
          <cell r="N124">
            <v>1.95E-2</v>
          </cell>
          <cell r="O124">
            <v>4.0000000000000001E-3</v>
          </cell>
          <cell r="P124">
            <v>0.11999999999999998</v>
          </cell>
        </row>
        <row r="125">
          <cell r="A125" t="str">
            <v>W00239</v>
          </cell>
          <cell r="B125">
            <v>116</v>
          </cell>
          <cell r="C125" t="str">
            <v>Mangal Anand Hospital(foreclosed in august 99)</v>
          </cell>
          <cell r="D125">
            <v>2</v>
          </cell>
          <cell r="E125">
            <v>35419</v>
          </cell>
          <cell r="F125">
            <v>5470000</v>
          </cell>
          <cell r="G125">
            <v>19.739999999999998</v>
          </cell>
          <cell r="H125" t="str">
            <v>MED SYSTEMS</v>
          </cell>
          <cell r="I125" t="e">
            <v>#REF!</v>
          </cell>
          <cell r="K125">
            <v>19.39</v>
          </cell>
          <cell r="L125">
            <v>14.35</v>
          </cell>
          <cell r="M125">
            <v>0.14349999999999999</v>
          </cell>
          <cell r="N125">
            <v>1.95E-2</v>
          </cell>
          <cell r="O125">
            <v>4.0000000000000001E-3</v>
          </cell>
          <cell r="P125">
            <v>0.11999999999999998</v>
          </cell>
        </row>
        <row r="126">
          <cell r="A126" t="str">
            <v>W00061</v>
          </cell>
          <cell r="B126">
            <v>117</v>
          </cell>
          <cell r="C126" t="str">
            <v>Polylab</v>
          </cell>
          <cell r="D126">
            <v>1</v>
          </cell>
          <cell r="E126">
            <v>35419</v>
          </cell>
          <cell r="F126">
            <v>433376</v>
          </cell>
          <cell r="G126">
            <v>19.739999999999998</v>
          </cell>
          <cell r="H126" t="str">
            <v>MED SYSTEMS</v>
          </cell>
          <cell r="I126" t="e">
            <v>#REF!</v>
          </cell>
          <cell r="K126">
            <v>19.39</v>
          </cell>
          <cell r="L126">
            <v>14.35</v>
          </cell>
          <cell r="M126">
            <v>0.14349999999999999</v>
          </cell>
          <cell r="N126">
            <v>1.95E-2</v>
          </cell>
          <cell r="O126">
            <v>4.0000000000000001E-3</v>
          </cell>
          <cell r="P126">
            <v>0.11999999999999998</v>
          </cell>
        </row>
        <row r="127">
          <cell r="A127" t="str">
            <v>W00060</v>
          </cell>
          <cell r="B127">
            <v>118</v>
          </cell>
          <cell r="C127" t="str">
            <v>AVMM Associates</v>
          </cell>
          <cell r="D127">
            <v>1</v>
          </cell>
          <cell r="E127">
            <v>35510</v>
          </cell>
          <cell r="F127">
            <v>2070000</v>
          </cell>
          <cell r="G127">
            <v>17.8</v>
          </cell>
          <cell r="H127" t="str">
            <v>MED SYSTEMS</v>
          </cell>
          <cell r="I127" t="e">
            <v>#REF!</v>
          </cell>
          <cell r="K127">
            <v>18.37</v>
          </cell>
          <cell r="L127">
            <v>14.35</v>
          </cell>
          <cell r="M127">
            <v>0.14349999999999999</v>
          </cell>
          <cell r="N127">
            <v>1.95E-2</v>
          </cell>
          <cell r="O127">
            <v>4.0000000000000001E-3</v>
          </cell>
          <cell r="P127">
            <v>0.11999999999999998</v>
          </cell>
        </row>
        <row r="128">
          <cell r="A128" t="str">
            <v>W00002</v>
          </cell>
          <cell r="B128">
            <v>119</v>
          </cell>
          <cell r="C128" t="str">
            <v>Devi Scan Pvt Ltd(revised in sep 98)</v>
          </cell>
          <cell r="D128">
            <v>1</v>
          </cell>
          <cell r="E128">
            <v>35510</v>
          </cell>
          <cell r="F128">
            <v>25568100</v>
          </cell>
          <cell r="G128">
            <v>17.8</v>
          </cell>
          <cell r="H128" t="str">
            <v>MED SYSTEMS</v>
          </cell>
          <cell r="I128" t="e">
            <v>#REF!</v>
          </cell>
          <cell r="K128">
            <v>18.37</v>
          </cell>
          <cell r="L128">
            <v>14.35</v>
          </cell>
          <cell r="M128">
            <v>0.14349999999999999</v>
          </cell>
          <cell r="N128">
            <v>1.95E-2</v>
          </cell>
          <cell r="O128">
            <v>4.0000000000000001E-3</v>
          </cell>
          <cell r="P128">
            <v>0.11999999999999998</v>
          </cell>
        </row>
        <row r="129">
          <cell r="A129" t="str">
            <v>W00123</v>
          </cell>
          <cell r="B129">
            <v>120</v>
          </cell>
          <cell r="C129" t="str">
            <v>Doctor's Xray</v>
          </cell>
          <cell r="D129">
            <v>2</v>
          </cell>
          <cell r="E129">
            <v>35510</v>
          </cell>
          <cell r="F129">
            <v>403636</v>
          </cell>
          <cell r="G129">
            <v>17.8</v>
          </cell>
          <cell r="H129" t="str">
            <v>MED SYSTEMS</v>
          </cell>
          <cell r="I129" t="e">
            <v>#REF!</v>
          </cell>
          <cell r="K129">
            <v>18.37</v>
          </cell>
          <cell r="L129">
            <v>14.35</v>
          </cell>
          <cell r="M129">
            <v>0.14349999999999999</v>
          </cell>
          <cell r="N129">
            <v>1.95E-2</v>
          </cell>
          <cell r="O129">
            <v>4.0000000000000001E-3</v>
          </cell>
          <cell r="P129">
            <v>0.11999999999999998</v>
          </cell>
        </row>
        <row r="130">
          <cell r="A130" t="str">
            <v>W00207</v>
          </cell>
          <cell r="B130">
            <v>121</v>
          </cell>
          <cell r="C130" t="str">
            <v>Meenakshi Das-II</v>
          </cell>
          <cell r="D130">
            <v>2</v>
          </cell>
          <cell r="E130">
            <v>35510</v>
          </cell>
          <cell r="F130">
            <v>836000</v>
          </cell>
          <cell r="G130">
            <v>17.8</v>
          </cell>
          <cell r="H130" t="str">
            <v>MED SYSTEMS</v>
          </cell>
          <cell r="I130" t="e">
            <v>#REF!</v>
          </cell>
          <cell r="J130">
            <v>29683.75835068493</v>
          </cell>
          <cell r="K130">
            <v>18.37</v>
          </cell>
          <cell r="L130">
            <v>14.35</v>
          </cell>
          <cell r="M130">
            <v>0.14349999999999999</v>
          </cell>
          <cell r="N130">
            <v>1.95E-2</v>
          </cell>
          <cell r="O130">
            <v>4.0000000000000001E-3</v>
          </cell>
          <cell r="P130">
            <v>0.11999999999999998</v>
          </cell>
        </row>
        <row r="131">
          <cell r="A131" t="str">
            <v>W00031</v>
          </cell>
          <cell r="B131">
            <v>122</v>
          </cell>
          <cell r="C131" t="str">
            <v>Rama Rao</v>
          </cell>
          <cell r="D131">
            <v>1</v>
          </cell>
          <cell r="E131">
            <v>35510</v>
          </cell>
          <cell r="F131">
            <v>697437</v>
          </cell>
          <cell r="G131">
            <v>17.8</v>
          </cell>
          <cell r="H131" t="str">
            <v>MED SYSTEMS</v>
          </cell>
          <cell r="I131" t="e">
            <v>#REF!</v>
          </cell>
          <cell r="J131">
            <v>19606.109804109587</v>
          </cell>
          <cell r="K131">
            <v>18.37</v>
          </cell>
          <cell r="L131">
            <v>14.35</v>
          </cell>
          <cell r="M131">
            <v>0.14349999999999999</v>
          </cell>
          <cell r="N131">
            <v>1.95E-2</v>
          </cell>
          <cell r="O131">
            <v>4.0000000000000001E-3</v>
          </cell>
          <cell r="P131">
            <v>0.11999999999999998</v>
          </cell>
        </row>
        <row r="132">
          <cell r="A132" t="str">
            <v>W00212</v>
          </cell>
          <cell r="B132">
            <v>123</v>
          </cell>
          <cell r="C132" t="str">
            <v>Karthik Scan &amp; Diagnostics</v>
          </cell>
          <cell r="D132">
            <v>1</v>
          </cell>
          <cell r="E132">
            <v>35510</v>
          </cell>
          <cell r="F132">
            <v>8500000</v>
          </cell>
          <cell r="G132">
            <v>17.8</v>
          </cell>
          <cell r="H132" t="str">
            <v>MED SYSTEMS</v>
          </cell>
          <cell r="I132" t="e">
            <v>#REF!</v>
          </cell>
          <cell r="K132">
            <v>18.37</v>
          </cell>
          <cell r="L132">
            <v>14.35</v>
          </cell>
          <cell r="M132">
            <v>0.14349999999999999</v>
          </cell>
          <cell r="N132">
            <v>1.95E-2</v>
          </cell>
          <cell r="O132">
            <v>4.0000000000000001E-3</v>
          </cell>
          <cell r="P132">
            <v>0.11999999999999998</v>
          </cell>
        </row>
        <row r="133">
          <cell r="A133" t="str">
            <v>W00085</v>
          </cell>
          <cell r="B133">
            <v>124</v>
          </cell>
          <cell r="C133" t="str">
            <v>Kishore Diagnostics Pvt Ltd</v>
          </cell>
          <cell r="D133">
            <v>1</v>
          </cell>
          <cell r="E133">
            <v>35510</v>
          </cell>
          <cell r="F133">
            <v>683800</v>
          </cell>
          <cell r="G133">
            <v>17.8</v>
          </cell>
          <cell r="H133" t="str">
            <v>MED SYSTEMS</v>
          </cell>
          <cell r="I133" t="e">
            <v>#REF!</v>
          </cell>
          <cell r="K133">
            <v>18.37</v>
          </cell>
          <cell r="L133">
            <v>14.35</v>
          </cell>
          <cell r="M133">
            <v>0.14349999999999999</v>
          </cell>
          <cell r="N133">
            <v>1.95E-2</v>
          </cell>
          <cell r="O133">
            <v>4.0000000000000001E-3</v>
          </cell>
          <cell r="P133">
            <v>0.11999999999999998</v>
          </cell>
        </row>
        <row r="134">
          <cell r="A134" t="str">
            <v>W00152</v>
          </cell>
          <cell r="B134">
            <v>125</v>
          </cell>
          <cell r="C134" t="str">
            <v>Parul Dewan</v>
          </cell>
          <cell r="D134">
            <v>1</v>
          </cell>
          <cell r="E134">
            <v>35510</v>
          </cell>
          <cell r="F134">
            <v>688750</v>
          </cell>
          <cell r="G134">
            <v>17.8</v>
          </cell>
          <cell r="H134" t="str">
            <v>MED SYSTEMS</v>
          </cell>
          <cell r="I134" t="e">
            <v>#REF!</v>
          </cell>
          <cell r="K134">
            <v>18.37</v>
          </cell>
          <cell r="L134">
            <v>14.35</v>
          </cell>
          <cell r="M134">
            <v>0.14349999999999999</v>
          </cell>
          <cell r="N134">
            <v>1.95E-2</v>
          </cell>
          <cell r="O134">
            <v>4.0000000000000001E-3</v>
          </cell>
          <cell r="P134">
            <v>0.11999999999999998</v>
          </cell>
        </row>
        <row r="135">
          <cell r="A135" t="str">
            <v>W00143</v>
          </cell>
          <cell r="B135">
            <v>126</v>
          </cell>
          <cell r="C135" t="str">
            <v>Sethuraman</v>
          </cell>
          <cell r="D135">
            <v>1</v>
          </cell>
          <cell r="E135">
            <v>35510</v>
          </cell>
          <cell r="F135">
            <v>4275000</v>
          </cell>
          <cell r="G135">
            <v>17.8</v>
          </cell>
          <cell r="H135" t="str">
            <v>MED SYSTEMS</v>
          </cell>
          <cell r="I135" t="e">
            <v>#REF!</v>
          </cell>
          <cell r="K135">
            <v>18.37</v>
          </cell>
          <cell r="L135">
            <v>14.35</v>
          </cell>
          <cell r="M135">
            <v>0.14349999999999999</v>
          </cell>
          <cell r="N135">
            <v>1.95E-2</v>
          </cell>
          <cell r="O135">
            <v>4.0000000000000001E-3</v>
          </cell>
          <cell r="P135">
            <v>0.11999999999999998</v>
          </cell>
        </row>
        <row r="136">
          <cell r="A136" t="str">
            <v>W00185</v>
          </cell>
          <cell r="B136">
            <v>127</v>
          </cell>
          <cell r="C136" t="str">
            <v>X Labs</v>
          </cell>
          <cell r="D136">
            <v>1</v>
          </cell>
          <cell r="E136">
            <v>35510</v>
          </cell>
          <cell r="F136">
            <v>400000</v>
          </cell>
          <cell r="G136">
            <v>17.8</v>
          </cell>
          <cell r="H136" t="str">
            <v>MED SYSTEMS</v>
          </cell>
          <cell r="I136" t="e">
            <v>#REF!</v>
          </cell>
          <cell r="K136">
            <v>18.37</v>
          </cell>
          <cell r="L136">
            <v>14.35</v>
          </cell>
          <cell r="M136">
            <v>0.14349999999999999</v>
          </cell>
          <cell r="N136">
            <v>1.95E-2</v>
          </cell>
          <cell r="O136">
            <v>4.0000000000000001E-3</v>
          </cell>
          <cell r="P136">
            <v>0.11999999999999998</v>
          </cell>
        </row>
        <row r="137">
          <cell r="A137" t="str">
            <v>W00030</v>
          </cell>
          <cell r="B137">
            <v>128</v>
          </cell>
          <cell r="C137" t="str">
            <v>Y Mohan Reddy</v>
          </cell>
          <cell r="D137">
            <v>1</v>
          </cell>
          <cell r="E137">
            <v>35510</v>
          </cell>
          <cell r="F137">
            <v>692455</v>
          </cell>
          <cell r="G137">
            <v>17.8</v>
          </cell>
          <cell r="H137" t="str">
            <v>MED SYSTEMS</v>
          </cell>
          <cell r="I137" t="e">
            <v>#REF!</v>
          </cell>
          <cell r="K137">
            <v>18.37</v>
          </cell>
          <cell r="L137">
            <v>14.35</v>
          </cell>
          <cell r="M137">
            <v>0.14349999999999999</v>
          </cell>
          <cell r="N137">
            <v>1.95E-2</v>
          </cell>
          <cell r="O137">
            <v>4.0000000000000001E-3</v>
          </cell>
          <cell r="P137">
            <v>0.11999999999999998</v>
          </cell>
        </row>
        <row r="138">
          <cell r="A138" t="str">
            <v>W00121</v>
          </cell>
          <cell r="B138">
            <v>129</v>
          </cell>
          <cell r="C138" t="str">
            <v>A Saritha</v>
          </cell>
          <cell r="D138">
            <v>1</v>
          </cell>
          <cell r="E138">
            <v>35520</v>
          </cell>
          <cell r="F138">
            <v>437000</v>
          </cell>
          <cell r="G138">
            <v>17.8</v>
          </cell>
          <cell r="H138" t="str">
            <v>MED SYSTEMS</v>
          </cell>
          <cell r="I138" t="e">
            <v>#REF!</v>
          </cell>
          <cell r="K138">
            <v>18.37</v>
          </cell>
          <cell r="L138">
            <v>14.35</v>
          </cell>
          <cell r="M138">
            <v>0.14349999999999999</v>
          </cell>
          <cell r="N138">
            <v>1.95E-2</v>
          </cell>
          <cell r="O138">
            <v>4.0000000000000001E-3</v>
          </cell>
          <cell r="P138">
            <v>0.11999999999999998</v>
          </cell>
        </row>
        <row r="139">
          <cell r="A139" t="str">
            <v>W00166</v>
          </cell>
          <cell r="B139">
            <v>130</v>
          </cell>
          <cell r="C139" t="str">
            <v>Apex Hospital</v>
          </cell>
          <cell r="D139">
            <v>1</v>
          </cell>
          <cell r="E139">
            <v>35520</v>
          </cell>
          <cell r="F139">
            <v>712500</v>
          </cell>
          <cell r="G139">
            <v>17.8</v>
          </cell>
          <cell r="H139" t="str">
            <v>MED SYSTEMS</v>
          </cell>
          <cell r="I139" t="e">
            <v>#REF!</v>
          </cell>
          <cell r="K139">
            <v>18.37</v>
          </cell>
          <cell r="L139">
            <v>14.35</v>
          </cell>
          <cell r="M139">
            <v>0.14349999999999999</v>
          </cell>
          <cell r="N139">
            <v>1.95E-2</v>
          </cell>
          <cell r="O139">
            <v>4.0000000000000001E-3</v>
          </cell>
          <cell r="P139">
            <v>0.11999999999999998</v>
          </cell>
        </row>
        <row r="140">
          <cell r="A140" t="str">
            <v>W00082</v>
          </cell>
          <cell r="B140">
            <v>131</v>
          </cell>
          <cell r="C140" t="str">
            <v>Diagnostics Lab &amp; Xray</v>
          </cell>
          <cell r="D140">
            <v>1</v>
          </cell>
          <cell r="E140">
            <v>35520</v>
          </cell>
          <cell r="F140">
            <v>665000</v>
          </cell>
          <cell r="G140">
            <v>17.8</v>
          </cell>
          <cell r="H140" t="str">
            <v>MED SYSTEMS</v>
          </cell>
          <cell r="I140" t="e">
            <v>#REF!</v>
          </cell>
          <cell r="K140">
            <v>18.37</v>
          </cell>
          <cell r="L140">
            <v>14.35</v>
          </cell>
          <cell r="M140">
            <v>0.14349999999999999</v>
          </cell>
          <cell r="N140">
            <v>1.95E-2</v>
          </cell>
          <cell r="O140">
            <v>4.0000000000000001E-3</v>
          </cell>
          <cell r="P140">
            <v>0.11999999999999998</v>
          </cell>
        </row>
        <row r="141">
          <cell r="A141" t="str">
            <v>W00073</v>
          </cell>
          <cell r="B141">
            <v>132</v>
          </cell>
          <cell r="C141" t="str">
            <v>Jeyasekharan</v>
          </cell>
          <cell r="D141">
            <v>1</v>
          </cell>
          <cell r="E141">
            <v>35520</v>
          </cell>
          <cell r="F141">
            <v>2636250</v>
          </cell>
          <cell r="G141">
            <v>17.8</v>
          </cell>
          <cell r="H141" t="str">
            <v>MED SYSTEMS</v>
          </cell>
          <cell r="I141" t="e">
            <v>#REF!</v>
          </cell>
          <cell r="J141">
            <v>4859.8092986301372</v>
          </cell>
          <cell r="K141">
            <v>18.37</v>
          </cell>
          <cell r="L141">
            <v>14.35</v>
          </cell>
          <cell r="M141">
            <v>0.14349999999999999</v>
          </cell>
          <cell r="N141">
            <v>1.95E-2</v>
          </cell>
          <cell r="O141">
            <v>4.0000000000000001E-3</v>
          </cell>
          <cell r="P141">
            <v>0.11999999999999998</v>
          </cell>
        </row>
        <row r="142">
          <cell r="A142" t="str">
            <v>W00164</v>
          </cell>
          <cell r="B142">
            <v>133</v>
          </cell>
          <cell r="C142" t="str">
            <v>Maya Shenoy</v>
          </cell>
          <cell r="D142">
            <v>1</v>
          </cell>
          <cell r="E142">
            <v>35520</v>
          </cell>
          <cell r="F142">
            <v>340500</v>
          </cell>
          <cell r="G142">
            <v>17.8</v>
          </cell>
          <cell r="H142" t="str">
            <v>MED SYSTEMS</v>
          </cell>
          <cell r="I142" t="e">
            <v>#REF!</v>
          </cell>
          <cell r="K142">
            <v>18.37</v>
          </cell>
          <cell r="L142">
            <v>14.35</v>
          </cell>
          <cell r="M142">
            <v>0.14349999999999999</v>
          </cell>
          <cell r="N142">
            <v>1.95E-2</v>
          </cell>
          <cell r="O142">
            <v>4.0000000000000001E-3</v>
          </cell>
          <cell r="P142">
            <v>0.11999999999999998</v>
          </cell>
        </row>
        <row r="143">
          <cell r="A143" t="str">
            <v>W00155</v>
          </cell>
          <cell r="B143">
            <v>134</v>
          </cell>
          <cell r="C143" t="str">
            <v>Neet Hospital</v>
          </cell>
          <cell r="D143">
            <v>1</v>
          </cell>
          <cell r="E143">
            <v>35520</v>
          </cell>
          <cell r="F143">
            <v>3420000</v>
          </cell>
          <cell r="G143">
            <v>17.8</v>
          </cell>
          <cell r="H143" t="str">
            <v>MED SYSTEMS</v>
          </cell>
          <cell r="I143" t="e">
            <v>#REF!</v>
          </cell>
          <cell r="K143">
            <v>18.37</v>
          </cell>
          <cell r="L143">
            <v>14.35</v>
          </cell>
          <cell r="M143">
            <v>0.14349999999999999</v>
          </cell>
          <cell r="N143">
            <v>1.95E-2</v>
          </cell>
          <cell r="O143">
            <v>4.0000000000000001E-3</v>
          </cell>
          <cell r="P143">
            <v>0.11999999999999998</v>
          </cell>
        </row>
        <row r="144">
          <cell r="A144" t="str">
            <v>W00011</v>
          </cell>
          <cell r="B144">
            <v>135</v>
          </cell>
          <cell r="C144" t="str">
            <v>Ratanada Xray</v>
          </cell>
          <cell r="D144">
            <v>1</v>
          </cell>
          <cell r="E144">
            <v>35520</v>
          </cell>
          <cell r="F144">
            <v>638466</v>
          </cell>
          <cell r="G144">
            <v>17.8</v>
          </cell>
          <cell r="H144" t="str">
            <v>MED SYSTEMS</v>
          </cell>
          <cell r="I144" t="e">
            <v>#REF!</v>
          </cell>
          <cell r="K144">
            <v>18.37</v>
          </cell>
          <cell r="L144">
            <v>14.35</v>
          </cell>
          <cell r="M144">
            <v>0.14349999999999999</v>
          </cell>
          <cell r="N144">
            <v>1.95E-2</v>
          </cell>
          <cell r="O144">
            <v>4.0000000000000001E-3</v>
          </cell>
          <cell r="P144">
            <v>0.11999999999999998</v>
          </cell>
        </row>
        <row r="145">
          <cell r="A145" t="str">
            <v>W00071</v>
          </cell>
          <cell r="B145">
            <v>136</v>
          </cell>
          <cell r="C145" t="str">
            <v>Sathya Sai Baba Hospital</v>
          </cell>
          <cell r="D145">
            <v>1</v>
          </cell>
          <cell r="E145">
            <v>35520</v>
          </cell>
          <cell r="F145">
            <v>1425000</v>
          </cell>
          <cell r="G145">
            <v>17.8</v>
          </cell>
          <cell r="H145" t="str">
            <v>MED SYSTEMS</v>
          </cell>
          <cell r="I145" t="e">
            <v>#REF!</v>
          </cell>
          <cell r="K145">
            <v>18.37</v>
          </cell>
          <cell r="L145">
            <v>14.35</v>
          </cell>
          <cell r="M145">
            <v>0.14349999999999999</v>
          </cell>
          <cell r="N145">
            <v>1.95E-2</v>
          </cell>
          <cell r="O145">
            <v>4.0000000000000001E-3</v>
          </cell>
          <cell r="P145">
            <v>0.11999999999999998</v>
          </cell>
        </row>
        <row r="146">
          <cell r="A146" t="str">
            <v>W00162</v>
          </cell>
          <cell r="B146">
            <v>137</v>
          </cell>
          <cell r="C146" t="str">
            <v>Valsangkar</v>
          </cell>
          <cell r="D146">
            <v>1</v>
          </cell>
          <cell r="E146">
            <v>35537</v>
          </cell>
          <cell r="F146">
            <v>4550000</v>
          </cell>
          <cell r="G146">
            <v>0</v>
          </cell>
          <cell r="H146" t="str">
            <v>MED SYSTEMS</v>
          </cell>
          <cell r="I146" t="e">
            <v>#REF!</v>
          </cell>
          <cell r="K146">
            <v>18.190000000000001</v>
          </cell>
          <cell r="L146">
            <v>13.85</v>
          </cell>
          <cell r="M146">
            <v>0.13849999999999998</v>
          </cell>
          <cell r="N146">
            <v>1.95E-2</v>
          </cell>
          <cell r="O146">
            <v>4.0000000000000001E-3</v>
          </cell>
          <cell r="P146">
            <v>0.11499999999999998</v>
          </cell>
        </row>
        <row r="147">
          <cell r="A147" t="str">
            <v>W00167</v>
          </cell>
          <cell r="B147">
            <v>138</v>
          </cell>
          <cell r="C147" t="str">
            <v>Mary Calvert Holdsworth</v>
          </cell>
          <cell r="D147">
            <v>1</v>
          </cell>
          <cell r="E147">
            <v>35537</v>
          </cell>
          <cell r="F147">
            <v>1425000</v>
          </cell>
          <cell r="G147">
            <v>17.600000000000001</v>
          </cell>
          <cell r="H147" t="str">
            <v>MED SYSTEMS</v>
          </cell>
          <cell r="I147" t="e">
            <v>#REF!</v>
          </cell>
          <cell r="K147">
            <v>18.190000000000001</v>
          </cell>
          <cell r="L147">
            <v>13.85</v>
          </cell>
          <cell r="M147">
            <v>0.13849999999999998</v>
          </cell>
          <cell r="N147">
            <v>1.95E-2</v>
          </cell>
          <cell r="O147">
            <v>4.0000000000000001E-3</v>
          </cell>
          <cell r="P147">
            <v>0.11499999999999998</v>
          </cell>
        </row>
        <row r="148">
          <cell r="A148" t="str">
            <v>W00020</v>
          </cell>
          <cell r="B148">
            <v>139</v>
          </cell>
          <cell r="C148" t="str">
            <v>R K Diagnostics</v>
          </cell>
          <cell r="D148">
            <v>1</v>
          </cell>
          <cell r="E148">
            <v>35537</v>
          </cell>
          <cell r="F148">
            <v>4806439</v>
          </cell>
          <cell r="G148">
            <v>17.600000000000001</v>
          </cell>
          <cell r="H148" t="str">
            <v>MED SYSTEMS</v>
          </cell>
          <cell r="I148" t="e">
            <v>#REF!</v>
          </cell>
          <cell r="K148">
            <v>18.190000000000001</v>
          </cell>
          <cell r="L148">
            <v>13.85</v>
          </cell>
          <cell r="M148">
            <v>0.13849999999999998</v>
          </cell>
          <cell r="N148">
            <v>1.95E-2</v>
          </cell>
          <cell r="O148">
            <v>4.0000000000000001E-3</v>
          </cell>
          <cell r="P148">
            <v>0.11499999999999998</v>
          </cell>
        </row>
        <row r="149">
          <cell r="A149" t="str">
            <v>W00169</v>
          </cell>
          <cell r="B149">
            <v>140</v>
          </cell>
          <cell r="C149" t="str">
            <v>S Suja</v>
          </cell>
          <cell r="D149">
            <v>1</v>
          </cell>
          <cell r="E149">
            <v>35537</v>
          </cell>
          <cell r="F149">
            <v>665000</v>
          </cell>
          <cell r="G149">
            <v>17.600000000000001</v>
          </cell>
          <cell r="H149" t="str">
            <v>MED SYSTEMS</v>
          </cell>
          <cell r="I149" t="e">
            <v>#REF!</v>
          </cell>
          <cell r="K149">
            <v>18.190000000000001</v>
          </cell>
          <cell r="L149">
            <v>13.85</v>
          </cell>
          <cell r="M149">
            <v>0.13849999999999998</v>
          </cell>
          <cell r="N149">
            <v>1.95E-2</v>
          </cell>
          <cell r="O149">
            <v>4.0000000000000001E-3</v>
          </cell>
          <cell r="P149">
            <v>0.11499999999999998</v>
          </cell>
        </row>
        <row r="150">
          <cell r="A150" t="str">
            <v>W00168</v>
          </cell>
          <cell r="B150">
            <v>141</v>
          </cell>
          <cell r="C150" t="str">
            <v>Tuticorin Medical Imaging</v>
          </cell>
          <cell r="D150">
            <v>1</v>
          </cell>
          <cell r="E150">
            <v>35537</v>
          </cell>
          <cell r="F150">
            <v>641250</v>
          </cell>
          <cell r="G150">
            <v>17.600000000000001</v>
          </cell>
          <cell r="H150" t="str">
            <v>MED SYSTEMS</v>
          </cell>
          <cell r="I150" t="e">
            <v>#REF!</v>
          </cell>
          <cell r="K150">
            <v>18.190000000000001</v>
          </cell>
          <cell r="L150">
            <v>13.85</v>
          </cell>
          <cell r="M150">
            <v>0.13849999999999998</v>
          </cell>
          <cell r="N150">
            <v>1.95E-2</v>
          </cell>
          <cell r="O150">
            <v>4.0000000000000001E-3</v>
          </cell>
          <cell r="P150">
            <v>0.11499999999999998</v>
          </cell>
        </row>
        <row r="151">
          <cell r="A151" t="str">
            <v>W00027</v>
          </cell>
          <cell r="B151">
            <v>142</v>
          </cell>
          <cell r="C151" t="str">
            <v>Welcome X-Ray</v>
          </cell>
          <cell r="D151">
            <v>1</v>
          </cell>
          <cell r="E151">
            <v>35537</v>
          </cell>
          <cell r="F151">
            <v>669750</v>
          </cell>
          <cell r="G151">
            <v>17.600000000000001</v>
          </cell>
          <cell r="H151" t="str">
            <v>MED SYSTEMS</v>
          </cell>
          <cell r="I151" t="e">
            <v>#REF!</v>
          </cell>
          <cell r="K151">
            <v>18.190000000000001</v>
          </cell>
          <cell r="L151">
            <v>13.85</v>
          </cell>
          <cell r="M151">
            <v>0.13849999999999998</v>
          </cell>
          <cell r="N151">
            <v>1.95E-2</v>
          </cell>
          <cell r="O151">
            <v>4.0000000000000001E-3</v>
          </cell>
          <cell r="P151">
            <v>0.11499999999999998</v>
          </cell>
        </row>
        <row r="152">
          <cell r="A152" t="str">
            <v>W00076</v>
          </cell>
          <cell r="B152">
            <v>143</v>
          </cell>
          <cell r="C152" t="str">
            <v>Apollo Medical Investigation</v>
          </cell>
          <cell r="D152">
            <v>2</v>
          </cell>
          <cell r="E152">
            <v>35576</v>
          </cell>
          <cell r="F152">
            <v>22325000</v>
          </cell>
          <cell r="G152">
            <v>0</v>
          </cell>
          <cell r="H152" t="str">
            <v>MED SYSTEMS</v>
          </cell>
          <cell r="I152" t="e">
            <v>#REF!</v>
          </cell>
          <cell r="K152">
            <v>17.38</v>
          </cell>
          <cell r="L152">
            <v>13.85</v>
          </cell>
          <cell r="M152">
            <v>0.13849999999999998</v>
          </cell>
          <cell r="N152">
            <v>1.95E-2</v>
          </cell>
          <cell r="O152">
            <v>4.0000000000000001E-3</v>
          </cell>
          <cell r="P152">
            <v>0.11499999999999998</v>
          </cell>
        </row>
        <row r="153">
          <cell r="A153" t="str">
            <v>W00075</v>
          </cell>
          <cell r="B153">
            <v>144</v>
          </cell>
          <cell r="C153" t="str">
            <v>R K Chakrabarthi</v>
          </cell>
          <cell r="D153">
            <v>1</v>
          </cell>
          <cell r="E153">
            <v>35576</v>
          </cell>
          <cell r="F153">
            <v>684000</v>
          </cell>
          <cell r="G153">
            <v>17.68</v>
          </cell>
          <cell r="H153" t="str">
            <v>MED SYSTEMS</v>
          </cell>
          <cell r="I153" t="e">
            <v>#REF!</v>
          </cell>
          <cell r="J153">
            <v>28920.29579178082</v>
          </cell>
          <cell r="K153">
            <v>17.38</v>
          </cell>
          <cell r="L153">
            <v>13.85</v>
          </cell>
          <cell r="M153">
            <v>0.13849999999999998</v>
          </cell>
          <cell r="N153">
            <v>1.95E-2</v>
          </cell>
          <cell r="O153">
            <v>4.0000000000000001E-3</v>
          </cell>
          <cell r="P153">
            <v>0.11499999999999998</v>
          </cell>
        </row>
        <row r="154">
          <cell r="A154" t="str">
            <v>W00078</v>
          </cell>
          <cell r="B154">
            <v>145</v>
          </cell>
          <cell r="C154" t="str">
            <v>GG Hospital</v>
          </cell>
          <cell r="D154">
            <v>1</v>
          </cell>
          <cell r="E154">
            <v>35576</v>
          </cell>
          <cell r="F154">
            <v>1603430</v>
          </cell>
          <cell r="G154">
            <v>17.68</v>
          </cell>
          <cell r="H154" t="str">
            <v>MED SYSTEMS</v>
          </cell>
          <cell r="I154" t="e">
            <v>#REF!</v>
          </cell>
          <cell r="K154">
            <v>17.38</v>
          </cell>
          <cell r="L154">
            <v>13.85</v>
          </cell>
          <cell r="M154">
            <v>0.13849999999999998</v>
          </cell>
          <cell r="N154">
            <v>1.95E-2</v>
          </cell>
          <cell r="O154">
            <v>4.0000000000000001E-3</v>
          </cell>
          <cell r="P154">
            <v>0.11499999999999998</v>
          </cell>
        </row>
        <row r="155">
          <cell r="A155" t="str">
            <v>W00181</v>
          </cell>
          <cell r="B155">
            <v>146</v>
          </cell>
          <cell r="C155" t="str">
            <v>Medinova Diagnostics Services</v>
          </cell>
          <cell r="D155">
            <v>4</v>
          </cell>
          <cell r="E155">
            <v>35576</v>
          </cell>
          <cell r="F155">
            <v>1313804</v>
          </cell>
          <cell r="G155">
            <v>17.68</v>
          </cell>
          <cell r="H155" t="str">
            <v>MED SYSTEMS</v>
          </cell>
          <cell r="I155" t="e">
            <v>#REF!</v>
          </cell>
          <cell r="K155">
            <v>17.38</v>
          </cell>
          <cell r="L155">
            <v>13.85</v>
          </cell>
          <cell r="M155">
            <v>0.13849999999999998</v>
          </cell>
          <cell r="N155">
            <v>1.95E-2</v>
          </cell>
          <cell r="O155">
            <v>4.0000000000000001E-3</v>
          </cell>
          <cell r="P155">
            <v>0.11499999999999998</v>
          </cell>
        </row>
        <row r="156">
          <cell r="A156" t="str">
            <v>W00149</v>
          </cell>
          <cell r="B156">
            <v>147</v>
          </cell>
          <cell r="C156" t="str">
            <v xml:space="preserve">BHILAI SCANS </v>
          </cell>
          <cell r="D156">
            <v>1</v>
          </cell>
          <cell r="E156">
            <v>35611</v>
          </cell>
          <cell r="F156">
            <v>15200000</v>
          </cell>
          <cell r="G156">
            <v>17.28</v>
          </cell>
          <cell r="H156" t="str">
            <v>MED SYSTEMS</v>
          </cell>
          <cell r="I156" t="e">
            <v>#REF!</v>
          </cell>
          <cell r="K156">
            <v>16.97</v>
          </cell>
          <cell r="L156">
            <v>13.85</v>
          </cell>
          <cell r="M156">
            <v>0.13849999999999998</v>
          </cell>
          <cell r="N156">
            <v>1.95E-2</v>
          </cell>
          <cell r="O156">
            <v>4.0000000000000001E-3</v>
          </cell>
          <cell r="P156">
            <v>0.11499999999999998</v>
          </cell>
        </row>
        <row r="157">
          <cell r="A157" t="str">
            <v>W00010</v>
          </cell>
          <cell r="B157">
            <v>148</v>
          </cell>
          <cell r="C157" t="str">
            <v>BHILAI SCANS MR</v>
          </cell>
          <cell r="D157">
            <v>1</v>
          </cell>
          <cell r="E157">
            <v>35611</v>
          </cell>
          <cell r="F157">
            <v>560500</v>
          </cell>
          <cell r="G157">
            <v>17.28</v>
          </cell>
          <cell r="H157" t="str">
            <v>MED SYSTEMS</v>
          </cell>
          <cell r="I157" t="e">
            <v>#REF!</v>
          </cell>
          <cell r="K157">
            <v>16.97</v>
          </cell>
          <cell r="L157">
            <v>13.85</v>
          </cell>
          <cell r="M157">
            <v>0.13849999999999998</v>
          </cell>
          <cell r="N157">
            <v>1.95E-2</v>
          </cell>
          <cell r="O157">
            <v>4.0000000000000001E-3</v>
          </cell>
          <cell r="P157">
            <v>0.11499999999999998</v>
          </cell>
        </row>
        <row r="158">
          <cell r="A158" t="str">
            <v>W00172</v>
          </cell>
          <cell r="B158">
            <v>149</v>
          </cell>
          <cell r="C158" t="str">
            <v>SHARAD JAIN</v>
          </cell>
          <cell r="D158">
            <v>1</v>
          </cell>
          <cell r="E158">
            <v>35611</v>
          </cell>
          <cell r="F158">
            <v>361000</v>
          </cell>
          <cell r="G158">
            <v>17.28</v>
          </cell>
          <cell r="H158" t="str">
            <v>MED SYSTEMS</v>
          </cell>
          <cell r="I158" t="e">
            <v>#REF!</v>
          </cell>
          <cell r="K158">
            <v>16.97</v>
          </cell>
          <cell r="L158">
            <v>13.85</v>
          </cell>
          <cell r="M158">
            <v>0.13849999999999998</v>
          </cell>
          <cell r="N158">
            <v>1.95E-2</v>
          </cell>
          <cell r="O158">
            <v>4.0000000000000001E-3</v>
          </cell>
          <cell r="P158">
            <v>0.11499999999999998</v>
          </cell>
        </row>
        <row r="159">
          <cell r="A159" t="str">
            <v>W00086</v>
          </cell>
          <cell r="B159">
            <v>150</v>
          </cell>
          <cell r="C159" t="str">
            <v>SRINIVASA RAO</v>
          </cell>
          <cell r="D159">
            <v>1</v>
          </cell>
          <cell r="E159">
            <v>35611</v>
          </cell>
          <cell r="F159">
            <v>996500</v>
          </cell>
          <cell r="G159">
            <v>17.28</v>
          </cell>
          <cell r="H159" t="str">
            <v>MED SYSTEMS</v>
          </cell>
          <cell r="I159" t="e">
            <v>#REF!</v>
          </cell>
          <cell r="K159">
            <v>16.97</v>
          </cell>
          <cell r="L159">
            <v>13.85</v>
          </cell>
          <cell r="M159">
            <v>0.13849999999999998</v>
          </cell>
          <cell r="N159">
            <v>1.95E-2</v>
          </cell>
          <cell r="O159">
            <v>4.0000000000000001E-3</v>
          </cell>
          <cell r="P159">
            <v>0.11499999999999998</v>
          </cell>
        </row>
        <row r="160">
          <cell r="A160" t="str">
            <v>W00021</v>
          </cell>
          <cell r="B160">
            <v>151</v>
          </cell>
          <cell r="C160" t="str">
            <v>GEETANJALI XRAYS</v>
          </cell>
          <cell r="D160">
            <v>1</v>
          </cell>
          <cell r="E160">
            <v>35611</v>
          </cell>
          <cell r="F160">
            <v>446500</v>
          </cell>
          <cell r="G160">
            <v>17.28</v>
          </cell>
          <cell r="H160" t="str">
            <v>MED SYSTEMS</v>
          </cell>
          <cell r="I160" t="e">
            <v>#REF!</v>
          </cell>
          <cell r="K160">
            <v>16.97</v>
          </cell>
          <cell r="L160">
            <v>13.85</v>
          </cell>
          <cell r="M160">
            <v>0.13849999999999998</v>
          </cell>
          <cell r="N160">
            <v>1.95E-2</v>
          </cell>
          <cell r="O160">
            <v>4.0000000000000001E-3</v>
          </cell>
          <cell r="P160">
            <v>0.11499999999999998</v>
          </cell>
        </row>
        <row r="161">
          <cell r="A161" t="str">
            <v>W00200</v>
          </cell>
          <cell r="B161">
            <v>152</v>
          </cell>
          <cell r="C161" t="str">
            <v>NEW NIGHTINGALE NURSING</v>
          </cell>
          <cell r="D161">
            <v>1</v>
          </cell>
          <cell r="E161">
            <v>35611</v>
          </cell>
          <cell r="F161">
            <v>172378</v>
          </cell>
          <cell r="G161">
            <v>17.28</v>
          </cell>
          <cell r="H161" t="str">
            <v>MED SYSTEMS</v>
          </cell>
          <cell r="I161" t="e">
            <v>#REF!</v>
          </cell>
          <cell r="K161">
            <v>16.97</v>
          </cell>
          <cell r="L161">
            <v>13.85</v>
          </cell>
          <cell r="M161">
            <v>0.13849999999999998</v>
          </cell>
          <cell r="N161">
            <v>1.95E-2</v>
          </cell>
          <cell r="O161">
            <v>4.0000000000000001E-3</v>
          </cell>
          <cell r="P161">
            <v>0.11499999999999998</v>
          </cell>
        </row>
        <row r="162">
          <cell r="A162" t="str">
            <v>W00215</v>
          </cell>
          <cell r="B162">
            <v>153</v>
          </cell>
          <cell r="C162" t="str">
            <v>PRAYAG SCANNING</v>
          </cell>
          <cell r="D162">
            <v>1</v>
          </cell>
          <cell r="E162">
            <v>35611</v>
          </cell>
          <cell r="F162">
            <v>7192000</v>
          </cell>
          <cell r="G162">
            <v>17.28</v>
          </cell>
          <cell r="H162" t="str">
            <v>MED SYSTEMS</v>
          </cell>
          <cell r="I162" t="e">
            <v>#REF!</v>
          </cell>
          <cell r="K162">
            <v>16.97</v>
          </cell>
          <cell r="L162">
            <v>13.85</v>
          </cell>
          <cell r="M162">
            <v>0.13849999999999998</v>
          </cell>
          <cell r="N162">
            <v>1.95E-2</v>
          </cell>
          <cell r="O162">
            <v>4.0000000000000001E-3</v>
          </cell>
          <cell r="P162">
            <v>0.11499999999999998</v>
          </cell>
        </row>
        <row r="163">
          <cell r="A163" t="str">
            <v>W00223</v>
          </cell>
          <cell r="B163">
            <v>154</v>
          </cell>
          <cell r="C163" t="str">
            <v>PRIYA SCANS</v>
          </cell>
          <cell r="D163">
            <v>1</v>
          </cell>
          <cell r="E163">
            <v>35611</v>
          </cell>
          <cell r="F163">
            <v>665000</v>
          </cell>
          <cell r="G163">
            <v>17.28</v>
          </cell>
          <cell r="H163" t="str">
            <v>MED SYSTEMS</v>
          </cell>
          <cell r="I163" t="e">
            <v>#REF!</v>
          </cell>
          <cell r="K163">
            <v>16.97</v>
          </cell>
          <cell r="L163">
            <v>13.85</v>
          </cell>
          <cell r="M163">
            <v>0.13849999999999998</v>
          </cell>
          <cell r="N163">
            <v>1.95E-2</v>
          </cell>
          <cell r="O163">
            <v>4.0000000000000001E-3</v>
          </cell>
          <cell r="P163">
            <v>0.11499999999999998</v>
          </cell>
        </row>
        <row r="164">
          <cell r="A164" t="str">
            <v>W00067</v>
          </cell>
          <cell r="B164">
            <v>155</v>
          </cell>
          <cell r="C164" t="str">
            <v>SEWA NURSING HOME</v>
          </cell>
          <cell r="D164">
            <v>1</v>
          </cell>
          <cell r="E164">
            <v>35611</v>
          </cell>
          <cell r="F164">
            <v>494000</v>
          </cell>
          <cell r="G164">
            <v>17.28</v>
          </cell>
          <cell r="H164" t="str">
            <v>MED SYSTEMS</v>
          </cell>
          <cell r="I164" t="e">
            <v>#REF!</v>
          </cell>
          <cell r="K164">
            <v>16.97</v>
          </cell>
          <cell r="L164">
            <v>13.85</v>
          </cell>
          <cell r="M164">
            <v>0.13849999999999998</v>
          </cell>
          <cell r="N164">
            <v>1.95E-2</v>
          </cell>
          <cell r="O164">
            <v>4.0000000000000001E-3</v>
          </cell>
          <cell r="P164">
            <v>0.11499999999999998</v>
          </cell>
        </row>
        <row r="165">
          <cell r="A165" t="str">
            <v>W00022</v>
          </cell>
          <cell r="B165">
            <v>156</v>
          </cell>
          <cell r="C165" t="str">
            <v>SUNDARAM ARULRAJ</v>
          </cell>
          <cell r="D165">
            <v>1</v>
          </cell>
          <cell r="E165">
            <v>35611</v>
          </cell>
          <cell r="F165">
            <v>641250</v>
          </cell>
          <cell r="G165">
            <v>17.28</v>
          </cell>
          <cell r="H165" t="str">
            <v>MED SYSTEMS</v>
          </cell>
          <cell r="I165" t="e">
            <v>#REF!</v>
          </cell>
          <cell r="K165">
            <v>16.97</v>
          </cell>
          <cell r="L165">
            <v>13.85</v>
          </cell>
          <cell r="M165">
            <v>0.13849999999999998</v>
          </cell>
          <cell r="N165">
            <v>1.95E-2</v>
          </cell>
          <cell r="O165">
            <v>4.0000000000000001E-3</v>
          </cell>
          <cell r="P165">
            <v>0.11499999999999998</v>
          </cell>
        </row>
        <row r="166">
          <cell r="A166" t="str">
            <v>W00062</v>
          </cell>
          <cell r="B166">
            <v>157</v>
          </cell>
          <cell r="C166" t="str">
            <v>SUMANTH SHARMA(amended in may)</v>
          </cell>
          <cell r="D166">
            <v>1</v>
          </cell>
          <cell r="E166">
            <v>35641</v>
          </cell>
          <cell r="F166">
            <v>622250</v>
          </cell>
          <cell r="G166">
            <v>17.28</v>
          </cell>
          <cell r="H166" t="str">
            <v>MED SYSTEMS</v>
          </cell>
          <cell r="I166" t="e">
            <v>#REF!</v>
          </cell>
          <cell r="K166">
            <v>16.97</v>
          </cell>
          <cell r="M166">
            <v>0.16969999999999999</v>
          </cell>
          <cell r="N166">
            <v>1.95E-2</v>
          </cell>
          <cell r="O166">
            <v>4.0000000000000001E-3</v>
          </cell>
          <cell r="P166">
            <v>0.1462</v>
          </cell>
        </row>
        <row r="167">
          <cell r="A167" t="str">
            <v>W00112</v>
          </cell>
          <cell r="B167">
            <v>158</v>
          </cell>
          <cell r="C167" t="str">
            <v>PRIME MRI CENTRE</v>
          </cell>
          <cell r="D167">
            <v>1</v>
          </cell>
          <cell r="E167">
            <v>35646</v>
          </cell>
          <cell r="F167">
            <v>21733000</v>
          </cell>
          <cell r="G167">
            <v>0</v>
          </cell>
          <cell r="H167" t="str">
            <v>MED SYSTEMS</v>
          </cell>
          <cell r="I167" t="e">
            <v>#REF!</v>
          </cell>
          <cell r="K167">
            <v>16.97</v>
          </cell>
          <cell r="M167">
            <v>0.16969999999999999</v>
          </cell>
          <cell r="N167">
            <v>1.95E-2</v>
          </cell>
          <cell r="O167">
            <v>4.0000000000000001E-3</v>
          </cell>
          <cell r="P167">
            <v>0.1462</v>
          </cell>
        </row>
        <row r="168">
          <cell r="A168" t="str">
            <v>W00032</v>
          </cell>
          <cell r="B168">
            <v>159</v>
          </cell>
          <cell r="C168" t="str">
            <v>ST JAMES HOSPITAL</v>
          </cell>
          <cell r="D168">
            <v>1</v>
          </cell>
          <cell r="E168">
            <v>35646</v>
          </cell>
          <cell r="F168">
            <v>810000</v>
          </cell>
          <cell r="G168">
            <v>17.28</v>
          </cell>
          <cell r="H168" t="str">
            <v>MED SYSTEMS</v>
          </cell>
          <cell r="I168" t="e">
            <v>#REF!</v>
          </cell>
          <cell r="K168">
            <v>16.97</v>
          </cell>
          <cell r="M168">
            <v>0.16969999999999999</v>
          </cell>
          <cell r="N168">
            <v>1.95E-2</v>
          </cell>
          <cell r="O168">
            <v>4.0000000000000001E-3</v>
          </cell>
          <cell r="P168">
            <v>0.1462</v>
          </cell>
        </row>
        <row r="169">
          <cell r="A169" t="str">
            <v>W00109</v>
          </cell>
          <cell r="B169">
            <v>160</v>
          </cell>
          <cell r="C169" t="str">
            <v>VIJAYA MEDICAL CENTRE (amended in nov )</v>
          </cell>
          <cell r="D169">
            <v>1</v>
          </cell>
          <cell r="E169">
            <v>35647</v>
          </cell>
          <cell r="F169">
            <v>14328670</v>
          </cell>
          <cell r="G169">
            <v>17.28</v>
          </cell>
          <cell r="H169" t="str">
            <v>MED SYSTEMS</v>
          </cell>
          <cell r="I169" t="e">
            <v>#REF!</v>
          </cell>
          <cell r="K169">
            <v>16.97</v>
          </cell>
          <cell r="M169">
            <v>0.16969999999999999</v>
          </cell>
          <cell r="N169">
            <v>1.95E-2</v>
          </cell>
          <cell r="O169">
            <v>4.0000000000000001E-3</v>
          </cell>
          <cell r="P169">
            <v>0.1462</v>
          </cell>
        </row>
        <row r="170">
          <cell r="A170" t="str">
            <v>W00072</v>
          </cell>
          <cell r="B170">
            <v>161</v>
          </cell>
          <cell r="C170" t="str">
            <v>BABY MEMORIAL-II</v>
          </cell>
          <cell r="D170">
            <v>2</v>
          </cell>
          <cell r="E170">
            <v>35703</v>
          </cell>
          <cell r="F170">
            <v>720000</v>
          </cell>
          <cell r="G170">
            <v>16.16</v>
          </cell>
          <cell r="H170" t="str">
            <v>MED SYSTEMS</v>
          </cell>
          <cell r="I170" t="e">
            <v>#REF!</v>
          </cell>
          <cell r="K170">
            <v>15.85</v>
          </cell>
          <cell r="L170">
            <v>13.85</v>
          </cell>
          <cell r="M170">
            <v>0.13849999999999998</v>
          </cell>
          <cell r="N170">
            <v>1.95E-2</v>
          </cell>
          <cell r="O170">
            <v>4.0000000000000001E-3</v>
          </cell>
          <cell r="P170">
            <v>0.11499999999999998</v>
          </cell>
        </row>
        <row r="171">
          <cell r="A171" t="str">
            <v>W00077</v>
          </cell>
          <cell r="B171">
            <v>162</v>
          </cell>
          <cell r="C171" t="str">
            <v>MADHU SCAN</v>
          </cell>
          <cell r="D171">
            <v>1</v>
          </cell>
          <cell r="E171">
            <v>35703</v>
          </cell>
          <cell r="F171">
            <v>665000</v>
          </cell>
          <cell r="G171">
            <v>16.16</v>
          </cell>
          <cell r="H171" t="str">
            <v>MED SYSTEMS</v>
          </cell>
          <cell r="I171" t="e">
            <v>#REF!</v>
          </cell>
          <cell r="K171">
            <v>15.85</v>
          </cell>
          <cell r="L171">
            <v>13.85</v>
          </cell>
          <cell r="M171">
            <v>0.13849999999999998</v>
          </cell>
          <cell r="N171">
            <v>1.95E-2</v>
          </cell>
          <cell r="O171">
            <v>4.0000000000000001E-3</v>
          </cell>
          <cell r="P171">
            <v>0.11499999999999998</v>
          </cell>
        </row>
        <row r="172">
          <cell r="A172" t="str">
            <v>W00214</v>
          </cell>
          <cell r="B172">
            <v>163</v>
          </cell>
          <cell r="C172" t="str">
            <v>MOULANA HOSPITAL</v>
          </cell>
          <cell r="D172">
            <v>1</v>
          </cell>
          <cell r="E172">
            <v>35703</v>
          </cell>
          <cell r="F172">
            <v>652500</v>
          </cell>
          <cell r="G172">
            <v>16.16</v>
          </cell>
          <cell r="H172" t="str">
            <v>MED SYSTEMS</v>
          </cell>
          <cell r="I172" t="e">
            <v>#REF!</v>
          </cell>
          <cell r="K172">
            <v>15.85</v>
          </cell>
          <cell r="L172">
            <v>13.85</v>
          </cell>
          <cell r="M172">
            <v>0.13849999999999998</v>
          </cell>
          <cell r="N172">
            <v>1.95E-2</v>
          </cell>
          <cell r="O172">
            <v>4.0000000000000001E-3</v>
          </cell>
          <cell r="P172">
            <v>0.11499999999999998</v>
          </cell>
        </row>
        <row r="173">
          <cell r="A173" t="str">
            <v>W00119</v>
          </cell>
          <cell r="B173">
            <v>164</v>
          </cell>
          <cell r="C173" t="str">
            <v>QUEST DIAGNOSTICS</v>
          </cell>
          <cell r="D173">
            <v>1</v>
          </cell>
          <cell r="E173">
            <v>35703</v>
          </cell>
          <cell r="F173">
            <v>391500</v>
          </cell>
          <cell r="G173">
            <v>16.16</v>
          </cell>
          <cell r="H173" t="str">
            <v>MED SYSTEMS</v>
          </cell>
          <cell r="I173" t="e">
            <v>#REF!</v>
          </cell>
          <cell r="K173">
            <v>15.85</v>
          </cell>
          <cell r="L173">
            <v>13.85</v>
          </cell>
          <cell r="M173">
            <v>0.13849999999999998</v>
          </cell>
          <cell r="N173">
            <v>1.95E-2</v>
          </cell>
          <cell r="O173">
            <v>4.0000000000000001E-3</v>
          </cell>
          <cell r="P173">
            <v>0.11499999999999998</v>
          </cell>
        </row>
        <row r="174">
          <cell r="A174" t="str">
            <v>W00057</v>
          </cell>
          <cell r="B174">
            <v>165</v>
          </cell>
          <cell r="C174" t="str">
            <v>BABY MEMORIAL-III</v>
          </cell>
          <cell r="D174">
            <v>3</v>
          </cell>
          <cell r="E174">
            <v>35734</v>
          </cell>
          <cell r="F174">
            <v>3339000</v>
          </cell>
          <cell r="G174">
            <v>15.91</v>
          </cell>
          <cell r="H174" t="str">
            <v>MED SYSTEMS</v>
          </cell>
          <cell r="I174" t="e">
            <v>#REF!</v>
          </cell>
          <cell r="K174">
            <v>15.6</v>
          </cell>
          <cell r="L174">
            <v>14.1</v>
          </cell>
          <cell r="M174">
            <v>0.14099999999999999</v>
          </cell>
          <cell r="N174">
            <v>1.95E-2</v>
          </cell>
          <cell r="O174">
            <v>4.0000000000000001E-3</v>
          </cell>
          <cell r="P174">
            <v>0.11749999999999998</v>
          </cell>
        </row>
        <row r="175">
          <cell r="A175" t="str">
            <v>W00019</v>
          </cell>
          <cell r="B175">
            <v>166</v>
          </cell>
          <cell r="C175" t="str">
            <v>HOSPITA INDIA MEDICAL</v>
          </cell>
          <cell r="D175">
            <v>1</v>
          </cell>
          <cell r="E175">
            <v>35734</v>
          </cell>
          <cell r="F175">
            <v>2548840</v>
          </cell>
          <cell r="G175">
            <v>15.91</v>
          </cell>
          <cell r="H175" t="str">
            <v>MED SYSTEMS</v>
          </cell>
          <cell r="I175" t="e">
            <v>#REF!</v>
          </cell>
          <cell r="K175">
            <v>15.6</v>
          </cell>
          <cell r="L175">
            <v>14.1</v>
          </cell>
          <cell r="M175">
            <v>0.14099999999999999</v>
          </cell>
          <cell r="N175">
            <v>1.95E-2</v>
          </cell>
          <cell r="O175">
            <v>4.0000000000000001E-3</v>
          </cell>
          <cell r="P175">
            <v>0.11749999999999998</v>
          </cell>
        </row>
        <row r="176">
          <cell r="A176" t="str">
            <v>W00205</v>
          </cell>
          <cell r="B176">
            <v>167</v>
          </cell>
          <cell r="C176" t="str">
            <v>KALPANA NURSING HOME</v>
          </cell>
          <cell r="D176">
            <v>1</v>
          </cell>
          <cell r="E176">
            <v>35734</v>
          </cell>
          <cell r="F176">
            <v>1662350</v>
          </cell>
          <cell r="G176">
            <v>15.91</v>
          </cell>
          <cell r="H176" t="str">
            <v>MED SYSTEMS</v>
          </cell>
          <cell r="I176" t="e">
            <v>#REF!</v>
          </cell>
          <cell r="K176">
            <v>15.6</v>
          </cell>
          <cell r="L176">
            <v>14.1</v>
          </cell>
          <cell r="M176">
            <v>0.14099999999999999</v>
          </cell>
          <cell r="N176">
            <v>1.95E-2</v>
          </cell>
          <cell r="O176">
            <v>4.0000000000000001E-3</v>
          </cell>
          <cell r="P176">
            <v>0.11749999999999998</v>
          </cell>
        </row>
        <row r="177">
          <cell r="A177" t="str">
            <v>W00050</v>
          </cell>
          <cell r="B177">
            <v>168</v>
          </cell>
          <cell r="C177" t="str">
            <v>HOSPITA INDIA MEDICAL</v>
          </cell>
          <cell r="D177">
            <v>2</v>
          </cell>
          <cell r="E177">
            <v>35740</v>
          </cell>
          <cell r="F177">
            <v>20998848</v>
          </cell>
          <cell r="G177">
            <v>15.41</v>
          </cell>
          <cell r="H177" t="str">
            <v>MED SYSTEMS</v>
          </cell>
          <cell r="I177" t="e">
            <v>#REF!</v>
          </cell>
          <cell r="K177">
            <v>15.1</v>
          </cell>
          <cell r="L177">
            <v>14.1</v>
          </cell>
          <cell r="M177">
            <v>0.14099999999999999</v>
          </cell>
          <cell r="N177">
            <v>1.95E-2</v>
          </cell>
          <cell r="O177">
            <v>4.0000000000000001E-3</v>
          </cell>
          <cell r="P177">
            <v>0.11749999999999998</v>
          </cell>
        </row>
        <row r="178">
          <cell r="A178" t="str">
            <v>W00080</v>
          </cell>
          <cell r="B178">
            <v>169</v>
          </cell>
          <cell r="C178" t="str">
            <v>CARDIOVASCULAR</v>
          </cell>
          <cell r="D178">
            <v>1</v>
          </cell>
          <cell r="E178">
            <v>35754</v>
          </cell>
          <cell r="F178">
            <v>31717805</v>
          </cell>
          <cell r="G178">
            <v>15.41</v>
          </cell>
          <cell r="H178" t="str">
            <v>MED SYSTEMS</v>
          </cell>
          <cell r="I178" t="e">
            <v>#REF!</v>
          </cell>
          <cell r="K178">
            <v>15.1</v>
          </cell>
          <cell r="L178">
            <v>14.1</v>
          </cell>
          <cell r="M178">
            <v>0.14099999999999999</v>
          </cell>
          <cell r="N178">
            <v>1.95E-2</v>
          </cell>
          <cell r="O178">
            <v>4.0000000000000001E-3</v>
          </cell>
          <cell r="P178">
            <v>0.11749999999999998</v>
          </cell>
        </row>
        <row r="179">
          <cell r="A179" t="str">
            <v>W00190</v>
          </cell>
          <cell r="B179">
            <v>170</v>
          </cell>
          <cell r="C179" t="str">
            <v>MEDICAVE</v>
          </cell>
          <cell r="D179">
            <v>1</v>
          </cell>
          <cell r="E179">
            <v>35754</v>
          </cell>
          <cell r="F179">
            <v>2385240</v>
          </cell>
          <cell r="G179">
            <v>15.41</v>
          </cell>
          <cell r="H179" t="str">
            <v>MED SYSTEMS</v>
          </cell>
          <cell r="I179" t="e">
            <v>#REF!</v>
          </cell>
          <cell r="K179">
            <v>15.1</v>
          </cell>
          <cell r="L179">
            <v>14.1</v>
          </cell>
          <cell r="M179">
            <v>0.14099999999999999</v>
          </cell>
          <cell r="N179">
            <v>1.95E-2</v>
          </cell>
          <cell r="O179">
            <v>4.0000000000000001E-3</v>
          </cell>
          <cell r="P179">
            <v>0.11749999999999998</v>
          </cell>
        </row>
        <row r="180">
          <cell r="A180" t="str">
            <v>W00137</v>
          </cell>
          <cell r="B180">
            <v>171</v>
          </cell>
          <cell r="C180" t="str">
            <v>P V N MURTHY</v>
          </cell>
          <cell r="D180">
            <v>1</v>
          </cell>
          <cell r="E180">
            <v>35754</v>
          </cell>
          <cell r="F180">
            <v>661500</v>
          </cell>
          <cell r="G180">
            <v>15.41</v>
          </cell>
          <cell r="H180" t="str">
            <v>MED SYSTEMS</v>
          </cell>
          <cell r="I180" t="e">
            <v>#REF!</v>
          </cell>
          <cell r="K180">
            <v>15.1</v>
          </cell>
          <cell r="L180">
            <v>14.1</v>
          </cell>
          <cell r="M180">
            <v>0.14099999999999999</v>
          </cell>
          <cell r="N180">
            <v>1.95E-2</v>
          </cell>
          <cell r="O180">
            <v>4.0000000000000001E-3</v>
          </cell>
          <cell r="P180">
            <v>0.11749999999999998</v>
          </cell>
        </row>
        <row r="181">
          <cell r="A181" t="str">
            <v>W00043</v>
          </cell>
          <cell r="B181">
            <v>172</v>
          </cell>
          <cell r="C181" t="str">
            <v>EKO DIAGNOSTICS</v>
          </cell>
          <cell r="D181">
            <v>1</v>
          </cell>
          <cell r="E181">
            <v>35756</v>
          </cell>
          <cell r="F181">
            <v>11020000</v>
          </cell>
          <cell r="G181">
            <v>15.41</v>
          </cell>
          <cell r="H181" t="str">
            <v>MED SYSTEMS</v>
          </cell>
          <cell r="I181" t="e">
            <v>#REF!</v>
          </cell>
          <cell r="K181">
            <v>15.1</v>
          </cell>
          <cell r="L181">
            <v>14.1</v>
          </cell>
          <cell r="M181">
            <v>0.14099999999999999</v>
          </cell>
          <cell r="N181">
            <v>1.95E-2</v>
          </cell>
          <cell r="O181">
            <v>4.0000000000000001E-3</v>
          </cell>
          <cell r="P181">
            <v>0.11749999999999998</v>
          </cell>
        </row>
        <row r="182">
          <cell r="A182" t="str">
            <v>W00195</v>
          </cell>
          <cell r="B182">
            <v>173</v>
          </cell>
          <cell r="C182" t="str">
            <v>EKO PROSPEED CT</v>
          </cell>
          <cell r="D182">
            <v>1</v>
          </cell>
          <cell r="E182">
            <v>35756</v>
          </cell>
          <cell r="F182">
            <v>16497540</v>
          </cell>
          <cell r="G182">
            <v>15.41</v>
          </cell>
          <cell r="H182" t="str">
            <v>MED SYSTEMS</v>
          </cell>
          <cell r="I182" t="e">
            <v>#REF!</v>
          </cell>
          <cell r="K182">
            <v>15.1</v>
          </cell>
          <cell r="L182">
            <v>14.1</v>
          </cell>
          <cell r="M182">
            <v>0.14099999999999999</v>
          </cell>
          <cell r="N182">
            <v>1.95E-2</v>
          </cell>
          <cell r="O182">
            <v>4.0000000000000001E-3</v>
          </cell>
          <cell r="P182">
            <v>0.11749999999999998</v>
          </cell>
        </row>
        <row r="183">
          <cell r="A183" t="str">
            <v>W00163</v>
          </cell>
          <cell r="B183">
            <v>174</v>
          </cell>
          <cell r="C183" t="str">
            <v>K L ANAND(revised in sep 98)</v>
          </cell>
          <cell r="D183">
            <v>1</v>
          </cell>
          <cell r="E183">
            <v>35756</v>
          </cell>
          <cell r="F183">
            <v>21500000</v>
          </cell>
          <cell r="G183">
            <v>15.41</v>
          </cell>
          <cell r="H183" t="str">
            <v>MED SYSTEMS</v>
          </cell>
          <cell r="I183" t="e">
            <v>#REF!</v>
          </cell>
          <cell r="K183">
            <v>15.1</v>
          </cell>
          <cell r="L183">
            <v>14.1</v>
          </cell>
          <cell r="M183">
            <v>0.14099999999999999</v>
          </cell>
          <cell r="N183">
            <v>1.95E-2</v>
          </cell>
          <cell r="O183">
            <v>4.0000000000000001E-3</v>
          </cell>
          <cell r="P183">
            <v>0.11749999999999998</v>
          </cell>
        </row>
        <row r="184">
          <cell r="A184" t="str">
            <v>W00196</v>
          </cell>
          <cell r="B184">
            <v>175</v>
          </cell>
          <cell r="C184" t="str">
            <v>Masih XRay Centre</v>
          </cell>
          <cell r="D184">
            <v>2</v>
          </cell>
          <cell r="E184">
            <v>35756</v>
          </cell>
          <cell r="F184">
            <v>459000</v>
          </cell>
          <cell r="G184">
            <v>15.41</v>
          </cell>
          <cell r="H184" t="str">
            <v>MED SYSTEMS</v>
          </cell>
          <cell r="I184" t="e">
            <v>#REF!</v>
          </cell>
          <cell r="K184">
            <v>15.1</v>
          </cell>
          <cell r="L184">
            <v>14.1</v>
          </cell>
          <cell r="M184">
            <v>0.14099999999999999</v>
          </cell>
          <cell r="N184">
            <v>1.95E-2</v>
          </cell>
          <cell r="O184">
            <v>4.0000000000000001E-3</v>
          </cell>
          <cell r="P184">
            <v>0.11749999999999998</v>
          </cell>
        </row>
        <row r="185">
          <cell r="A185" t="str">
            <v>W00012</v>
          </cell>
          <cell r="B185">
            <v>176</v>
          </cell>
          <cell r="C185" t="str">
            <v>COMPUTER RADIODIAGNOSTICS</v>
          </cell>
          <cell r="D185">
            <v>1</v>
          </cell>
          <cell r="E185">
            <v>35770</v>
          </cell>
          <cell r="F185">
            <v>6624000</v>
          </cell>
          <cell r="G185">
            <v>0</v>
          </cell>
          <cell r="H185" t="str">
            <v>MED SYSTEMS</v>
          </cell>
          <cell r="I185" t="e">
            <v>#REF!</v>
          </cell>
          <cell r="K185">
            <v>15.1</v>
          </cell>
          <cell r="L185">
            <v>14.1</v>
          </cell>
          <cell r="M185">
            <v>0.14099999999999999</v>
          </cell>
          <cell r="N185">
            <v>1.95E-2</v>
          </cell>
          <cell r="O185">
            <v>4.0000000000000001E-3</v>
          </cell>
          <cell r="P185">
            <v>0.11749999999999998</v>
          </cell>
        </row>
        <row r="186">
          <cell r="A186" t="str">
            <v>W00131</v>
          </cell>
          <cell r="B186">
            <v>177</v>
          </cell>
          <cell r="C186" t="str">
            <v>EKO DIAGNOSTICS</v>
          </cell>
          <cell r="D186">
            <v>2</v>
          </cell>
          <cell r="E186">
            <v>35770</v>
          </cell>
          <cell r="F186">
            <v>1943460</v>
          </cell>
          <cell r="G186">
            <v>15.41</v>
          </cell>
          <cell r="H186" t="str">
            <v>MED SYSTEMS</v>
          </cell>
          <cell r="I186" t="e">
            <v>#REF!</v>
          </cell>
          <cell r="K186">
            <v>15.1</v>
          </cell>
          <cell r="L186">
            <v>14.1</v>
          </cell>
          <cell r="M186">
            <v>0.14099999999999999</v>
          </cell>
          <cell r="N186">
            <v>1.95E-2</v>
          </cell>
          <cell r="O186">
            <v>4.0000000000000001E-3</v>
          </cell>
          <cell r="P186">
            <v>0.11749999999999998</v>
          </cell>
        </row>
        <row r="187">
          <cell r="A187" t="str">
            <v>W00100</v>
          </cell>
          <cell r="B187">
            <v>178</v>
          </cell>
          <cell r="C187" t="str">
            <v>MEDICAVE DIAGNOSTICS</v>
          </cell>
          <cell r="D187">
            <v>2</v>
          </cell>
          <cell r="E187">
            <v>35780</v>
          </cell>
          <cell r="F187">
            <v>11487454</v>
          </cell>
          <cell r="G187">
            <v>15.41</v>
          </cell>
          <cell r="H187" t="str">
            <v>MED SYSTEMS</v>
          </cell>
          <cell r="I187" t="e">
            <v>#REF!</v>
          </cell>
          <cell r="K187">
            <v>15.1</v>
          </cell>
          <cell r="L187">
            <v>14.1</v>
          </cell>
          <cell r="M187">
            <v>0.14099999999999999</v>
          </cell>
          <cell r="N187">
            <v>1.95E-2</v>
          </cell>
          <cell r="O187">
            <v>4.0000000000000001E-3</v>
          </cell>
          <cell r="P187">
            <v>0.11749999999999998</v>
          </cell>
        </row>
        <row r="188">
          <cell r="A188" t="str">
            <v>W00502</v>
          </cell>
          <cell r="B188">
            <v>179</v>
          </cell>
          <cell r="C188" t="str">
            <v>BHUVAN XRAY(foreclosed in august 99)</v>
          </cell>
          <cell r="D188">
            <v>1</v>
          </cell>
          <cell r="E188">
            <v>35788</v>
          </cell>
          <cell r="F188">
            <v>3860000</v>
          </cell>
          <cell r="G188">
            <v>15.41</v>
          </cell>
          <cell r="H188" t="str">
            <v>MED SYSTEMS</v>
          </cell>
          <cell r="I188" t="e">
            <v>#REF!</v>
          </cell>
          <cell r="K188">
            <v>15.1</v>
          </cell>
          <cell r="L188">
            <v>14.1</v>
          </cell>
          <cell r="M188">
            <v>0.14099999999999999</v>
          </cell>
          <cell r="N188">
            <v>1.95E-2</v>
          </cell>
          <cell r="O188">
            <v>4.0000000000000001E-3</v>
          </cell>
          <cell r="P188">
            <v>0.11749999999999998</v>
          </cell>
        </row>
        <row r="189">
          <cell r="A189" t="str">
            <v>W00505</v>
          </cell>
          <cell r="B189">
            <v>180</v>
          </cell>
          <cell r="C189" t="str">
            <v>HOSPITA INDIA MEDICAL</v>
          </cell>
          <cell r="D189">
            <v>3</v>
          </cell>
          <cell r="E189">
            <v>35788</v>
          </cell>
          <cell r="F189">
            <v>8122752</v>
          </cell>
          <cell r="G189">
            <v>15.41</v>
          </cell>
          <cell r="H189" t="str">
            <v>MED SYSTEMS</v>
          </cell>
          <cell r="I189" t="e">
            <v>#REF!</v>
          </cell>
          <cell r="K189">
            <v>15.1</v>
          </cell>
          <cell r="L189">
            <v>14.1</v>
          </cell>
          <cell r="M189">
            <v>0.14099999999999999</v>
          </cell>
          <cell r="N189">
            <v>1.95E-2</v>
          </cell>
          <cell r="O189">
            <v>4.0000000000000001E-3</v>
          </cell>
          <cell r="P189">
            <v>0.11749999999999998</v>
          </cell>
        </row>
        <row r="190">
          <cell r="A190" t="str">
            <v>W00506</v>
          </cell>
          <cell r="B190">
            <v>181</v>
          </cell>
          <cell r="C190" t="str">
            <v>MOIDU'S MEDICARE</v>
          </cell>
          <cell r="D190">
            <v>2</v>
          </cell>
          <cell r="E190">
            <v>35788</v>
          </cell>
          <cell r="F190">
            <v>2082500</v>
          </cell>
          <cell r="G190">
            <v>15.41</v>
          </cell>
          <cell r="H190" t="str">
            <v>MED SYSTEMS</v>
          </cell>
          <cell r="I190" t="e">
            <v>#REF!</v>
          </cell>
          <cell r="K190">
            <v>15.1</v>
          </cell>
          <cell r="L190">
            <v>14.1</v>
          </cell>
          <cell r="M190">
            <v>0.14099999999999999</v>
          </cell>
          <cell r="N190">
            <v>1.95E-2</v>
          </cell>
          <cell r="O190">
            <v>4.0000000000000001E-3</v>
          </cell>
          <cell r="P190">
            <v>0.11749999999999998</v>
          </cell>
        </row>
        <row r="191">
          <cell r="A191" t="str">
            <v>W00501</v>
          </cell>
          <cell r="B191">
            <v>182</v>
          </cell>
          <cell r="C191" t="str">
            <v>POSITIVE HEALTH CARE</v>
          </cell>
          <cell r="D191">
            <v>1</v>
          </cell>
          <cell r="E191">
            <v>35788</v>
          </cell>
          <cell r="F191">
            <v>693500</v>
          </cell>
          <cell r="G191">
            <v>15.41</v>
          </cell>
          <cell r="H191" t="str">
            <v>MED SYSTEMS</v>
          </cell>
          <cell r="I191" t="e">
            <v>#REF!</v>
          </cell>
          <cell r="K191">
            <v>15.1</v>
          </cell>
          <cell r="L191">
            <v>14.1</v>
          </cell>
          <cell r="M191">
            <v>0.14099999999999999</v>
          </cell>
          <cell r="N191">
            <v>1.95E-2</v>
          </cell>
          <cell r="O191">
            <v>4.0000000000000001E-3</v>
          </cell>
          <cell r="P191">
            <v>0.11749999999999998</v>
          </cell>
        </row>
        <row r="192">
          <cell r="A192" t="str">
            <v>W00047</v>
          </cell>
          <cell r="B192">
            <v>183</v>
          </cell>
          <cell r="C192" t="str">
            <v>BELLARY HEALTH CARE</v>
          </cell>
          <cell r="D192">
            <v>1</v>
          </cell>
          <cell r="E192">
            <v>35794</v>
          </cell>
          <cell r="F192">
            <v>4600000</v>
          </cell>
          <cell r="G192">
            <v>15.41</v>
          </cell>
          <cell r="H192" t="str">
            <v>MED SYSTEMS</v>
          </cell>
          <cell r="I192" t="e">
            <v>#REF!</v>
          </cell>
          <cell r="K192">
            <v>15.1</v>
          </cell>
          <cell r="L192">
            <v>14.1</v>
          </cell>
          <cell r="M192">
            <v>0.14099999999999999</v>
          </cell>
          <cell r="N192">
            <v>1.95E-2</v>
          </cell>
          <cell r="O192">
            <v>4.0000000000000001E-3</v>
          </cell>
          <cell r="P192">
            <v>0.11749999999999998</v>
          </cell>
        </row>
        <row r="193">
          <cell r="A193" t="e">
            <v>#N/A</v>
          </cell>
          <cell r="B193">
            <v>184</v>
          </cell>
          <cell r="C193" t="str">
            <v>THOMAS CHANDY</v>
          </cell>
          <cell r="D193">
            <v>1</v>
          </cell>
          <cell r="E193">
            <v>35794</v>
          </cell>
          <cell r="F193">
            <v>1045000</v>
          </cell>
          <cell r="G193">
            <v>0</v>
          </cell>
          <cell r="H193" t="str">
            <v>MED SYSTEMS</v>
          </cell>
          <cell r="I193" t="e">
            <v>#REF!</v>
          </cell>
          <cell r="K193">
            <v>15.1</v>
          </cell>
          <cell r="L193">
            <v>14.1</v>
          </cell>
          <cell r="M193">
            <v>0.14099999999999999</v>
          </cell>
          <cell r="N193">
            <v>1.95E-2</v>
          </cell>
          <cell r="O193">
            <v>4.0000000000000001E-3</v>
          </cell>
          <cell r="P193">
            <v>0.11749999999999998</v>
          </cell>
        </row>
        <row r="194">
          <cell r="A194" t="str">
            <v>W00105</v>
          </cell>
          <cell r="B194">
            <v>185</v>
          </cell>
          <cell r="C194" t="str">
            <v>I S VIRDI</v>
          </cell>
          <cell r="D194">
            <v>1</v>
          </cell>
          <cell r="E194">
            <v>35794</v>
          </cell>
          <cell r="F194">
            <v>2070000</v>
          </cell>
          <cell r="G194">
            <v>15.41</v>
          </cell>
          <cell r="H194" t="str">
            <v>MED SYSTEMS</v>
          </cell>
          <cell r="I194" t="e">
            <v>#REF!</v>
          </cell>
          <cell r="K194">
            <v>15.1</v>
          </cell>
          <cell r="L194">
            <v>14.1</v>
          </cell>
          <cell r="M194">
            <v>0.14099999999999999</v>
          </cell>
          <cell r="N194">
            <v>1.95E-2</v>
          </cell>
          <cell r="O194">
            <v>4.0000000000000001E-3</v>
          </cell>
          <cell r="P194">
            <v>0.11749999999999998</v>
          </cell>
        </row>
        <row r="195">
          <cell r="A195" t="str">
            <v>W00106</v>
          </cell>
          <cell r="B195">
            <v>186</v>
          </cell>
          <cell r="C195" t="str">
            <v>MEENAKSHI DAS</v>
          </cell>
          <cell r="D195">
            <v>3</v>
          </cell>
          <cell r="E195">
            <v>35794</v>
          </cell>
          <cell r="F195">
            <v>2397500</v>
          </cell>
          <cell r="G195">
            <v>15.41</v>
          </cell>
          <cell r="H195" t="str">
            <v>MED SYSTEMS</v>
          </cell>
          <cell r="I195" t="e">
            <v>#REF!</v>
          </cell>
          <cell r="K195">
            <v>15.1</v>
          </cell>
          <cell r="L195">
            <v>14.1</v>
          </cell>
          <cell r="M195">
            <v>0.14099999999999999</v>
          </cell>
          <cell r="N195">
            <v>1.95E-2</v>
          </cell>
          <cell r="O195">
            <v>4.0000000000000001E-3</v>
          </cell>
          <cell r="P195">
            <v>0.11749999999999998</v>
          </cell>
        </row>
        <row r="196">
          <cell r="A196" t="str">
            <v>W00107</v>
          </cell>
          <cell r="B196">
            <v>187</v>
          </cell>
          <cell r="C196" t="str">
            <v>NORTH BENGAL NURSING</v>
          </cell>
          <cell r="D196">
            <v>1</v>
          </cell>
          <cell r="E196">
            <v>35794</v>
          </cell>
          <cell r="F196">
            <v>565250</v>
          </cell>
          <cell r="G196">
            <v>15.41</v>
          </cell>
          <cell r="H196" t="str">
            <v>MED SYSTEMS</v>
          </cell>
          <cell r="I196" t="e">
            <v>#REF!</v>
          </cell>
          <cell r="K196">
            <v>15.1</v>
          </cell>
          <cell r="L196">
            <v>14.1</v>
          </cell>
          <cell r="M196">
            <v>0.14099999999999999</v>
          </cell>
          <cell r="N196">
            <v>1.95E-2</v>
          </cell>
          <cell r="O196">
            <v>4.0000000000000001E-3</v>
          </cell>
          <cell r="P196">
            <v>0.11749999999999998</v>
          </cell>
        </row>
        <row r="197">
          <cell r="A197" t="str">
            <v>W00058</v>
          </cell>
          <cell r="B197">
            <v>188</v>
          </cell>
          <cell r="C197" t="str">
            <v>TRICHY PREMIER CT SCANS( Forcl. In Jan00)</v>
          </cell>
          <cell r="D197">
            <v>1</v>
          </cell>
          <cell r="E197">
            <v>35794</v>
          </cell>
          <cell r="F197">
            <v>20000000</v>
          </cell>
          <cell r="G197">
            <v>15.41</v>
          </cell>
          <cell r="H197" t="str">
            <v>MED SYSTEMS</v>
          </cell>
          <cell r="I197" t="e">
            <v>#REF!</v>
          </cell>
          <cell r="K197">
            <v>15.1</v>
          </cell>
          <cell r="L197">
            <v>14.1</v>
          </cell>
          <cell r="M197">
            <v>0.14099999999999999</v>
          </cell>
          <cell r="N197">
            <v>1.95E-2</v>
          </cell>
          <cell r="O197">
            <v>4.0000000000000001E-3</v>
          </cell>
          <cell r="P197">
            <v>0.11749999999999998</v>
          </cell>
        </row>
        <row r="198">
          <cell r="A198" t="str">
            <v>W00503</v>
          </cell>
          <cell r="B198">
            <v>189</v>
          </cell>
          <cell r="C198" t="str">
            <v>GALAV SCAN CENTRE</v>
          </cell>
          <cell r="D198">
            <v>1</v>
          </cell>
          <cell r="E198">
            <v>35815</v>
          </cell>
          <cell r="F198">
            <v>5177500</v>
          </cell>
          <cell r="G198">
            <v>15.66</v>
          </cell>
          <cell r="H198" t="str">
            <v>MED SYSTEMS</v>
          </cell>
          <cell r="I198" t="e">
            <v>#REF!</v>
          </cell>
          <cell r="K198">
            <v>15.35</v>
          </cell>
          <cell r="M198">
            <v>0.1535</v>
          </cell>
          <cell r="N198">
            <v>1.95E-2</v>
          </cell>
          <cell r="O198">
            <v>4.0000000000000001E-3</v>
          </cell>
          <cell r="P198">
            <v>0.13</v>
          </cell>
        </row>
        <row r="199">
          <cell r="A199" t="str">
            <v>W00154</v>
          </cell>
          <cell r="B199">
            <v>190</v>
          </cell>
          <cell r="C199" t="str">
            <v>MOIDU'S MEDICARE PVT LTD</v>
          </cell>
          <cell r="D199">
            <v>3</v>
          </cell>
          <cell r="E199">
            <v>35857</v>
          </cell>
          <cell r="F199">
            <v>19579000</v>
          </cell>
          <cell r="G199">
            <v>15.91</v>
          </cell>
          <cell r="H199" t="str">
            <v>MED SYSTEMS</v>
          </cell>
          <cell r="I199" t="e">
            <v>#REF!</v>
          </cell>
          <cell r="K199">
            <v>15.6</v>
          </cell>
          <cell r="M199">
            <v>0.156</v>
          </cell>
          <cell r="N199">
            <v>1.95E-2</v>
          </cell>
          <cell r="O199">
            <v>4.0000000000000001E-3</v>
          </cell>
          <cell r="P199">
            <v>0.13250000000000001</v>
          </cell>
        </row>
        <row r="200">
          <cell r="A200" t="str">
            <v>W00153</v>
          </cell>
          <cell r="B200">
            <v>191</v>
          </cell>
          <cell r="C200" t="str">
            <v>SUBURBAN SONO CLINIC</v>
          </cell>
          <cell r="D200">
            <v>1</v>
          </cell>
          <cell r="E200">
            <v>35857</v>
          </cell>
          <cell r="F200">
            <v>2340000</v>
          </cell>
          <cell r="G200">
            <v>15.91</v>
          </cell>
          <cell r="H200" t="str">
            <v>MED SYSTEMS</v>
          </cell>
          <cell r="I200" t="e">
            <v>#REF!</v>
          </cell>
          <cell r="K200">
            <v>15.6</v>
          </cell>
          <cell r="M200">
            <v>0.156</v>
          </cell>
          <cell r="N200">
            <v>1.95E-2</v>
          </cell>
          <cell r="O200">
            <v>4.0000000000000001E-3</v>
          </cell>
          <cell r="P200">
            <v>0.13250000000000001</v>
          </cell>
        </row>
        <row r="201">
          <cell r="A201" t="str">
            <v>W00126</v>
          </cell>
          <cell r="B201">
            <v>192</v>
          </cell>
          <cell r="C201" t="str">
            <v>ULTRASOUND CENTRE</v>
          </cell>
          <cell r="D201">
            <v>1</v>
          </cell>
          <cell r="E201">
            <v>35857</v>
          </cell>
          <cell r="F201">
            <v>1593000</v>
          </cell>
          <cell r="G201">
            <v>0</v>
          </cell>
          <cell r="H201" t="str">
            <v>MED SYSTEMS</v>
          </cell>
          <cell r="I201" t="e">
            <v>#REF!</v>
          </cell>
          <cell r="K201">
            <v>15.6</v>
          </cell>
          <cell r="M201">
            <v>0.156</v>
          </cell>
          <cell r="N201">
            <v>1.95E-2</v>
          </cell>
          <cell r="O201">
            <v>4.0000000000000001E-3</v>
          </cell>
          <cell r="P201">
            <v>0.13250000000000001</v>
          </cell>
        </row>
        <row r="202">
          <cell r="A202" t="str">
            <v>W00074</v>
          </cell>
          <cell r="B202">
            <v>193</v>
          </cell>
          <cell r="C202" t="str">
            <v>VIJAYA MEDICAL CENTRE</v>
          </cell>
          <cell r="D202">
            <v>2</v>
          </cell>
          <cell r="E202">
            <v>35857</v>
          </cell>
          <cell r="F202">
            <v>1722000</v>
          </cell>
          <cell r="G202">
            <v>15.91</v>
          </cell>
          <cell r="H202" t="str">
            <v>MED SYSTEMS</v>
          </cell>
          <cell r="I202" t="e">
            <v>#REF!</v>
          </cell>
          <cell r="K202">
            <v>15.6</v>
          </cell>
          <cell r="M202">
            <v>0.156</v>
          </cell>
          <cell r="N202">
            <v>1.95E-2</v>
          </cell>
          <cell r="O202">
            <v>4.0000000000000001E-3</v>
          </cell>
          <cell r="P202">
            <v>0.13250000000000001</v>
          </cell>
        </row>
        <row r="203">
          <cell r="A203" t="str">
            <v>W00001</v>
          </cell>
          <cell r="B203">
            <v>194</v>
          </cell>
          <cell r="C203" t="str">
            <v>BAHULEYAN CHARITABLE HOSPITAL</v>
          </cell>
          <cell r="D203">
            <v>1</v>
          </cell>
          <cell r="E203">
            <v>35881</v>
          </cell>
          <cell r="F203">
            <v>2604547</v>
          </cell>
          <cell r="G203">
            <v>0</v>
          </cell>
          <cell r="H203" t="str">
            <v>MED SYSTEMS</v>
          </cell>
          <cell r="I203" t="e">
            <v>#REF!</v>
          </cell>
          <cell r="K203">
            <v>15.6</v>
          </cell>
          <cell r="M203">
            <v>0.156</v>
          </cell>
          <cell r="N203">
            <v>1.95E-2</v>
          </cell>
          <cell r="O203">
            <v>4.0000000000000001E-3</v>
          </cell>
          <cell r="P203">
            <v>0.13250000000000001</v>
          </cell>
        </row>
        <row r="204">
          <cell r="A204" t="str">
            <v>W00009</v>
          </cell>
          <cell r="B204">
            <v>195</v>
          </cell>
          <cell r="C204" t="str">
            <v>COCOON MARKETING</v>
          </cell>
          <cell r="D204">
            <v>1</v>
          </cell>
          <cell r="E204">
            <v>35881</v>
          </cell>
          <cell r="F204">
            <v>516150</v>
          </cell>
          <cell r="G204">
            <v>0</v>
          </cell>
          <cell r="H204" t="str">
            <v>MED SYSTEMS</v>
          </cell>
          <cell r="I204" t="e">
            <v>#REF!</v>
          </cell>
          <cell r="K204">
            <v>15.6</v>
          </cell>
          <cell r="M204">
            <v>0.156</v>
          </cell>
          <cell r="N204">
            <v>1.95E-2</v>
          </cell>
          <cell r="O204">
            <v>4.0000000000000001E-3</v>
          </cell>
          <cell r="P204">
            <v>0.13250000000000001</v>
          </cell>
        </row>
        <row r="205">
          <cell r="A205" t="str">
            <v>W00006</v>
          </cell>
          <cell r="B205">
            <v>196</v>
          </cell>
          <cell r="C205" t="str">
            <v>COCOON MARKETING</v>
          </cell>
          <cell r="D205">
            <v>2</v>
          </cell>
          <cell r="E205">
            <v>35881</v>
          </cell>
          <cell r="F205">
            <v>381150</v>
          </cell>
          <cell r="G205">
            <v>0</v>
          </cell>
          <cell r="H205" t="str">
            <v>MED SYSTEMS</v>
          </cell>
          <cell r="I205" t="e">
            <v>#REF!</v>
          </cell>
          <cell r="K205">
            <v>15.6</v>
          </cell>
          <cell r="M205">
            <v>0.156</v>
          </cell>
          <cell r="N205">
            <v>1.95E-2</v>
          </cell>
          <cell r="O205">
            <v>4.0000000000000001E-3</v>
          </cell>
          <cell r="P205">
            <v>0.13250000000000001</v>
          </cell>
        </row>
        <row r="206">
          <cell r="A206" t="str">
            <v>W00007</v>
          </cell>
          <cell r="B206">
            <v>197</v>
          </cell>
          <cell r="C206" t="str">
            <v>COCOON MARKETING</v>
          </cell>
          <cell r="D206">
            <v>3</v>
          </cell>
          <cell r="E206">
            <v>35881</v>
          </cell>
          <cell r="F206">
            <v>346500</v>
          </cell>
          <cell r="G206">
            <v>0</v>
          </cell>
          <cell r="H206" t="str">
            <v>MED SYSTEMS</v>
          </cell>
          <cell r="I206" t="e">
            <v>#REF!</v>
          </cell>
          <cell r="K206">
            <v>15.6</v>
          </cell>
          <cell r="M206">
            <v>0.156</v>
          </cell>
          <cell r="N206">
            <v>1.95E-2</v>
          </cell>
          <cell r="O206">
            <v>4.0000000000000001E-3</v>
          </cell>
          <cell r="P206">
            <v>0.13250000000000001</v>
          </cell>
        </row>
        <row r="207">
          <cell r="A207" t="str">
            <v>W00007</v>
          </cell>
          <cell r="B207">
            <v>198</v>
          </cell>
          <cell r="C207" t="str">
            <v>COCOON MARKETING</v>
          </cell>
          <cell r="D207">
            <v>4</v>
          </cell>
          <cell r="E207">
            <v>35881</v>
          </cell>
          <cell r="F207">
            <v>346500</v>
          </cell>
          <cell r="G207">
            <v>0</v>
          </cell>
          <cell r="H207" t="str">
            <v>MED SYSTEMS</v>
          </cell>
          <cell r="I207" t="e">
            <v>#REF!</v>
          </cell>
          <cell r="K207">
            <v>15.6</v>
          </cell>
          <cell r="M207">
            <v>0.156</v>
          </cell>
          <cell r="N207">
            <v>1.95E-2</v>
          </cell>
          <cell r="O207">
            <v>4.0000000000000001E-3</v>
          </cell>
          <cell r="P207">
            <v>0.13250000000000001</v>
          </cell>
        </row>
        <row r="208">
          <cell r="A208" t="str">
            <v>W00052</v>
          </cell>
          <cell r="B208">
            <v>199</v>
          </cell>
          <cell r="C208" t="str">
            <v>AJIT BARUAH</v>
          </cell>
          <cell r="D208">
            <v>1</v>
          </cell>
          <cell r="E208">
            <v>35881</v>
          </cell>
          <cell r="F208">
            <v>609300</v>
          </cell>
          <cell r="G208">
            <v>0</v>
          </cell>
          <cell r="H208" t="str">
            <v>MED SYSTEMS</v>
          </cell>
          <cell r="I208" t="e">
            <v>#REF!</v>
          </cell>
          <cell r="K208">
            <v>15.6</v>
          </cell>
          <cell r="M208">
            <v>0.156</v>
          </cell>
          <cell r="N208">
            <v>1.95E-2</v>
          </cell>
          <cell r="O208">
            <v>4.0000000000000001E-3</v>
          </cell>
          <cell r="P208">
            <v>0.13250000000000001</v>
          </cell>
        </row>
        <row r="209">
          <cell r="A209" t="str">
            <v>W00129</v>
          </cell>
          <cell r="B209">
            <v>200</v>
          </cell>
          <cell r="C209" t="str">
            <v>GHODKE</v>
          </cell>
          <cell r="D209">
            <v>1</v>
          </cell>
          <cell r="E209">
            <v>35881</v>
          </cell>
          <cell r="F209">
            <v>468730</v>
          </cell>
          <cell r="G209">
            <v>15.91</v>
          </cell>
          <cell r="H209" t="str">
            <v>MED SYSTEMS</v>
          </cell>
          <cell r="I209" t="e">
            <v>#REF!</v>
          </cell>
          <cell r="J209">
            <v>10420.31792219178</v>
          </cell>
          <cell r="K209">
            <v>15.6</v>
          </cell>
          <cell r="M209">
            <v>0.156</v>
          </cell>
          <cell r="N209">
            <v>1.95E-2</v>
          </cell>
          <cell r="O209">
            <v>4.0000000000000001E-3</v>
          </cell>
          <cell r="P209">
            <v>0.13250000000000001</v>
          </cell>
        </row>
        <row r="210">
          <cell r="A210" t="str">
            <v>W00211</v>
          </cell>
          <cell r="B210">
            <v>201</v>
          </cell>
          <cell r="C210" t="str">
            <v>JAYARAM NAIDU</v>
          </cell>
          <cell r="D210">
            <v>1</v>
          </cell>
          <cell r="E210">
            <v>35881</v>
          </cell>
          <cell r="F210">
            <v>171026</v>
          </cell>
          <cell r="G210">
            <v>15.91</v>
          </cell>
          <cell r="H210" t="str">
            <v>MED SYSTEMS</v>
          </cell>
          <cell r="I210" t="e">
            <v>#REF!</v>
          </cell>
          <cell r="J210">
            <v>5465.8693041095894</v>
          </cell>
          <cell r="K210">
            <v>15.6</v>
          </cell>
          <cell r="M210">
            <v>0.156</v>
          </cell>
          <cell r="N210">
            <v>1.95E-2</v>
          </cell>
          <cell r="O210">
            <v>4.0000000000000001E-3</v>
          </cell>
          <cell r="P210">
            <v>0.13250000000000001</v>
          </cell>
        </row>
        <row r="211">
          <cell r="A211" t="str">
            <v>W00159</v>
          </cell>
          <cell r="B211">
            <v>202</v>
          </cell>
          <cell r="C211" t="str">
            <v>S KALAVATHI</v>
          </cell>
          <cell r="D211">
            <v>1</v>
          </cell>
          <cell r="E211">
            <v>35881</v>
          </cell>
          <cell r="F211">
            <v>700000</v>
          </cell>
          <cell r="G211">
            <v>15.91</v>
          </cell>
          <cell r="H211" t="str">
            <v>MED SYSTEMS</v>
          </cell>
          <cell r="I211" t="e">
            <v>#REF!</v>
          </cell>
          <cell r="K211">
            <v>15.6</v>
          </cell>
          <cell r="M211">
            <v>0.156</v>
          </cell>
          <cell r="N211">
            <v>1.95E-2</v>
          </cell>
          <cell r="O211">
            <v>4.0000000000000001E-3</v>
          </cell>
          <cell r="P211">
            <v>0.13250000000000001</v>
          </cell>
        </row>
        <row r="212">
          <cell r="A212" t="str">
            <v>W00097</v>
          </cell>
          <cell r="B212">
            <v>203</v>
          </cell>
          <cell r="C212" t="str">
            <v>GANGA SCANS</v>
          </cell>
          <cell r="D212">
            <v>1</v>
          </cell>
          <cell r="E212">
            <v>35881</v>
          </cell>
          <cell r="F212">
            <v>6251280</v>
          </cell>
          <cell r="G212">
            <v>15.91</v>
          </cell>
          <cell r="H212" t="str">
            <v>MED SYSTEMS</v>
          </cell>
          <cell r="I212" t="e">
            <v>#REF!</v>
          </cell>
          <cell r="K212">
            <v>15.6</v>
          </cell>
          <cell r="M212">
            <v>0.156</v>
          </cell>
          <cell r="N212">
            <v>1.95E-2</v>
          </cell>
          <cell r="O212">
            <v>4.0000000000000001E-3</v>
          </cell>
          <cell r="P212">
            <v>0.13250000000000001</v>
          </cell>
        </row>
        <row r="213">
          <cell r="A213" t="str">
            <v>W00055</v>
          </cell>
          <cell r="B213">
            <v>204</v>
          </cell>
          <cell r="C213" t="str">
            <v xml:space="preserve">MANIPAL </v>
          </cell>
          <cell r="D213">
            <v>1</v>
          </cell>
          <cell r="E213">
            <v>35881</v>
          </cell>
          <cell r="F213">
            <v>40792000</v>
          </cell>
          <cell r="G213">
            <v>0</v>
          </cell>
          <cell r="H213" t="str">
            <v>MED SYSTEMS</v>
          </cell>
          <cell r="I213" t="e">
            <v>#REF!</v>
          </cell>
          <cell r="K213">
            <v>15.6</v>
          </cell>
          <cell r="M213">
            <v>0.156</v>
          </cell>
          <cell r="N213">
            <v>1.95E-2</v>
          </cell>
          <cell r="O213">
            <v>4.0000000000000001E-3</v>
          </cell>
          <cell r="P213">
            <v>0.13250000000000001</v>
          </cell>
        </row>
        <row r="214">
          <cell r="A214" t="str">
            <v>W00118</v>
          </cell>
          <cell r="B214">
            <v>205</v>
          </cell>
          <cell r="C214" t="str">
            <v>RADICAL XRAY</v>
          </cell>
          <cell r="D214">
            <v>1</v>
          </cell>
          <cell r="E214">
            <v>35881</v>
          </cell>
          <cell r="F214">
            <v>636683</v>
          </cell>
          <cell r="G214">
            <v>15.91</v>
          </cell>
          <cell r="H214" t="str">
            <v>MED SYSTEMS</v>
          </cell>
          <cell r="I214" t="e">
            <v>#REF!</v>
          </cell>
          <cell r="K214">
            <v>15.6</v>
          </cell>
          <cell r="M214">
            <v>0.156</v>
          </cell>
          <cell r="N214">
            <v>1.95E-2</v>
          </cell>
          <cell r="O214">
            <v>4.0000000000000001E-3</v>
          </cell>
          <cell r="P214">
            <v>0.13250000000000001</v>
          </cell>
        </row>
        <row r="215">
          <cell r="A215" t="str">
            <v>W00039</v>
          </cell>
          <cell r="B215">
            <v>206</v>
          </cell>
          <cell r="C215" t="str">
            <v>SAI MAHIMA SHUKLA</v>
          </cell>
          <cell r="D215">
            <v>1</v>
          </cell>
          <cell r="E215">
            <v>35881</v>
          </cell>
          <cell r="F215">
            <v>441885</v>
          </cell>
          <cell r="G215">
            <v>15.91</v>
          </cell>
          <cell r="H215" t="str">
            <v>MED SYSTEMS</v>
          </cell>
          <cell r="I215" t="e">
            <v>#REF!</v>
          </cell>
          <cell r="K215">
            <v>15.6</v>
          </cell>
          <cell r="M215">
            <v>0.156</v>
          </cell>
          <cell r="N215">
            <v>1.95E-2</v>
          </cell>
          <cell r="O215">
            <v>4.0000000000000001E-3</v>
          </cell>
          <cell r="P215">
            <v>0.13250000000000001</v>
          </cell>
        </row>
        <row r="216">
          <cell r="A216" t="str">
            <v>W00117</v>
          </cell>
          <cell r="B216">
            <v>207</v>
          </cell>
          <cell r="C216" t="str">
            <v>SOLAPUR SCANS(foreclosed in dec 1998)</v>
          </cell>
          <cell r="D216">
            <v>1</v>
          </cell>
          <cell r="E216">
            <v>35881</v>
          </cell>
          <cell r="F216">
            <v>18589116</v>
          </cell>
          <cell r="G216">
            <v>0</v>
          </cell>
          <cell r="H216" t="str">
            <v>MED SYSTEMS</v>
          </cell>
          <cell r="I216" t="e">
            <v>#REF!</v>
          </cell>
          <cell r="K216">
            <v>15.6</v>
          </cell>
          <cell r="M216">
            <v>0.156</v>
          </cell>
          <cell r="N216">
            <v>1.95E-2</v>
          </cell>
          <cell r="O216">
            <v>4.0000000000000001E-3</v>
          </cell>
          <cell r="P216">
            <v>0.13250000000000001</v>
          </cell>
        </row>
        <row r="217">
          <cell r="A217" t="str">
            <v>W00066</v>
          </cell>
          <cell r="B217">
            <v>208</v>
          </cell>
          <cell r="C217" t="str">
            <v>SRINIVASA NURSING HOME</v>
          </cell>
          <cell r="D217">
            <v>1</v>
          </cell>
          <cell r="E217">
            <v>35881</v>
          </cell>
          <cell r="F217">
            <v>638278</v>
          </cell>
          <cell r="G217">
            <v>15.91</v>
          </cell>
          <cell r="H217" t="str">
            <v>MED SYSTEMS</v>
          </cell>
          <cell r="I217" t="e">
            <v>#REF!</v>
          </cell>
          <cell r="K217">
            <v>15.6</v>
          </cell>
          <cell r="M217">
            <v>0.156</v>
          </cell>
          <cell r="N217">
            <v>1.95E-2</v>
          </cell>
          <cell r="O217">
            <v>4.0000000000000001E-3</v>
          </cell>
          <cell r="P217">
            <v>0.13250000000000001</v>
          </cell>
        </row>
        <row r="218">
          <cell r="A218" t="str">
            <v>W00193</v>
          </cell>
          <cell r="B218">
            <v>209</v>
          </cell>
          <cell r="C218" t="str">
            <v>TRAVANCORE SCANS</v>
          </cell>
          <cell r="D218">
            <v>1</v>
          </cell>
          <cell r="E218">
            <v>35881</v>
          </cell>
          <cell r="F218">
            <v>5175000</v>
          </cell>
          <cell r="G218">
            <v>15.91</v>
          </cell>
          <cell r="H218" t="str">
            <v>MED SYSTEMS</v>
          </cell>
          <cell r="I218" t="e">
            <v>#REF!</v>
          </cell>
          <cell r="K218">
            <v>15.6</v>
          </cell>
          <cell r="M218">
            <v>0.156</v>
          </cell>
          <cell r="N218">
            <v>1.95E-2</v>
          </cell>
          <cell r="O218">
            <v>4.0000000000000001E-3</v>
          </cell>
          <cell r="P218">
            <v>0.13250000000000001</v>
          </cell>
        </row>
        <row r="219">
          <cell r="A219" t="str">
            <v>W00095</v>
          </cell>
          <cell r="B219">
            <v>210</v>
          </cell>
          <cell r="C219" t="str">
            <v>ULTRALAB</v>
          </cell>
          <cell r="D219">
            <v>1</v>
          </cell>
          <cell r="E219">
            <v>35881</v>
          </cell>
          <cell r="F219">
            <v>476175</v>
          </cell>
          <cell r="G219">
            <v>15.91</v>
          </cell>
          <cell r="H219" t="str">
            <v>MED SYSTEMS</v>
          </cell>
          <cell r="I219" t="e">
            <v>#REF!</v>
          </cell>
          <cell r="K219">
            <v>15.6</v>
          </cell>
          <cell r="M219">
            <v>0.156</v>
          </cell>
          <cell r="N219">
            <v>1.95E-2</v>
          </cell>
          <cell r="O219">
            <v>4.0000000000000001E-3</v>
          </cell>
          <cell r="P219">
            <v>0.13250000000000001</v>
          </cell>
        </row>
        <row r="220">
          <cell r="A220" t="str">
            <v>W00049</v>
          </cell>
          <cell r="B220">
            <v>211</v>
          </cell>
          <cell r="C220" t="str">
            <v>VIRDI HOSPITAL(foreclosed in july 99)</v>
          </cell>
          <cell r="D220">
            <v>2</v>
          </cell>
          <cell r="E220">
            <v>35881</v>
          </cell>
          <cell r="F220">
            <v>4270000</v>
          </cell>
          <cell r="G220">
            <v>0</v>
          </cell>
          <cell r="H220" t="str">
            <v>MED SYSTEMS</v>
          </cell>
          <cell r="I220" t="e">
            <v>#REF!</v>
          </cell>
          <cell r="K220">
            <v>15.6</v>
          </cell>
          <cell r="M220">
            <v>0.156</v>
          </cell>
          <cell r="N220">
            <v>1.95E-2</v>
          </cell>
          <cell r="O220">
            <v>4.0000000000000001E-3</v>
          </cell>
          <cell r="P220">
            <v>0.13250000000000001</v>
          </cell>
        </row>
        <row r="221">
          <cell r="A221" t="str">
            <v>W00210</v>
          </cell>
          <cell r="B221">
            <v>212</v>
          </cell>
          <cell r="C221" t="str">
            <v>SEWA NURSING HOME</v>
          </cell>
          <cell r="D221">
            <v>2</v>
          </cell>
          <cell r="E221">
            <v>35885</v>
          </cell>
          <cell r="F221">
            <v>425000</v>
          </cell>
          <cell r="G221">
            <v>15.91</v>
          </cell>
          <cell r="H221" t="str">
            <v>MED SYSTEMS</v>
          </cell>
          <cell r="I221" t="e">
            <v>#REF!</v>
          </cell>
          <cell r="K221">
            <v>15.6</v>
          </cell>
          <cell r="M221">
            <v>0.156</v>
          </cell>
          <cell r="N221">
            <v>1.95E-2</v>
          </cell>
          <cell r="O221">
            <v>4.0000000000000001E-3</v>
          </cell>
          <cell r="P221">
            <v>0.13250000000000001</v>
          </cell>
        </row>
        <row r="222">
          <cell r="A222" t="str">
            <v>W00165</v>
          </cell>
          <cell r="B222">
            <v>213</v>
          </cell>
          <cell r="C222" t="str">
            <v>SHANKAR MEDICAL STORE(foreclosed in dec 99)</v>
          </cell>
          <cell r="D222">
            <v>1</v>
          </cell>
          <cell r="E222">
            <v>35885</v>
          </cell>
          <cell r="F222">
            <v>664017</v>
          </cell>
          <cell r="G222">
            <v>15.91</v>
          </cell>
          <cell r="H222" t="str">
            <v>MED SYSTEMS</v>
          </cell>
          <cell r="I222" t="e">
            <v>#REF!</v>
          </cell>
          <cell r="K222">
            <v>15.6</v>
          </cell>
          <cell r="M222">
            <v>0.156</v>
          </cell>
          <cell r="N222">
            <v>1.95E-2</v>
          </cell>
          <cell r="O222">
            <v>4.0000000000000001E-3</v>
          </cell>
          <cell r="P222">
            <v>0.13250000000000001</v>
          </cell>
        </row>
        <row r="223">
          <cell r="A223" t="str">
            <v>W00044</v>
          </cell>
          <cell r="B223">
            <v>214</v>
          </cell>
          <cell r="C223" t="str">
            <v>PALIWAL HOSPITAL</v>
          </cell>
          <cell r="D223">
            <v>1</v>
          </cell>
          <cell r="E223">
            <v>35915</v>
          </cell>
          <cell r="F223">
            <v>1375000</v>
          </cell>
          <cell r="G223">
            <v>15.91</v>
          </cell>
          <cell r="H223" t="str">
            <v>MED SYSTEMS</v>
          </cell>
          <cell r="I223" t="e">
            <v>#REF!</v>
          </cell>
          <cell r="K223">
            <v>14.35</v>
          </cell>
          <cell r="M223">
            <v>0.14349999999999999</v>
          </cell>
          <cell r="N223">
            <v>1.95E-2</v>
          </cell>
          <cell r="O223">
            <v>4.0000000000000001E-3</v>
          </cell>
          <cell r="P223">
            <v>0.11999999999999998</v>
          </cell>
        </row>
        <row r="224">
          <cell r="A224" t="str">
            <v>W00091</v>
          </cell>
          <cell r="B224">
            <v>215</v>
          </cell>
          <cell r="C224" t="str">
            <v>BALAJI NURSING HOME</v>
          </cell>
          <cell r="D224">
            <v>1</v>
          </cell>
          <cell r="E224">
            <v>35942</v>
          </cell>
          <cell r="F224">
            <v>840000</v>
          </cell>
          <cell r="G224">
            <v>15.16</v>
          </cell>
          <cell r="H224" t="str">
            <v>MED SYSTEMS</v>
          </cell>
          <cell r="I224" t="e">
            <v>#REF!</v>
          </cell>
          <cell r="K224">
            <v>14.85</v>
          </cell>
          <cell r="M224">
            <v>0.14849999999999999</v>
          </cell>
          <cell r="N224">
            <v>1.95E-2</v>
          </cell>
          <cell r="O224">
            <v>4.0000000000000001E-3</v>
          </cell>
          <cell r="P224">
            <v>0.125</v>
          </cell>
        </row>
        <row r="225">
          <cell r="A225" t="str">
            <v>W00098</v>
          </cell>
          <cell r="B225">
            <v>216</v>
          </cell>
          <cell r="C225" t="str">
            <v>R  SHANKAR</v>
          </cell>
          <cell r="D225">
            <v>1</v>
          </cell>
          <cell r="E225">
            <v>35942</v>
          </cell>
          <cell r="F225">
            <v>333739</v>
          </cell>
          <cell r="G225">
            <v>15.16</v>
          </cell>
          <cell r="H225" t="str">
            <v>MED SYSTEMS</v>
          </cell>
          <cell r="I225" t="e">
            <v>#REF!</v>
          </cell>
          <cell r="J225">
            <v>167671.88015780819</v>
          </cell>
          <cell r="K225">
            <v>14.85</v>
          </cell>
          <cell r="M225">
            <v>0.14849999999999999</v>
          </cell>
          <cell r="N225">
            <v>1.95E-2</v>
          </cell>
          <cell r="O225">
            <v>4.0000000000000001E-3</v>
          </cell>
          <cell r="P225">
            <v>0.125</v>
          </cell>
        </row>
        <row r="226">
          <cell r="A226" t="str">
            <v>W00122</v>
          </cell>
          <cell r="B226">
            <v>217</v>
          </cell>
          <cell r="C226" t="str">
            <v>SHAFI MULLAH BASHA</v>
          </cell>
          <cell r="D226">
            <v>1</v>
          </cell>
          <cell r="E226">
            <v>35942</v>
          </cell>
          <cell r="F226">
            <v>375173</v>
          </cell>
          <cell r="G226">
            <v>15.16</v>
          </cell>
          <cell r="H226" t="str">
            <v>MED SYSTEMS</v>
          </cell>
          <cell r="I226" t="e">
            <v>#REF!</v>
          </cell>
          <cell r="K226">
            <v>14.85</v>
          </cell>
          <cell r="M226">
            <v>0.14849999999999999</v>
          </cell>
          <cell r="N226">
            <v>1.95E-2</v>
          </cell>
          <cell r="O226">
            <v>4.0000000000000001E-3</v>
          </cell>
          <cell r="P226">
            <v>0.125</v>
          </cell>
        </row>
        <row r="227">
          <cell r="A227" t="str">
            <v>W00087</v>
          </cell>
          <cell r="B227">
            <v>218</v>
          </cell>
          <cell r="C227" t="str">
            <v>G NEUROMED DIAGNOSTICS</v>
          </cell>
          <cell r="D227">
            <v>1</v>
          </cell>
          <cell r="E227">
            <v>35942</v>
          </cell>
          <cell r="F227">
            <v>1647750</v>
          </cell>
          <cell r="G227">
            <v>15.16</v>
          </cell>
          <cell r="H227" t="str">
            <v>MED SYSTEMS</v>
          </cell>
          <cell r="I227" t="e">
            <v>#REF!</v>
          </cell>
          <cell r="K227">
            <v>14.85</v>
          </cell>
          <cell r="M227">
            <v>0.14849999999999999</v>
          </cell>
          <cell r="N227">
            <v>1.95E-2</v>
          </cell>
          <cell r="O227">
            <v>4.0000000000000001E-3</v>
          </cell>
          <cell r="P227">
            <v>0.125</v>
          </cell>
        </row>
        <row r="228">
          <cell r="A228" t="str">
            <v>W00084</v>
          </cell>
          <cell r="B228">
            <v>219</v>
          </cell>
          <cell r="C228" t="str">
            <v>AMBALA CT SCAN</v>
          </cell>
          <cell r="D228">
            <v>2</v>
          </cell>
          <cell r="E228">
            <v>35969</v>
          </cell>
          <cell r="F228">
            <v>5500000</v>
          </cell>
          <cell r="G228">
            <v>15.16</v>
          </cell>
          <cell r="H228" t="str">
            <v>MED SYSTEMS</v>
          </cell>
          <cell r="I228" t="e">
            <v>#REF!</v>
          </cell>
          <cell r="K228">
            <v>14.85</v>
          </cell>
          <cell r="M228">
            <v>0.14849999999999999</v>
          </cell>
          <cell r="N228">
            <v>1.95E-2</v>
          </cell>
          <cell r="O228">
            <v>4.0000000000000001E-3</v>
          </cell>
          <cell r="P228">
            <v>0.125</v>
          </cell>
        </row>
        <row r="229">
          <cell r="A229" t="str">
            <v>W00004</v>
          </cell>
          <cell r="B229">
            <v>220</v>
          </cell>
          <cell r="C229" t="str">
            <v>CDR MEDICAL</v>
          </cell>
          <cell r="D229">
            <v>2</v>
          </cell>
          <cell r="E229">
            <v>35973</v>
          </cell>
          <cell r="F229">
            <v>2970000</v>
          </cell>
          <cell r="G229">
            <v>15.16</v>
          </cell>
          <cell r="H229" t="str">
            <v>MED SYSTEMS</v>
          </cell>
          <cell r="I229" t="e">
            <v>#REF!</v>
          </cell>
          <cell r="K229">
            <v>14.85</v>
          </cell>
          <cell r="M229">
            <v>0.14849999999999999</v>
          </cell>
          <cell r="N229">
            <v>1.95E-2</v>
          </cell>
          <cell r="O229">
            <v>4.0000000000000001E-3</v>
          </cell>
          <cell r="P229">
            <v>0.125</v>
          </cell>
        </row>
        <row r="230">
          <cell r="A230" t="str">
            <v>W00088</v>
          </cell>
          <cell r="B230">
            <v>221</v>
          </cell>
          <cell r="C230" t="str">
            <v>ARPUTHAMARY</v>
          </cell>
          <cell r="D230">
            <v>1</v>
          </cell>
          <cell r="E230">
            <v>35985</v>
          </cell>
          <cell r="F230">
            <v>407000</v>
          </cell>
          <cell r="G230">
            <v>15.41</v>
          </cell>
          <cell r="H230" t="str">
            <v>MED SYSTEMS</v>
          </cell>
          <cell r="I230" t="e">
            <v>#REF!</v>
          </cell>
          <cell r="K230">
            <v>15.1</v>
          </cell>
          <cell r="M230">
            <v>0.151</v>
          </cell>
          <cell r="N230">
            <v>1.95E-2</v>
          </cell>
          <cell r="O230">
            <v>4.0000000000000001E-3</v>
          </cell>
          <cell r="P230">
            <v>0.1275</v>
          </cell>
        </row>
        <row r="231">
          <cell r="A231" t="str">
            <v>W00089</v>
          </cell>
          <cell r="B231">
            <v>222</v>
          </cell>
          <cell r="C231" t="str">
            <v>BHARATHI</v>
          </cell>
          <cell r="D231">
            <v>1</v>
          </cell>
          <cell r="E231">
            <v>35985</v>
          </cell>
          <cell r="F231">
            <v>432000</v>
          </cell>
          <cell r="G231">
            <v>0</v>
          </cell>
          <cell r="H231" t="str">
            <v>MED SYSTEMS</v>
          </cell>
          <cell r="I231" t="e">
            <v>#REF!</v>
          </cell>
          <cell r="K231">
            <v>15.1</v>
          </cell>
          <cell r="M231">
            <v>0.151</v>
          </cell>
          <cell r="N231">
            <v>1.95E-2</v>
          </cell>
          <cell r="O231">
            <v>4.0000000000000001E-3</v>
          </cell>
          <cell r="P231">
            <v>0.1275</v>
          </cell>
        </row>
        <row r="232">
          <cell r="A232">
            <v>0</v>
          </cell>
          <cell r="B232">
            <v>223</v>
          </cell>
          <cell r="C232" t="str">
            <v>COMPUTER RADIODIAGNOSTICS(amended)</v>
          </cell>
          <cell r="D232">
            <v>1</v>
          </cell>
          <cell r="E232">
            <v>35992</v>
          </cell>
          <cell r="F232">
            <v>1900000</v>
          </cell>
          <cell r="G232">
            <v>15.41</v>
          </cell>
          <cell r="H232" t="str">
            <v>MED SYSTEMS</v>
          </cell>
          <cell r="I232" t="e">
            <v>#REF!</v>
          </cell>
          <cell r="K232">
            <v>15.1</v>
          </cell>
          <cell r="M232">
            <v>0.151</v>
          </cell>
          <cell r="N232">
            <v>1.95E-2</v>
          </cell>
          <cell r="O232">
            <v>4.0000000000000001E-3</v>
          </cell>
          <cell r="P232">
            <v>0.1275</v>
          </cell>
        </row>
        <row r="233">
          <cell r="A233" t="str">
            <v>W00229</v>
          </cell>
          <cell r="B233">
            <v>224</v>
          </cell>
          <cell r="C233" t="str">
            <v>CARE NURSING HOME</v>
          </cell>
          <cell r="D233">
            <v>1</v>
          </cell>
          <cell r="E233">
            <v>36025</v>
          </cell>
          <cell r="F233">
            <v>495860</v>
          </cell>
          <cell r="G233">
            <v>15.16</v>
          </cell>
          <cell r="H233" t="str">
            <v>MED SYSTEMS</v>
          </cell>
          <cell r="I233" t="e">
            <v>#REF!</v>
          </cell>
          <cell r="K233">
            <v>14.85</v>
          </cell>
          <cell r="M233">
            <v>0.14849999999999999</v>
          </cell>
          <cell r="N233">
            <v>1.95E-2</v>
          </cell>
          <cell r="O233">
            <v>4.0000000000000001E-3</v>
          </cell>
          <cell r="P233">
            <v>0.125</v>
          </cell>
        </row>
        <row r="234">
          <cell r="A234" t="str">
            <v>W00213</v>
          </cell>
          <cell r="B234">
            <v>225</v>
          </cell>
          <cell r="C234" t="str">
            <v>POPULAR XRAY</v>
          </cell>
          <cell r="D234">
            <v>1</v>
          </cell>
          <cell r="E234">
            <v>36025</v>
          </cell>
          <cell r="F234">
            <v>309966</v>
          </cell>
          <cell r="G234">
            <v>15.16</v>
          </cell>
          <cell r="H234" t="str">
            <v>MED SYSTEMS</v>
          </cell>
          <cell r="I234" t="e">
            <v>#REF!</v>
          </cell>
          <cell r="K234">
            <v>14.85</v>
          </cell>
          <cell r="M234">
            <v>0.14849999999999999</v>
          </cell>
          <cell r="N234">
            <v>1.95E-2</v>
          </cell>
          <cell r="O234">
            <v>4.0000000000000001E-3</v>
          </cell>
          <cell r="P234">
            <v>0.125</v>
          </cell>
        </row>
        <row r="235">
          <cell r="A235" t="str">
            <v>W00194</v>
          </cell>
          <cell r="B235">
            <v>226</v>
          </cell>
          <cell r="C235" t="str">
            <v>MEDWIN DIAGNOSTICS(foreclosed in mar 99)</v>
          </cell>
          <cell r="D235">
            <v>1</v>
          </cell>
          <cell r="E235">
            <v>36033</v>
          </cell>
          <cell r="F235">
            <v>4275000</v>
          </cell>
          <cell r="G235">
            <v>0</v>
          </cell>
          <cell r="H235" t="str">
            <v>MED SYSTEMS</v>
          </cell>
          <cell r="I235" t="e">
            <v>#REF!</v>
          </cell>
          <cell r="K235">
            <v>14.85</v>
          </cell>
          <cell r="M235">
            <v>0.14849999999999999</v>
          </cell>
          <cell r="N235">
            <v>1.95E-2</v>
          </cell>
          <cell r="O235">
            <v>4.0000000000000001E-3</v>
          </cell>
          <cell r="P235">
            <v>0.125</v>
          </cell>
        </row>
        <row r="236">
          <cell r="A236" t="str">
            <v>W00232</v>
          </cell>
          <cell r="B236">
            <v>227</v>
          </cell>
          <cell r="C236" t="str">
            <v>O S RAJENDRAN</v>
          </cell>
          <cell r="D236">
            <v>1</v>
          </cell>
          <cell r="E236">
            <v>36039</v>
          </cell>
          <cell r="F236">
            <v>1240000</v>
          </cell>
          <cell r="G236">
            <v>15.16</v>
          </cell>
          <cell r="H236" t="str">
            <v>MED SYSTEMS</v>
          </cell>
          <cell r="I236" t="e">
            <v>#REF!</v>
          </cell>
          <cell r="J236">
            <v>42050.852776986299</v>
          </cell>
          <cell r="K236">
            <v>14.85</v>
          </cell>
          <cell r="M236">
            <v>0.14849999999999999</v>
          </cell>
          <cell r="N236">
            <v>1.95E-2</v>
          </cell>
          <cell r="O236">
            <v>4.0000000000000001E-3</v>
          </cell>
          <cell r="P236">
            <v>0.125</v>
          </cell>
        </row>
        <row r="237">
          <cell r="A237" t="str">
            <v>W00228</v>
          </cell>
          <cell r="B237">
            <v>228</v>
          </cell>
          <cell r="C237" t="str">
            <v>USMANPURA CT SCAN</v>
          </cell>
          <cell r="D237">
            <v>1</v>
          </cell>
          <cell r="E237">
            <v>36039</v>
          </cell>
          <cell r="F237">
            <v>16867000</v>
          </cell>
          <cell r="G237">
            <v>0</v>
          </cell>
          <cell r="H237" t="str">
            <v>MED SYSTEMS</v>
          </cell>
          <cell r="I237" t="e">
            <v>#REF!</v>
          </cell>
          <cell r="K237">
            <v>14.85</v>
          </cell>
          <cell r="M237">
            <v>0.14849999999999999</v>
          </cell>
          <cell r="N237">
            <v>1.95E-2</v>
          </cell>
          <cell r="O237">
            <v>4.0000000000000001E-3</v>
          </cell>
          <cell r="P237">
            <v>0.125</v>
          </cell>
        </row>
        <row r="238">
          <cell r="A238" t="str">
            <v>W00226</v>
          </cell>
          <cell r="B238">
            <v>229</v>
          </cell>
          <cell r="C238" t="str">
            <v>SETHURAMAN</v>
          </cell>
          <cell r="D238">
            <v>2</v>
          </cell>
          <cell r="E238">
            <v>36063</v>
          </cell>
          <cell r="F238">
            <v>4376000</v>
          </cell>
          <cell r="G238">
            <v>15.41</v>
          </cell>
          <cell r="H238" t="str">
            <v>MED SYSTEMS</v>
          </cell>
          <cell r="I238" t="e">
            <v>#REF!</v>
          </cell>
          <cell r="K238">
            <v>14.85</v>
          </cell>
          <cell r="M238">
            <v>0.14849999999999999</v>
          </cell>
          <cell r="N238">
            <v>1.95E-2</v>
          </cell>
          <cell r="O238">
            <v>4.0000000000000001E-3</v>
          </cell>
          <cell r="P238">
            <v>0.125</v>
          </cell>
        </row>
        <row r="239">
          <cell r="A239" t="str">
            <v>W00227</v>
          </cell>
          <cell r="B239">
            <v>230</v>
          </cell>
          <cell r="C239" t="str">
            <v>SETHURAMAN</v>
          </cell>
          <cell r="D239">
            <v>3</v>
          </cell>
          <cell r="E239">
            <v>36063</v>
          </cell>
          <cell r="F239">
            <v>1980000</v>
          </cell>
          <cell r="G239">
            <v>15.41</v>
          </cell>
          <cell r="H239" t="str">
            <v>MED SYSTEMS</v>
          </cell>
          <cell r="I239" t="e">
            <v>#REF!</v>
          </cell>
          <cell r="K239">
            <v>14.85</v>
          </cell>
          <cell r="M239">
            <v>0.14849999999999999</v>
          </cell>
          <cell r="N239">
            <v>1.95E-2</v>
          </cell>
          <cell r="O239">
            <v>4.0000000000000001E-3</v>
          </cell>
          <cell r="P239">
            <v>0.125</v>
          </cell>
        </row>
        <row r="240">
          <cell r="A240" t="str">
            <v>W00220</v>
          </cell>
          <cell r="B240">
            <v>231</v>
          </cell>
          <cell r="C240" t="str">
            <v>FORT SCANS</v>
          </cell>
          <cell r="D240">
            <v>1</v>
          </cell>
          <cell r="E240">
            <v>36066</v>
          </cell>
          <cell r="F240">
            <v>4000000</v>
          </cell>
          <cell r="G240">
            <v>0</v>
          </cell>
          <cell r="H240" t="str">
            <v>MED SYSTEMS</v>
          </cell>
          <cell r="I240" t="e">
            <v>#REF!</v>
          </cell>
          <cell r="K240">
            <v>14.85</v>
          </cell>
          <cell r="M240">
            <v>0.14849999999999999</v>
          </cell>
          <cell r="N240">
            <v>1.95E-2</v>
          </cell>
          <cell r="O240">
            <v>4.0000000000000001E-3</v>
          </cell>
          <cell r="P240">
            <v>0.125</v>
          </cell>
        </row>
        <row r="241">
          <cell r="A241" t="str">
            <v>W00221</v>
          </cell>
          <cell r="B241">
            <v>232</v>
          </cell>
          <cell r="C241" t="str">
            <v>MEDINOVA DIAGNOSTICS</v>
          </cell>
          <cell r="D241">
            <v>5</v>
          </cell>
          <cell r="E241">
            <v>36066</v>
          </cell>
          <cell r="F241">
            <v>705644</v>
          </cell>
          <cell r="G241">
            <v>15.41</v>
          </cell>
          <cell r="H241" t="str">
            <v>MED SYSTEMS</v>
          </cell>
          <cell r="I241" t="e">
            <v>#REF!</v>
          </cell>
          <cell r="K241">
            <v>14.85</v>
          </cell>
          <cell r="M241">
            <v>0.14849999999999999</v>
          </cell>
          <cell r="N241">
            <v>1.95E-2</v>
          </cell>
          <cell r="O241">
            <v>4.0000000000000001E-3</v>
          </cell>
          <cell r="P241">
            <v>0.125</v>
          </cell>
        </row>
        <row r="242">
          <cell r="A242" t="str">
            <v>W00230</v>
          </cell>
          <cell r="B242">
            <v>233</v>
          </cell>
          <cell r="C242" t="str">
            <v>SIDDAYYA KUDLAMATH</v>
          </cell>
          <cell r="D242">
            <v>1</v>
          </cell>
          <cell r="E242">
            <v>36075</v>
          </cell>
          <cell r="F242">
            <v>1498736</v>
          </cell>
          <cell r="G242">
            <v>15.41</v>
          </cell>
          <cell r="H242" t="str">
            <v>MED SYSTEMS</v>
          </cell>
          <cell r="I242" t="e">
            <v>#REF!</v>
          </cell>
          <cell r="K242">
            <v>15.1</v>
          </cell>
          <cell r="M242">
            <v>0.151</v>
          </cell>
          <cell r="N242">
            <v>1.95E-2</v>
          </cell>
          <cell r="O242">
            <v>4.0000000000000001E-3</v>
          </cell>
          <cell r="P242">
            <v>0.1275</v>
          </cell>
        </row>
        <row r="243">
          <cell r="A243" t="str">
            <v>W00225</v>
          </cell>
          <cell r="B243">
            <v>234</v>
          </cell>
          <cell r="C243" t="str">
            <v>G NEUROMED DIAGNOSTICS</v>
          </cell>
          <cell r="D243">
            <v>2</v>
          </cell>
          <cell r="E243">
            <v>36075</v>
          </cell>
          <cell r="F243">
            <v>6422000</v>
          </cell>
          <cell r="G243">
            <v>15.41</v>
          </cell>
          <cell r="H243" t="str">
            <v>MED SYSTEMS</v>
          </cell>
          <cell r="I243" t="e">
            <v>#REF!</v>
          </cell>
          <cell r="K243">
            <v>15.1</v>
          </cell>
          <cell r="M243">
            <v>0.151</v>
          </cell>
          <cell r="N243">
            <v>1.95E-2</v>
          </cell>
          <cell r="O243">
            <v>4.0000000000000001E-3</v>
          </cell>
          <cell r="P243">
            <v>0.1275</v>
          </cell>
        </row>
        <row r="244">
          <cell r="A244" t="str">
            <v>W00231</v>
          </cell>
          <cell r="B244">
            <v>235</v>
          </cell>
          <cell r="C244" t="str">
            <v>MURARI PRASAD MISHRA</v>
          </cell>
          <cell r="D244">
            <v>1</v>
          </cell>
          <cell r="E244">
            <v>36075</v>
          </cell>
          <cell r="F244">
            <v>451250</v>
          </cell>
          <cell r="G244">
            <v>15.41</v>
          </cell>
          <cell r="H244" t="str">
            <v>MED SYSTEMS</v>
          </cell>
          <cell r="I244" t="e">
            <v>#REF!</v>
          </cell>
          <cell r="K244">
            <v>15.1</v>
          </cell>
          <cell r="M244">
            <v>0.151</v>
          </cell>
          <cell r="N244">
            <v>1.95E-2</v>
          </cell>
          <cell r="O244">
            <v>4.0000000000000001E-3</v>
          </cell>
          <cell r="P244">
            <v>0.1275</v>
          </cell>
        </row>
        <row r="245">
          <cell r="A245" t="str">
            <v>W00233</v>
          </cell>
          <cell r="B245">
            <v>236</v>
          </cell>
          <cell r="C245" t="str">
            <v>KALPANA JHAKU</v>
          </cell>
          <cell r="D245">
            <v>1</v>
          </cell>
          <cell r="E245">
            <v>36091</v>
          </cell>
          <cell r="F245">
            <v>317136</v>
          </cell>
          <cell r="G245">
            <v>14.91</v>
          </cell>
          <cell r="H245" t="str">
            <v>MED SYSTEMS</v>
          </cell>
          <cell r="I245" t="e">
            <v>#REF!</v>
          </cell>
          <cell r="K245">
            <v>15.1</v>
          </cell>
          <cell r="M245">
            <v>0.151</v>
          </cell>
          <cell r="N245">
            <v>1.95E-2</v>
          </cell>
          <cell r="O245">
            <v>4.0000000000000001E-3</v>
          </cell>
          <cell r="P245">
            <v>0.1275</v>
          </cell>
        </row>
        <row r="246">
          <cell r="A246" t="str">
            <v>W00236</v>
          </cell>
          <cell r="B246">
            <v>237</v>
          </cell>
          <cell r="C246" t="str">
            <v>B I JAFFERY</v>
          </cell>
          <cell r="D246">
            <v>1</v>
          </cell>
          <cell r="E246">
            <v>36104</v>
          </cell>
          <cell r="F246">
            <v>2030000</v>
          </cell>
          <cell r="G246">
            <v>14.91</v>
          </cell>
          <cell r="H246" t="str">
            <v>MED SYSTEMS</v>
          </cell>
          <cell r="I246" t="e">
            <v>#REF!</v>
          </cell>
          <cell r="K246">
            <v>14.6</v>
          </cell>
          <cell r="M246">
            <v>0.14599999999999999</v>
          </cell>
          <cell r="N246">
            <v>1.95E-2</v>
          </cell>
          <cell r="O246">
            <v>4.0000000000000001E-3</v>
          </cell>
          <cell r="P246">
            <v>0.1225</v>
          </cell>
        </row>
        <row r="247">
          <cell r="A247" t="str">
            <v>w00237</v>
          </cell>
          <cell r="B247">
            <v>238</v>
          </cell>
          <cell r="C247" t="str">
            <v>VERDICT DIAGNOSTICS</v>
          </cell>
          <cell r="D247">
            <v>1</v>
          </cell>
          <cell r="E247">
            <v>36122</v>
          </cell>
          <cell r="F247">
            <v>3960000</v>
          </cell>
          <cell r="G247">
            <v>14.91</v>
          </cell>
          <cell r="H247" t="str">
            <v>MED SYSTEMS</v>
          </cell>
          <cell r="I247" t="e">
            <v>#REF!</v>
          </cell>
          <cell r="K247">
            <v>14.6</v>
          </cell>
          <cell r="M247">
            <v>0.14599999999999999</v>
          </cell>
          <cell r="N247">
            <v>1.95E-2</v>
          </cell>
          <cell r="O247">
            <v>4.0000000000000001E-3</v>
          </cell>
          <cell r="P247">
            <v>0.1225</v>
          </cell>
        </row>
        <row r="248">
          <cell r="A248" t="str">
            <v>W00242</v>
          </cell>
          <cell r="B248">
            <v>239</v>
          </cell>
          <cell r="C248" t="str">
            <v>BHARAT SCANS</v>
          </cell>
          <cell r="D248">
            <v>1</v>
          </cell>
          <cell r="E248">
            <v>36138</v>
          </cell>
          <cell r="F248">
            <v>10650000</v>
          </cell>
          <cell r="G248">
            <v>14.91</v>
          </cell>
          <cell r="H248" t="str">
            <v>MED SYSTEMS</v>
          </cell>
          <cell r="I248" t="e">
            <v>#REF!</v>
          </cell>
          <cell r="K248">
            <v>14.6</v>
          </cell>
          <cell r="M248">
            <v>0.14599999999999999</v>
          </cell>
          <cell r="N248">
            <v>1.95E-2</v>
          </cell>
          <cell r="O248">
            <v>4.0000000000000001E-3</v>
          </cell>
          <cell r="P248">
            <v>0.1225</v>
          </cell>
        </row>
        <row r="249">
          <cell r="A249" t="str">
            <v>W00241</v>
          </cell>
          <cell r="B249">
            <v>240</v>
          </cell>
          <cell r="C249" t="str">
            <v>D C PARIJA</v>
          </cell>
          <cell r="D249">
            <v>1</v>
          </cell>
          <cell r="E249">
            <v>36138</v>
          </cell>
          <cell r="F249">
            <v>512000</v>
          </cell>
          <cell r="G249">
            <v>14.91</v>
          </cell>
          <cell r="H249" t="str">
            <v>MED SYSTEMS</v>
          </cell>
          <cell r="I249" t="e">
            <v>#REF!</v>
          </cell>
          <cell r="J249">
            <v>223613.47822136988</v>
          </cell>
          <cell r="K249">
            <v>14.6</v>
          </cell>
          <cell r="M249">
            <v>0.14599999999999999</v>
          </cell>
          <cell r="N249">
            <v>1.95E-2</v>
          </cell>
          <cell r="O249">
            <v>4.0000000000000001E-3</v>
          </cell>
          <cell r="P249">
            <v>0.1225</v>
          </cell>
        </row>
        <row r="250">
          <cell r="A250" t="str">
            <v>W00240</v>
          </cell>
          <cell r="B250">
            <v>241</v>
          </cell>
          <cell r="C250" t="str">
            <v>KAMAL NARAIN</v>
          </cell>
          <cell r="D250">
            <v>1</v>
          </cell>
          <cell r="E250">
            <v>36138</v>
          </cell>
          <cell r="F250">
            <v>406400</v>
          </cell>
          <cell r="G250">
            <v>14.91</v>
          </cell>
          <cell r="H250" t="str">
            <v>MED SYSTEMS</v>
          </cell>
          <cell r="I250" t="e">
            <v>#REF!</v>
          </cell>
          <cell r="J250">
            <v>1501.0058684931507</v>
          </cell>
          <cell r="K250">
            <v>14.6</v>
          </cell>
          <cell r="M250">
            <v>0.14599999999999999</v>
          </cell>
          <cell r="N250">
            <v>1.95E-2</v>
          </cell>
          <cell r="O250">
            <v>4.0000000000000001E-3</v>
          </cell>
          <cell r="P250">
            <v>0.1225</v>
          </cell>
        </row>
        <row r="251">
          <cell r="A251" t="str">
            <v>W00243</v>
          </cell>
          <cell r="B251">
            <v>242</v>
          </cell>
          <cell r="C251" t="str">
            <v>ZIA UL HASAN RIZVI</v>
          </cell>
          <cell r="D251">
            <v>1</v>
          </cell>
          <cell r="E251">
            <v>36138</v>
          </cell>
          <cell r="F251">
            <v>344000</v>
          </cell>
          <cell r="G251">
            <v>14.91</v>
          </cell>
          <cell r="H251" t="str">
            <v>MED SYSTEMS</v>
          </cell>
          <cell r="I251" t="e">
            <v>#REF!</v>
          </cell>
          <cell r="K251">
            <v>14.6</v>
          </cell>
          <cell r="M251">
            <v>0.14599999999999999</v>
          </cell>
          <cell r="N251">
            <v>1.95E-2</v>
          </cell>
          <cell r="O251">
            <v>4.0000000000000001E-3</v>
          </cell>
          <cell r="P251">
            <v>0.1225</v>
          </cell>
        </row>
        <row r="252">
          <cell r="A252" t="str">
            <v>W00245</v>
          </cell>
          <cell r="B252">
            <v>243</v>
          </cell>
          <cell r="C252" t="str">
            <v>G. Bhakthavatsalam</v>
          </cell>
          <cell r="D252">
            <v>1</v>
          </cell>
          <cell r="E252">
            <v>36138</v>
          </cell>
          <cell r="F252">
            <v>1125000</v>
          </cell>
          <cell r="G252">
            <v>14.91</v>
          </cell>
          <cell r="H252" t="str">
            <v>MED SYSTEMS</v>
          </cell>
          <cell r="I252" t="e">
            <v>#REF!</v>
          </cell>
          <cell r="K252">
            <v>14.6</v>
          </cell>
          <cell r="M252">
            <v>0.14599999999999999</v>
          </cell>
          <cell r="N252">
            <v>1.95E-2</v>
          </cell>
          <cell r="O252">
            <v>4.0000000000000001E-3</v>
          </cell>
          <cell r="P252">
            <v>0.1225</v>
          </cell>
        </row>
        <row r="253">
          <cell r="A253" t="str">
            <v>W00244</v>
          </cell>
          <cell r="B253">
            <v>244</v>
          </cell>
          <cell r="C253" t="str">
            <v>REKHA MISHRA</v>
          </cell>
          <cell r="D253">
            <v>1</v>
          </cell>
          <cell r="E253">
            <v>36138</v>
          </cell>
          <cell r="F253">
            <v>372000</v>
          </cell>
          <cell r="G253">
            <v>14.91</v>
          </cell>
          <cell r="H253" t="str">
            <v>MED SYSTEMS</v>
          </cell>
          <cell r="I253" t="e">
            <v>#REF!</v>
          </cell>
          <cell r="K253">
            <v>14.6</v>
          </cell>
          <cell r="M253">
            <v>0.14599999999999999</v>
          </cell>
          <cell r="N253">
            <v>1.95E-2</v>
          </cell>
          <cell r="O253">
            <v>4.0000000000000001E-3</v>
          </cell>
          <cell r="P253">
            <v>0.1225</v>
          </cell>
        </row>
        <row r="254">
          <cell r="A254" t="str">
            <v>W00246</v>
          </cell>
          <cell r="B254">
            <v>245</v>
          </cell>
          <cell r="C254" t="str">
            <v>VIJAYA MEDICAL CENTRE</v>
          </cell>
          <cell r="D254">
            <v>3</v>
          </cell>
          <cell r="E254">
            <v>36150</v>
          </cell>
          <cell r="F254">
            <v>20900000</v>
          </cell>
          <cell r="G254">
            <v>14.91</v>
          </cell>
          <cell r="I254" t="e">
            <v>#REF!</v>
          </cell>
          <cell r="K254">
            <v>14.6</v>
          </cell>
          <cell r="M254">
            <v>0.14599999999999999</v>
          </cell>
          <cell r="N254">
            <v>1.95E-2</v>
          </cell>
          <cell r="O254">
            <v>4.0000000000000001E-3</v>
          </cell>
          <cell r="P254">
            <v>0.1225</v>
          </cell>
        </row>
        <row r="255">
          <cell r="A255" t="str">
            <v>W00247</v>
          </cell>
          <cell r="B255">
            <v>246</v>
          </cell>
          <cell r="C255" t="str">
            <v>SRI VENKATESWARA DIAGNOSTICS</v>
          </cell>
          <cell r="D255">
            <v>1</v>
          </cell>
          <cell r="E255">
            <v>36157</v>
          </cell>
          <cell r="F255">
            <v>5760000</v>
          </cell>
          <cell r="G255">
            <v>14.91</v>
          </cell>
          <cell r="I255" t="e">
            <v>#REF!</v>
          </cell>
          <cell r="K255">
            <v>14.6</v>
          </cell>
          <cell r="M255">
            <v>0.14599999999999999</v>
          </cell>
          <cell r="N255">
            <v>1.95E-2</v>
          </cell>
          <cell r="O255">
            <v>4.0000000000000001E-3</v>
          </cell>
          <cell r="P255">
            <v>0.1225</v>
          </cell>
        </row>
        <row r="256">
          <cell r="A256" t="str">
            <v>W00248</v>
          </cell>
          <cell r="B256">
            <v>247</v>
          </cell>
          <cell r="C256" t="str">
            <v>TELICHERY COOPERATIVE</v>
          </cell>
          <cell r="D256">
            <v>1</v>
          </cell>
          <cell r="E256">
            <v>36157</v>
          </cell>
          <cell r="F256">
            <v>1397584</v>
          </cell>
          <cell r="G256">
            <v>0</v>
          </cell>
          <cell r="I256" t="e">
            <v>#REF!</v>
          </cell>
          <cell r="K256">
            <v>14.6</v>
          </cell>
          <cell r="M256">
            <v>0.14599999999999999</v>
          </cell>
          <cell r="N256">
            <v>1.95E-2</v>
          </cell>
          <cell r="O256">
            <v>4.0000000000000001E-3</v>
          </cell>
          <cell r="P256">
            <v>0.1225</v>
          </cell>
        </row>
        <row r="257">
          <cell r="A257" t="str">
            <v>W00253</v>
          </cell>
          <cell r="B257">
            <v>248</v>
          </cell>
          <cell r="C257" t="str">
            <v>AJIT K TYAGI</v>
          </cell>
          <cell r="D257">
            <v>1</v>
          </cell>
          <cell r="E257">
            <v>36159</v>
          </cell>
          <cell r="F257">
            <v>4410000</v>
          </cell>
          <cell r="G257">
            <v>14.91</v>
          </cell>
          <cell r="I257" t="e">
            <v>#REF!</v>
          </cell>
          <cell r="K257">
            <v>14.6</v>
          </cell>
          <cell r="M257">
            <v>0.14599999999999999</v>
          </cell>
          <cell r="N257">
            <v>1.95E-2</v>
          </cell>
          <cell r="O257">
            <v>4.0000000000000001E-3</v>
          </cell>
          <cell r="P257">
            <v>0.1225</v>
          </cell>
        </row>
        <row r="258">
          <cell r="A258" t="str">
            <v>W00251</v>
          </cell>
          <cell r="B258">
            <v>249</v>
          </cell>
          <cell r="C258" t="str">
            <v>ASSAM HOSPITAL CFM</v>
          </cell>
          <cell r="D258">
            <v>1</v>
          </cell>
          <cell r="E258">
            <v>36159</v>
          </cell>
          <cell r="F258">
            <v>1944800</v>
          </cell>
          <cell r="G258">
            <v>14.91</v>
          </cell>
          <cell r="I258" t="e">
            <v>#REF!</v>
          </cell>
          <cell r="K258">
            <v>14.6</v>
          </cell>
          <cell r="M258">
            <v>0.14599999999999999</v>
          </cell>
          <cell r="N258">
            <v>1.95E-2</v>
          </cell>
          <cell r="O258">
            <v>4.0000000000000001E-3</v>
          </cell>
          <cell r="P258">
            <v>0.1225</v>
          </cell>
        </row>
        <row r="259">
          <cell r="A259" t="str">
            <v>W00252</v>
          </cell>
          <cell r="B259">
            <v>250</v>
          </cell>
          <cell r="C259" t="str">
            <v>ASSAM HOSPITAL CT</v>
          </cell>
          <cell r="D259">
            <v>1</v>
          </cell>
          <cell r="E259">
            <v>36159</v>
          </cell>
          <cell r="F259">
            <v>6086400</v>
          </cell>
          <cell r="G259">
            <v>14.91</v>
          </cell>
          <cell r="I259" t="e">
            <v>#REF!</v>
          </cell>
          <cell r="K259">
            <v>14.6</v>
          </cell>
          <cell r="M259">
            <v>0.14599999999999999</v>
          </cell>
          <cell r="N259">
            <v>1.95E-2</v>
          </cell>
          <cell r="O259">
            <v>4.0000000000000001E-3</v>
          </cell>
          <cell r="P259">
            <v>0.1225</v>
          </cell>
        </row>
        <row r="260">
          <cell r="A260" t="str">
            <v>W00250</v>
          </cell>
          <cell r="B260">
            <v>251</v>
          </cell>
          <cell r="C260" t="str">
            <v>ASSAM HOSPITAL XRAY</v>
          </cell>
          <cell r="D260">
            <v>1</v>
          </cell>
          <cell r="E260">
            <v>36159</v>
          </cell>
          <cell r="F260">
            <v>1888800</v>
          </cell>
          <cell r="G260">
            <v>14.91</v>
          </cell>
          <cell r="I260" t="e">
            <v>#REF!</v>
          </cell>
          <cell r="K260">
            <v>14.6</v>
          </cell>
          <cell r="M260">
            <v>0.14599999999999999</v>
          </cell>
          <cell r="N260">
            <v>1.95E-2</v>
          </cell>
          <cell r="O260">
            <v>4.0000000000000001E-3</v>
          </cell>
          <cell r="P260">
            <v>0.1225</v>
          </cell>
        </row>
        <row r="261">
          <cell r="A261" t="str">
            <v>W00249</v>
          </cell>
          <cell r="B261">
            <v>252</v>
          </cell>
          <cell r="C261" t="str">
            <v>COCHIN COOPERATIVE</v>
          </cell>
          <cell r="D261">
            <v>1</v>
          </cell>
          <cell r="E261">
            <v>36159</v>
          </cell>
          <cell r="F261">
            <v>5133330</v>
          </cell>
          <cell r="G261">
            <v>14.91</v>
          </cell>
          <cell r="I261" t="e">
            <v>#REF!</v>
          </cell>
          <cell r="K261">
            <v>14.6</v>
          </cell>
          <cell r="M261">
            <v>0.14599999999999999</v>
          </cell>
          <cell r="N261">
            <v>1.95E-2</v>
          </cell>
          <cell r="O261">
            <v>4.0000000000000001E-3</v>
          </cell>
          <cell r="P261">
            <v>0.1225</v>
          </cell>
        </row>
        <row r="262">
          <cell r="A262" t="str">
            <v>W00254</v>
          </cell>
          <cell r="B262">
            <v>253</v>
          </cell>
          <cell r="C262" t="str">
            <v>SPANDAN DIAGNOSTICS(foreclosed in july 99)</v>
          </cell>
          <cell r="D262">
            <v>1</v>
          </cell>
          <cell r="E262">
            <v>36159</v>
          </cell>
          <cell r="F262">
            <v>6253000</v>
          </cell>
          <cell r="G262">
            <v>0</v>
          </cell>
          <cell r="I262" t="e">
            <v>#REF!</v>
          </cell>
          <cell r="K262">
            <v>14.6</v>
          </cell>
          <cell r="M262">
            <v>0.14599999999999999</v>
          </cell>
          <cell r="N262">
            <v>1.95E-2</v>
          </cell>
          <cell r="O262">
            <v>4.0000000000000001E-3</v>
          </cell>
          <cell r="P262">
            <v>0.1225</v>
          </cell>
        </row>
        <row r="263">
          <cell r="A263" t="str">
            <v>W00258</v>
          </cell>
          <cell r="B263">
            <v>254</v>
          </cell>
          <cell r="C263" t="str">
            <v>AGNES M P RAYAL</v>
          </cell>
          <cell r="D263">
            <v>1</v>
          </cell>
          <cell r="E263">
            <v>36192</v>
          </cell>
          <cell r="F263">
            <v>937500</v>
          </cell>
          <cell r="G263">
            <v>14.91</v>
          </cell>
          <cell r="I263" t="e">
            <v>#REF!</v>
          </cell>
          <cell r="K263">
            <v>14.6</v>
          </cell>
          <cell r="M263">
            <v>0.14599999999999999</v>
          </cell>
          <cell r="N263">
            <v>1.95E-2</v>
          </cell>
          <cell r="O263">
            <v>4.0000000000000001E-3</v>
          </cell>
          <cell r="P263">
            <v>0.1225</v>
          </cell>
        </row>
        <row r="264">
          <cell r="A264" t="str">
            <v>W00262</v>
          </cell>
          <cell r="B264">
            <v>255</v>
          </cell>
          <cell r="C264" t="str">
            <v>ANIL PATIL</v>
          </cell>
          <cell r="D264">
            <v>1</v>
          </cell>
          <cell r="E264">
            <v>36192</v>
          </cell>
          <cell r="F264">
            <v>1000000</v>
          </cell>
          <cell r="G264">
            <v>14.91</v>
          </cell>
          <cell r="I264" t="e">
            <v>#REF!</v>
          </cell>
          <cell r="J264">
            <v>11986.712602739726</v>
          </cell>
          <cell r="K264">
            <v>14.6</v>
          </cell>
          <cell r="M264">
            <v>0.14599999999999999</v>
          </cell>
          <cell r="N264">
            <v>1.95E-2</v>
          </cell>
          <cell r="O264">
            <v>4.0000000000000001E-3</v>
          </cell>
          <cell r="P264">
            <v>0.1225</v>
          </cell>
        </row>
        <row r="265">
          <cell r="A265" t="str">
            <v>W00259</v>
          </cell>
          <cell r="B265">
            <v>256</v>
          </cell>
          <cell r="C265" t="str">
            <v>HEMANT THAKKAR</v>
          </cell>
          <cell r="D265">
            <v>1</v>
          </cell>
          <cell r="E265">
            <v>36192</v>
          </cell>
          <cell r="F265">
            <v>939705</v>
          </cell>
          <cell r="G265">
            <v>14.91</v>
          </cell>
          <cell r="I265" t="e">
            <v>#REF!</v>
          </cell>
          <cell r="J265">
            <v>339.84065013698626</v>
          </cell>
          <cell r="K265">
            <v>14.6</v>
          </cell>
          <cell r="M265">
            <v>0.14599999999999999</v>
          </cell>
          <cell r="N265">
            <v>1.95E-2</v>
          </cell>
          <cell r="O265">
            <v>4.0000000000000001E-3</v>
          </cell>
          <cell r="P265">
            <v>0.1225</v>
          </cell>
        </row>
        <row r="266">
          <cell r="A266" t="str">
            <v>W00255</v>
          </cell>
          <cell r="B266">
            <v>257</v>
          </cell>
          <cell r="C266" t="str">
            <v>KAMALA SHANMUGHAN</v>
          </cell>
          <cell r="D266">
            <v>1</v>
          </cell>
          <cell r="E266">
            <v>36192</v>
          </cell>
          <cell r="F266">
            <v>800000</v>
          </cell>
          <cell r="G266">
            <v>14.91</v>
          </cell>
          <cell r="I266" t="e">
            <v>#REF!</v>
          </cell>
          <cell r="J266">
            <v>2718.7970893150687</v>
          </cell>
          <cell r="K266">
            <v>14.6</v>
          </cell>
          <cell r="M266">
            <v>0.14599999999999999</v>
          </cell>
          <cell r="N266">
            <v>1.95E-2</v>
          </cell>
          <cell r="O266">
            <v>4.0000000000000001E-3</v>
          </cell>
          <cell r="P266">
            <v>0.1225</v>
          </cell>
        </row>
        <row r="267">
          <cell r="A267" t="str">
            <v>W00260</v>
          </cell>
          <cell r="B267">
            <v>258</v>
          </cell>
          <cell r="C267" t="str">
            <v>S N KUCHAL</v>
          </cell>
          <cell r="D267">
            <v>1</v>
          </cell>
          <cell r="E267">
            <v>36192</v>
          </cell>
          <cell r="F267">
            <v>1145000</v>
          </cell>
          <cell r="G267">
            <v>14.91</v>
          </cell>
          <cell r="I267" t="e">
            <v>#REF!</v>
          </cell>
          <cell r="K267">
            <v>14.6</v>
          </cell>
          <cell r="M267">
            <v>0.14599999999999999</v>
          </cell>
          <cell r="N267">
            <v>1.95E-2</v>
          </cell>
          <cell r="O267">
            <v>4.0000000000000001E-3</v>
          </cell>
          <cell r="P267">
            <v>0.1225</v>
          </cell>
        </row>
        <row r="268">
          <cell r="A268" t="str">
            <v>W00261</v>
          </cell>
          <cell r="B268">
            <v>259</v>
          </cell>
          <cell r="C268" t="str">
            <v>INFERTILITY INSTITUTE</v>
          </cell>
          <cell r="D268">
            <v>2</v>
          </cell>
          <cell r="E268">
            <v>36192</v>
          </cell>
          <cell r="F268">
            <v>1325978</v>
          </cell>
          <cell r="G268">
            <v>14.91</v>
          </cell>
          <cell r="I268" t="e">
            <v>#REF!</v>
          </cell>
          <cell r="K268">
            <v>14.6</v>
          </cell>
          <cell r="M268">
            <v>0.14599999999999999</v>
          </cell>
          <cell r="N268">
            <v>1.95E-2</v>
          </cell>
          <cell r="O268">
            <v>4.0000000000000001E-3</v>
          </cell>
          <cell r="P268">
            <v>0.1225</v>
          </cell>
        </row>
        <row r="269">
          <cell r="A269" t="str">
            <v>W00257</v>
          </cell>
          <cell r="B269">
            <v>260</v>
          </cell>
          <cell r="C269" t="str">
            <v>MUKUND LAL MEMORIAL FOUNDATION</v>
          </cell>
          <cell r="D269">
            <v>1</v>
          </cell>
          <cell r="E269">
            <v>36192</v>
          </cell>
          <cell r="F269">
            <v>1331200</v>
          </cell>
          <cell r="G269">
            <v>14.91</v>
          </cell>
          <cell r="I269" t="e">
            <v>#REF!</v>
          </cell>
          <cell r="K269">
            <v>14.6</v>
          </cell>
          <cell r="M269">
            <v>0.14599999999999999</v>
          </cell>
          <cell r="N269">
            <v>1.95E-2</v>
          </cell>
          <cell r="O269">
            <v>4.0000000000000001E-3</v>
          </cell>
          <cell r="P269">
            <v>0.1225</v>
          </cell>
        </row>
        <row r="270">
          <cell r="A270" t="str">
            <v>W00256</v>
          </cell>
          <cell r="B270">
            <v>261</v>
          </cell>
          <cell r="C270" t="str">
            <v>UNITED SCAN CENTRE</v>
          </cell>
          <cell r="D270">
            <v>1</v>
          </cell>
          <cell r="E270">
            <v>36192</v>
          </cell>
          <cell r="F270">
            <v>2120000</v>
          </cell>
          <cell r="G270">
            <v>14.91</v>
          </cell>
          <cell r="I270" t="e">
            <v>#REF!</v>
          </cell>
          <cell r="K270">
            <v>14.6</v>
          </cell>
          <cell r="M270">
            <v>0.14599999999999999</v>
          </cell>
          <cell r="N270">
            <v>1.95E-2</v>
          </cell>
          <cell r="O270">
            <v>4.0000000000000001E-3</v>
          </cell>
          <cell r="P270">
            <v>0.1225</v>
          </cell>
        </row>
        <row r="271">
          <cell r="A271" t="str">
            <v>W00263</v>
          </cell>
          <cell r="B271">
            <v>262</v>
          </cell>
          <cell r="C271" t="str">
            <v>B C CHOUBEY</v>
          </cell>
          <cell r="D271">
            <v>1</v>
          </cell>
          <cell r="E271">
            <v>36207</v>
          </cell>
          <cell r="F271">
            <v>335000</v>
          </cell>
          <cell r="G271">
            <v>14.91</v>
          </cell>
          <cell r="I271" t="e">
            <v>#REF!</v>
          </cell>
          <cell r="J271">
            <v>3332.5464986301372</v>
          </cell>
          <cell r="K271">
            <v>14.6</v>
          </cell>
          <cell r="M271">
            <v>0.14599999999999999</v>
          </cell>
          <cell r="N271">
            <v>1.95E-2</v>
          </cell>
          <cell r="O271">
            <v>4.0000000000000001E-3</v>
          </cell>
          <cell r="P271">
            <v>0.1225</v>
          </cell>
        </row>
        <row r="272">
          <cell r="A272" t="str">
            <v>W00264</v>
          </cell>
          <cell r="B272">
            <v>263</v>
          </cell>
          <cell r="C272" t="str">
            <v>RAI MEMORIAL MEDICAL CENTRE</v>
          </cell>
          <cell r="D272">
            <v>1</v>
          </cell>
          <cell r="E272">
            <v>36207</v>
          </cell>
          <cell r="F272">
            <v>1125000</v>
          </cell>
          <cell r="G272">
            <v>14.91</v>
          </cell>
          <cell r="I272" t="e">
            <v>#REF!</v>
          </cell>
          <cell r="J272">
            <v>289.90454794520548</v>
          </cell>
          <cell r="K272">
            <v>14.6</v>
          </cell>
          <cell r="M272">
            <v>0.14599999999999999</v>
          </cell>
          <cell r="N272">
            <v>1.95E-2</v>
          </cell>
          <cell r="O272">
            <v>4.0000000000000001E-3</v>
          </cell>
          <cell r="P272">
            <v>0.1225</v>
          </cell>
        </row>
        <row r="273">
          <cell r="A273" t="str">
            <v>W00266</v>
          </cell>
          <cell r="B273">
            <v>264</v>
          </cell>
          <cell r="C273" t="str">
            <v>GURMAIL SINGH</v>
          </cell>
          <cell r="D273">
            <v>1</v>
          </cell>
          <cell r="E273">
            <v>36208</v>
          </cell>
          <cell r="F273">
            <v>423750</v>
          </cell>
          <cell r="G273">
            <v>14.91</v>
          </cell>
          <cell r="I273" t="e">
            <v>#REF!</v>
          </cell>
          <cell r="J273">
            <v>47090.381076712336</v>
          </cell>
          <cell r="K273">
            <v>14.6</v>
          </cell>
          <cell r="M273">
            <v>0.14599999999999999</v>
          </cell>
          <cell r="N273">
            <v>1.95E-2</v>
          </cell>
          <cell r="O273">
            <v>4.0000000000000001E-3</v>
          </cell>
          <cell r="P273">
            <v>0.1225</v>
          </cell>
        </row>
        <row r="274">
          <cell r="A274" t="str">
            <v>W00265</v>
          </cell>
          <cell r="B274">
            <v>265</v>
          </cell>
          <cell r="C274" t="str">
            <v>LITTLE FLOWER RELIGIOUS &amp; CHARITABLE</v>
          </cell>
          <cell r="D274">
            <v>1</v>
          </cell>
          <cell r="E274">
            <v>36208</v>
          </cell>
          <cell r="F274">
            <v>449685</v>
          </cell>
          <cell r="G274">
            <v>14.91</v>
          </cell>
          <cell r="I274" t="e">
            <v>#REF!</v>
          </cell>
          <cell r="K274">
            <v>14.6</v>
          </cell>
          <cell r="M274">
            <v>0.14599999999999999</v>
          </cell>
          <cell r="N274">
            <v>1.95E-2</v>
          </cell>
          <cell r="O274">
            <v>4.0000000000000001E-3</v>
          </cell>
          <cell r="P274">
            <v>0.1225</v>
          </cell>
        </row>
        <row r="275">
          <cell r="A275" t="str">
            <v>W00268</v>
          </cell>
          <cell r="B275">
            <v>266</v>
          </cell>
          <cell r="C275" t="str">
            <v>GANESH SCAN CENTRE</v>
          </cell>
          <cell r="D275">
            <v>1</v>
          </cell>
          <cell r="E275">
            <v>36231</v>
          </cell>
          <cell r="F275">
            <v>900000</v>
          </cell>
          <cell r="G275">
            <v>14.91</v>
          </cell>
          <cell r="I275" t="e">
            <v>#REF!</v>
          </cell>
          <cell r="K275">
            <v>14.6</v>
          </cell>
          <cell r="M275">
            <v>0.14599999999999999</v>
          </cell>
          <cell r="N275">
            <v>1.95E-2</v>
          </cell>
          <cell r="O275">
            <v>4.0000000000000001E-3</v>
          </cell>
          <cell r="P275">
            <v>0.1225</v>
          </cell>
        </row>
        <row r="276">
          <cell r="A276" t="str">
            <v>W00270</v>
          </cell>
          <cell r="B276">
            <v>267</v>
          </cell>
          <cell r="C276" t="str">
            <v>M K SARAOGI</v>
          </cell>
          <cell r="D276">
            <v>1</v>
          </cell>
          <cell r="E276">
            <v>36253</v>
          </cell>
          <cell r="F276">
            <v>916250</v>
          </cell>
          <cell r="G276">
            <v>14.91</v>
          </cell>
          <cell r="I276" t="e">
            <v>#REF!</v>
          </cell>
          <cell r="J276">
            <v>7305.3500493150677</v>
          </cell>
          <cell r="K276">
            <v>14.35</v>
          </cell>
          <cell r="M276">
            <v>0.14349999999999999</v>
          </cell>
          <cell r="N276">
            <v>1.95E-2</v>
          </cell>
          <cell r="O276">
            <v>4.0000000000000001E-3</v>
          </cell>
          <cell r="P276">
            <v>0.11999999999999998</v>
          </cell>
        </row>
        <row r="277">
          <cell r="A277" t="str">
            <v>W00269</v>
          </cell>
          <cell r="B277">
            <v>268</v>
          </cell>
          <cell r="C277" t="str">
            <v>SUNIL BHATIA</v>
          </cell>
          <cell r="D277">
            <v>1</v>
          </cell>
          <cell r="E277">
            <v>36253</v>
          </cell>
          <cell r="F277">
            <v>851000</v>
          </cell>
          <cell r="G277">
            <v>14.91</v>
          </cell>
          <cell r="I277" t="e">
            <v>#REF!</v>
          </cell>
          <cell r="K277">
            <v>14.35</v>
          </cell>
          <cell r="M277">
            <v>0.14349999999999999</v>
          </cell>
          <cell r="N277">
            <v>1.95E-2</v>
          </cell>
          <cell r="O277">
            <v>4.0000000000000001E-3</v>
          </cell>
          <cell r="P277">
            <v>0.11999999999999998</v>
          </cell>
        </row>
        <row r="278">
          <cell r="A278" t="str">
            <v>W10001</v>
          </cell>
          <cell r="B278">
            <v>269</v>
          </cell>
          <cell r="C278" t="str">
            <v>R N BAGGA ( Forcl in Oct-00 )</v>
          </cell>
          <cell r="D278">
            <v>1</v>
          </cell>
          <cell r="E278">
            <v>36283</v>
          </cell>
          <cell r="F278">
            <v>249000</v>
          </cell>
          <cell r="G278">
            <v>14.91</v>
          </cell>
          <cell r="I278" t="e">
            <v>#REF!</v>
          </cell>
          <cell r="J278">
            <v>11242.338147945205</v>
          </cell>
          <cell r="K278">
            <v>14.35</v>
          </cell>
          <cell r="M278">
            <v>0.14349999999999999</v>
          </cell>
          <cell r="N278">
            <v>1.95E-2</v>
          </cell>
          <cell r="O278">
            <v>4.0000000000000001E-3</v>
          </cell>
          <cell r="P278">
            <v>0.11999999999999998</v>
          </cell>
        </row>
        <row r="279">
          <cell r="A279" t="str">
            <v>W10002</v>
          </cell>
          <cell r="B279">
            <v>270</v>
          </cell>
          <cell r="C279" t="str">
            <v>HARBANS K SINGH</v>
          </cell>
          <cell r="D279">
            <v>1</v>
          </cell>
          <cell r="E279">
            <v>36293</v>
          </cell>
          <cell r="F279">
            <v>392000</v>
          </cell>
          <cell r="G279">
            <v>14.91</v>
          </cell>
          <cell r="I279" t="e">
            <v>#REF!</v>
          </cell>
          <cell r="J279">
            <v>13767.51879890411</v>
          </cell>
          <cell r="K279">
            <v>14.35</v>
          </cell>
          <cell r="M279">
            <v>0.14349999999999999</v>
          </cell>
          <cell r="N279">
            <v>1.95E-2</v>
          </cell>
          <cell r="O279">
            <v>4.0000000000000001E-3</v>
          </cell>
          <cell r="P279">
            <v>0.11999999999999998</v>
          </cell>
        </row>
        <row r="280">
          <cell r="A280" t="str">
            <v>W10003</v>
          </cell>
          <cell r="B280">
            <v>271</v>
          </cell>
          <cell r="C280" t="str">
            <v>R K GUPTA</v>
          </cell>
          <cell r="D280">
            <v>1</v>
          </cell>
          <cell r="E280">
            <v>36293</v>
          </cell>
          <cell r="F280">
            <v>425000</v>
          </cell>
          <cell r="G280">
            <v>14.91</v>
          </cell>
          <cell r="I280" t="e">
            <v>#REF!</v>
          </cell>
          <cell r="J280">
            <v>8150.8703342465742</v>
          </cell>
          <cell r="K280">
            <v>14.35</v>
          </cell>
          <cell r="M280">
            <v>0.14349999999999999</v>
          </cell>
          <cell r="N280">
            <v>1.95E-2</v>
          </cell>
          <cell r="O280">
            <v>4.0000000000000001E-3</v>
          </cell>
          <cell r="P280">
            <v>0.11999999999999998</v>
          </cell>
        </row>
        <row r="281">
          <cell r="A281" t="str">
            <v>W10005</v>
          </cell>
          <cell r="B281">
            <v>272</v>
          </cell>
          <cell r="C281" t="str">
            <v>KISHORE DIAGNOSTICS</v>
          </cell>
          <cell r="D281">
            <v>2</v>
          </cell>
          <cell r="E281">
            <v>36300</v>
          </cell>
          <cell r="F281">
            <v>360000</v>
          </cell>
          <cell r="G281">
            <v>14.91</v>
          </cell>
          <cell r="I281" t="e">
            <v>#REF!</v>
          </cell>
          <cell r="K281">
            <v>14.35</v>
          </cell>
          <cell r="M281">
            <v>0.14349999999999999</v>
          </cell>
          <cell r="N281">
            <v>1.95E-2</v>
          </cell>
          <cell r="O281">
            <v>4.0000000000000001E-3</v>
          </cell>
          <cell r="P281">
            <v>0.11999999999999998</v>
          </cell>
        </row>
        <row r="282">
          <cell r="A282" t="str">
            <v>W10006</v>
          </cell>
          <cell r="B282">
            <v>273</v>
          </cell>
          <cell r="C282" t="str">
            <v>SARAL ADVANCED DIAGNOSTICS</v>
          </cell>
          <cell r="D282">
            <v>1</v>
          </cell>
          <cell r="E282">
            <v>36300</v>
          </cell>
          <cell r="F282">
            <v>23000000</v>
          </cell>
          <cell r="G282">
            <v>14.91</v>
          </cell>
          <cell r="I282" t="e">
            <v>#REF!</v>
          </cell>
          <cell r="K282">
            <v>14.35</v>
          </cell>
          <cell r="M282">
            <v>0.14349999999999999</v>
          </cell>
          <cell r="N282">
            <v>1.95E-2</v>
          </cell>
          <cell r="O282">
            <v>4.0000000000000001E-3</v>
          </cell>
          <cell r="P282">
            <v>0.11999999999999998</v>
          </cell>
        </row>
        <row r="283">
          <cell r="A283" t="str">
            <v>W10007</v>
          </cell>
          <cell r="B283">
            <v>274</v>
          </cell>
          <cell r="C283" t="str">
            <v>SHEEL NURSING HOME(foreclosed in july 99)</v>
          </cell>
          <cell r="D283">
            <v>1</v>
          </cell>
          <cell r="E283">
            <v>36300</v>
          </cell>
          <cell r="F283">
            <v>8962500</v>
          </cell>
          <cell r="G283">
            <v>0</v>
          </cell>
          <cell r="I283" t="e">
            <v>#REF!</v>
          </cell>
          <cell r="K283">
            <v>14.35</v>
          </cell>
          <cell r="M283">
            <v>0.14349999999999999</v>
          </cell>
          <cell r="N283">
            <v>1.95E-2</v>
          </cell>
          <cell r="O283">
            <v>4.0000000000000001E-3</v>
          </cell>
          <cell r="P283">
            <v>0.11999999999999998</v>
          </cell>
        </row>
        <row r="284">
          <cell r="A284" t="str">
            <v>W10004</v>
          </cell>
          <cell r="B284">
            <v>275</v>
          </cell>
          <cell r="C284" t="str">
            <v>ULTRASONX</v>
          </cell>
          <cell r="D284">
            <v>2</v>
          </cell>
          <cell r="E284">
            <v>36300</v>
          </cell>
          <cell r="F284">
            <v>1580000</v>
          </cell>
          <cell r="G284">
            <v>14.91</v>
          </cell>
          <cell r="I284" t="e">
            <v>#REF!</v>
          </cell>
          <cell r="K284">
            <v>14.35</v>
          </cell>
          <cell r="M284">
            <v>0.14349999999999999</v>
          </cell>
          <cell r="N284">
            <v>1.95E-2</v>
          </cell>
          <cell r="O284">
            <v>4.0000000000000001E-3</v>
          </cell>
          <cell r="P284">
            <v>0.11999999999999998</v>
          </cell>
        </row>
        <row r="285">
          <cell r="A285" t="str">
            <v>W10008</v>
          </cell>
          <cell r="B285">
            <v>276</v>
          </cell>
          <cell r="C285" t="str">
            <v>CHRISTRAJ HOSPITAL (JUNE 99)</v>
          </cell>
          <cell r="D285">
            <v>1</v>
          </cell>
          <cell r="E285">
            <v>36305</v>
          </cell>
          <cell r="F285">
            <v>341539</v>
          </cell>
          <cell r="G285">
            <v>14.66</v>
          </cell>
          <cell r="I285" t="e">
            <v>#REF!</v>
          </cell>
          <cell r="K285">
            <v>14.35</v>
          </cell>
          <cell r="M285">
            <v>0.14349999999999999</v>
          </cell>
          <cell r="N285">
            <v>1.95E-2</v>
          </cell>
          <cell r="O285">
            <v>4.0000000000000001E-3</v>
          </cell>
          <cell r="P285">
            <v>0.11999999999999998</v>
          </cell>
        </row>
        <row r="286">
          <cell r="A286" t="str">
            <v>W10009</v>
          </cell>
          <cell r="B286">
            <v>277</v>
          </cell>
          <cell r="C286" t="str">
            <v>THANKAM PANOSE (JUNE 99)</v>
          </cell>
          <cell r="D286">
            <v>1</v>
          </cell>
          <cell r="E286">
            <v>36305</v>
          </cell>
          <cell r="F286">
            <v>316743</v>
          </cell>
          <cell r="G286">
            <v>14.66</v>
          </cell>
          <cell r="I286" t="e">
            <v>#REF!</v>
          </cell>
          <cell r="K286">
            <v>14.35</v>
          </cell>
          <cell r="M286">
            <v>0.14349999999999999</v>
          </cell>
          <cell r="N286">
            <v>1.95E-2</v>
          </cell>
          <cell r="O286">
            <v>4.0000000000000001E-3</v>
          </cell>
          <cell r="P286">
            <v>0.11999999999999998</v>
          </cell>
        </row>
        <row r="287">
          <cell r="A287" t="str">
            <v>W10011</v>
          </cell>
          <cell r="B287">
            <v>278</v>
          </cell>
          <cell r="C287" t="str">
            <v>SHUBHAM DIAGNOSTICS CENTRE P LTD</v>
          </cell>
          <cell r="D287">
            <v>1</v>
          </cell>
          <cell r="E287">
            <v>36314</v>
          </cell>
          <cell r="F287">
            <v>1551250</v>
          </cell>
          <cell r="G287">
            <v>14.66</v>
          </cell>
          <cell r="I287" t="e">
            <v>#REF!</v>
          </cell>
          <cell r="K287">
            <v>14.35</v>
          </cell>
          <cell r="M287">
            <v>0.14349999999999999</v>
          </cell>
          <cell r="N287">
            <v>1.95E-2</v>
          </cell>
          <cell r="O287">
            <v>4.0000000000000001E-3</v>
          </cell>
          <cell r="P287">
            <v>0.11999999999999998</v>
          </cell>
        </row>
        <row r="288">
          <cell r="A288" t="str">
            <v>W10010</v>
          </cell>
          <cell r="B288">
            <v>279</v>
          </cell>
          <cell r="C288" t="str">
            <v>SRINIVASA ULTRA SOUND SCANNING CENTRE</v>
          </cell>
          <cell r="D288">
            <v>1</v>
          </cell>
          <cell r="E288">
            <v>36314</v>
          </cell>
          <cell r="F288">
            <v>885150</v>
          </cell>
          <cell r="G288">
            <v>14.66</v>
          </cell>
          <cell r="I288" t="e">
            <v>#REF!</v>
          </cell>
          <cell r="K288">
            <v>14.35</v>
          </cell>
          <cell r="M288">
            <v>0.14349999999999999</v>
          </cell>
          <cell r="N288">
            <v>1.95E-2</v>
          </cell>
          <cell r="O288">
            <v>4.0000000000000001E-3</v>
          </cell>
          <cell r="P288">
            <v>0.11999999999999998</v>
          </cell>
        </row>
        <row r="289">
          <cell r="A289" t="str">
            <v>W10012</v>
          </cell>
          <cell r="B289">
            <v>280</v>
          </cell>
          <cell r="C289" t="str">
            <v>Y K DIAGNOSTICS</v>
          </cell>
          <cell r="D289">
            <v>1</v>
          </cell>
          <cell r="E289">
            <v>36314</v>
          </cell>
          <cell r="F289">
            <v>5888100</v>
          </cell>
          <cell r="G289">
            <v>14.66</v>
          </cell>
          <cell r="I289" t="e">
            <v>#REF!</v>
          </cell>
          <cell r="K289">
            <v>14.35</v>
          </cell>
          <cell r="M289">
            <v>0.14349999999999999</v>
          </cell>
          <cell r="N289">
            <v>1.95E-2</v>
          </cell>
          <cell r="O289">
            <v>4.0000000000000001E-3</v>
          </cell>
          <cell r="P289">
            <v>0.11999999999999998</v>
          </cell>
        </row>
        <row r="290">
          <cell r="A290" t="str">
            <v>W10013</v>
          </cell>
          <cell r="B290">
            <v>281</v>
          </cell>
          <cell r="C290" t="str">
            <v>BBS Mediscanners Pvt Ltd</v>
          </cell>
          <cell r="D290">
            <v>1</v>
          </cell>
          <cell r="E290">
            <v>36326</v>
          </cell>
          <cell r="F290">
            <v>1267500</v>
          </cell>
          <cell r="G290">
            <v>14.66</v>
          </cell>
          <cell r="I290" t="e">
            <v>#REF!</v>
          </cell>
          <cell r="K290">
            <v>14.35</v>
          </cell>
          <cell r="M290">
            <v>0.14349999999999999</v>
          </cell>
          <cell r="N290">
            <v>1.95E-2</v>
          </cell>
          <cell r="O290">
            <v>4.0000000000000001E-3</v>
          </cell>
          <cell r="P290">
            <v>0.11999999999999998</v>
          </cell>
        </row>
        <row r="291">
          <cell r="A291" t="str">
            <v>W10015</v>
          </cell>
          <cell r="B291">
            <v>282</v>
          </cell>
          <cell r="C291" t="str">
            <v>Duljeet Yadav</v>
          </cell>
          <cell r="D291">
            <v>1</v>
          </cell>
          <cell r="E291">
            <v>36326</v>
          </cell>
          <cell r="F291">
            <v>348000</v>
          </cell>
          <cell r="G291">
            <v>14.66</v>
          </cell>
          <cell r="I291" t="e">
            <v>#REF!</v>
          </cell>
          <cell r="J291">
            <v>27008.36597589041</v>
          </cell>
          <cell r="K291">
            <v>14.35</v>
          </cell>
          <cell r="M291">
            <v>0.14349999999999999</v>
          </cell>
          <cell r="N291">
            <v>1.95E-2</v>
          </cell>
          <cell r="O291">
            <v>4.0000000000000001E-3</v>
          </cell>
          <cell r="P291">
            <v>0.11999999999999998</v>
          </cell>
        </row>
        <row r="292">
          <cell r="A292" t="str">
            <v>W10016</v>
          </cell>
          <cell r="B292">
            <v>283</v>
          </cell>
          <cell r="C292" t="str">
            <v>Mrs Neena Kwatra</v>
          </cell>
          <cell r="D292">
            <v>1</v>
          </cell>
          <cell r="E292">
            <v>36326</v>
          </cell>
          <cell r="F292">
            <v>360000</v>
          </cell>
          <cell r="G292">
            <v>14.66</v>
          </cell>
          <cell r="I292" t="e">
            <v>#REF!</v>
          </cell>
          <cell r="K292">
            <v>14.35</v>
          </cell>
          <cell r="M292">
            <v>0.14349999999999999</v>
          </cell>
          <cell r="N292">
            <v>1.95E-2</v>
          </cell>
          <cell r="O292">
            <v>4.0000000000000001E-3</v>
          </cell>
          <cell r="P292">
            <v>0.11999999999999998</v>
          </cell>
        </row>
        <row r="293">
          <cell r="A293" t="str">
            <v>W10017</v>
          </cell>
          <cell r="B293">
            <v>284</v>
          </cell>
          <cell r="C293" t="str">
            <v>V B Rajavel</v>
          </cell>
          <cell r="D293">
            <v>1</v>
          </cell>
          <cell r="E293">
            <v>36326</v>
          </cell>
          <cell r="F293">
            <v>412500</v>
          </cell>
          <cell r="G293">
            <v>14.66</v>
          </cell>
          <cell r="I293" t="e">
            <v>#REF!</v>
          </cell>
          <cell r="K293">
            <v>14.35</v>
          </cell>
          <cell r="M293">
            <v>0.14349999999999999</v>
          </cell>
          <cell r="N293">
            <v>1.95E-2</v>
          </cell>
          <cell r="O293">
            <v>4.0000000000000001E-3</v>
          </cell>
          <cell r="P293">
            <v>0.11999999999999998</v>
          </cell>
        </row>
        <row r="294">
          <cell r="A294" t="str">
            <v>W10014</v>
          </cell>
          <cell r="B294">
            <v>285</v>
          </cell>
          <cell r="C294" t="str">
            <v>Kartiayani Nursing Home</v>
          </cell>
          <cell r="D294">
            <v>1</v>
          </cell>
          <cell r="E294">
            <v>36326</v>
          </cell>
          <cell r="F294">
            <v>1314908</v>
          </cell>
          <cell r="G294">
            <v>14.66</v>
          </cell>
          <cell r="I294" t="e">
            <v>#REF!</v>
          </cell>
          <cell r="K294">
            <v>14.35</v>
          </cell>
          <cell r="M294">
            <v>0.14349999999999999</v>
          </cell>
          <cell r="N294">
            <v>1.95E-2</v>
          </cell>
          <cell r="O294">
            <v>4.0000000000000001E-3</v>
          </cell>
          <cell r="P294">
            <v>0.11999999999999998</v>
          </cell>
        </row>
        <row r="295">
          <cell r="A295" t="str">
            <v>W10020</v>
          </cell>
          <cell r="B295">
            <v>286</v>
          </cell>
          <cell r="C295" t="str">
            <v>N.S.THAKUR</v>
          </cell>
          <cell r="D295">
            <v>1</v>
          </cell>
          <cell r="E295">
            <v>36336</v>
          </cell>
          <cell r="F295">
            <v>333952</v>
          </cell>
          <cell r="G295">
            <v>14.66</v>
          </cell>
          <cell r="I295" t="e">
            <v>#REF!</v>
          </cell>
          <cell r="K295">
            <v>14.35</v>
          </cell>
          <cell r="M295">
            <v>0.14349999999999999</v>
          </cell>
          <cell r="N295">
            <v>1.95E-2</v>
          </cell>
          <cell r="O295">
            <v>4.0000000000000001E-3</v>
          </cell>
          <cell r="P295">
            <v>0.11999999999999998</v>
          </cell>
        </row>
        <row r="296">
          <cell r="A296" t="str">
            <v>W10019</v>
          </cell>
          <cell r="B296">
            <v>287</v>
          </cell>
          <cell r="C296" t="str">
            <v>SRI GANGACHARAN HOSPITAL</v>
          </cell>
          <cell r="D296">
            <v>1</v>
          </cell>
          <cell r="E296">
            <v>36336</v>
          </cell>
          <cell r="F296">
            <v>1781811</v>
          </cell>
          <cell r="G296">
            <v>14.66</v>
          </cell>
          <cell r="I296" t="e">
            <v>#REF!</v>
          </cell>
          <cell r="K296">
            <v>14.35</v>
          </cell>
          <cell r="M296">
            <v>0.14349999999999999</v>
          </cell>
          <cell r="N296">
            <v>1.95E-2</v>
          </cell>
          <cell r="O296">
            <v>4.0000000000000001E-3</v>
          </cell>
          <cell r="P296">
            <v>0.11999999999999998</v>
          </cell>
        </row>
        <row r="297">
          <cell r="A297" t="str">
            <v>W10018</v>
          </cell>
          <cell r="B297">
            <v>288</v>
          </cell>
          <cell r="C297" t="str">
            <v>VERDICT DIAGNOSTICS-II</v>
          </cell>
          <cell r="D297">
            <v>1</v>
          </cell>
          <cell r="E297">
            <v>36336</v>
          </cell>
          <cell r="F297">
            <v>5609000</v>
          </cell>
          <cell r="G297">
            <v>14.66</v>
          </cell>
          <cell r="I297" t="e">
            <v>#REF!</v>
          </cell>
          <cell r="K297">
            <v>14.35</v>
          </cell>
          <cell r="M297">
            <v>0.14349999999999999</v>
          </cell>
          <cell r="N297">
            <v>1.95E-2</v>
          </cell>
          <cell r="O297">
            <v>4.0000000000000001E-3</v>
          </cell>
          <cell r="P297">
            <v>0.11999999999999998</v>
          </cell>
        </row>
        <row r="298">
          <cell r="A298" t="str">
            <v>W10030</v>
          </cell>
          <cell r="B298">
            <v>289</v>
          </cell>
          <cell r="C298" t="str">
            <v>KALPANA ALEXANDER</v>
          </cell>
          <cell r="D298">
            <v>1</v>
          </cell>
          <cell r="E298">
            <v>36346</v>
          </cell>
          <cell r="F298">
            <v>1180000</v>
          </cell>
          <cell r="G298">
            <v>14.66</v>
          </cell>
          <cell r="I298" t="e">
            <v>#REF!</v>
          </cell>
          <cell r="K298">
            <v>14.35</v>
          </cell>
          <cell r="M298">
            <v>0.14349999999999999</v>
          </cell>
          <cell r="N298">
            <v>1.95E-2</v>
          </cell>
          <cell r="O298">
            <v>4.0000000000000001E-3</v>
          </cell>
          <cell r="P298">
            <v>0.11999999999999998</v>
          </cell>
        </row>
        <row r="299">
          <cell r="A299" t="str">
            <v>W10021</v>
          </cell>
          <cell r="B299">
            <v>290</v>
          </cell>
          <cell r="C299" t="str">
            <v>LAKSHMI SCAN  &amp; COLOR DOPPLER</v>
          </cell>
          <cell r="D299">
            <v>1</v>
          </cell>
          <cell r="E299">
            <v>36346</v>
          </cell>
          <cell r="F299">
            <v>1312500</v>
          </cell>
          <cell r="G299">
            <v>14.66</v>
          </cell>
          <cell r="I299" t="e">
            <v>#REF!</v>
          </cell>
          <cell r="K299">
            <v>14.35</v>
          </cell>
          <cell r="M299">
            <v>0.14349999999999999</v>
          </cell>
          <cell r="N299">
            <v>1.95E-2</v>
          </cell>
          <cell r="O299">
            <v>4.0000000000000001E-3</v>
          </cell>
          <cell r="P299">
            <v>0.11999999999999998</v>
          </cell>
        </row>
        <row r="300">
          <cell r="A300" t="str">
            <v>W10028</v>
          </cell>
          <cell r="B300">
            <v>291</v>
          </cell>
          <cell r="C300" t="str">
            <v>R.K.PRAKASH</v>
          </cell>
          <cell r="D300">
            <v>1</v>
          </cell>
          <cell r="E300">
            <v>36346</v>
          </cell>
          <cell r="F300">
            <v>200000</v>
          </cell>
          <cell r="G300">
            <v>14.66</v>
          </cell>
          <cell r="I300" t="e">
            <v>#REF!</v>
          </cell>
          <cell r="K300">
            <v>14.35</v>
          </cell>
          <cell r="M300">
            <v>0.14349999999999999</v>
          </cell>
          <cell r="N300">
            <v>1.95E-2</v>
          </cell>
          <cell r="O300">
            <v>4.0000000000000001E-3</v>
          </cell>
          <cell r="P300">
            <v>0.11999999999999998</v>
          </cell>
        </row>
        <row r="301">
          <cell r="A301" t="str">
            <v>W10027</v>
          </cell>
          <cell r="B301">
            <v>292</v>
          </cell>
          <cell r="C301" t="str">
            <v>V PADMAJA</v>
          </cell>
          <cell r="D301">
            <v>1</v>
          </cell>
          <cell r="E301">
            <v>36346</v>
          </cell>
          <cell r="F301">
            <v>376008</v>
          </cell>
          <cell r="G301">
            <v>14.66</v>
          </cell>
          <cell r="I301" t="e">
            <v>#REF!</v>
          </cell>
          <cell r="K301">
            <v>14.35</v>
          </cell>
          <cell r="M301">
            <v>0.14349999999999999</v>
          </cell>
          <cell r="N301">
            <v>1.95E-2</v>
          </cell>
          <cell r="O301">
            <v>4.0000000000000001E-3</v>
          </cell>
          <cell r="P301">
            <v>0.11999999999999998</v>
          </cell>
        </row>
        <row r="302">
          <cell r="A302" t="str">
            <v>W10029</v>
          </cell>
          <cell r="B302">
            <v>293</v>
          </cell>
          <cell r="C302" t="str">
            <v>VIVEK SONDHI</v>
          </cell>
          <cell r="D302">
            <v>1</v>
          </cell>
          <cell r="E302">
            <v>36346</v>
          </cell>
          <cell r="F302">
            <v>1088250</v>
          </cell>
          <cell r="G302">
            <v>14.66</v>
          </cell>
          <cell r="I302" t="e">
            <v>#REF!</v>
          </cell>
          <cell r="K302">
            <v>14.35</v>
          </cell>
          <cell r="M302">
            <v>0.14349999999999999</v>
          </cell>
          <cell r="N302">
            <v>1.95E-2</v>
          </cell>
          <cell r="O302">
            <v>4.0000000000000001E-3</v>
          </cell>
          <cell r="P302">
            <v>0.11999999999999998</v>
          </cell>
        </row>
        <row r="303">
          <cell r="A303" t="str">
            <v>W10024</v>
          </cell>
          <cell r="B303">
            <v>294</v>
          </cell>
          <cell r="C303" t="str">
            <v>AJAY WAHI</v>
          </cell>
          <cell r="D303">
            <v>1</v>
          </cell>
          <cell r="E303">
            <v>36367</v>
          </cell>
          <cell r="F303">
            <v>1481250</v>
          </cell>
          <cell r="G303">
            <v>14.66</v>
          </cell>
          <cell r="I303" t="e">
            <v>#REF!</v>
          </cell>
          <cell r="K303">
            <v>14.35</v>
          </cell>
          <cell r="M303">
            <v>0.14349999999999999</v>
          </cell>
          <cell r="N303">
            <v>1.95E-2</v>
          </cell>
          <cell r="O303">
            <v>4.0000000000000001E-3</v>
          </cell>
          <cell r="P303">
            <v>0.11999999999999998</v>
          </cell>
        </row>
        <row r="304">
          <cell r="A304" t="str">
            <v>W10025</v>
          </cell>
          <cell r="B304">
            <v>295</v>
          </cell>
          <cell r="C304" t="str">
            <v>G SURENDRAN</v>
          </cell>
          <cell r="D304">
            <v>1</v>
          </cell>
          <cell r="E304">
            <v>36367</v>
          </cell>
          <cell r="F304">
            <v>548344</v>
          </cell>
          <cell r="G304">
            <v>14.66</v>
          </cell>
          <cell r="I304" t="e">
            <v>#REF!</v>
          </cell>
          <cell r="K304">
            <v>14.35</v>
          </cell>
          <cell r="M304">
            <v>0.14349999999999999</v>
          </cell>
          <cell r="N304">
            <v>1.95E-2</v>
          </cell>
          <cell r="O304">
            <v>4.0000000000000001E-3</v>
          </cell>
          <cell r="P304">
            <v>0.11999999999999998</v>
          </cell>
        </row>
        <row r="305">
          <cell r="A305" t="str">
            <v>W10026</v>
          </cell>
          <cell r="B305">
            <v>296</v>
          </cell>
          <cell r="C305" t="str">
            <v>GOPAL MAHESHWARI</v>
          </cell>
          <cell r="D305">
            <v>1</v>
          </cell>
          <cell r="E305">
            <v>36367</v>
          </cell>
          <cell r="F305">
            <v>1552500</v>
          </cell>
          <cell r="G305">
            <v>14.66</v>
          </cell>
          <cell r="I305" t="e">
            <v>#REF!</v>
          </cell>
          <cell r="J305">
            <v>10317.324051506848</v>
          </cell>
          <cell r="K305">
            <v>14.35</v>
          </cell>
          <cell r="M305">
            <v>0.14349999999999999</v>
          </cell>
          <cell r="N305">
            <v>1.95E-2</v>
          </cell>
          <cell r="O305">
            <v>4.0000000000000001E-3</v>
          </cell>
          <cell r="P305">
            <v>0.11999999999999998</v>
          </cell>
        </row>
        <row r="306">
          <cell r="A306" t="str">
            <v>W10022</v>
          </cell>
          <cell r="B306">
            <v>297</v>
          </cell>
          <cell r="C306" t="str">
            <v>NIKIT P MEHTA</v>
          </cell>
          <cell r="D306">
            <v>1</v>
          </cell>
          <cell r="E306">
            <v>36367</v>
          </cell>
          <cell r="F306">
            <v>1100000</v>
          </cell>
          <cell r="G306">
            <v>14.66</v>
          </cell>
          <cell r="I306" t="e">
            <v>#REF!</v>
          </cell>
          <cell r="J306">
            <v>88108.839726027407</v>
          </cell>
          <cell r="K306">
            <v>14.35</v>
          </cell>
          <cell r="M306">
            <v>0.14349999999999999</v>
          </cell>
          <cell r="N306">
            <v>1.95E-2</v>
          </cell>
          <cell r="O306">
            <v>4.0000000000000001E-3</v>
          </cell>
          <cell r="P306">
            <v>0.11999999999999998</v>
          </cell>
        </row>
        <row r="307">
          <cell r="A307" t="str">
            <v>W10023</v>
          </cell>
          <cell r="B307">
            <v>298</v>
          </cell>
          <cell r="C307" t="str">
            <v>PETER B ALOYSIOUS NAVAMANI</v>
          </cell>
          <cell r="D307">
            <v>1</v>
          </cell>
          <cell r="E307">
            <v>36367</v>
          </cell>
          <cell r="F307">
            <v>284250</v>
          </cell>
          <cell r="G307">
            <v>14.66</v>
          </cell>
          <cell r="I307" t="e">
            <v>#REF!</v>
          </cell>
          <cell r="J307">
            <v>10225.0748630137</v>
          </cell>
          <cell r="K307">
            <v>14.35</v>
          </cell>
          <cell r="M307">
            <v>0.14349999999999999</v>
          </cell>
          <cell r="N307">
            <v>1.95E-2</v>
          </cell>
          <cell r="O307">
            <v>4.0000000000000001E-3</v>
          </cell>
          <cell r="P307">
            <v>0.11999999999999998</v>
          </cell>
        </row>
        <row r="308">
          <cell r="A308" t="str">
            <v>W10032</v>
          </cell>
          <cell r="B308">
            <v>299</v>
          </cell>
          <cell r="C308" t="str">
            <v>CHRISTIAN MISSION HOSPITAL</v>
          </cell>
          <cell r="D308">
            <v>1</v>
          </cell>
          <cell r="E308">
            <v>36396</v>
          </cell>
          <cell r="F308">
            <v>337500</v>
          </cell>
          <cell r="G308">
            <v>14.66</v>
          </cell>
          <cell r="I308" t="e">
            <v>#REF!</v>
          </cell>
          <cell r="K308">
            <v>14.35</v>
          </cell>
          <cell r="M308">
            <v>0.14349999999999999</v>
          </cell>
          <cell r="N308">
            <v>1.95E-2</v>
          </cell>
          <cell r="O308">
            <v>4.0000000000000001E-3</v>
          </cell>
          <cell r="P308">
            <v>0.11999999999999998</v>
          </cell>
        </row>
        <row r="309">
          <cell r="A309" t="str">
            <v>W10033</v>
          </cell>
          <cell r="B309">
            <v>300</v>
          </cell>
          <cell r="C309" t="str">
            <v>CLARITY MRI CENTRE PVT LTD(foreclosed in dec 99)</v>
          </cell>
          <cell r="D309">
            <v>1</v>
          </cell>
          <cell r="E309">
            <v>36396</v>
          </cell>
          <cell r="F309">
            <v>19312500</v>
          </cell>
          <cell r="G309">
            <v>14.66</v>
          </cell>
          <cell r="I309" t="e">
            <v>#REF!</v>
          </cell>
          <cell r="K309">
            <v>14.35</v>
          </cell>
          <cell r="M309">
            <v>0.14349999999999999</v>
          </cell>
          <cell r="N309">
            <v>1.95E-2</v>
          </cell>
          <cell r="O309">
            <v>4.0000000000000001E-3</v>
          </cell>
          <cell r="P309">
            <v>0.11999999999999998</v>
          </cell>
        </row>
        <row r="310">
          <cell r="A310" t="str">
            <v>W10031</v>
          </cell>
          <cell r="B310">
            <v>301</v>
          </cell>
          <cell r="C310" t="str">
            <v>SURENDRANATH REDDY</v>
          </cell>
          <cell r="D310">
            <v>1</v>
          </cell>
          <cell r="E310">
            <v>36396</v>
          </cell>
          <cell r="F310">
            <v>4950000</v>
          </cell>
          <cell r="G310">
            <v>14.66</v>
          </cell>
          <cell r="I310" t="e">
            <v>#REF!</v>
          </cell>
          <cell r="K310">
            <v>14.35</v>
          </cell>
          <cell r="M310">
            <v>0.14349999999999999</v>
          </cell>
          <cell r="N310">
            <v>1.95E-2</v>
          </cell>
          <cell r="O310">
            <v>4.0000000000000001E-3</v>
          </cell>
          <cell r="P310">
            <v>0.11999999999999998</v>
          </cell>
        </row>
        <row r="311">
          <cell r="A311" t="str">
            <v>W10035</v>
          </cell>
          <cell r="B311">
            <v>302</v>
          </cell>
          <cell r="C311" t="str">
            <v>HH RAD DADIJI SMT BADAN KUNWAR MEDICAL TRUST</v>
          </cell>
          <cell r="D311">
            <v>1</v>
          </cell>
          <cell r="E311">
            <v>36412</v>
          </cell>
          <cell r="F311">
            <v>3937500</v>
          </cell>
          <cell r="G311">
            <v>14.66</v>
          </cell>
          <cell r="I311" t="e">
            <v>#REF!</v>
          </cell>
          <cell r="K311">
            <v>14.35</v>
          </cell>
          <cell r="M311">
            <v>0.14349999999999999</v>
          </cell>
          <cell r="N311">
            <v>1.95E-2</v>
          </cell>
          <cell r="O311">
            <v>4.0000000000000001E-3</v>
          </cell>
          <cell r="P311">
            <v>0.11999999999999998</v>
          </cell>
        </row>
        <row r="312">
          <cell r="A312" t="str">
            <v>W10034</v>
          </cell>
          <cell r="B312">
            <v>303</v>
          </cell>
          <cell r="C312" t="str">
            <v>MOIT HOSPITAL</v>
          </cell>
          <cell r="D312">
            <v>1</v>
          </cell>
          <cell r="E312">
            <v>36412</v>
          </cell>
          <cell r="F312">
            <v>5587500</v>
          </cell>
          <cell r="G312">
            <v>14.66</v>
          </cell>
          <cell r="I312" t="e">
            <v>#REF!</v>
          </cell>
          <cell r="K312">
            <v>14.35</v>
          </cell>
          <cell r="M312">
            <v>0.14349999999999999</v>
          </cell>
          <cell r="N312">
            <v>1.95E-2</v>
          </cell>
          <cell r="O312">
            <v>4.0000000000000001E-3</v>
          </cell>
          <cell r="P312">
            <v>0.11999999999999998</v>
          </cell>
        </row>
        <row r="313">
          <cell r="A313" t="str">
            <v>W10037</v>
          </cell>
          <cell r="B313">
            <v>304</v>
          </cell>
          <cell r="C313" t="str">
            <v>S RAMAKRISHNAN</v>
          </cell>
          <cell r="D313">
            <v>1</v>
          </cell>
          <cell r="E313">
            <v>36424</v>
          </cell>
          <cell r="F313">
            <v>1012500</v>
          </cell>
          <cell r="G313">
            <v>14.66</v>
          </cell>
          <cell r="I313" t="e">
            <v>#REF!</v>
          </cell>
          <cell r="K313">
            <v>14.35</v>
          </cell>
          <cell r="M313">
            <v>0.14349999999999999</v>
          </cell>
          <cell r="N313">
            <v>1.95E-2</v>
          </cell>
          <cell r="O313">
            <v>4.0000000000000001E-3</v>
          </cell>
          <cell r="P313">
            <v>0.11999999999999998</v>
          </cell>
        </row>
        <row r="314">
          <cell r="A314" t="str">
            <v>W10036</v>
          </cell>
          <cell r="B314">
            <v>305</v>
          </cell>
          <cell r="C314" t="str">
            <v>VIDHYA SCAN &amp; ECHO CENTRE</v>
          </cell>
          <cell r="D314">
            <v>1</v>
          </cell>
          <cell r="E314">
            <v>36424</v>
          </cell>
          <cell r="F314">
            <v>1200000</v>
          </cell>
          <cell r="G314">
            <v>14.66</v>
          </cell>
          <cell r="I314" t="e">
            <v>#REF!</v>
          </cell>
          <cell r="K314">
            <v>14.35</v>
          </cell>
          <cell r="M314">
            <v>0.14349999999999999</v>
          </cell>
          <cell r="N314">
            <v>1.95E-2</v>
          </cell>
          <cell r="O314">
            <v>4.0000000000000001E-3</v>
          </cell>
          <cell r="P314">
            <v>0.11999999999999998</v>
          </cell>
        </row>
        <row r="315">
          <cell r="A315" t="str">
            <v>W10042</v>
          </cell>
          <cell r="B315">
            <v>306</v>
          </cell>
          <cell r="C315" t="str">
            <v>ASHOK D VORA</v>
          </cell>
          <cell r="D315">
            <v>1</v>
          </cell>
          <cell r="E315">
            <v>36427</v>
          </cell>
          <cell r="F315">
            <v>1125000</v>
          </cell>
          <cell r="G315">
            <v>14.66</v>
          </cell>
          <cell r="I315" t="e">
            <v>#REF!</v>
          </cell>
          <cell r="K315">
            <v>14.35</v>
          </cell>
          <cell r="M315">
            <v>0.14349999999999999</v>
          </cell>
          <cell r="N315">
            <v>1.95E-2</v>
          </cell>
          <cell r="O315">
            <v>4.0000000000000001E-3</v>
          </cell>
          <cell r="P315">
            <v>0.11999999999999998</v>
          </cell>
        </row>
        <row r="316">
          <cell r="A316" t="str">
            <v>W10041</v>
          </cell>
          <cell r="B316">
            <v>307</v>
          </cell>
          <cell r="C316" t="str">
            <v>COMPUTED RADIO DIAGNOSTICS</v>
          </cell>
          <cell r="D316">
            <v>2</v>
          </cell>
          <cell r="E316">
            <v>36427</v>
          </cell>
          <cell r="F316">
            <v>3800000</v>
          </cell>
          <cell r="G316">
            <v>14.66</v>
          </cell>
          <cell r="I316" t="e">
            <v>#REF!</v>
          </cell>
          <cell r="K316">
            <v>14.35</v>
          </cell>
          <cell r="M316">
            <v>0.14349999999999999</v>
          </cell>
          <cell r="N316">
            <v>1.95E-2</v>
          </cell>
          <cell r="O316">
            <v>4.0000000000000001E-3</v>
          </cell>
          <cell r="P316">
            <v>0.11999999999999998</v>
          </cell>
        </row>
        <row r="317">
          <cell r="A317" t="str">
            <v>W10038</v>
          </cell>
          <cell r="B317">
            <v>308</v>
          </cell>
          <cell r="C317" t="str">
            <v>C G LAKSHMI DEVI</v>
          </cell>
          <cell r="D317">
            <v>1</v>
          </cell>
          <cell r="E317">
            <v>36427</v>
          </cell>
          <cell r="F317">
            <v>292500</v>
          </cell>
          <cell r="G317">
            <v>14.66</v>
          </cell>
          <cell r="I317" t="e">
            <v>#REF!</v>
          </cell>
          <cell r="J317">
            <v>14429.236823013698</v>
          </cell>
          <cell r="K317">
            <v>14.35</v>
          </cell>
          <cell r="M317">
            <v>0.14349999999999999</v>
          </cell>
          <cell r="N317">
            <v>1.95E-2</v>
          </cell>
          <cell r="O317">
            <v>4.0000000000000001E-3</v>
          </cell>
          <cell r="P317">
            <v>0.11999999999999998</v>
          </cell>
        </row>
        <row r="318">
          <cell r="A318" t="str">
            <v>W10039</v>
          </cell>
          <cell r="B318">
            <v>309</v>
          </cell>
          <cell r="C318" t="str">
            <v>RAGHUVANSHI DIAGNOSTICS CENTRE</v>
          </cell>
          <cell r="D318">
            <v>1</v>
          </cell>
          <cell r="E318">
            <v>36427</v>
          </cell>
          <cell r="F318">
            <v>2100000</v>
          </cell>
          <cell r="G318">
            <v>14.66</v>
          </cell>
          <cell r="I318" t="e">
            <v>#REF!</v>
          </cell>
          <cell r="J318">
            <v>2660.1064942465755</v>
          </cell>
          <cell r="K318">
            <v>14.35</v>
          </cell>
          <cell r="M318">
            <v>0.14349999999999999</v>
          </cell>
          <cell r="N318">
            <v>1.95E-2</v>
          </cell>
          <cell r="O318">
            <v>4.0000000000000001E-3</v>
          </cell>
          <cell r="P318">
            <v>0.11999999999999998</v>
          </cell>
        </row>
        <row r="319">
          <cell r="A319" t="str">
            <v>W10043</v>
          </cell>
          <cell r="B319">
            <v>310</v>
          </cell>
          <cell r="C319" t="str">
            <v>IMTIAZ A SHAIKH</v>
          </cell>
          <cell r="D319">
            <v>1</v>
          </cell>
          <cell r="E319">
            <v>36427</v>
          </cell>
          <cell r="F319">
            <v>372096</v>
          </cell>
          <cell r="G319">
            <v>14.66</v>
          </cell>
          <cell r="I319" t="e">
            <v>#REF!</v>
          </cell>
          <cell r="K319">
            <v>14.35</v>
          </cell>
          <cell r="M319">
            <v>0.14349999999999999</v>
          </cell>
          <cell r="N319">
            <v>1.95E-2</v>
          </cell>
          <cell r="O319">
            <v>4.0000000000000001E-3</v>
          </cell>
          <cell r="P319">
            <v>0.11999999999999998</v>
          </cell>
        </row>
        <row r="320">
          <cell r="A320" t="str">
            <v>W10047</v>
          </cell>
          <cell r="B320">
            <v>311</v>
          </cell>
          <cell r="C320" t="str">
            <v>NIKIT P MEHTA</v>
          </cell>
          <cell r="D320">
            <v>1</v>
          </cell>
          <cell r="E320">
            <v>36427</v>
          </cell>
          <cell r="F320">
            <v>2250000</v>
          </cell>
          <cell r="G320">
            <v>14.66</v>
          </cell>
          <cell r="I320" t="e">
            <v>#REF!</v>
          </cell>
          <cell r="K320">
            <v>14.35</v>
          </cell>
          <cell r="M320">
            <v>0.14349999999999999</v>
          </cell>
          <cell r="N320">
            <v>1.95E-2</v>
          </cell>
          <cell r="O320">
            <v>4.0000000000000001E-3</v>
          </cell>
          <cell r="P320">
            <v>0.11999999999999998</v>
          </cell>
        </row>
        <row r="321">
          <cell r="A321" t="str">
            <v>W10044</v>
          </cell>
          <cell r="B321">
            <v>312</v>
          </cell>
          <cell r="C321" t="str">
            <v>PALIWAL HOSPITAL</v>
          </cell>
          <cell r="D321">
            <v>2</v>
          </cell>
          <cell r="E321">
            <v>36427</v>
          </cell>
          <cell r="F321">
            <v>145702</v>
          </cell>
          <cell r="G321">
            <v>14.66</v>
          </cell>
          <cell r="I321" t="e">
            <v>#REF!</v>
          </cell>
          <cell r="K321">
            <v>14.35</v>
          </cell>
          <cell r="M321">
            <v>0.14349999999999999</v>
          </cell>
          <cell r="N321">
            <v>1.95E-2</v>
          </cell>
          <cell r="O321">
            <v>4.0000000000000001E-3</v>
          </cell>
          <cell r="P321">
            <v>0.11999999999999998</v>
          </cell>
        </row>
        <row r="322">
          <cell r="A322" t="str">
            <v>W10048</v>
          </cell>
          <cell r="B322">
            <v>313</v>
          </cell>
          <cell r="C322" t="str">
            <v>PARAKH DIAGNOSTIC CENTRE</v>
          </cell>
          <cell r="D322">
            <v>2</v>
          </cell>
          <cell r="E322">
            <v>36427</v>
          </cell>
          <cell r="F322">
            <v>326250</v>
          </cell>
          <cell r="G322">
            <v>14.66</v>
          </cell>
          <cell r="I322" t="e">
            <v>#REF!</v>
          </cell>
          <cell r="K322">
            <v>14.35</v>
          </cell>
          <cell r="M322">
            <v>0.14349999999999999</v>
          </cell>
          <cell r="N322">
            <v>1.95E-2</v>
          </cell>
          <cell r="O322">
            <v>4.0000000000000001E-3</v>
          </cell>
          <cell r="P322">
            <v>0.11999999999999998</v>
          </cell>
        </row>
        <row r="323">
          <cell r="A323" t="str">
            <v>W10040</v>
          </cell>
          <cell r="B323">
            <v>314</v>
          </cell>
          <cell r="C323" t="str">
            <v>PRATIMA XRAY</v>
          </cell>
          <cell r="D323">
            <v>1</v>
          </cell>
          <cell r="E323">
            <v>36427</v>
          </cell>
          <cell r="F323">
            <v>319200</v>
          </cell>
          <cell r="G323">
            <v>14.66</v>
          </cell>
          <cell r="I323" t="e">
            <v>#REF!</v>
          </cell>
          <cell r="K323">
            <v>14.35</v>
          </cell>
          <cell r="M323">
            <v>0.14349999999999999</v>
          </cell>
          <cell r="N323">
            <v>1.95E-2</v>
          </cell>
          <cell r="O323">
            <v>4.0000000000000001E-3</v>
          </cell>
          <cell r="P323">
            <v>0.11999999999999998</v>
          </cell>
        </row>
        <row r="324">
          <cell r="A324" t="str">
            <v>W10045</v>
          </cell>
          <cell r="B324">
            <v>315</v>
          </cell>
          <cell r="C324" t="str">
            <v>SUBHASH JAIN</v>
          </cell>
          <cell r="D324">
            <v>1</v>
          </cell>
          <cell r="E324">
            <v>36427</v>
          </cell>
          <cell r="F324">
            <v>22000000</v>
          </cell>
          <cell r="G324">
            <v>14.66</v>
          </cell>
          <cell r="I324" t="e">
            <v>#REF!</v>
          </cell>
          <cell r="K324">
            <v>14.35</v>
          </cell>
          <cell r="M324">
            <v>0.14349999999999999</v>
          </cell>
          <cell r="N324">
            <v>1.95E-2</v>
          </cell>
          <cell r="O324">
            <v>4.0000000000000001E-3</v>
          </cell>
          <cell r="P324">
            <v>0.11999999999999998</v>
          </cell>
        </row>
        <row r="325">
          <cell r="A325" t="str">
            <v>W10046</v>
          </cell>
          <cell r="B325">
            <v>316</v>
          </cell>
          <cell r="C325" t="str">
            <v>VASAN MEDICAL HALL CFM</v>
          </cell>
          <cell r="D325">
            <v>1</v>
          </cell>
          <cell r="E325">
            <v>36427</v>
          </cell>
          <cell r="F325">
            <v>1125000</v>
          </cell>
          <cell r="G325">
            <v>14.66</v>
          </cell>
          <cell r="I325" t="e">
            <v>#REF!</v>
          </cell>
          <cell r="K325">
            <v>14.35</v>
          </cell>
          <cell r="M325">
            <v>0.14349999999999999</v>
          </cell>
          <cell r="N325">
            <v>1.95E-2</v>
          </cell>
          <cell r="O325">
            <v>4.0000000000000001E-3</v>
          </cell>
          <cell r="P325">
            <v>0.11999999999999998</v>
          </cell>
        </row>
        <row r="326">
          <cell r="A326" t="str">
            <v>W10050</v>
          </cell>
          <cell r="B326">
            <v>317</v>
          </cell>
          <cell r="C326" t="str">
            <v>MUKUL MEHTA</v>
          </cell>
          <cell r="E326">
            <v>36440</v>
          </cell>
          <cell r="F326">
            <v>1905000</v>
          </cell>
          <cell r="G326">
            <v>14.66</v>
          </cell>
          <cell r="I326" t="e">
            <v>#REF!</v>
          </cell>
          <cell r="K326">
            <v>14.35</v>
          </cell>
          <cell r="M326">
            <v>0.14349999999999999</v>
          </cell>
          <cell r="N326">
            <v>1.95E-2</v>
          </cell>
          <cell r="O326">
            <v>4.0000000000000001E-3</v>
          </cell>
          <cell r="P326">
            <v>0.11999999999999998</v>
          </cell>
        </row>
        <row r="327">
          <cell r="A327" t="str">
            <v>W10049</v>
          </cell>
          <cell r="B327">
            <v>318</v>
          </cell>
          <cell r="C327" t="str">
            <v>VASAN MEDICAL HALL CFM</v>
          </cell>
          <cell r="D327">
            <v>2</v>
          </cell>
          <cell r="E327">
            <v>36440</v>
          </cell>
          <cell r="F327">
            <v>315000</v>
          </cell>
          <cell r="G327">
            <v>14.66</v>
          </cell>
          <cell r="I327" t="e">
            <v>#REF!</v>
          </cell>
          <cell r="K327">
            <v>14.35</v>
          </cell>
          <cell r="M327">
            <v>0.14349999999999999</v>
          </cell>
          <cell r="N327">
            <v>1.95E-2</v>
          </cell>
          <cell r="O327">
            <v>4.0000000000000001E-3</v>
          </cell>
          <cell r="P327">
            <v>0.11999999999999998</v>
          </cell>
        </row>
        <row r="328">
          <cell r="A328" t="str">
            <v>W10052</v>
          </cell>
          <cell r="B328">
            <v>319</v>
          </cell>
          <cell r="C328" t="str">
            <v>S K BOSE</v>
          </cell>
          <cell r="D328">
            <v>1</v>
          </cell>
          <cell r="E328">
            <v>36454</v>
          </cell>
          <cell r="F328">
            <v>1312500</v>
          </cell>
          <cell r="G328">
            <v>14.66</v>
          </cell>
          <cell r="I328" t="e">
            <v>#REF!</v>
          </cell>
          <cell r="J328">
            <v>17586.446573424659</v>
          </cell>
          <cell r="K328">
            <v>14.35</v>
          </cell>
          <cell r="M328">
            <v>0.14349999999999999</v>
          </cell>
          <cell r="N328">
            <v>1.95E-2</v>
          </cell>
          <cell r="O328">
            <v>4.0000000000000001E-3</v>
          </cell>
          <cell r="P328">
            <v>0.11999999999999998</v>
          </cell>
        </row>
        <row r="329">
          <cell r="A329" t="str">
            <v>W10051</v>
          </cell>
          <cell r="B329">
            <v>320</v>
          </cell>
          <cell r="C329" t="str">
            <v>SPANDAN DIAGNOSTICS &amp; RESEARCH CENTRE PVT LTD</v>
          </cell>
          <cell r="D329">
            <v>2</v>
          </cell>
          <cell r="E329">
            <v>36454</v>
          </cell>
          <cell r="F329">
            <v>1436500</v>
          </cell>
          <cell r="G329">
            <v>15.66</v>
          </cell>
          <cell r="I329" t="e">
            <v>#REF!</v>
          </cell>
          <cell r="K329">
            <v>14.35</v>
          </cell>
          <cell r="M329">
            <v>0.14349999999999999</v>
          </cell>
          <cell r="N329">
            <v>1.95E-2</v>
          </cell>
          <cell r="O329">
            <v>4.0000000000000001E-3</v>
          </cell>
          <cell r="P329">
            <v>0.11999999999999998</v>
          </cell>
        </row>
        <row r="330">
          <cell r="A330" t="str">
            <v>W10055</v>
          </cell>
          <cell r="B330">
            <v>321</v>
          </cell>
          <cell r="C330" t="str">
            <v>S  Mohd Akram</v>
          </cell>
          <cell r="D330">
            <v>1</v>
          </cell>
          <cell r="E330">
            <v>36465</v>
          </cell>
          <cell r="F330">
            <v>328000</v>
          </cell>
          <cell r="G330">
            <v>14.66</v>
          </cell>
          <cell r="I330" t="e">
            <v>#REF!</v>
          </cell>
          <cell r="J330">
            <v>20947.946245205479</v>
          </cell>
          <cell r="K330">
            <v>14.35</v>
          </cell>
          <cell r="M330">
            <v>0.14349999999999999</v>
          </cell>
          <cell r="N330">
            <v>1.95E-2</v>
          </cell>
          <cell r="O330">
            <v>4.0000000000000001E-3</v>
          </cell>
          <cell r="P330">
            <v>0.11999999999999998</v>
          </cell>
        </row>
        <row r="331">
          <cell r="A331" t="str">
            <v>W10054</v>
          </cell>
          <cell r="B331">
            <v>322</v>
          </cell>
          <cell r="C331" t="str">
            <v>K.C.Jain</v>
          </cell>
          <cell r="D331">
            <v>1</v>
          </cell>
          <cell r="E331">
            <v>36465</v>
          </cell>
          <cell r="F331">
            <v>300000</v>
          </cell>
          <cell r="G331">
            <v>14.66</v>
          </cell>
          <cell r="I331" t="e">
            <v>#REF!</v>
          </cell>
          <cell r="K331">
            <v>14.35</v>
          </cell>
          <cell r="M331">
            <v>0.14349999999999999</v>
          </cell>
          <cell r="N331">
            <v>1.95E-2</v>
          </cell>
          <cell r="O331">
            <v>4.0000000000000001E-3</v>
          </cell>
          <cell r="P331">
            <v>0.11999999999999998</v>
          </cell>
        </row>
        <row r="332">
          <cell r="A332" t="str">
            <v>W10053</v>
          </cell>
          <cell r="B332">
            <v>323</v>
          </cell>
          <cell r="C332" t="str">
            <v>Mangal Anand Health care ( Forecl. On 01/02/00 )</v>
          </cell>
          <cell r="D332">
            <v>2</v>
          </cell>
          <cell r="E332">
            <v>36465</v>
          </cell>
          <cell r="F332">
            <v>6970000</v>
          </cell>
          <cell r="G332">
            <v>14.66</v>
          </cell>
          <cell r="I332" t="e">
            <v>#REF!</v>
          </cell>
          <cell r="K332">
            <v>14.35</v>
          </cell>
          <cell r="M332">
            <v>0.14349999999999999</v>
          </cell>
          <cell r="N332">
            <v>1.95E-2</v>
          </cell>
          <cell r="O332">
            <v>4.0000000000000001E-3</v>
          </cell>
          <cell r="P332">
            <v>0.11999999999999998</v>
          </cell>
        </row>
        <row r="333">
          <cell r="A333" t="str">
            <v>W10059</v>
          </cell>
          <cell r="B333">
            <v>324</v>
          </cell>
          <cell r="C333" t="str">
            <v>Begusarai Diagnsotics P limited</v>
          </cell>
          <cell r="D333">
            <v>1</v>
          </cell>
          <cell r="E333">
            <v>36467</v>
          </cell>
          <cell r="F333">
            <v>5000000</v>
          </cell>
          <cell r="G333">
            <v>14.66</v>
          </cell>
          <cell r="I333" t="e">
            <v>#REF!</v>
          </cell>
          <cell r="K333">
            <v>14.35</v>
          </cell>
          <cell r="M333">
            <v>0.14349999999999999</v>
          </cell>
          <cell r="N333">
            <v>1.95E-2</v>
          </cell>
          <cell r="O333">
            <v>4.0000000000000001E-3</v>
          </cell>
          <cell r="P333">
            <v>0.11999999999999998</v>
          </cell>
        </row>
        <row r="334">
          <cell r="A334" t="str">
            <v>W10057</v>
          </cell>
          <cell r="B334">
            <v>325</v>
          </cell>
          <cell r="C334" t="str">
            <v>Mangal Anand Health care ( Forecl. On 01/02/00 )</v>
          </cell>
          <cell r="D334">
            <v>2</v>
          </cell>
          <cell r="E334">
            <v>36467</v>
          </cell>
          <cell r="F334">
            <v>1445000</v>
          </cell>
          <cell r="G334">
            <v>14.66</v>
          </cell>
          <cell r="I334" t="e">
            <v>#REF!</v>
          </cell>
          <cell r="K334">
            <v>14.35</v>
          </cell>
          <cell r="M334">
            <v>0.14349999999999999</v>
          </cell>
          <cell r="N334">
            <v>1.95E-2</v>
          </cell>
          <cell r="O334">
            <v>4.0000000000000001E-3</v>
          </cell>
          <cell r="P334">
            <v>0.11999999999999998</v>
          </cell>
        </row>
        <row r="335">
          <cell r="A335" t="str">
            <v>W10058</v>
          </cell>
          <cell r="B335">
            <v>326</v>
          </cell>
          <cell r="C335" t="str">
            <v>Nagpur nuclear medicine</v>
          </cell>
          <cell r="D335">
            <v>1</v>
          </cell>
          <cell r="E335">
            <v>36467</v>
          </cell>
          <cell r="F335">
            <v>6412500</v>
          </cell>
          <cell r="G335">
            <v>14.66</v>
          </cell>
          <cell r="I335" t="e">
            <v>#REF!</v>
          </cell>
          <cell r="K335">
            <v>14.35</v>
          </cell>
          <cell r="M335">
            <v>0.14349999999999999</v>
          </cell>
          <cell r="N335">
            <v>1.95E-2</v>
          </cell>
          <cell r="O335">
            <v>4.0000000000000001E-3</v>
          </cell>
          <cell r="P335">
            <v>0.11999999999999998</v>
          </cell>
        </row>
        <row r="336">
          <cell r="A336" t="str">
            <v>W10063</v>
          </cell>
          <cell r="B336">
            <v>327</v>
          </cell>
          <cell r="C336" t="str">
            <v>AMRI-2</v>
          </cell>
          <cell r="D336">
            <v>2</v>
          </cell>
          <cell r="E336">
            <v>36483</v>
          </cell>
          <cell r="F336">
            <v>920000</v>
          </cell>
          <cell r="G336">
            <v>14.66</v>
          </cell>
          <cell r="K336">
            <v>14.35</v>
          </cell>
          <cell r="M336">
            <v>0.14349999999999999</v>
          </cell>
          <cell r="N336">
            <v>1.95E-2</v>
          </cell>
          <cell r="O336">
            <v>4.0000000000000001E-3</v>
          </cell>
          <cell r="P336">
            <v>0.11999999999999998</v>
          </cell>
        </row>
        <row r="337">
          <cell r="A337" t="str">
            <v>W10061</v>
          </cell>
          <cell r="B337">
            <v>328</v>
          </cell>
          <cell r="C337" t="str">
            <v>SETHU SCAN SERVICES</v>
          </cell>
          <cell r="D337">
            <v>1</v>
          </cell>
          <cell r="E337">
            <v>36483</v>
          </cell>
          <cell r="F337">
            <v>1200000</v>
          </cell>
          <cell r="G337">
            <v>14.66</v>
          </cell>
          <cell r="K337">
            <v>14.35</v>
          </cell>
          <cell r="M337">
            <v>0.14349999999999999</v>
          </cell>
          <cell r="N337">
            <v>1.95E-2</v>
          </cell>
          <cell r="O337">
            <v>4.0000000000000001E-3</v>
          </cell>
          <cell r="P337">
            <v>0.11999999999999998</v>
          </cell>
        </row>
        <row r="338">
          <cell r="A338" t="str">
            <v>W10062</v>
          </cell>
          <cell r="B338">
            <v>329</v>
          </cell>
          <cell r="C338" t="str">
            <v>SUBHASH JAIN</v>
          </cell>
          <cell r="D338">
            <v>1</v>
          </cell>
          <cell r="E338">
            <v>36483</v>
          </cell>
          <cell r="F338">
            <v>1875000</v>
          </cell>
          <cell r="G338">
            <v>14.66</v>
          </cell>
          <cell r="K338">
            <v>14.35</v>
          </cell>
          <cell r="M338">
            <v>0.14349999999999999</v>
          </cell>
          <cell r="N338">
            <v>1.95E-2</v>
          </cell>
          <cell r="O338">
            <v>4.0000000000000001E-3</v>
          </cell>
          <cell r="P338">
            <v>0.11999999999999998</v>
          </cell>
        </row>
        <row r="339">
          <cell r="A339" t="str">
            <v>W10060</v>
          </cell>
          <cell r="B339">
            <v>330</v>
          </cell>
          <cell r="C339" t="str">
            <v>VISHAKHA HOSPITAL &amp; DIAGNOSTIC</v>
          </cell>
          <cell r="D339">
            <v>1</v>
          </cell>
          <cell r="E339">
            <v>36483</v>
          </cell>
          <cell r="F339">
            <v>8560000</v>
          </cell>
          <cell r="G339">
            <v>14.66</v>
          </cell>
          <cell r="K339">
            <v>14.35</v>
          </cell>
          <cell r="M339">
            <v>0.14349999999999999</v>
          </cell>
          <cell r="N339">
            <v>1.95E-2</v>
          </cell>
          <cell r="O339">
            <v>4.0000000000000001E-3</v>
          </cell>
          <cell r="P339">
            <v>0.11999999999999998</v>
          </cell>
        </row>
        <row r="340">
          <cell r="A340" t="str">
            <v>W10064</v>
          </cell>
          <cell r="B340">
            <v>331</v>
          </cell>
          <cell r="C340" t="str">
            <v>DEBASIS  PADHI</v>
          </cell>
          <cell r="D340">
            <v>1</v>
          </cell>
          <cell r="E340">
            <v>36488</v>
          </cell>
          <cell r="F340">
            <v>471368</v>
          </cell>
          <cell r="G340">
            <v>14.66</v>
          </cell>
          <cell r="K340">
            <v>14.35</v>
          </cell>
          <cell r="M340">
            <v>0.14349999999999999</v>
          </cell>
          <cell r="N340">
            <v>1.95E-2</v>
          </cell>
          <cell r="O340">
            <v>4.0000000000000001E-3</v>
          </cell>
          <cell r="P340">
            <v>0.11999999999999998</v>
          </cell>
        </row>
        <row r="341">
          <cell r="A341" t="str">
            <v>W10065</v>
          </cell>
          <cell r="B341">
            <v>332</v>
          </cell>
          <cell r="C341" t="str">
            <v>ASHOK G. JOSHI</v>
          </cell>
          <cell r="D341">
            <v>1</v>
          </cell>
          <cell r="E341">
            <v>36490</v>
          </cell>
          <cell r="F341">
            <v>270400</v>
          </cell>
          <cell r="G341">
            <v>14.66</v>
          </cell>
          <cell r="K341">
            <v>14.35</v>
          </cell>
          <cell r="M341">
            <v>0.14349999999999999</v>
          </cell>
          <cell r="N341">
            <v>1.95E-2</v>
          </cell>
          <cell r="O341">
            <v>4.0000000000000001E-3</v>
          </cell>
          <cell r="P341">
            <v>0.11999999999999998</v>
          </cell>
        </row>
        <row r="342">
          <cell r="A342" t="str">
            <v>W10068</v>
          </cell>
          <cell r="B342">
            <v>333</v>
          </cell>
          <cell r="C342" t="str">
            <v>A K TYAGI</v>
          </cell>
          <cell r="D342">
            <v>2</v>
          </cell>
          <cell r="E342">
            <v>36503</v>
          </cell>
          <cell r="F342">
            <v>1000000</v>
          </cell>
          <cell r="G342">
            <v>14.66</v>
          </cell>
          <cell r="K342">
            <v>14.35</v>
          </cell>
          <cell r="M342">
            <v>0.14349999999999999</v>
          </cell>
          <cell r="N342">
            <v>1.95E-2</v>
          </cell>
          <cell r="O342">
            <v>4.0000000000000001E-3</v>
          </cell>
          <cell r="P342">
            <v>0.11999999999999998</v>
          </cell>
        </row>
        <row r="343">
          <cell r="A343" t="str">
            <v>W10066</v>
          </cell>
          <cell r="B343">
            <v>334</v>
          </cell>
          <cell r="C343" t="str">
            <v>HOSMAT HOSPITAL</v>
          </cell>
          <cell r="D343">
            <v>1</v>
          </cell>
          <cell r="E343">
            <v>36503</v>
          </cell>
          <cell r="F343">
            <v>304230</v>
          </cell>
          <cell r="G343">
            <v>14.66</v>
          </cell>
          <cell r="K343">
            <v>14.35</v>
          </cell>
          <cell r="M343">
            <v>0.14349999999999999</v>
          </cell>
          <cell r="N343">
            <v>1.95E-2</v>
          </cell>
          <cell r="O343">
            <v>4.0000000000000001E-3</v>
          </cell>
          <cell r="P343">
            <v>0.11999999999999998</v>
          </cell>
        </row>
        <row r="344">
          <cell r="A344" t="str">
            <v>W10070</v>
          </cell>
          <cell r="B344">
            <v>335</v>
          </cell>
          <cell r="C344" t="str">
            <v>NORTH BENGAL NEURO RESEARCH</v>
          </cell>
          <cell r="D344">
            <v>1</v>
          </cell>
          <cell r="E344">
            <v>36503</v>
          </cell>
          <cell r="F344">
            <v>6102000</v>
          </cell>
          <cell r="G344">
            <v>14.66</v>
          </cell>
          <cell r="K344">
            <v>14.35</v>
          </cell>
          <cell r="M344">
            <v>0.14349999999999999</v>
          </cell>
          <cell r="N344">
            <v>1.95E-2</v>
          </cell>
          <cell r="O344">
            <v>4.0000000000000001E-3</v>
          </cell>
          <cell r="P344">
            <v>0.11999999999999998</v>
          </cell>
        </row>
        <row r="345">
          <cell r="A345" t="str">
            <v>W10074</v>
          </cell>
          <cell r="B345">
            <v>336</v>
          </cell>
          <cell r="C345" t="str">
            <v>SANJUKTA PATNAIK</v>
          </cell>
          <cell r="D345">
            <v>1</v>
          </cell>
          <cell r="E345">
            <v>36508</v>
          </cell>
          <cell r="F345">
            <v>360344</v>
          </cell>
          <cell r="G345">
            <v>14.66</v>
          </cell>
          <cell r="K345">
            <v>14.35</v>
          </cell>
          <cell r="M345">
            <v>0.14349999999999999</v>
          </cell>
          <cell r="N345">
            <v>1.95E-2</v>
          </cell>
          <cell r="O345">
            <v>4.0000000000000001E-3</v>
          </cell>
          <cell r="P345">
            <v>0.11999999999999998</v>
          </cell>
        </row>
        <row r="346">
          <cell r="A346" t="str">
            <v>W10071</v>
          </cell>
          <cell r="B346">
            <v>337</v>
          </cell>
          <cell r="C346" t="str">
            <v>JAI MAHAKALI ULTRASOUND X RAY &amp; PATHOLOGY CENTRE</v>
          </cell>
          <cell r="D346">
            <v>1</v>
          </cell>
          <cell r="E346">
            <v>36508</v>
          </cell>
          <cell r="F346">
            <v>1180000</v>
          </cell>
          <cell r="G346">
            <v>14.66</v>
          </cell>
          <cell r="K346">
            <v>14.35</v>
          </cell>
          <cell r="M346">
            <v>0.14349999999999999</v>
          </cell>
          <cell r="N346">
            <v>1.95E-2</v>
          </cell>
          <cell r="O346">
            <v>4.0000000000000001E-3</v>
          </cell>
          <cell r="P346">
            <v>0.11999999999999998</v>
          </cell>
        </row>
        <row r="347">
          <cell r="A347" t="str">
            <v>W10067</v>
          </cell>
          <cell r="B347">
            <v>338</v>
          </cell>
          <cell r="C347" t="str">
            <v>MOHAN LAL SINDHI</v>
          </cell>
          <cell r="D347">
            <v>1</v>
          </cell>
          <cell r="E347">
            <v>36508</v>
          </cell>
          <cell r="F347">
            <v>440370</v>
          </cell>
          <cell r="G347">
            <v>14.66</v>
          </cell>
          <cell r="K347">
            <v>14.35</v>
          </cell>
          <cell r="M347">
            <v>0.14349999999999999</v>
          </cell>
          <cell r="N347">
            <v>1.95E-2</v>
          </cell>
          <cell r="O347">
            <v>4.0000000000000001E-3</v>
          </cell>
          <cell r="P347">
            <v>0.11999999999999998</v>
          </cell>
        </row>
        <row r="348">
          <cell r="A348" t="str">
            <v>W10075</v>
          </cell>
          <cell r="B348">
            <v>339</v>
          </cell>
          <cell r="C348" t="str">
            <v>AMRI-3</v>
          </cell>
          <cell r="D348">
            <v>2</v>
          </cell>
          <cell r="E348">
            <v>36509</v>
          </cell>
          <cell r="F348">
            <v>1208800</v>
          </cell>
          <cell r="G348">
            <v>14.66</v>
          </cell>
          <cell r="K348">
            <v>14.35</v>
          </cell>
          <cell r="M348">
            <v>0.14349999999999999</v>
          </cell>
          <cell r="N348">
            <v>1.95E-2</v>
          </cell>
          <cell r="O348">
            <v>4.0000000000000001E-3</v>
          </cell>
          <cell r="P348">
            <v>0.11999999999999998</v>
          </cell>
        </row>
        <row r="349">
          <cell r="A349" t="str">
            <v>W10076</v>
          </cell>
          <cell r="B349">
            <v>340</v>
          </cell>
          <cell r="C349" t="str">
            <v>Skylab Assam Pvt Limited</v>
          </cell>
          <cell r="D349">
            <v>1</v>
          </cell>
          <cell r="E349">
            <v>36514</v>
          </cell>
          <cell r="F349">
            <v>1774400</v>
          </cell>
          <cell r="G349">
            <v>14.66</v>
          </cell>
          <cell r="K349">
            <v>14.35</v>
          </cell>
          <cell r="M349">
            <v>0.14349999999999999</v>
          </cell>
          <cell r="N349">
            <v>1.95E-2</v>
          </cell>
          <cell r="O349">
            <v>4.0000000000000001E-3</v>
          </cell>
          <cell r="P349">
            <v>0.11999999999999998</v>
          </cell>
        </row>
        <row r="350">
          <cell r="A350" t="str">
            <v>W10078</v>
          </cell>
          <cell r="B350">
            <v>341</v>
          </cell>
          <cell r="C350" t="str">
            <v>DIAGNOSIS</v>
          </cell>
          <cell r="D350">
            <v>1</v>
          </cell>
          <cell r="E350">
            <v>36516</v>
          </cell>
          <cell r="F350">
            <v>800000</v>
          </cell>
          <cell r="G350">
            <v>14.66</v>
          </cell>
          <cell r="K350">
            <v>14.35</v>
          </cell>
          <cell r="M350">
            <v>0.14349999999999999</v>
          </cell>
          <cell r="N350">
            <v>1.95E-2</v>
          </cell>
          <cell r="O350">
            <v>4.0000000000000001E-3</v>
          </cell>
          <cell r="P350">
            <v>0.11999999999999998</v>
          </cell>
        </row>
        <row r="351">
          <cell r="A351" t="str">
            <v>W10077</v>
          </cell>
          <cell r="B351">
            <v>342</v>
          </cell>
          <cell r="C351" t="str">
            <v>M THILAGABAMA</v>
          </cell>
          <cell r="D351">
            <v>1</v>
          </cell>
          <cell r="E351">
            <v>36516</v>
          </cell>
          <cell r="F351">
            <v>356250</v>
          </cell>
          <cell r="G351">
            <v>14.66</v>
          </cell>
          <cell r="K351">
            <v>14.35</v>
          </cell>
          <cell r="M351">
            <v>0.14349999999999999</v>
          </cell>
          <cell r="N351">
            <v>1.95E-2</v>
          </cell>
          <cell r="O351">
            <v>4.0000000000000001E-3</v>
          </cell>
          <cell r="P351">
            <v>0.11999999999999998</v>
          </cell>
        </row>
        <row r="352">
          <cell r="A352" t="str">
            <v>W10069</v>
          </cell>
          <cell r="B352">
            <v>343</v>
          </cell>
          <cell r="C352" t="str">
            <v>S.P.SINGH</v>
          </cell>
          <cell r="D352">
            <v>1</v>
          </cell>
          <cell r="E352">
            <v>36517</v>
          </cell>
          <cell r="F352">
            <v>1187543</v>
          </cell>
          <cell r="G352">
            <v>14.66</v>
          </cell>
          <cell r="K352">
            <v>14.35</v>
          </cell>
          <cell r="M352">
            <v>0.14349999999999999</v>
          </cell>
          <cell r="N352">
            <v>1.95E-2</v>
          </cell>
          <cell r="O352">
            <v>4.0000000000000001E-3</v>
          </cell>
          <cell r="P352">
            <v>0.11999999999999998</v>
          </cell>
        </row>
        <row r="354">
          <cell r="C354" t="str">
            <v>TOTAL</v>
          </cell>
          <cell r="F354">
            <v>1260506942</v>
          </cell>
          <cell r="H354">
            <v>0</v>
          </cell>
          <cell r="I354" t="e">
            <v>#REF!</v>
          </cell>
        </row>
        <row r="356">
          <cell r="A356" t="str">
            <v>AGREEMENT</v>
          </cell>
          <cell r="B356" t="str">
            <v>S. NO.</v>
          </cell>
          <cell r="C356" t="str">
            <v>CUSTOMER NAME</v>
          </cell>
          <cell r="D356" t="str">
            <v>TR. NO</v>
          </cell>
        </row>
        <row r="357">
          <cell r="A357" t="str">
            <v>NO.</v>
          </cell>
          <cell r="E357" t="str">
            <v>Fund Date</v>
          </cell>
          <cell r="F357" t="str">
            <v>Principal</v>
          </cell>
          <cell r="H357" t="str">
            <v>COLLATERAL</v>
          </cell>
          <cell r="I357" t="str">
            <v>INTEREST COST</v>
          </cell>
        </row>
        <row r="361">
          <cell r="A361" t="str">
            <v>W10080</v>
          </cell>
          <cell r="B361">
            <v>344</v>
          </cell>
          <cell r="C361" t="str">
            <v>SRI CHENNAI SCANS &amp; RESEARCH CENTRE (P) LTD.</v>
          </cell>
          <cell r="D361">
            <v>1</v>
          </cell>
          <cell r="E361">
            <v>36558</v>
          </cell>
          <cell r="F361">
            <v>1350000</v>
          </cell>
          <cell r="G361">
            <v>14.66</v>
          </cell>
          <cell r="K361">
            <v>14.35</v>
          </cell>
          <cell r="M361">
            <v>0.14349999999999999</v>
          </cell>
          <cell r="N361">
            <v>1.95E-2</v>
          </cell>
          <cell r="O361">
            <v>4.0000000000000001E-3</v>
          </cell>
          <cell r="P361">
            <v>0.11999999999999998</v>
          </cell>
        </row>
        <row r="362">
          <cell r="A362" t="str">
            <v>W10079</v>
          </cell>
          <cell r="B362">
            <v>345</v>
          </cell>
          <cell r="C362" t="str">
            <v>SUBHRA JAIN</v>
          </cell>
          <cell r="D362">
            <v>1</v>
          </cell>
          <cell r="E362">
            <v>36558</v>
          </cell>
          <cell r="F362">
            <v>1080000</v>
          </cell>
          <cell r="G362">
            <v>14.66</v>
          </cell>
          <cell r="K362">
            <v>14.35</v>
          </cell>
          <cell r="M362">
            <v>0.14349999999999999</v>
          </cell>
          <cell r="N362">
            <v>1.95E-2</v>
          </cell>
          <cell r="O362">
            <v>4.0000000000000001E-3</v>
          </cell>
          <cell r="P362">
            <v>0.11999999999999998</v>
          </cell>
        </row>
        <row r="363">
          <cell r="A363" t="str">
            <v>W10081</v>
          </cell>
          <cell r="B363">
            <v>346</v>
          </cell>
          <cell r="C363" t="str">
            <v>SUSHEELA JOHNY</v>
          </cell>
          <cell r="D363">
            <v>1</v>
          </cell>
          <cell r="E363">
            <v>36558</v>
          </cell>
          <cell r="F363">
            <v>820000</v>
          </cell>
          <cell r="G363">
            <v>14.66</v>
          </cell>
          <cell r="K363">
            <v>14.35</v>
          </cell>
          <cell r="M363">
            <v>0.14349999999999999</v>
          </cell>
          <cell r="N363">
            <v>1.95E-2</v>
          </cell>
          <cell r="O363">
            <v>4.0000000000000001E-3</v>
          </cell>
          <cell r="P363">
            <v>0.11999999999999998</v>
          </cell>
        </row>
        <row r="364">
          <cell r="A364" t="str">
            <v>W10082</v>
          </cell>
          <cell r="B364">
            <v>347</v>
          </cell>
          <cell r="C364" t="str">
            <v>X-RAY CENTRE GUWAHATI (P) LTD.</v>
          </cell>
          <cell r="D364">
            <v>1</v>
          </cell>
          <cell r="E364">
            <v>36558</v>
          </cell>
          <cell r="F364">
            <v>757500</v>
          </cell>
          <cell r="G364">
            <v>14.66</v>
          </cell>
          <cell r="K364">
            <v>14.35</v>
          </cell>
          <cell r="M364">
            <v>0.14349999999999999</v>
          </cell>
          <cell r="N364">
            <v>1.95E-2</v>
          </cell>
          <cell r="O364">
            <v>4.0000000000000001E-3</v>
          </cell>
          <cell r="P364">
            <v>0.11999999999999998</v>
          </cell>
        </row>
        <row r="365">
          <cell r="A365" t="str">
            <v>W10083</v>
          </cell>
          <cell r="B365">
            <v>348</v>
          </cell>
          <cell r="C365" t="str">
            <v>T. Jayaraman</v>
          </cell>
          <cell r="D365">
            <v>1</v>
          </cell>
          <cell r="E365">
            <v>36560</v>
          </cell>
          <cell r="F365">
            <v>1650000</v>
          </cell>
          <cell r="G365">
            <v>14.66</v>
          </cell>
          <cell r="K365">
            <v>14.35</v>
          </cell>
          <cell r="M365">
            <v>0.14349999999999999</v>
          </cell>
          <cell r="N365">
            <v>1.95E-2</v>
          </cell>
          <cell r="O365">
            <v>4.0000000000000001E-3</v>
          </cell>
          <cell r="P365">
            <v>0.11999999999999998</v>
          </cell>
        </row>
        <row r="366">
          <cell r="A366" t="str">
            <v>W10084</v>
          </cell>
          <cell r="B366">
            <v>349</v>
          </cell>
          <cell r="C366" t="str">
            <v>Anju Gupta</v>
          </cell>
          <cell r="D366">
            <v>1</v>
          </cell>
          <cell r="E366">
            <v>36564</v>
          </cell>
          <cell r="F366">
            <v>300000</v>
          </cell>
          <cell r="G366">
            <v>14.66</v>
          </cell>
          <cell r="K366">
            <v>14.35</v>
          </cell>
          <cell r="M366">
            <v>0.14349999999999999</v>
          </cell>
          <cell r="N366">
            <v>1.95E-2</v>
          </cell>
          <cell r="O366">
            <v>4.0000000000000001E-3</v>
          </cell>
          <cell r="P366">
            <v>0.11999999999999998</v>
          </cell>
        </row>
        <row r="367">
          <cell r="A367" t="str">
            <v>W10085</v>
          </cell>
          <cell r="B367">
            <v>350</v>
          </cell>
          <cell r="C367" t="str">
            <v>K.M. Jothiraj</v>
          </cell>
          <cell r="D367">
            <v>1</v>
          </cell>
          <cell r="E367">
            <v>36564</v>
          </cell>
          <cell r="F367">
            <v>292500</v>
          </cell>
          <cell r="G367">
            <v>14.66</v>
          </cell>
          <cell r="K367">
            <v>14.35</v>
          </cell>
          <cell r="M367">
            <v>0.14349999999999999</v>
          </cell>
          <cell r="N367">
            <v>1.95E-2</v>
          </cell>
          <cell r="O367">
            <v>4.0000000000000001E-3</v>
          </cell>
          <cell r="P367">
            <v>0.11999999999999998</v>
          </cell>
        </row>
        <row r="368">
          <cell r="A368" t="str">
            <v>W10086</v>
          </cell>
          <cell r="B368">
            <v>351</v>
          </cell>
          <cell r="C368" t="str">
            <v>Ramesh Sharma ( Foreclosed on 17-10-00)</v>
          </cell>
          <cell r="D368">
            <v>1</v>
          </cell>
          <cell r="E368">
            <v>36564</v>
          </cell>
          <cell r="F368">
            <v>550000</v>
          </cell>
          <cell r="G368">
            <v>14.66</v>
          </cell>
          <cell r="K368">
            <v>14.35</v>
          </cell>
          <cell r="M368">
            <v>0.14349999999999999</v>
          </cell>
          <cell r="N368">
            <v>1.95E-2</v>
          </cell>
          <cell r="O368">
            <v>4.0000000000000001E-3</v>
          </cell>
          <cell r="P368">
            <v>0.11999999999999998</v>
          </cell>
        </row>
        <row r="369">
          <cell r="A369" t="str">
            <v>W10087</v>
          </cell>
          <cell r="B369">
            <v>352</v>
          </cell>
          <cell r="C369" t="str">
            <v>Jay Kishore</v>
          </cell>
          <cell r="D369">
            <v>1</v>
          </cell>
          <cell r="E369">
            <v>36565</v>
          </cell>
          <cell r="F369">
            <v>1068140</v>
          </cell>
          <cell r="G369">
            <v>14.66</v>
          </cell>
          <cell r="K369">
            <v>14.35</v>
          </cell>
          <cell r="M369">
            <v>0.14349999999999999</v>
          </cell>
          <cell r="N369">
            <v>1.95E-2</v>
          </cell>
          <cell r="O369">
            <v>4.0000000000000001E-3</v>
          </cell>
          <cell r="P369">
            <v>0.11999999999999998</v>
          </cell>
        </row>
        <row r="370">
          <cell r="A370" t="str">
            <v>W10090</v>
          </cell>
          <cell r="B370">
            <v>353</v>
          </cell>
          <cell r="C370" t="str">
            <v>P. Murati Sankar</v>
          </cell>
          <cell r="D370">
            <v>1</v>
          </cell>
          <cell r="E370">
            <v>36568</v>
          </cell>
          <cell r="F370">
            <v>286818</v>
          </cell>
          <cell r="G370">
            <v>14.66</v>
          </cell>
          <cell r="K370">
            <v>14.35</v>
          </cell>
          <cell r="M370">
            <v>0.14349999999999999</v>
          </cell>
          <cell r="N370">
            <v>1.95E-2</v>
          </cell>
          <cell r="O370">
            <v>4.0000000000000001E-3</v>
          </cell>
          <cell r="P370">
            <v>0.11999999999999998</v>
          </cell>
        </row>
        <row r="371">
          <cell r="A371" t="str">
            <v>W10089</v>
          </cell>
          <cell r="B371">
            <v>354</v>
          </cell>
          <cell r="C371" t="str">
            <v>S. S. Todkari</v>
          </cell>
          <cell r="D371">
            <v>1</v>
          </cell>
          <cell r="E371">
            <v>36568</v>
          </cell>
          <cell r="F371">
            <v>960000</v>
          </cell>
          <cell r="G371">
            <v>14.66</v>
          </cell>
          <cell r="K371">
            <v>14.35</v>
          </cell>
          <cell r="M371">
            <v>0.14349999999999999</v>
          </cell>
          <cell r="N371">
            <v>1.95E-2</v>
          </cell>
          <cell r="O371">
            <v>4.0000000000000001E-3</v>
          </cell>
          <cell r="P371">
            <v>0.11999999999999998</v>
          </cell>
        </row>
        <row r="372">
          <cell r="A372" t="str">
            <v>W10088</v>
          </cell>
          <cell r="B372">
            <v>355</v>
          </cell>
          <cell r="C372" t="str">
            <v>Vishakha Hospital &amp; Diagnostic P. Ltd.</v>
          </cell>
          <cell r="D372">
            <v>2</v>
          </cell>
          <cell r="E372">
            <v>36568</v>
          </cell>
          <cell r="F372">
            <v>128000</v>
          </cell>
          <cell r="G372">
            <v>14.66</v>
          </cell>
          <cell r="K372">
            <v>14.35</v>
          </cell>
          <cell r="M372">
            <v>0.14349999999999999</v>
          </cell>
          <cell r="N372">
            <v>1.95E-2</v>
          </cell>
          <cell r="O372">
            <v>4.0000000000000001E-3</v>
          </cell>
          <cell r="P372">
            <v>0.11999999999999998</v>
          </cell>
        </row>
        <row r="373">
          <cell r="A373" t="str">
            <v>W10091</v>
          </cell>
          <cell r="B373">
            <v>356</v>
          </cell>
          <cell r="C373" t="str">
            <v>Tuticorin CT Scan &amp; Research</v>
          </cell>
          <cell r="D373">
            <v>1</v>
          </cell>
          <cell r="E373">
            <v>36570</v>
          </cell>
          <cell r="F373">
            <v>10000000</v>
          </cell>
          <cell r="G373">
            <v>14.66</v>
          </cell>
          <cell r="K373">
            <v>14.35</v>
          </cell>
          <cell r="M373">
            <v>0.14349999999999999</v>
          </cell>
          <cell r="N373">
            <v>1.95E-2</v>
          </cell>
          <cell r="O373">
            <v>4.0000000000000001E-3</v>
          </cell>
          <cell r="P373">
            <v>0.11999999999999998</v>
          </cell>
        </row>
        <row r="374">
          <cell r="A374" t="str">
            <v>W10092</v>
          </cell>
          <cell r="B374">
            <v>357</v>
          </cell>
          <cell r="C374" t="str">
            <v>Prakash Kanwar</v>
          </cell>
          <cell r="D374">
            <v>1</v>
          </cell>
          <cell r="E374">
            <v>36573</v>
          </cell>
          <cell r="F374">
            <v>300000</v>
          </cell>
          <cell r="G374">
            <v>14.18</v>
          </cell>
          <cell r="K374">
            <v>13.85</v>
          </cell>
          <cell r="M374">
            <v>0.13849999999999998</v>
          </cell>
          <cell r="N374">
            <v>1.95E-2</v>
          </cell>
          <cell r="O374">
            <v>4.0000000000000001E-3</v>
          </cell>
          <cell r="P374">
            <v>0.11499999999999998</v>
          </cell>
        </row>
        <row r="375">
          <cell r="A375" t="str">
            <v>W10093</v>
          </cell>
          <cell r="B375">
            <v>358</v>
          </cell>
          <cell r="C375" t="str">
            <v>Shija Clinic Pvt. Ltd. ( Forcl on Aug-00 )</v>
          </cell>
          <cell r="D375">
            <v>1</v>
          </cell>
          <cell r="E375">
            <v>36573</v>
          </cell>
          <cell r="F375">
            <v>1400000</v>
          </cell>
          <cell r="G375">
            <v>14.18</v>
          </cell>
          <cell r="K375">
            <v>13.85</v>
          </cell>
          <cell r="M375">
            <v>0.13849999999999998</v>
          </cell>
          <cell r="N375">
            <v>1.95E-2</v>
          </cell>
          <cell r="O375">
            <v>4.0000000000000001E-3</v>
          </cell>
          <cell r="P375">
            <v>0.11499999999999998</v>
          </cell>
        </row>
        <row r="376">
          <cell r="A376" t="str">
            <v>W10094</v>
          </cell>
          <cell r="B376">
            <v>359</v>
          </cell>
          <cell r="C376" t="str">
            <v>Rashmi Garg</v>
          </cell>
          <cell r="D376">
            <v>1</v>
          </cell>
          <cell r="E376">
            <v>36579</v>
          </cell>
          <cell r="F376">
            <v>1000000</v>
          </cell>
          <cell r="G376">
            <v>14.18</v>
          </cell>
          <cell r="K376">
            <v>13.85</v>
          </cell>
          <cell r="M376">
            <v>0.13849999999999998</v>
          </cell>
          <cell r="N376">
            <v>1.95E-2</v>
          </cell>
          <cell r="O376">
            <v>4.0000000000000001E-3</v>
          </cell>
          <cell r="P376">
            <v>0.11499999999999998</v>
          </cell>
        </row>
        <row r="377">
          <cell r="A377" t="str">
            <v>W10095</v>
          </cell>
          <cell r="B377">
            <v>360</v>
          </cell>
          <cell r="C377" t="str">
            <v>Bankura Scan Centre</v>
          </cell>
          <cell r="D377">
            <v>1</v>
          </cell>
          <cell r="E377">
            <v>36585</v>
          </cell>
          <cell r="F377">
            <v>6180000</v>
          </cell>
          <cell r="G377">
            <v>14.18</v>
          </cell>
          <cell r="K377">
            <v>13.85</v>
          </cell>
          <cell r="M377">
            <v>0.13849999999999998</v>
          </cell>
          <cell r="N377">
            <v>1.95E-2</v>
          </cell>
          <cell r="O377">
            <v>4.0000000000000001E-3</v>
          </cell>
          <cell r="P377">
            <v>0.11499999999999998</v>
          </cell>
        </row>
        <row r="378">
          <cell r="A378" t="str">
            <v>W10096</v>
          </cell>
          <cell r="B378">
            <v>361</v>
          </cell>
          <cell r="C378" t="str">
            <v>Gopal Surendran</v>
          </cell>
          <cell r="D378">
            <v>1</v>
          </cell>
          <cell r="E378">
            <v>36585</v>
          </cell>
          <cell r="F378">
            <v>1200000</v>
          </cell>
          <cell r="G378">
            <v>14.18</v>
          </cell>
          <cell r="K378">
            <v>13.85</v>
          </cell>
          <cell r="M378">
            <v>0.13849999999999998</v>
          </cell>
          <cell r="N378">
            <v>1.95E-2</v>
          </cell>
          <cell r="O378">
            <v>4.0000000000000001E-3</v>
          </cell>
          <cell r="P378">
            <v>0.11499999999999998</v>
          </cell>
        </row>
        <row r="379">
          <cell r="A379" t="str">
            <v>W10097</v>
          </cell>
          <cell r="B379">
            <v>362</v>
          </cell>
          <cell r="C379" t="str">
            <v>Prateeksha Tolambia</v>
          </cell>
          <cell r="D379">
            <v>1</v>
          </cell>
          <cell r="E379">
            <v>36585</v>
          </cell>
          <cell r="F379">
            <v>350000</v>
          </cell>
          <cell r="G379">
            <v>14.18</v>
          </cell>
          <cell r="K379">
            <v>13.85</v>
          </cell>
          <cell r="M379">
            <v>0.13849999999999998</v>
          </cell>
          <cell r="N379">
            <v>1.95E-2</v>
          </cell>
          <cell r="O379">
            <v>4.0000000000000001E-3</v>
          </cell>
          <cell r="P379">
            <v>0.11499999999999998</v>
          </cell>
        </row>
        <row r="380">
          <cell r="A380" t="str">
            <v>W10098</v>
          </cell>
          <cell r="B380">
            <v>363</v>
          </cell>
          <cell r="C380" t="str">
            <v>K. Velluswamy</v>
          </cell>
          <cell r="D380">
            <v>1</v>
          </cell>
          <cell r="E380">
            <v>36588</v>
          </cell>
          <cell r="F380">
            <v>1270000</v>
          </cell>
          <cell r="G380">
            <v>14.18</v>
          </cell>
          <cell r="K380">
            <v>13.85</v>
          </cell>
          <cell r="M380">
            <v>0.13849999999999998</v>
          </cell>
          <cell r="N380">
            <v>1.95E-2</v>
          </cell>
          <cell r="O380">
            <v>4.0000000000000001E-3</v>
          </cell>
          <cell r="P380">
            <v>0.11499999999999998</v>
          </cell>
        </row>
        <row r="381">
          <cell r="A381" t="str">
            <v>W10099</v>
          </cell>
          <cell r="B381">
            <v>364</v>
          </cell>
          <cell r="C381" t="str">
            <v>Shilpa Phadkule</v>
          </cell>
          <cell r="D381">
            <v>1</v>
          </cell>
          <cell r="E381">
            <v>36607</v>
          </cell>
          <cell r="F381">
            <v>450000</v>
          </cell>
          <cell r="G381">
            <v>14.18</v>
          </cell>
          <cell r="K381">
            <v>13.85</v>
          </cell>
          <cell r="M381">
            <v>0.13849999999999998</v>
          </cell>
          <cell r="N381">
            <v>1.95E-2</v>
          </cell>
          <cell r="O381">
            <v>4.0000000000000001E-3</v>
          </cell>
          <cell r="P381">
            <v>0.11499999999999998</v>
          </cell>
        </row>
        <row r="382">
          <cell r="A382" t="str">
            <v>W10102</v>
          </cell>
          <cell r="B382">
            <v>365</v>
          </cell>
          <cell r="C382" t="str">
            <v>A.K. Gupta</v>
          </cell>
          <cell r="D382">
            <v>1</v>
          </cell>
          <cell r="E382">
            <v>36608</v>
          </cell>
          <cell r="F382">
            <v>1785000</v>
          </cell>
          <cell r="G382">
            <v>14.18</v>
          </cell>
          <cell r="K382">
            <v>13.85</v>
          </cell>
          <cell r="M382">
            <v>0.13849999999999998</v>
          </cell>
          <cell r="N382">
            <v>1.95E-2</v>
          </cell>
          <cell r="O382">
            <v>4.0000000000000001E-3</v>
          </cell>
          <cell r="P382">
            <v>0.11499999999999998</v>
          </cell>
        </row>
        <row r="383">
          <cell r="A383" t="str">
            <v>W10103</v>
          </cell>
          <cell r="B383">
            <v>366</v>
          </cell>
          <cell r="C383" t="str">
            <v>Naresh Suri</v>
          </cell>
          <cell r="D383">
            <v>1</v>
          </cell>
          <cell r="E383">
            <v>36608</v>
          </cell>
          <cell r="F383">
            <v>1025000</v>
          </cell>
          <cell r="G383">
            <v>14.18</v>
          </cell>
          <cell r="K383">
            <v>13.85</v>
          </cell>
          <cell r="M383">
            <v>0.13849999999999998</v>
          </cell>
          <cell r="N383">
            <v>1.95E-2</v>
          </cell>
          <cell r="O383">
            <v>4.0000000000000001E-3</v>
          </cell>
          <cell r="P383">
            <v>0.11499999999999998</v>
          </cell>
        </row>
        <row r="384">
          <cell r="A384" t="str">
            <v>W10101</v>
          </cell>
          <cell r="B384">
            <v>367</v>
          </cell>
          <cell r="C384" t="str">
            <v>North Bangalore Diagnostic</v>
          </cell>
          <cell r="D384">
            <v>1</v>
          </cell>
          <cell r="E384">
            <v>36608</v>
          </cell>
          <cell r="F384">
            <v>1800000</v>
          </cell>
          <cell r="G384">
            <v>14.18</v>
          </cell>
          <cell r="K384">
            <v>13.85</v>
          </cell>
          <cell r="M384">
            <v>0.13849999999999998</v>
          </cell>
          <cell r="N384">
            <v>1.95E-2</v>
          </cell>
          <cell r="O384">
            <v>4.0000000000000001E-3</v>
          </cell>
          <cell r="P384">
            <v>0.11499999999999998</v>
          </cell>
        </row>
        <row r="385">
          <cell r="A385" t="str">
            <v>W10106</v>
          </cell>
          <cell r="B385">
            <v>368</v>
          </cell>
          <cell r="C385" t="str">
            <v>Atul Seth</v>
          </cell>
          <cell r="D385">
            <v>1</v>
          </cell>
          <cell r="E385">
            <v>36641</v>
          </cell>
          <cell r="F385">
            <v>1615000</v>
          </cell>
          <cell r="G385">
            <v>14.18</v>
          </cell>
          <cell r="K385">
            <v>13.85</v>
          </cell>
          <cell r="M385">
            <v>0.13849999999999998</v>
          </cell>
          <cell r="N385">
            <v>1.95E-2</v>
          </cell>
          <cell r="O385">
            <v>4.0000000000000001E-3</v>
          </cell>
          <cell r="P385">
            <v>0.11499999999999998</v>
          </cell>
        </row>
        <row r="386">
          <cell r="A386" t="str">
            <v>W10105</v>
          </cell>
          <cell r="B386">
            <v>369</v>
          </cell>
          <cell r="C386" t="str">
            <v>The Heart Centre</v>
          </cell>
          <cell r="D386" t="str">
            <v>`1</v>
          </cell>
          <cell r="E386">
            <v>36641</v>
          </cell>
          <cell r="F386">
            <v>1700000</v>
          </cell>
          <cell r="G386">
            <v>14.18</v>
          </cell>
          <cell r="K386">
            <v>13.85</v>
          </cell>
          <cell r="M386">
            <v>0.13849999999999998</v>
          </cell>
          <cell r="N386">
            <v>1.95E-2</v>
          </cell>
          <cell r="O386">
            <v>4.0000000000000001E-3</v>
          </cell>
          <cell r="P386">
            <v>0.11499999999999998</v>
          </cell>
        </row>
        <row r="387">
          <cell r="A387" t="str">
            <v>W10107</v>
          </cell>
          <cell r="B387">
            <v>370</v>
          </cell>
          <cell r="C387" t="str">
            <v>B. Radhika</v>
          </cell>
          <cell r="D387">
            <v>1</v>
          </cell>
          <cell r="E387">
            <v>36643</v>
          </cell>
          <cell r="F387">
            <v>1000000</v>
          </cell>
          <cell r="G387">
            <v>14.18</v>
          </cell>
          <cell r="K387">
            <v>13.85</v>
          </cell>
          <cell r="M387">
            <v>0.13849999999999998</v>
          </cell>
          <cell r="N387">
            <v>1.95E-2</v>
          </cell>
          <cell r="O387">
            <v>4.0000000000000001E-3</v>
          </cell>
          <cell r="P387">
            <v>0.11499999999999998</v>
          </cell>
        </row>
        <row r="388">
          <cell r="A388" t="str">
            <v>W10108</v>
          </cell>
          <cell r="B388">
            <v>371</v>
          </cell>
          <cell r="C388" t="str">
            <v>Shirish Valsangkar</v>
          </cell>
          <cell r="D388">
            <v>1</v>
          </cell>
          <cell r="E388">
            <v>36643</v>
          </cell>
          <cell r="F388">
            <v>4950000</v>
          </cell>
          <cell r="G388">
            <v>14.18</v>
          </cell>
          <cell r="K388">
            <v>13.85</v>
          </cell>
          <cell r="M388">
            <v>0.13849999999999998</v>
          </cell>
          <cell r="N388">
            <v>1.95E-2</v>
          </cell>
          <cell r="O388">
            <v>4.0000000000000001E-3</v>
          </cell>
          <cell r="P388">
            <v>0.11499999999999998</v>
          </cell>
        </row>
        <row r="389">
          <cell r="A389" t="str">
            <v>W10111</v>
          </cell>
          <cell r="B389">
            <v>372</v>
          </cell>
          <cell r="C389" t="str">
            <v>Ajit Scanning &amp; Diagnostic Centre Pvt. Ltd.</v>
          </cell>
          <cell r="D389">
            <v>1</v>
          </cell>
          <cell r="E389">
            <v>36650</v>
          </cell>
          <cell r="F389">
            <v>4590000</v>
          </cell>
          <cell r="G389">
            <v>14.18</v>
          </cell>
          <cell r="K389">
            <v>13.85</v>
          </cell>
          <cell r="M389">
            <v>0.13849999999999998</v>
          </cell>
          <cell r="N389">
            <v>1.95E-2</v>
          </cell>
          <cell r="O389">
            <v>4.0000000000000001E-3</v>
          </cell>
          <cell r="P389">
            <v>0.11499999999999998</v>
          </cell>
        </row>
        <row r="390">
          <cell r="A390" t="str">
            <v>W10109</v>
          </cell>
          <cell r="B390">
            <v>373</v>
          </cell>
          <cell r="C390" t="str">
            <v>P. Raghu Ramaiah</v>
          </cell>
          <cell r="D390">
            <v>1</v>
          </cell>
          <cell r="E390">
            <v>36650</v>
          </cell>
          <cell r="F390">
            <v>315000</v>
          </cell>
          <cell r="G390">
            <v>14.18</v>
          </cell>
          <cell r="K390">
            <v>13.85</v>
          </cell>
          <cell r="M390">
            <v>0.13849999999999998</v>
          </cell>
          <cell r="N390">
            <v>1.95E-2</v>
          </cell>
          <cell r="O390">
            <v>4.0000000000000001E-3</v>
          </cell>
          <cell r="P390">
            <v>0.11499999999999998</v>
          </cell>
        </row>
        <row r="391">
          <cell r="A391" t="str">
            <v>W10110</v>
          </cell>
          <cell r="B391">
            <v>374</v>
          </cell>
          <cell r="C391" t="str">
            <v>Swati Dileep Bhale</v>
          </cell>
          <cell r="D391">
            <v>1</v>
          </cell>
          <cell r="E391">
            <v>36650</v>
          </cell>
          <cell r="F391">
            <v>1000000</v>
          </cell>
          <cell r="G391">
            <v>14.18</v>
          </cell>
          <cell r="K391">
            <v>13.85</v>
          </cell>
          <cell r="M391">
            <v>0.13849999999999998</v>
          </cell>
          <cell r="N391">
            <v>1.95E-2</v>
          </cell>
          <cell r="O391">
            <v>4.0000000000000001E-3</v>
          </cell>
          <cell r="P391">
            <v>0.11499999999999998</v>
          </cell>
        </row>
        <row r="392">
          <cell r="A392" t="str">
            <v>W10112</v>
          </cell>
          <cell r="B392">
            <v>375</v>
          </cell>
          <cell r="C392" t="str">
            <v>Life Line Diagnostic Centre</v>
          </cell>
          <cell r="D392">
            <v>1</v>
          </cell>
          <cell r="E392">
            <v>36662</v>
          </cell>
          <cell r="F392">
            <v>440000</v>
          </cell>
          <cell r="G392">
            <v>14.18</v>
          </cell>
          <cell r="K392">
            <v>13.85</v>
          </cell>
          <cell r="M392">
            <v>0.13849999999999998</v>
          </cell>
          <cell r="N392">
            <v>1.95E-2</v>
          </cell>
          <cell r="O392">
            <v>4.0000000000000001E-3</v>
          </cell>
          <cell r="P392">
            <v>0.11499999999999998</v>
          </cell>
        </row>
        <row r="393">
          <cell r="A393" t="str">
            <v>W10113</v>
          </cell>
          <cell r="B393">
            <v>376</v>
          </cell>
          <cell r="C393" t="str">
            <v>V . Shanmugam</v>
          </cell>
          <cell r="D393">
            <v>1</v>
          </cell>
          <cell r="E393">
            <v>36662</v>
          </cell>
          <cell r="F393">
            <v>325000</v>
          </cell>
          <cell r="G393">
            <v>14.18</v>
          </cell>
          <cell r="K393">
            <v>13.85</v>
          </cell>
          <cell r="M393">
            <v>0.13849999999999998</v>
          </cell>
          <cell r="N393">
            <v>1.95E-2</v>
          </cell>
          <cell r="O393">
            <v>4.0000000000000001E-3</v>
          </cell>
          <cell r="P393">
            <v>0.11499999999999998</v>
          </cell>
        </row>
        <row r="394">
          <cell r="A394" t="str">
            <v>W10116</v>
          </cell>
          <cell r="B394">
            <v>377</v>
          </cell>
          <cell r="C394" t="str">
            <v>Ongole CT Scan Centre Pvt. Ltd.</v>
          </cell>
          <cell r="D394">
            <v>1</v>
          </cell>
          <cell r="E394">
            <v>36675</v>
          </cell>
          <cell r="F394">
            <v>3350000</v>
          </cell>
          <cell r="G394">
            <v>14.18</v>
          </cell>
          <cell r="K394">
            <v>13.85</v>
          </cell>
          <cell r="M394">
            <v>0.13849999999999998</v>
          </cell>
          <cell r="N394">
            <v>1.95E-2</v>
          </cell>
          <cell r="O394">
            <v>4.0000000000000001E-3</v>
          </cell>
          <cell r="P394">
            <v>0.11499999999999998</v>
          </cell>
        </row>
        <row r="395">
          <cell r="A395" t="str">
            <v>W10115</v>
          </cell>
          <cell r="B395">
            <v>378</v>
          </cell>
          <cell r="C395" t="str">
            <v>Ram Kumar Gupta</v>
          </cell>
          <cell r="D395">
            <v>1</v>
          </cell>
          <cell r="E395">
            <v>36675</v>
          </cell>
          <cell r="F395">
            <v>1000000</v>
          </cell>
          <cell r="G395">
            <v>14.18</v>
          </cell>
          <cell r="K395">
            <v>13.85</v>
          </cell>
          <cell r="M395">
            <v>0.13849999999999998</v>
          </cell>
          <cell r="N395">
            <v>1.95E-2</v>
          </cell>
          <cell r="O395">
            <v>4.0000000000000001E-3</v>
          </cell>
          <cell r="P395">
            <v>0.11499999999999998</v>
          </cell>
        </row>
        <row r="396">
          <cell r="A396" t="str">
            <v>W10114</v>
          </cell>
          <cell r="B396">
            <v>379</v>
          </cell>
          <cell r="C396" t="str">
            <v>Ramalakshmi</v>
          </cell>
          <cell r="D396">
            <v>1</v>
          </cell>
          <cell r="E396">
            <v>36675</v>
          </cell>
          <cell r="F396">
            <v>986567</v>
          </cell>
          <cell r="G396">
            <v>14.18</v>
          </cell>
          <cell r="K396">
            <v>13.85</v>
          </cell>
          <cell r="M396">
            <v>0.13849999999999998</v>
          </cell>
          <cell r="N396">
            <v>1.95E-2</v>
          </cell>
          <cell r="O396">
            <v>4.0000000000000001E-3</v>
          </cell>
          <cell r="P396">
            <v>0.11499999999999998</v>
          </cell>
        </row>
        <row r="397">
          <cell r="A397" t="str">
            <v>W10119</v>
          </cell>
          <cell r="B397">
            <v>380</v>
          </cell>
          <cell r="C397" t="str">
            <v>Bharat Scans Pvt. Ltd.</v>
          </cell>
          <cell r="D397">
            <v>2</v>
          </cell>
          <cell r="E397">
            <v>36678</v>
          </cell>
          <cell r="F397">
            <v>26000000</v>
          </cell>
          <cell r="G397">
            <v>14.18</v>
          </cell>
          <cell r="K397">
            <v>13.85</v>
          </cell>
          <cell r="M397">
            <v>0.13849999999999998</v>
          </cell>
          <cell r="N397">
            <v>1.95E-2</v>
          </cell>
          <cell r="O397">
            <v>4.0000000000000001E-3</v>
          </cell>
          <cell r="P397">
            <v>0.11499999999999998</v>
          </cell>
        </row>
        <row r="398">
          <cell r="A398" t="str">
            <v>W10118</v>
          </cell>
          <cell r="B398">
            <v>381</v>
          </cell>
          <cell r="C398" t="str">
            <v>Madanapalle Hospital Pvt. Ltd.</v>
          </cell>
          <cell r="D398">
            <v>1</v>
          </cell>
          <cell r="E398">
            <v>36678</v>
          </cell>
          <cell r="F398">
            <v>1298859</v>
          </cell>
          <cell r="G398">
            <v>14.18</v>
          </cell>
          <cell r="K398">
            <v>13.85</v>
          </cell>
          <cell r="M398">
            <v>0.13849999999999998</v>
          </cell>
          <cell r="N398">
            <v>1.95E-2</v>
          </cell>
          <cell r="O398">
            <v>4.0000000000000001E-3</v>
          </cell>
          <cell r="P398">
            <v>0.11499999999999998</v>
          </cell>
        </row>
        <row r="399">
          <cell r="A399" t="str">
            <v>W10117</v>
          </cell>
          <cell r="B399">
            <v>382</v>
          </cell>
          <cell r="C399" t="str">
            <v>R. K. Gupta ( Sukhda )</v>
          </cell>
          <cell r="D399">
            <v>1</v>
          </cell>
          <cell r="E399">
            <v>36678</v>
          </cell>
          <cell r="F399">
            <v>1200000</v>
          </cell>
          <cell r="G399">
            <v>14.18</v>
          </cell>
          <cell r="K399">
            <v>13.85</v>
          </cell>
          <cell r="M399">
            <v>0.13849999999999998</v>
          </cell>
          <cell r="N399">
            <v>1.95E-2</v>
          </cell>
          <cell r="O399">
            <v>4.0000000000000001E-3</v>
          </cell>
          <cell r="P399">
            <v>0.11499999999999998</v>
          </cell>
        </row>
        <row r="400">
          <cell r="A400" t="str">
            <v>W10121</v>
          </cell>
          <cell r="B400">
            <v>383</v>
          </cell>
          <cell r="C400" t="str">
            <v>Advanced Medicare &amp; research Institute Ltd.</v>
          </cell>
          <cell r="D400">
            <v>4</v>
          </cell>
          <cell r="E400">
            <v>36678</v>
          </cell>
          <cell r="F400">
            <v>15470000</v>
          </cell>
          <cell r="G400">
            <v>14.18</v>
          </cell>
          <cell r="K400">
            <v>13.85</v>
          </cell>
          <cell r="M400">
            <v>0.13849999999999998</v>
          </cell>
          <cell r="N400">
            <v>1.95E-2</v>
          </cell>
          <cell r="O400">
            <v>4.0000000000000001E-3</v>
          </cell>
          <cell r="P400">
            <v>0.11499999999999998</v>
          </cell>
        </row>
        <row r="401">
          <cell r="A401" t="str">
            <v>W10120</v>
          </cell>
          <cell r="B401">
            <v>384</v>
          </cell>
          <cell r="C401" t="str">
            <v>R. R. Rai</v>
          </cell>
          <cell r="D401">
            <v>1</v>
          </cell>
          <cell r="E401">
            <v>36678</v>
          </cell>
          <cell r="F401">
            <v>1400000</v>
          </cell>
          <cell r="G401">
            <v>14.18</v>
          </cell>
          <cell r="K401">
            <v>13.85</v>
          </cell>
          <cell r="M401">
            <v>0.13849999999999998</v>
          </cell>
          <cell r="N401">
            <v>1.95E-2</v>
          </cell>
          <cell r="O401">
            <v>4.0000000000000001E-3</v>
          </cell>
          <cell r="P401">
            <v>0.11499999999999998</v>
          </cell>
        </row>
        <row r="402">
          <cell r="A402" t="str">
            <v>W10122</v>
          </cell>
          <cell r="B402">
            <v>385</v>
          </cell>
          <cell r="C402" t="str">
            <v>Raj Arora</v>
          </cell>
          <cell r="D402">
            <v>1</v>
          </cell>
          <cell r="E402">
            <v>36689</v>
          </cell>
          <cell r="F402">
            <v>1031048</v>
          </cell>
          <cell r="G402">
            <v>14.18</v>
          </cell>
          <cell r="K402">
            <v>13.85</v>
          </cell>
          <cell r="M402">
            <v>0.13849999999999998</v>
          </cell>
          <cell r="N402">
            <v>1.95E-2</v>
          </cell>
          <cell r="O402">
            <v>4.0000000000000001E-3</v>
          </cell>
          <cell r="P402">
            <v>0.11499999999999998</v>
          </cell>
        </row>
        <row r="403">
          <cell r="A403" t="str">
            <v>W10123</v>
          </cell>
          <cell r="B403">
            <v>386</v>
          </cell>
          <cell r="C403" t="str">
            <v>Travancore Diagnostics Pvt. Ltd.</v>
          </cell>
          <cell r="D403">
            <v>1</v>
          </cell>
          <cell r="E403">
            <v>36696</v>
          </cell>
          <cell r="F403">
            <v>458159</v>
          </cell>
          <cell r="G403">
            <v>14.18</v>
          </cell>
          <cell r="K403">
            <v>13.85</v>
          </cell>
          <cell r="M403">
            <v>0.13849999999999998</v>
          </cell>
          <cell r="N403">
            <v>1.95E-2</v>
          </cell>
          <cell r="O403">
            <v>4.0000000000000001E-3</v>
          </cell>
          <cell r="P403">
            <v>0.11499999999999998</v>
          </cell>
        </row>
        <row r="404">
          <cell r="A404" t="str">
            <v>W10124</v>
          </cell>
          <cell r="B404">
            <v>387</v>
          </cell>
          <cell r="C404" t="str">
            <v>Ram Ratan Rai</v>
          </cell>
          <cell r="D404">
            <v>1</v>
          </cell>
          <cell r="E404">
            <v>36699</v>
          </cell>
          <cell r="F404">
            <v>10400000</v>
          </cell>
          <cell r="G404">
            <v>14.18</v>
          </cell>
          <cell r="K404">
            <v>13.85</v>
          </cell>
          <cell r="M404">
            <v>0.13849999999999998</v>
          </cell>
          <cell r="N404">
            <v>1.95E-2</v>
          </cell>
          <cell r="O404">
            <v>4.0000000000000001E-3</v>
          </cell>
          <cell r="P404">
            <v>0.11499999999999998</v>
          </cell>
        </row>
        <row r="405">
          <cell r="A405" t="str">
            <v>W10126</v>
          </cell>
          <cell r="B405">
            <v>388</v>
          </cell>
          <cell r="C405" t="str">
            <v>Jeewan Jyoti Medical Care</v>
          </cell>
          <cell r="D405">
            <v>1</v>
          </cell>
          <cell r="E405">
            <v>36703</v>
          </cell>
          <cell r="F405">
            <v>200000</v>
          </cell>
          <cell r="G405">
            <v>14.18</v>
          </cell>
          <cell r="K405">
            <v>13.85</v>
          </cell>
          <cell r="M405">
            <v>0.13849999999999998</v>
          </cell>
          <cell r="N405">
            <v>1.95E-2</v>
          </cell>
          <cell r="O405">
            <v>4.0000000000000001E-3</v>
          </cell>
          <cell r="P405">
            <v>0.11499999999999998</v>
          </cell>
        </row>
        <row r="406">
          <cell r="A406" t="str">
            <v>W10127</v>
          </cell>
          <cell r="B406">
            <v>390</v>
          </cell>
          <cell r="C406" t="str">
            <v>BBR Hospital</v>
          </cell>
          <cell r="D406">
            <v>1</v>
          </cell>
          <cell r="E406">
            <v>36705</v>
          </cell>
          <cell r="F406">
            <v>1211550</v>
          </cell>
          <cell r="G406">
            <v>14.18</v>
          </cell>
          <cell r="K406">
            <v>13.85</v>
          </cell>
          <cell r="M406">
            <v>0.13849999999999998</v>
          </cell>
          <cell r="N406">
            <v>1.95E-2</v>
          </cell>
          <cell r="O406">
            <v>4.0000000000000001E-3</v>
          </cell>
          <cell r="P406">
            <v>0.11499999999999998</v>
          </cell>
        </row>
        <row r="407">
          <cell r="A407" t="str">
            <v>W10128</v>
          </cell>
          <cell r="B407">
            <v>391</v>
          </cell>
          <cell r="C407" t="str">
            <v>Rajvir Singh</v>
          </cell>
          <cell r="D407">
            <v>1</v>
          </cell>
          <cell r="E407">
            <v>36705</v>
          </cell>
          <cell r="F407">
            <v>5550000</v>
          </cell>
          <cell r="G407">
            <v>14.18</v>
          </cell>
          <cell r="K407">
            <v>13.85</v>
          </cell>
          <cell r="M407">
            <v>0.13849999999999998</v>
          </cell>
          <cell r="N407">
            <v>1.95E-2</v>
          </cell>
          <cell r="O407">
            <v>4.0000000000000001E-3</v>
          </cell>
          <cell r="P407">
            <v>0.11499999999999998</v>
          </cell>
        </row>
        <row r="408">
          <cell r="A408" t="str">
            <v>W10132</v>
          </cell>
          <cell r="B408">
            <v>392</v>
          </cell>
          <cell r="C408" t="str">
            <v>BBR Multi Speciality Hospital</v>
          </cell>
          <cell r="D408">
            <v>1</v>
          </cell>
          <cell r="E408">
            <v>36706</v>
          </cell>
          <cell r="F408">
            <v>4920000</v>
          </cell>
          <cell r="G408">
            <v>14.18</v>
          </cell>
          <cell r="K408">
            <v>13.85</v>
          </cell>
          <cell r="M408">
            <v>0.13849999999999998</v>
          </cell>
          <cell r="N408">
            <v>1.95E-2</v>
          </cell>
          <cell r="O408">
            <v>4.0000000000000001E-3</v>
          </cell>
          <cell r="P408">
            <v>0.11499999999999998</v>
          </cell>
        </row>
        <row r="409">
          <cell r="A409" t="str">
            <v>W10145</v>
          </cell>
          <cell r="B409">
            <v>389</v>
          </cell>
          <cell r="C409" t="str">
            <v>Mohan Singh Bhati</v>
          </cell>
          <cell r="D409">
            <v>1</v>
          </cell>
          <cell r="E409">
            <v>36733</v>
          </cell>
          <cell r="F409">
            <v>133500</v>
          </cell>
          <cell r="G409">
            <v>14.18</v>
          </cell>
          <cell r="K409">
            <v>13.85</v>
          </cell>
          <cell r="M409">
            <v>0.13849999999999998</v>
          </cell>
          <cell r="N409">
            <v>1.95E-2</v>
          </cell>
          <cell r="O409">
            <v>4.0000000000000001E-3</v>
          </cell>
          <cell r="P409">
            <v>0.11499999999999998</v>
          </cell>
        </row>
        <row r="410">
          <cell r="A410" t="str">
            <v>W10146</v>
          </cell>
          <cell r="B410">
            <v>393</v>
          </cell>
          <cell r="C410" t="str">
            <v>Mohan Singh Bhati</v>
          </cell>
          <cell r="D410">
            <v>2</v>
          </cell>
          <cell r="E410">
            <v>36733</v>
          </cell>
          <cell r="F410">
            <v>297750</v>
          </cell>
          <cell r="G410">
            <v>14.18</v>
          </cell>
          <cell r="K410">
            <v>13.85</v>
          </cell>
          <cell r="M410">
            <v>0.13849999999999998</v>
          </cell>
          <cell r="N410">
            <v>1.95E-2</v>
          </cell>
          <cell r="O410">
            <v>4.0000000000000001E-3</v>
          </cell>
          <cell r="P410">
            <v>0.11499999999999998</v>
          </cell>
        </row>
        <row r="411">
          <cell r="A411" t="str">
            <v>W10147</v>
          </cell>
          <cell r="B411">
            <v>394</v>
          </cell>
          <cell r="C411" t="str">
            <v>Vijendra Kumar</v>
          </cell>
          <cell r="D411">
            <v>1</v>
          </cell>
          <cell r="E411">
            <v>36733</v>
          </cell>
          <cell r="F411">
            <v>1400000</v>
          </cell>
          <cell r="G411">
            <v>14.18</v>
          </cell>
          <cell r="K411">
            <v>13.85</v>
          </cell>
          <cell r="M411">
            <v>0.13849999999999998</v>
          </cell>
          <cell r="N411">
            <v>1.95E-2</v>
          </cell>
          <cell r="O411">
            <v>4.0000000000000001E-3</v>
          </cell>
          <cell r="P411">
            <v>0.11499999999999998</v>
          </cell>
        </row>
        <row r="412">
          <cell r="A412" t="str">
            <v>W10148</v>
          </cell>
          <cell r="B412">
            <v>395</v>
          </cell>
          <cell r="C412" t="str">
            <v>Healing Touch Hospital Pvt. Ltd.</v>
          </cell>
          <cell r="D412">
            <v>1</v>
          </cell>
          <cell r="E412">
            <v>36734</v>
          </cell>
          <cell r="F412">
            <v>1800000</v>
          </cell>
          <cell r="G412">
            <v>14.18</v>
          </cell>
          <cell r="K412">
            <v>13.85</v>
          </cell>
          <cell r="M412">
            <v>0.13849999999999998</v>
          </cell>
          <cell r="N412">
            <v>1.95E-2</v>
          </cell>
          <cell r="O412">
            <v>4.0000000000000001E-3</v>
          </cell>
          <cell r="P412">
            <v>0.11499999999999998</v>
          </cell>
        </row>
        <row r="413">
          <cell r="A413" t="str">
            <v>W10149</v>
          </cell>
          <cell r="B413">
            <v>396</v>
          </cell>
          <cell r="C413" t="str">
            <v>Inderjit Singh</v>
          </cell>
          <cell r="D413">
            <v>1</v>
          </cell>
          <cell r="E413">
            <v>36759</v>
          </cell>
          <cell r="F413">
            <v>1275000</v>
          </cell>
          <cell r="G413">
            <v>14.68</v>
          </cell>
          <cell r="K413">
            <v>14.35</v>
          </cell>
          <cell r="M413">
            <v>0.14349999999999999</v>
          </cell>
          <cell r="N413">
            <v>1.95E-2</v>
          </cell>
          <cell r="O413">
            <v>4.0000000000000001E-3</v>
          </cell>
          <cell r="P413">
            <v>0.11999999999999998</v>
          </cell>
        </row>
        <row r="414">
          <cell r="A414" t="str">
            <v>W10150</v>
          </cell>
          <cell r="B414">
            <v>397</v>
          </cell>
          <cell r="C414" t="str">
            <v>Jitendra Kumar Palvia</v>
          </cell>
          <cell r="D414">
            <v>1</v>
          </cell>
          <cell r="E414">
            <v>36760</v>
          </cell>
          <cell r="F414">
            <v>538183</v>
          </cell>
          <cell r="G414">
            <v>14.68</v>
          </cell>
          <cell r="K414">
            <v>14.35</v>
          </cell>
          <cell r="M414">
            <v>0.14349999999999999</v>
          </cell>
          <cell r="N414">
            <v>1.95E-2</v>
          </cell>
          <cell r="O414">
            <v>4.0000000000000001E-3</v>
          </cell>
          <cell r="P414">
            <v>0.11999999999999998</v>
          </cell>
        </row>
        <row r="415">
          <cell r="A415" t="str">
            <v>W10151</v>
          </cell>
          <cell r="B415">
            <v>398</v>
          </cell>
          <cell r="C415" t="str">
            <v>The Cochin Coop Hospital</v>
          </cell>
          <cell r="D415">
            <v>2</v>
          </cell>
          <cell r="E415">
            <v>36766</v>
          </cell>
          <cell r="F415">
            <v>1912500</v>
          </cell>
          <cell r="G415">
            <v>14.68</v>
          </cell>
          <cell r="K415">
            <v>14.35</v>
          </cell>
          <cell r="M415">
            <v>0.14349999999999999</v>
          </cell>
          <cell r="N415">
            <v>1.95E-2</v>
          </cell>
          <cell r="O415">
            <v>4.0000000000000001E-3</v>
          </cell>
          <cell r="P415">
            <v>0.11999999999999998</v>
          </cell>
        </row>
        <row r="416">
          <cell r="A416" t="str">
            <v>W10152</v>
          </cell>
          <cell r="B416">
            <v>399</v>
          </cell>
          <cell r="C416" t="str">
            <v>A C Tripathi</v>
          </cell>
          <cell r="D416">
            <v>1</v>
          </cell>
          <cell r="E416">
            <v>36766</v>
          </cell>
          <cell r="F416">
            <v>342481</v>
          </cell>
          <cell r="G416">
            <v>14.68</v>
          </cell>
          <cell r="K416">
            <v>14.35</v>
          </cell>
          <cell r="M416">
            <v>0.14349999999999999</v>
          </cell>
          <cell r="N416">
            <v>1.95E-2</v>
          </cell>
          <cell r="O416">
            <v>4.0000000000000001E-3</v>
          </cell>
          <cell r="P416">
            <v>0.11999999999999998</v>
          </cell>
        </row>
        <row r="417">
          <cell r="A417" t="str">
            <v>W10153</v>
          </cell>
          <cell r="B417">
            <v>400</v>
          </cell>
          <cell r="C417" t="str">
            <v>Shivam Ultrasound</v>
          </cell>
          <cell r="D417">
            <v>1</v>
          </cell>
          <cell r="E417">
            <v>36767</v>
          </cell>
          <cell r="F417">
            <v>313111</v>
          </cell>
          <cell r="G417">
            <v>14.68</v>
          </cell>
          <cell r="K417">
            <v>14.35</v>
          </cell>
          <cell r="M417">
            <v>0.14349999999999999</v>
          </cell>
          <cell r="N417">
            <v>1.95E-2</v>
          </cell>
          <cell r="O417">
            <v>4.0000000000000001E-3</v>
          </cell>
          <cell r="P417">
            <v>0.11999999999999998</v>
          </cell>
        </row>
        <row r="418">
          <cell r="A418" t="str">
            <v>W10154</v>
          </cell>
          <cell r="B418">
            <v>401</v>
          </cell>
          <cell r="C418" t="str">
            <v>Parul Sharma ( Dues for 30Aug-00 + Sep00)</v>
          </cell>
          <cell r="D418">
            <v>1</v>
          </cell>
          <cell r="E418">
            <v>36767</v>
          </cell>
          <cell r="F418">
            <v>363959</v>
          </cell>
          <cell r="G418">
            <v>14.68</v>
          </cell>
          <cell r="K418">
            <v>14.35</v>
          </cell>
          <cell r="M418">
            <v>0.14349999999999999</v>
          </cell>
          <cell r="N418">
            <v>1.95E-2</v>
          </cell>
          <cell r="O418">
            <v>4.0000000000000001E-3</v>
          </cell>
          <cell r="P418">
            <v>0.11999999999999998</v>
          </cell>
        </row>
        <row r="419">
          <cell r="A419" t="str">
            <v>W10155</v>
          </cell>
          <cell r="B419">
            <v>402</v>
          </cell>
          <cell r="C419" t="str">
            <v>Bimla Bhateja</v>
          </cell>
          <cell r="D419">
            <v>1</v>
          </cell>
          <cell r="E419">
            <v>36767</v>
          </cell>
          <cell r="F419">
            <v>434998</v>
          </cell>
          <cell r="G419">
            <v>14.68</v>
          </cell>
          <cell r="K419">
            <v>14.35</v>
          </cell>
          <cell r="M419">
            <v>0.14349999999999999</v>
          </cell>
          <cell r="N419">
            <v>1.95E-2</v>
          </cell>
          <cell r="O419">
            <v>4.0000000000000001E-3</v>
          </cell>
          <cell r="P419">
            <v>0.11999999999999998</v>
          </cell>
        </row>
        <row r="420">
          <cell r="A420" t="str">
            <v>W10156</v>
          </cell>
          <cell r="B420">
            <v>403</v>
          </cell>
          <cell r="C420" t="str">
            <v>Mahagujrat</v>
          </cell>
          <cell r="D420">
            <v>1</v>
          </cell>
          <cell r="E420">
            <v>36767</v>
          </cell>
          <cell r="F420">
            <v>3800000</v>
          </cell>
          <cell r="G420">
            <v>14.68</v>
          </cell>
          <cell r="K420">
            <v>14.35</v>
          </cell>
          <cell r="M420">
            <v>0.14349999999999999</v>
          </cell>
          <cell r="N420">
            <v>1.95E-2</v>
          </cell>
          <cell r="O420">
            <v>4.0000000000000001E-3</v>
          </cell>
          <cell r="P420">
            <v>0.11999999999999998</v>
          </cell>
        </row>
        <row r="421">
          <cell r="A421" t="str">
            <v>W10157</v>
          </cell>
          <cell r="B421">
            <v>404</v>
          </cell>
          <cell r="C421" t="str">
            <v>Bharat Scans Pvt. Ltd.</v>
          </cell>
          <cell r="D421">
            <v>3</v>
          </cell>
          <cell r="E421">
            <v>36767</v>
          </cell>
          <cell r="F421">
            <v>2205000</v>
          </cell>
          <cell r="G421">
            <v>14.68</v>
          </cell>
          <cell r="K421">
            <v>14.35</v>
          </cell>
          <cell r="M421">
            <v>0.14349999999999999</v>
          </cell>
          <cell r="N421">
            <v>1.95E-2</v>
          </cell>
          <cell r="O421">
            <v>4.0000000000000001E-3</v>
          </cell>
          <cell r="P421">
            <v>0.11999999999999998</v>
          </cell>
        </row>
        <row r="422">
          <cell r="A422" t="str">
            <v>W10158</v>
          </cell>
          <cell r="B422">
            <v>405</v>
          </cell>
          <cell r="C422" t="str">
            <v>Shatabadi Mediscans</v>
          </cell>
          <cell r="D422">
            <v>1</v>
          </cell>
          <cell r="E422">
            <v>36767</v>
          </cell>
          <cell r="F422">
            <v>1505192</v>
          </cell>
          <cell r="G422">
            <v>14.68</v>
          </cell>
          <cell r="K422">
            <v>14.35</v>
          </cell>
          <cell r="M422">
            <v>0.14349999999999999</v>
          </cell>
          <cell r="N422">
            <v>1.95E-2</v>
          </cell>
          <cell r="O422">
            <v>4.0000000000000001E-3</v>
          </cell>
          <cell r="P422">
            <v>0.11999999999999998</v>
          </cell>
        </row>
        <row r="423">
          <cell r="A423" t="str">
            <v>W10159</v>
          </cell>
          <cell r="B423">
            <v>406</v>
          </cell>
          <cell r="C423" t="str">
            <v>Rabindra Prasad</v>
          </cell>
          <cell r="D423">
            <v>1</v>
          </cell>
          <cell r="E423">
            <v>36768</v>
          </cell>
          <cell r="F423">
            <v>989016</v>
          </cell>
          <cell r="G423">
            <v>14.68</v>
          </cell>
          <cell r="K423">
            <v>14.35</v>
          </cell>
          <cell r="M423">
            <v>0.14349999999999999</v>
          </cell>
          <cell r="N423">
            <v>1.95E-2</v>
          </cell>
          <cell r="O423">
            <v>4.0000000000000001E-3</v>
          </cell>
          <cell r="P423">
            <v>0.11999999999999998</v>
          </cell>
        </row>
        <row r="424">
          <cell r="A424" t="str">
            <v>W10160</v>
          </cell>
          <cell r="B424">
            <v>407</v>
          </cell>
          <cell r="C424" t="str">
            <v>Bharat Scans Pvt. Ltd.</v>
          </cell>
          <cell r="D424">
            <v>4</v>
          </cell>
          <cell r="E424">
            <v>36770</v>
          </cell>
          <cell r="F424">
            <v>2160000</v>
          </cell>
          <cell r="G424">
            <v>14.68</v>
          </cell>
          <cell r="K424">
            <v>14.35</v>
          </cell>
          <cell r="M424">
            <v>0.14349999999999999</v>
          </cell>
          <cell r="N424">
            <v>1.95E-2</v>
          </cell>
          <cell r="O424">
            <v>4.0000000000000001E-3</v>
          </cell>
          <cell r="P424">
            <v>0.11999999999999998</v>
          </cell>
        </row>
        <row r="425">
          <cell r="A425" t="str">
            <v>W10161</v>
          </cell>
          <cell r="B425">
            <v>408</v>
          </cell>
          <cell r="C425" t="str">
            <v>M K Selveyraj Children Hospital</v>
          </cell>
          <cell r="D425">
            <v>1</v>
          </cell>
          <cell r="E425">
            <v>36770</v>
          </cell>
          <cell r="F425">
            <v>615000</v>
          </cell>
          <cell r="G425">
            <v>14.68</v>
          </cell>
          <cell r="K425">
            <v>14.35</v>
          </cell>
          <cell r="M425">
            <v>0.14349999999999999</v>
          </cell>
          <cell r="N425">
            <v>1.95E-2</v>
          </cell>
          <cell r="O425">
            <v>4.0000000000000001E-3</v>
          </cell>
          <cell r="P425">
            <v>0.11999999999999998</v>
          </cell>
        </row>
        <row r="426">
          <cell r="A426" t="str">
            <v>W10129</v>
          </cell>
          <cell r="B426">
            <v>409</v>
          </cell>
          <cell r="C426" t="str">
            <v>Manipal Academy of Higher ( NON PDC )</v>
          </cell>
          <cell r="D426">
            <v>2</v>
          </cell>
          <cell r="E426">
            <v>36706</v>
          </cell>
          <cell r="F426">
            <v>39052500</v>
          </cell>
          <cell r="G426">
            <v>14.18</v>
          </cell>
          <cell r="K426">
            <v>13.85</v>
          </cell>
          <cell r="M426">
            <v>0.13849999999999998</v>
          </cell>
          <cell r="N426">
            <v>1.95E-2</v>
          </cell>
          <cell r="O426">
            <v>4.0000000000000001E-3</v>
          </cell>
          <cell r="P426">
            <v>0.11499999999999998</v>
          </cell>
        </row>
        <row r="427">
          <cell r="A427" t="str">
            <v>W10133</v>
          </cell>
          <cell r="B427">
            <v>410</v>
          </cell>
          <cell r="C427" t="str">
            <v>Medisewa Scanning Centre</v>
          </cell>
          <cell r="D427">
            <v>1</v>
          </cell>
          <cell r="E427">
            <v>36706</v>
          </cell>
          <cell r="F427">
            <v>4354000</v>
          </cell>
          <cell r="G427">
            <v>14.18</v>
          </cell>
          <cell r="K427">
            <v>13.85</v>
          </cell>
          <cell r="M427">
            <v>0.13849999999999998</v>
          </cell>
          <cell r="N427">
            <v>1.95E-2</v>
          </cell>
          <cell r="O427">
            <v>4.0000000000000001E-3</v>
          </cell>
          <cell r="P427">
            <v>0.11499999999999998</v>
          </cell>
        </row>
        <row r="428">
          <cell r="A428" t="str">
            <v>W10136</v>
          </cell>
          <cell r="B428">
            <v>411</v>
          </cell>
          <cell r="C428" t="str">
            <v>Meenakshi Mission</v>
          </cell>
          <cell r="D428">
            <v>1</v>
          </cell>
          <cell r="E428">
            <v>36706</v>
          </cell>
          <cell r="F428">
            <v>9000000</v>
          </cell>
          <cell r="G428">
            <v>14.18</v>
          </cell>
          <cell r="K428">
            <v>13.85</v>
          </cell>
          <cell r="M428">
            <v>0.13849999999999998</v>
          </cell>
          <cell r="N428">
            <v>1.95E-2</v>
          </cell>
          <cell r="O428">
            <v>4.0000000000000001E-3</v>
          </cell>
          <cell r="P428">
            <v>0.11499999999999998</v>
          </cell>
        </row>
        <row r="429">
          <cell r="A429" t="str">
            <v>W10138</v>
          </cell>
          <cell r="B429">
            <v>412</v>
          </cell>
          <cell r="C429" t="str">
            <v>Manipal Academy of Higher ( NON PDC )</v>
          </cell>
          <cell r="D429">
            <v>2</v>
          </cell>
          <cell r="E429">
            <v>36706</v>
          </cell>
          <cell r="F429">
            <v>5442500</v>
          </cell>
          <cell r="G429">
            <v>14.18</v>
          </cell>
          <cell r="K429">
            <v>13.85</v>
          </cell>
          <cell r="M429">
            <v>0.13849999999999998</v>
          </cell>
          <cell r="N429">
            <v>1.95E-2</v>
          </cell>
          <cell r="O429">
            <v>4.0000000000000001E-3</v>
          </cell>
          <cell r="P429">
            <v>0.11499999999999998</v>
          </cell>
        </row>
        <row r="430">
          <cell r="A430" t="str">
            <v>W10139</v>
          </cell>
          <cell r="B430">
            <v>413</v>
          </cell>
          <cell r="C430" t="str">
            <v>Sriniwasa Cardiology Centre</v>
          </cell>
          <cell r="D430">
            <v>1</v>
          </cell>
          <cell r="E430">
            <v>36706</v>
          </cell>
          <cell r="F430">
            <v>21880400</v>
          </cell>
          <cell r="G430">
            <v>14.18</v>
          </cell>
          <cell r="K430">
            <v>13.85</v>
          </cell>
          <cell r="M430">
            <v>0.13849999999999998</v>
          </cell>
          <cell r="N430">
            <v>1.95E-2</v>
          </cell>
          <cell r="O430">
            <v>4.0000000000000001E-3</v>
          </cell>
          <cell r="P430">
            <v>0.11499999999999998</v>
          </cell>
        </row>
        <row r="431">
          <cell r="A431" t="str">
            <v>W10140</v>
          </cell>
          <cell r="B431">
            <v>414</v>
          </cell>
          <cell r="C431" t="str">
            <v>Sriniwasa Cardiology Centre</v>
          </cell>
          <cell r="D431">
            <v>2</v>
          </cell>
          <cell r="E431">
            <v>36706</v>
          </cell>
          <cell r="F431">
            <v>4320000</v>
          </cell>
          <cell r="G431">
            <v>14.18</v>
          </cell>
          <cell r="K431">
            <v>13.85</v>
          </cell>
          <cell r="M431">
            <v>0.13849999999999998</v>
          </cell>
          <cell r="N431">
            <v>1.95E-2</v>
          </cell>
          <cell r="O431">
            <v>4.0000000000000001E-3</v>
          </cell>
          <cell r="P431">
            <v>0.11499999999999998</v>
          </cell>
        </row>
        <row r="432">
          <cell r="A432" t="str">
            <v>W10141</v>
          </cell>
          <cell r="B432">
            <v>415</v>
          </cell>
          <cell r="C432" t="str">
            <v>Sriniwasa Cardiology Centre</v>
          </cell>
          <cell r="D432">
            <v>3</v>
          </cell>
          <cell r="E432">
            <v>36706</v>
          </cell>
          <cell r="F432">
            <v>3600000</v>
          </cell>
          <cell r="G432">
            <v>14.18</v>
          </cell>
          <cell r="K432">
            <v>13.85</v>
          </cell>
          <cell r="M432">
            <v>0.13849999999999998</v>
          </cell>
          <cell r="N432">
            <v>1.95E-2</v>
          </cell>
          <cell r="O432">
            <v>4.0000000000000001E-3</v>
          </cell>
          <cell r="P432">
            <v>0.11499999999999998</v>
          </cell>
        </row>
        <row r="433">
          <cell r="A433" t="str">
            <v>W10142</v>
          </cell>
          <cell r="B433">
            <v>416</v>
          </cell>
          <cell r="C433" t="str">
            <v>Sriniwasa Cardiology Centre</v>
          </cell>
          <cell r="D433">
            <v>4</v>
          </cell>
          <cell r="E433">
            <v>36706</v>
          </cell>
          <cell r="F433">
            <v>2599600</v>
          </cell>
          <cell r="G433">
            <v>14.18</v>
          </cell>
          <cell r="K433">
            <v>13.85</v>
          </cell>
          <cell r="M433">
            <v>0.13849999999999998</v>
          </cell>
          <cell r="N433">
            <v>1.95E-2</v>
          </cell>
          <cell r="O433">
            <v>4.0000000000000001E-3</v>
          </cell>
          <cell r="P433">
            <v>0.11499999999999998</v>
          </cell>
        </row>
        <row r="434">
          <cell r="A434" t="str">
            <v>W10162</v>
          </cell>
          <cell r="B434">
            <v>417</v>
          </cell>
          <cell r="C434" t="str">
            <v>Sant Nischal Singh</v>
          </cell>
          <cell r="D434">
            <v>1</v>
          </cell>
          <cell r="E434">
            <v>36796</v>
          </cell>
          <cell r="F434">
            <v>300000</v>
          </cell>
          <cell r="G434">
            <v>14.18</v>
          </cell>
          <cell r="K434">
            <v>14.35</v>
          </cell>
          <cell r="M434">
            <v>0.14349999999999999</v>
          </cell>
          <cell r="N434">
            <v>1.95E-2</v>
          </cell>
          <cell r="O434">
            <v>4.0000000000000001E-3</v>
          </cell>
          <cell r="P434">
            <v>0.11999999999999998</v>
          </cell>
        </row>
        <row r="435">
          <cell r="A435" t="str">
            <v>W10164</v>
          </cell>
          <cell r="B435">
            <v>418</v>
          </cell>
          <cell r="C435" t="str">
            <v>K.S Shanmugam</v>
          </cell>
          <cell r="D435">
            <v>1</v>
          </cell>
          <cell r="E435">
            <v>36796</v>
          </cell>
          <cell r="F435">
            <v>220000</v>
          </cell>
          <cell r="G435">
            <v>14.18</v>
          </cell>
          <cell r="K435">
            <v>14.35</v>
          </cell>
          <cell r="M435">
            <v>0.14349999999999999</v>
          </cell>
          <cell r="N435">
            <v>1.95E-2</v>
          </cell>
          <cell r="O435">
            <v>4.0000000000000001E-3</v>
          </cell>
          <cell r="P435">
            <v>0.11999999999999998</v>
          </cell>
        </row>
        <row r="436">
          <cell r="A436" t="str">
            <v>W10163</v>
          </cell>
          <cell r="B436">
            <v>419</v>
          </cell>
          <cell r="C436" t="str">
            <v>Sai Medical Imaging</v>
          </cell>
          <cell r="D436">
            <v>1</v>
          </cell>
          <cell r="E436">
            <v>36817</v>
          </cell>
          <cell r="F436">
            <v>16700000</v>
          </cell>
          <cell r="G436">
            <v>14.43</v>
          </cell>
          <cell r="K436">
            <v>14.1</v>
          </cell>
          <cell r="M436">
            <v>0.14099999999999999</v>
          </cell>
          <cell r="N436">
            <v>1.95E-2</v>
          </cell>
          <cell r="O436">
            <v>4.0000000000000001E-3</v>
          </cell>
          <cell r="P436">
            <v>0.11749999999999998</v>
          </cell>
        </row>
        <row r="437">
          <cell r="A437" t="str">
            <v>W10166</v>
          </cell>
          <cell r="B437">
            <v>420</v>
          </cell>
          <cell r="C437" t="str">
            <v>Daljit Singh Saini</v>
          </cell>
          <cell r="D437">
            <v>1</v>
          </cell>
          <cell r="E437">
            <v>36829</v>
          </cell>
          <cell r="F437">
            <v>1219000</v>
          </cell>
          <cell r="G437">
            <v>14.43</v>
          </cell>
          <cell r="K437">
            <v>14.1</v>
          </cell>
          <cell r="M437">
            <v>0.14099999999999999</v>
          </cell>
          <cell r="N437">
            <v>1.95E-2</v>
          </cell>
          <cell r="O437">
            <v>4.0000000000000001E-3</v>
          </cell>
          <cell r="P437">
            <v>0.11749999999999998</v>
          </cell>
        </row>
        <row r="438">
          <cell r="A438" t="str">
            <v>W10167</v>
          </cell>
          <cell r="B438">
            <v>421</v>
          </cell>
          <cell r="C438" t="str">
            <v>Raj Kumar</v>
          </cell>
          <cell r="D438">
            <v>1</v>
          </cell>
          <cell r="E438">
            <v>36829</v>
          </cell>
          <cell r="F438">
            <v>900000</v>
          </cell>
          <cell r="G438">
            <v>14.43</v>
          </cell>
          <cell r="K438">
            <v>14.1</v>
          </cell>
          <cell r="M438">
            <v>0.14099999999999999</v>
          </cell>
          <cell r="N438">
            <v>1.95E-2</v>
          </cell>
          <cell r="O438">
            <v>4.0000000000000001E-3</v>
          </cell>
          <cell r="P438">
            <v>0.11749999999999998</v>
          </cell>
        </row>
        <row r="439">
          <cell r="A439" t="str">
            <v>W10168</v>
          </cell>
          <cell r="B439">
            <v>422</v>
          </cell>
          <cell r="C439" t="str">
            <v>MM Vasudevan</v>
          </cell>
          <cell r="D439">
            <v>1</v>
          </cell>
          <cell r="E439">
            <v>36829</v>
          </cell>
          <cell r="F439">
            <v>406220</v>
          </cell>
          <cell r="G439">
            <v>14.43</v>
          </cell>
          <cell r="K439">
            <v>14.1</v>
          </cell>
          <cell r="M439">
            <v>0.14099999999999999</v>
          </cell>
          <cell r="N439">
            <v>1.95E-2</v>
          </cell>
          <cell r="O439">
            <v>4.0000000000000001E-3</v>
          </cell>
          <cell r="P439">
            <v>0.11749999999999998</v>
          </cell>
        </row>
        <row r="440">
          <cell r="A440" t="str">
            <v>W10169</v>
          </cell>
          <cell r="B440">
            <v>423</v>
          </cell>
          <cell r="C440" t="str">
            <v>Vikram Scan &amp; Diagnostic Centre</v>
          </cell>
          <cell r="D440">
            <v>1</v>
          </cell>
          <cell r="E440">
            <v>36837</v>
          </cell>
          <cell r="F440">
            <v>1200000</v>
          </cell>
          <cell r="G440">
            <v>14.43</v>
          </cell>
          <cell r="K440">
            <v>14.1</v>
          </cell>
          <cell r="M440">
            <v>0.14099999999999999</v>
          </cell>
          <cell r="N440">
            <v>1.95E-2</v>
          </cell>
          <cell r="O440">
            <v>4.0000000000000001E-3</v>
          </cell>
          <cell r="P440">
            <v>0.11749999999999998</v>
          </cell>
        </row>
        <row r="441">
          <cell r="A441" t="str">
            <v>W10165</v>
          </cell>
          <cell r="B441">
            <v>424</v>
          </cell>
          <cell r="C441" t="str">
            <v>Sadhna Singh</v>
          </cell>
          <cell r="D441">
            <v>1</v>
          </cell>
          <cell r="E441">
            <v>36858</v>
          </cell>
          <cell r="G441">
            <v>14.1</v>
          </cell>
          <cell r="K441">
            <v>14.1</v>
          </cell>
          <cell r="M441">
            <v>0.14099999999999999</v>
          </cell>
          <cell r="N441">
            <v>1.95E-2</v>
          </cell>
          <cell r="O441">
            <v>4.0000000000000001E-3</v>
          </cell>
          <cell r="P441">
            <v>0.11749999999999998</v>
          </cell>
        </row>
        <row r="442">
          <cell r="A442" t="str">
            <v>W10170</v>
          </cell>
          <cell r="B442">
            <v>425</v>
          </cell>
          <cell r="C442" t="str">
            <v>H S Maan</v>
          </cell>
          <cell r="D442">
            <v>1</v>
          </cell>
          <cell r="E442">
            <v>36858</v>
          </cell>
          <cell r="G442">
            <v>14.1</v>
          </cell>
          <cell r="K442">
            <v>14.1</v>
          </cell>
          <cell r="M442">
            <v>0.14099999999999999</v>
          </cell>
          <cell r="N442">
            <v>1.95E-2</v>
          </cell>
          <cell r="O442">
            <v>4.0000000000000001E-3</v>
          </cell>
          <cell r="P442">
            <v>0.11749999999999998</v>
          </cell>
        </row>
        <row r="443">
          <cell r="A443" t="str">
            <v>W10171</v>
          </cell>
          <cell r="B443">
            <v>426</v>
          </cell>
          <cell r="C443" t="str">
            <v>Health Care Services (P) Ltd.</v>
          </cell>
          <cell r="D443">
            <v>1</v>
          </cell>
          <cell r="E443">
            <v>36858</v>
          </cell>
          <cell r="G443">
            <v>14.1</v>
          </cell>
          <cell r="K443">
            <v>14.1</v>
          </cell>
          <cell r="M443">
            <v>0.14099999999999999</v>
          </cell>
          <cell r="N443">
            <v>1.95E-2</v>
          </cell>
          <cell r="O443">
            <v>4.0000000000000001E-3</v>
          </cell>
          <cell r="P443">
            <v>0.11749999999999998</v>
          </cell>
        </row>
        <row r="444">
          <cell r="A444" t="str">
            <v>W10172</v>
          </cell>
          <cell r="B444">
            <v>427</v>
          </cell>
          <cell r="C444" t="str">
            <v>Garima Chowdhary</v>
          </cell>
          <cell r="D444">
            <v>1</v>
          </cell>
          <cell r="E444">
            <v>36858</v>
          </cell>
          <cell r="G444">
            <v>14.1</v>
          </cell>
          <cell r="K444">
            <v>14.1</v>
          </cell>
          <cell r="M444">
            <v>0.14099999999999999</v>
          </cell>
          <cell r="N444">
            <v>1.95E-2</v>
          </cell>
          <cell r="O444">
            <v>4.0000000000000001E-3</v>
          </cell>
          <cell r="P444">
            <v>0.11749999999999998</v>
          </cell>
        </row>
        <row r="445">
          <cell r="A445" t="str">
            <v>W10173</v>
          </cell>
          <cell r="B445">
            <v>428</v>
          </cell>
          <cell r="C445" t="str">
            <v>Raminder Kaur</v>
          </cell>
          <cell r="D445">
            <v>1</v>
          </cell>
          <cell r="E445">
            <v>36858</v>
          </cell>
          <cell r="G445">
            <v>14.1</v>
          </cell>
          <cell r="K445">
            <v>14.1</v>
          </cell>
          <cell r="M445">
            <v>0.14099999999999999</v>
          </cell>
          <cell r="N445">
            <v>1.95E-2</v>
          </cell>
          <cell r="O445">
            <v>4.0000000000000001E-3</v>
          </cell>
          <cell r="P445">
            <v>0.11749999999999998</v>
          </cell>
        </row>
        <row r="446">
          <cell r="A446" t="str">
            <v>W10174</v>
          </cell>
          <cell r="B446">
            <v>429</v>
          </cell>
          <cell r="C446" t="str">
            <v>Kota CT Scan Centre Pvt Ltd</v>
          </cell>
          <cell r="D446">
            <v>1</v>
          </cell>
          <cell r="E446">
            <v>36858</v>
          </cell>
          <cell r="G446">
            <v>14.1</v>
          </cell>
          <cell r="K446">
            <v>14.1</v>
          </cell>
          <cell r="M446">
            <v>0.14099999999999999</v>
          </cell>
          <cell r="N446">
            <v>1.95E-2</v>
          </cell>
          <cell r="O446">
            <v>4.0000000000000001E-3</v>
          </cell>
          <cell r="P446">
            <v>0.11749999999999998</v>
          </cell>
        </row>
        <row r="447">
          <cell r="A447" t="str">
            <v>W10175</v>
          </cell>
          <cell r="B447">
            <v>430</v>
          </cell>
          <cell r="C447" t="str">
            <v>Supereme CT Scan Pct Ltd</v>
          </cell>
          <cell r="D447">
            <v>1</v>
          </cell>
          <cell r="E447">
            <v>36858</v>
          </cell>
          <cell r="G447">
            <v>14.1</v>
          </cell>
          <cell r="K447">
            <v>14.1</v>
          </cell>
          <cell r="M447">
            <v>0.14099999999999999</v>
          </cell>
          <cell r="N447">
            <v>1.95E-2</v>
          </cell>
          <cell r="O447">
            <v>4.0000000000000001E-3</v>
          </cell>
          <cell r="P447">
            <v>0.11749999999999998</v>
          </cell>
        </row>
        <row r="448">
          <cell r="A448" t="str">
            <v>W10176</v>
          </cell>
          <cell r="B448">
            <v>431</v>
          </cell>
          <cell r="C448" t="str">
            <v>Body Care Diagnostics</v>
          </cell>
          <cell r="D448">
            <v>1</v>
          </cell>
          <cell r="E448">
            <v>36858</v>
          </cell>
          <cell r="G448">
            <v>14.1</v>
          </cell>
          <cell r="K448">
            <v>14.1</v>
          </cell>
          <cell r="M448">
            <v>0.14099999999999999</v>
          </cell>
          <cell r="N448">
            <v>1.95E-2</v>
          </cell>
          <cell r="O448">
            <v>4.0000000000000001E-3</v>
          </cell>
          <cell r="P448">
            <v>0.11749999999999998</v>
          </cell>
        </row>
        <row r="449">
          <cell r="A449" t="str">
            <v>W10177</v>
          </cell>
          <cell r="B449">
            <v>432</v>
          </cell>
          <cell r="C449" t="str">
            <v>R N Bagga</v>
          </cell>
          <cell r="D449">
            <v>2</v>
          </cell>
          <cell r="E449">
            <v>36858</v>
          </cell>
          <cell r="G449">
            <v>14.1</v>
          </cell>
          <cell r="K449">
            <v>14.1</v>
          </cell>
          <cell r="M449">
            <v>0.14099999999999999</v>
          </cell>
          <cell r="N449">
            <v>1.95E-2</v>
          </cell>
          <cell r="O449">
            <v>4.0000000000000001E-3</v>
          </cell>
          <cell r="P449">
            <v>0.11749999999999998</v>
          </cell>
        </row>
        <row r="450">
          <cell r="A450" t="str">
            <v>W10178</v>
          </cell>
          <cell r="B450">
            <v>433</v>
          </cell>
          <cell r="C450" t="str">
            <v>Pankaj Diagnostics</v>
          </cell>
          <cell r="D450">
            <v>1</v>
          </cell>
          <cell r="E450">
            <v>36858</v>
          </cell>
          <cell r="G450">
            <v>14.1</v>
          </cell>
          <cell r="K450">
            <v>14.1</v>
          </cell>
          <cell r="M450">
            <v>0.14099999999999999</v>
          </cell>
          <cell r="N450">
            <v>1.95E-2</v>
          </cell>
          <cell r="O450">
            <v>4.0000000000000001E-3</v>
          </cell>
          <cell r="P450">
            <v>0.11749999999999998</v>
          </cell>
        </row>
        <row r="451">
          <cell r="A451" t="str">
            <v>WGE-LOAN-1</v>
          </cell>
          <cell r="B451">
            <v>434</v>
          </cell>
          <cell r="C451" t="str">
            <v>Wipro GE Medical Systems Ltd</v>
          </cell>
          <cell r="D451">
            <v>1</v>
          </cell>
          <cell r="E451">
            <v>36860</v>
          </cell>
          <cell r="G451">
            <v>11.4</v>
          </cell>
          <cell r="H451" t="str">
            <v>Loan to WGE</v>
          </cell>
          <cell r="K451">
            <v>11.4</v>
          </cell>
          <cell r="M451">
            <v>0.114</v>
          </cell>
          <cell r="N451">
            <v>1.95E-2</v>
          </cell>
          <cell r="O451">
            <v>4.0000000000000001E-3</v>
          </cell>
          <cell r="P451">
            <v>9.0499999999999997E-2</v>
          </cell>
        </row>
        <row r="452">
          <cell r="A452" t="str">
            <v>W10181</v>
          </cell>
          <cell r="B452">
            <v>435</v>
          </cell>
          <cell r="C452" t="str">
            <v>Cancer Centre Welfare Home &amp; Research Centre</v>
          </cell>
          <cell r="D452">
            <v>1</v>
          </cell>
          <cell r="E452">
            <v>36864</v>
          </cell>
          <cell r="G452">
            <v>14.1</v>
          </cell>
          <cell r="K452">
            <v>14.1</v>
          </cell>
          <cell r="M452">
            <v>0.14099999999999999</v>
          </cell>
          <cell r="N452">
            <v>1.95E-2</v>
          </cell>
          <cell r="O452">
            <v>4.0000000000000001E-3</v>
          </cell>
          <cell r="P452">
            <v>0.11749999999999998</v>
          </cell>
        </row>
        <row r="453">
          <cell r="A453" t="str">
            <v>W10182</v>
          </cell>
          <cell r="B453">
            <v>436</v>
          </cell>
          <cell r="C453" t="str">
            <v>Prakash Patil</v>
          </cell>
          <cell r="D453">
            <v>1</v>
          </cell>
          <cell r="E453">
            <v>36864</v>
          </cell>
          <cell r="G453">
            <v>14.1</v>
          </cell>
          <cell r="K453">
            <v>14.1</v>
          </cell>
          <cell r="M453">
            <v>0.14099999999999999</v>
          </cell>
          <cell r="N453">
            <v>1.95E-2</v>
          </cell>
          <cell r="O453">
            <v>4.0000000000000001E-3</v>
          </cell>
          <cell r="P453">
            <v>0.11749999999999998</v>
          </cell>
        </row>
        <row r="454">
          <cell r="A454" t="str">
            <v>W10130</v>
          </cell>
          <cell r="B454">
            <v>437</v>
          </cell>
          <cell r="C454" t="str">
            <v>K G Health Care Ltd.</v>
          </cell>
          <cell r="E454">
            <v>36719</v>
          </cell>
          <cell r="K454">
            <v>13.85</v>
          </cell>
          <cell r="M454">
            <v>0.13849999999999998</v>
          </cell>
          <cell r="N454">
            <v>1.95E-2</v>
          </cell>
          <cell r="O454">
            <v>4.0000000000000001E-3</v>
          </cell>
          <cell r="P454">
            <v>0.11499999999999998</v>
          </cell>
        </row>
        <row r="455">
          <cell r="A455" t="str">
            <v>W10131</v>
          </cell>
          <cell r="B455">
            <v>438</v>
          </cell>
          <cell r="C455" t="str">
            <v xml:space="preserve">Dynamic Scan &amp; Research </v>
          </cell>
          <cell r="E455">
            <v>36771</v>
          </cell>
          <cell r="K455">
            <v>13.85</v>
          </cell>
          <cell r="M455">
            <v>0.13849999999999998</v>
          </cell>
          <cell r="N455">
            <v>1.95E-2</v>
          </cell>
          <cell r="O455">
            <v>4.0000000000000001E-3</v>
          </cell>
          <cell r="P455">
            <v>0.11499999999999998</v>
          </cell>
        </row>
        <row r="456">
          <cell r="A456" t="str">
            <v>W10144</v>
          </cell>
          <cell r="B456">
            <v>439</v>
          </cell>
          <cell r="C456" t="str">
            <v>Siddhartha Health Care Ltd.</v>
          </cell>
          <cell r="E456">
            <v>36797</v>
          </cell>
          <cell r="K456">
            <v>13.85</v>
          </cell>
          <cell r="M456">
            <v>0.13849999999999998</v>
          </cell>
          <cell r="N456">
            <v>1.95E-2</v>
          </cell>
          <cell r="O456">
            <v>4.0000000000000001E-3</v>
          </cell>
          <cell r="P456">
            <v>0.11499999999999998</v>
          </cell>
        </row>
        <row r="461">
          <cell r="C461" t="str">
            <v>TOTAL</v>
          </cell>
          <cell r="F461">
            <v>257694051</v>
          </cell>
          <cell r="H461">
            <v>0</v>
          </cell>
          <cell r="I461" t="e">
            <v>#REF!</v>
          </cell>
        </row>
        <row r="463">
          <cell r="C463" t="str">
            <v>GRAND TOTAL</v>
          </cell>
          <cell r="F463">
            <v>1518200993</v>
          </cell>
        </row>
        <row r="466">
          <cell r="C466" t="str">
            <v>WGE</v>
          </cell>
        </row>
        <row r="467">
          <cell r="C467" t="str">
            <v>UNALLOCATED VOLUMES as on 31-12-00</v>
          </cell>
        </row>
        <row r="469">
          <cell r="C469" t="str">
            <v>CUSTOMER NAME</v>
          </cell>
          <cell r="D469" t="str">
            <v>TR. NO</v>
          </cell>
          <cell r="G469" t="str">
            <v>Leverage</v>
          </cell>
        </row>
        <row r="470">
          <cell r="E470" t="str">
            <v>Fund Date</v>
          </cell>
          <cell r="F470" t="str">
            <v>Principal</v>
          </cell>
          <cell r="G470" t="str">
            <v>COF</v>
          </cell>
          <cell r="H470" t="str">
            <v>COLLATERAL</v>
          </cell>
          <cell r="I470" t="str">
            <v>INTEREST COST</v>
          </cell>
        </row>
        <row r="474">
          <cell r="A474" t="str">
            <v>W00129</v>
          </cell>
          <cell r="B474">
            <v>409</v>
          </cell>
          <cell r="C474" t="str">
            <v>Manipal Academy of Higher ( NON PDC )</v>
          </cell>
          <cell r="D474">
            <v>2</v>
          </cell>
          <cell r="E474">
            <v>36706</v>
          </cell>
          <cell r="F474">
            <v>39052500</v>
          </cell>
          <cell r="G474">
            <v>14.18</v>
          </cell>
        </row>
        <row r="475">
          <cell r="A475" t="str">
            <v>W00133</v>
          </cell>
          <cell r="B475">
            <v>410</v>
          </cell>
          <cell r="C475" t="str">
            <v>Medisewa Scanning Centre</v>
          </cell>
          <cell r="D475">
            <v>1</v>
          </cell>
          <cell r="E475">
            <v>36706</v>
          </cell>
          <cell r="F475">
            <v>4354000</v>
          </cell>
          <cell r="G475">
            <v>14.18</v>
          </cell>
        </row>
        <row r="476">
          <cell r="A476" t="str">
            <v>W00136</v>
          </cell>
          <cell r="B476">
            <v>411</v>
          </cell>
          <cell r="C476" t="str">
            <v>Meenakshi Mission</v>
          </cell>
          <cell r="D476">
            <v>1</v>
          </cell>
          <cell r="E476">
            <v>36706</v>
          </cell>
          <cell r="F476">
            <v>9000000</v>
          </cell>
          <cell r="G476">
            <v>14.18</v>
          </cell>
        </row>
        <row r="477">
          <cell r="A477" t="str">
            <v>W00138</v>
          </cell>
          <cell r="B477">
            <v>412</v>
          </cell>
          <cell r="C477" t="str">
            <v>Manipal Academy of Higher ( NON PDC )</v>
          </cell>
          <cell r="D477">
            <v>2</v>
          </cell>
          <cell r="E477">
            <v>36706</v>
          </cell>
          <cell r="F477">
            <v>5442500</v>
          </cell>
          <cell r="G477">
            <v>14.18</v>
          </cell>
        </row>
        <row r="478">
          <cell r="A478" t="str">
            <v>W00139</v>
          </cell>
          <cell r="B478">
            <v>413</v>
          </cell>
          <cell r="C478" t="str">
            <v>Sriniwasa Cardiology Centre</v>
          </cell>
          <cell r="D478">
            <v>1</v>
          </cell>
          <cell r="E478">
            <v>36706</v>
          </cell>
          <cell r="F478">
            <v>21880400</v>
          </cell>
          <cell r="G478">
            <v>14.18</v>
          </cell>
        </row>
        <row r="479">
          <cell r="A479" t="str">
            <v>W00140</v>
          </cell>
          <cell r="B479">
            <v>414</v>
          </cell>
          <cell r="C479" t="str">
            <v>Sriniwasa Cardiology Centre</v>
          </cell>
          <cell r="D479">
            <v>2</v>
          </cell>
          <cell r="E479">
            <v>36706</v>
          </cell>
          <cell r="F479">
            <v>4320000</v>
          </cell>
          <cell r="G479">
            <v>14.18</v>
          </cell>
        </row>
        <row r="480">
          <cell r="A480" t="str">
            <v>W00141</v>
          </cell>
          <cell r="B480">
            <v>415</v>
          </cell>
          <cell r="C480" t="str">
            <v>Sriniwasa Cardiology Centre</v>
          </cell>
          <cell r="D480">
            <v>3</v>
          </cell>
          <cell r="E480">
            <v>36706</v>
          </cell>
          <cell r="F480">
            <v>3600000</v>
          </cell>
          <cell r="G480">
            <v>14.18</v>
          </cell>
        </row>
        <row r="481">
          <cell r="A481" t="str">
            <v>W00142</v>
          </cell>
          <cell r="B481">
            <v>416</v>
          </cell>
          <cell r="C481" t="str">
            <v>Sriniwasa Cardiology Centre</v>
          </cell>
          <cell r="D481">
            <v>4</v>
          </cell>
          <cell r="E481">
            <v>36706</v>
          </cell>
          <cell r="F481">
            <v>2599600</v>
          </cell>
          <cell r="G481">
            <v>14.18</v>
          </cell>
        </row>
        <row r="482">
          <cell r="C482" t="str">
            <v>K Govinduswamy Health</v>
          </cell>
          <cell r="D482">
            <v>1</v>
          </cell>
          <cell r="E482">
            <v>36706</v>
          </cell>
          <cell r="F482">
            <v>12070000</v>
          </cell>
          <cell r="G482">
            <v>14.18</v>
          </cell>
        </row>
        <row r="483">
          <cell r="C483" t="str">
            <v>Shubham Deo Health</v>
          </cell>
          <cell r="D483">
            <v>1</v>
          </cell>
          <cell r="E483">
            <v>36706</v>
          </cell>
          <cell r="F483">
            <v>16000000</v>
          </cell>
          <cell r="G483">
            <v>14.18</v>
          </cell>
        </row>
        <row r="484">
          <cell r="A484" t="str">
            <v>W10144</v>
          </cell>
          <cell r="C484" t="str">
            <v>Siddhartha Health Care Ltd.</v>
          </cell>
          <cell r="D484">
            <v>1</v>
          </cell>
          <cell r="E484">
            <v>36706</v>
          </cell>
          <cell r="F484">
            <v>43164000</v>
          </cell>
          <cell r="G484">
            <v>14.18</v>
          </cell>
        </row>
        <row r="485">
          <cell r="A485" t="str">
            <v>W10130</v>
          </cell>
          <cell r="C485" t="str">
            <v>K G Health Care Ltd.</v>
          </cell>
          <cell r="D485">
            <v>1</v>
          </cell>
          <cell r="E485">
            <v>36706</v>
          </cell>
          <cell r="F485">
            <v>10800000</v>
          </cell>
          <cell r="G485">
            <v>14.18</v>
          </cell>
        </row>
        <row r="486">
          <cell r="A486" t="str">
            <v>W10131</v>
          </cell>
          <cell r="C486" t="str">
            <v xml:space="preserve">Dynamic Scan &amp; Research </v>
          </cell>
          <cell r="D486">
            <v>1</v>
          </cell>
          <cell r="E486">
            <v>36706</v>
          </cell>
          <cell r="F486">
            <v>32500000</v>
          </cell>
          <cell r="G486">
            <v>14.18</v>
          </cell>
        </row>
        <row r="487">
          <cell r="C487" t="str">
            <v>Mahajan Imaging Pvt. Ltd.</v>
          </cell>
          <cell r="D487">
            <v>1</v>
          </cell>
          <cell r="E487">
            <v>36706</v>
          </cell>
          <cell r="F487">
            <v>15260000</v>
          </cell>
          <cell r="G487">
            <v>14.18</v>
          </cell>
        </row>
        <row r="488">
          <cell r="C488" t="str">
            <v>Anita's  Diagnostic</v>
          </cell>
          <cell r="D488">
            <v>1</v>
          </cell>
          <cell r="E488">
            <v>36706</v>
          </cell>
          <cell r="F488">
            <v>13640000</v>
          </cell>
          <cell r="G488">
            <v>14.18</v>
          </cell>
        </row>
        <row r="489">
          <cell r="C489" t="str">
            <v>Add : Provisional Volumes for Dec-00</v>
          </cell>
          <cell r="F489">
            <v>161000000</v>
          </cell>
        </row>
      </sheetData>
      <sheetData sheetId="2" refreshError="1"/>
      <sheetData sheetId="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dd details"/>
      <sheetName val="dd canellation"/>
      <sheetName val="Account_NO_Co_code"/>
    </sheetNames>
    <sheetDataSet>
      <sheetData sheetId="0" refreshError="1"/>
      <sheetData sheetId="1" refreshError="1"/>
      <sheetData sheetId="2" refreshError="1">
        <row r="2">
          <cell r="A2" t="str">
            <v>0030340016502</v>
          </cell>
        </row>
        <row r="3">
          <cell r="A3" t="str">
            <v>0030340017066</v>
          </cell>
        </row>
        <row r="4">
          <cell r="A4" t="str">
            <v>0030340017358</v>
          </cell>
        </row>
        <row r="5">
          <cell r="A5" t="str">
            <v>0030340017368</v>
          </cell>
        </row>
        <row r="6">
          <cell r="A6" t="str">
            <v>0030340018750</v>
          </cell>
        </row>
        <row r="7">
          <cell r="A7" t="str">
            <v>0030340018767</v>
          </cell>
        </row>
        <row r="8">
          <cell r="A8" t="str">
            <v>0030340020239</v>
          </cell>
        </row>
        <row r="9">
          <cell r="A9" t="str">
            <v>0030340020620</v>
          </cell>
        </row>
        <row r="10">
          <cell r="A10" t="str">
            <v>0030340020637</v>
          </cell>
        </row>
        <row r="11">
          <cell r="A11" t="str">
            <v>0030340020784</v>
          </cell>
        </row>
        <row r="12">
          <cell r="A12" t="str">
            <v>0030340021147</v>
          </cell>
        </row>
        <row r="13">
          <cell r="A13" t="str">
            <v>0030340021370</v>
          </cell>
        </row>
        <row r="14">
          <cell r="A14" t="str">
            <v>0030340021380</v>
          </cell>
        </row>
        <row r="15">
          <cell r="A15" t="str">
            <v>0030340021397</v>
          </cell>
        </row>
        <row r="16">
          <cell r="A16" t="str">
            <v>0030340021405</v>
          </cell>
        </row>
        <row r="17">
          <cell r="A17" t="str">
            <v>0030340021415</v>
          </cell>
        </row>
        <row r="18">
          <cell r="A18" t="str">
            <v>0030340021761</v>
          </cell>
        </row>
        <row r="19">
          <cell r="A19" t="str">
            <v>0030340021898</v>
          </cell>
        </row>
        <row r="20">
          <cell r="A20" t="str">
            <v>0030340021906</v>
          </cell>
        </row>
        <row r="21">
          <cell r="A21" t="str">
            <v>0030340021916</v>
          </cell>
        </row>
        <row r="22">
          <cell r="A22" t="str">
            <v>0030340021933</v>
          </cell>
        </row>
        <row r="23">
          <cell r="A23" t="str">
            <v>0030340022200</v>
          </cell>
        </row>
        <row r="24">
          <cell r="A24" t="str">
            <v>0030340022364</v>
          </cell>
        </row>
        <row r="25">
          <cell r="A25" t="str">
            <v>0030340022450</v>
          </cell>
        </row>
        <row r="26">
          <cell r="A26" t="str">
            <v>0030340022632</v>
          </cell>
        </row>
        <row r="27">
          <cell r="A27" t="str">
            <v>0030340022642</v>
          </cell>
        </row>
        <row r="28">
          <cell r="A28" t="str">
            <v>0030340022659</v>
          </cell>
        </row>
        <row r="29">
          <cell r="A29" t="str">
            <v>0030340022762</v>
          </cell>
        </row>
        <row r="30">
          <cell r="A30" t="str">
            <v>0030340022865</v>
          </cell>
        </row>
        <row r="31">
          <cell r="A31" t="str">
            <v>0030340022875</v>
          </cell>
        </row>
        <row r="32">
          <cell r="A32" t="str">
            <v>0030340022951</v>
          </cell>
        </row>
        <row r="33">
          <cell r="A33" t="str">
            <v>0030340022961</v>
          </cell>
        </row>
        <row r="34">
          <cell r="A34" t="str">
            <v>0030340023012</v>
          </cell>
        </row>
        <row r="35">
          <cell r="A35" t="str">
            <v>0030340023029</v>
          </cell>
        </row>
        <row r="36">
          <cell r="A36" t="str">
            <v>0030340023039</v>
          </cell>
        </row>
        <row r="37">
          <cell r="A37" t="str">
            <v>0030340023046</v>
          </cell>
        </row>
        <row r="38">
          <cell r="A38" t="str">
            <v>0030340023056</v>
          </cell>
        </row>
        <row r="39">
          <cell r="A39" t="str">
            <v>0030340023090</v>
          </cell>
        </row>
        <row r="40">
          <cell r="A40" t="str">
            <v>0030340023108</v>
          </cell>
        </row>
        <row r="41">
          <cell r="A41" t="str">
            <v>0030340023125</v>
          </cell>
        </row>
        <row r="42">
          <cell r="A42" t="str">
            <v>0030340023176</v>
          </cell>
        </row>
        <row r="43">
          <cell r="A43" t="str">
            <v>0030340023186</v>
          </cell>
        </row>
        <row r="44">
          <cell r="A44" t="str">
            <v>0030340023193</v>
          </cell>
        </row>
        <row r="45">
          <cell r="A45" t="str">
            <v>0030340023201</v>
          </cell>
        </row>
        <row r="46">
          <cell r="A46" t="str">
            <v>0030340023211</v>
          </cell>
        </row>
        <row r="47">
          <cell r="A47" t="str">
            <v>0030340023228</v>
          </cell>
        </row>
        <row r="48">
          <cell r="A48" t="str">
            <v>0030340023255</v>
          </cell>
        </row>
        <row r="49">
          <cell r="A49" t="str">
            <v>0030340023299</v>
          </cell>
        </row>
        <row r="50">
          <cell r="A50" t="str">
            <v>0030340023307</v>
          </cell>
        </row>
        <row r="51">
          <cell r="A51" t="str">
            <v>0030340023410</v>
          </cell>
        </row>
        <row r="52">
          <cell r="A52" t="str">
            <v>0030340023444</v>
          </cell>
        </row>
        <row r="53">
          <cell r="A53" t="str">
            <v>0030340023454</v>
          </cell>
        </row>
        <row r="54">
          <cell r="A54" t="str">
            <v>0030340023461</v>
          </cell>
        </row>
        <row r="55">
          <cell r="A55" t="str">
            <v>0030340023471</v>
          </cell>
        </row>
        <row r="56">
          <cell r="A56" t="str">
            <v>0030340023488</v>
          </cell>
        </row>
        <row r="57">
          <cell r="A57" t="str">
            <v>0030340023495</v>
          </cell>
        </row>
        <row r="58">
          <cell r="A58" t="str">
            <v>0030340023506</v>
          </cell>
        </row>
        <row r="59">
          <cell r="A59" t="str">
            <v>0030340023513</v>
          </cell>
        </row>
        <row r="60">
          <cell r="A60" t="str">
            <v>0030340023564</v>
          </cell>
        </row>
        <row r="61">
          <cell r="A61" t="str">
            <v>0030340023574</v>
          </cell>
        </row>
        <row r="62">
          <cell r="A62" t="str">
            <v>0030340023650</v>
          </cell>
        </row>
        <row r="63">
          <cell r="A63" t="str">
            <v>0030340023660</v>
          </cell>
        </row>
        <row r="64">
          <cell r="A64" t="str">
            <v>0030340023677</v>
          </cell>
        </row>
        <row r="65">
          <cell r="A65" t="str">
            <v>0030340023687</v>
          </cell>
        </row>
        <row r="66">
          <cell r="A66" t="str">
            <v>0030340023694</v>
          </cell>
        </row>
        <row r="67">
          <cell r="A67" t="str">
            <v>0030340023702</v>
          </cell>
        </row>
        <row r="68">
          <cell r="A68" t="str">
            <v>0030340023712</v>
          </cell>
        </row>
        <row r="69">
          <cell r="A69" t="str">
            <v>0030340023729</v>
          </cell>
        </row>
        <row r="70">
          <cell r="A70" t="str">
            <v>0030340023739</v>
          </cell>
        </row>
        <row r="71">
          <cell r="A71" t="str">
            <v>0030340023746</v>
          </cell>
        </row>
        <row r="72">
          <cell r="A72" t="str">
            <v>0030340023756</v>
          </cell>
        </row>
        <row r="73">
          <cell r="A73" t="str">
            <v>0030340023763</v>
          </cell>
        </row>
        <row r="74">
          <cell r="A74" t="str">
            <v>0030340023773</v>
          </cell>
        </row>
        <row r="75">
          <cell r="A75" t="str">
            <v>0030340023780</v>
          </cell>
        </row>
        <row r="76">
          <cell r="A76" t="str">
            <v>0030340023790</v>
          </cell>
        </row>
        <row r="77">
          <cell r="A77" t="str">
            <v>0030340023808</v>
          </cell>
        </row>
        <row r="78">
          <cell r="A78" t="str">
            <v>0030340023815</v>
          </cell>
        </row>
        <row r="79">
          <cell r="A79" t="str">
            <v>0030340023825</v>
          </cell>
        </row>
        <row r="80">
          <cell r="A80" t="str">
            <v>0030340023832</v>
          </cell>
        </row>
        <row r="81">
          <cell r="A81" t="str">
            <v>0030340023842</v>
          </cell>
        </row>
        <row r="82">
          <cell r="A82" t="str">
            <v>0030340023859</v>
          </cell>
        </row>
        <row r="83">
          <cell r="A83" t="str">
            <v>0030340023869</v>
          </cell>
        </row>
        <row r="84">
          <cell r="A84" t="str">
            <v>0030340023893</v>
          </cell>
        </row>
        <row r="85">
          <cell r="A85" t="str">
            <v>0030340023901</v>
          </cell>
        </row>
        <row r="86">
          <cell r="A86" t="str">
            <v>0030340023911</v>
          </cell>
        </row>
        <row r="87">
          <cell r="A87" t="str">
            <v>0030340023955</v>
          </cell>
        </row>
        <row r="88">
          <cell r="A88" t="str">
            <v>0030340024023</v>
          </cell>
        </row>
        <row r="89">
          <cell r="A89" t="str">
            <v>0030340024030</v>
          </cell>
        </row>
        <row r="90">
          <cell r="A90" t="str">
            <v>0030340024040</v>
          </cell>
        </row>
        <row r="91">
          <cell r="A91" t="str">
            <v>0030340024067</v>
          </cell>
        </row>
        <row r="92">
          <cell r="A92" t="str">
            <v>0030340024074</v>
          </cell>
        </row>
        <row r="93">
          <cell r="A93" t="str">
            <v>0030340024126</v>
          </cell>
        </row>
        <row r="94">
          <cell r="A94" t="str">
            <v>0030340024136</v>
          </cell>
        </row>
        <row r="95">
          <cell r="A95" t="str">
            <v>0030340024143</v>
          </cell>
        </row>
        <row r="96">
          <cell r="A96" t="str">
            <v>0030340024153</v>
          </cell>
        </row>
        <row r="97">
          <cell r="A97" t="str">
            <v>0030340024170</v>
          </cell>
        </row>
        <row r="98">
          <cell r="A98" t="str">
            <v>0030340024187</v>
          </cell>
        </row>
        <row r="99">
          <cell r="A99" t="str">
            <v>0030340024197</v>
          </cell>
        </row>
        <row r="100">
          <cell r="A100" t="str">
            <v>0030340024205</v>
          </cell>
        </row>
        <row r="101">
          <cell r="A101" t="str">
            <v>0030340024212</v>
          </cell>
        </row>
        <row r="102">
          <cell r="A102" t="str">
            <v>0030340024222</v>
          </cell>
        </row>
        <row r="103">
          <cell r="A103" t="str">
            <v>0030340024239</v>
          </cell>
        </row>
        <row r="104">
          <cell r="A104" t="str">
            <v>0030340024249</v>
          </cell>
        </row>
        <row r="105">
          <cell r="A105" t="str">
            <v>0030340024256</v>
          </cell>
        </row>
        <row r="106">
          <cell r="A106" t="str">
            <v>0030340024266</v>
          </cell>
        </row>
        <row r="107">
          <cell r="A107" t="str">
            <v>0030340024273</v>
          </cell>
        </row>
        <row r="108">
          <cell r="A108" t="str">
            <v>0030340024499</v>
          </cell>
        </row>
        <row r="109">
          <cell r="A109" t="str">
            <v>0030340024507</v>
          </cell>
        </row>
        <row r="110">
          <cell r="A110" t="str">
            <v>0030340024514</v>
          </cell>
        </row>
        <row r="111">
          <cell r="A111" t="str">
            <v>0030340024524</v>
          </cell>
        </row>
        <row r="112">
          <cell r="A112" t="str">
            <v>0030340024541</v>
          </cell>
        </row>
        <row r="113">
          <cell r="A113" t="str">
            <v>0030340024610</v>
          </cell>
        </row>
        <row r="114">
          <cell r="A114" t="str">
            <v>0030340024870</v>
          </cell>
        </row>
        <row r="115">
          <cell r="A115" t="str">
            <v>0030340025216</v>
          </cell>
        </row>
        <row r="116">
          <cell r="A116" t="str">
            <v>0030340026062</v>
          </cell>
        </row>
        <row r="117">
          <cell r="A117" t="str">
            <v>0030340026079</v>
          </cell>
        </row>
        <row r="118">
          <cell r="A118" t="str">
            <v>0030340026086</v>
          </cell>
        </row>
        <row r="119">
          <cell r="A119" t="str">
            <v>0030340026096</v>
          </cell>
        </row>
        <row r="120">
          <cell r="A120" t="str">
            <v>0030340026104</v>
          </cell>
        </row>
        <row r="121">
          <cell r="A121" t="str">
            <v>0030340026114</v>
          </cell>
        </row>
        <row r="122">
          <cell r="A122" t="str">
            <v>0030340026165</v>
          </cell>
        </row>
        <row r="123">
          <cell r="A123" t="str">
            <v>0030340026172</v>
          </cell>
        </row>
        <row r="124">
          <cell r="A124" t="str">
            <v>0030340026182</v>
          </cell>
        </row>
        <row r="125">
          <cell r="A125" t="str">
            <v>0030340026199</v>
          </cell>
        </row>
        <row r="126">
          <cell r="A126" t="str">
            <v>0030340026200</v>
          </cell>
        </row>
        <row r="127">
          <cell r="A127" t="str">
            <v>0030340026570</v>
          </cell>
        </row>
        <row r="128">
          <cell r="A128" t="str">
            <v>0030340026735</v>
          </cell>
        </row>
        <row r="129">
          <cell r="A129" t="str">
            <v>0030340026865</v>
          </cell>
        </row>
        <row r="130">
          <cell r="A130" t="str">
            <v>0030340028177</v>
          </cell>
        </row>
        <row r="131">
          <cell r="A131" t="str">
            <v>0102340000043</v>
          </cell>
        </row>
        <row r="132">
          <cell r="A132" t="str">
            <v>0600340019726</v>
          </cell>
        </row>
        <row r="133">
          <cell r="A133" t="str">
            <v>0600340025352</v>
          </cell>
        </row>
        <row r="134">
          <cell r="A134" t="str">
            <v>0600340030766</v>
          </cell>
        </row>
        <row r="135">
          <cell r="A135" t="str">
            <v>0600340031578</v>
          </cell>
        </row>
        <row r="136">
          <cell r="A136" t="str">
            <v>0600340032871</v>
          </cell>
        </row>
        <row r="137">
          <cell r="A137" t="str">
            <v>0600340032881</v>
          </cell>
        </row>
        <row r="138">
          <cell r="A138" t="str">
            <v>0600340032994</v>
          </cell>
        </row>
        <row r="139">
          <cell r="A139" t="str">
            <v>0600340033001</v>
          </cell>
        </row>
        <row r="140">
          <cell r="A140" t="str">
            <v>0600340033018</v>
          </cell>
        </row>
        <row r="141">
          <cell r="A141" t="str">
            <v>0600340033028</v>
          </cell>
        </row>
        <row r="142">
          <cell r="A142" t="str">
            <v>0600340033035</v>
          </cell>
        </row>
        <row r="143">
          <cell r="A143" t="str">
            <v>0600340033045</v>
          </cell>
        </row>
        <row r="144">
          <cell r="A144" t="str">
            <v>0600340033052</v>
          </cell>
        </row>
        <row r="145">
          <cell r="A145" t="str">
            <v>0600340033062</v>
          </cell>
        </row>
        <row r="146">
          <cell r="A146" t="str">
            <v>0600340033079</v>
          </cell>
        </row>
        <row r="147">
          <cell r="A147" t="str">
            <v>0600340033089</v>
          </cell>
        </row>
        <row r="148">
          <cell r="A148" t="str">
            <v>0600340033096</v>
          </cell>
        </row>
        <row r="149">
          <cell r="A149" t="str">
            <v>0600340033104</v>
          </cell>
        </row>
        <row r="150">
          <cell r="A150" t="str">
            <v>0600340033114</v>
          </cell>
        </row>
        <row r="151">
          <cell r="A151" t="str">
            <v>0600340033121</v>
          </cell>
        </row>
        <row r="152">
          <cell r="A152" t="str">
            <v>0600340033131</v>
          </cell>
        </row>
        <row r="153">
          <cell r="A153" t="str">
            <v>0600340033148</v>
          </cell>
        </row>
        <row r="154">
          <cell r="A154" t="str">
            <v>0600340033158</v>
          </cell>
        </row>
        <row r="155">
          <cell r="A155" t="str">
            <v>0600340033165</v>
          </cell>
        </row>
        <row r="156">
          <cell r="A156" t="str">
            <v>0600340033175</v>
          </cell>
        </row>
        <row r="157">
          <cell r="A157" t="str">
            <v>0600340033182</v>
          </cell>
        </row>
        <row r="158">
          <cell r="A158" t="str">
            <v>0600340033580</v>
          </cell>
        </row>
        <row r="159">
          <cell r="A159" t="str">
            <v>0600340033649</v>
          </cell>
        </row>
        <row r="160">
          <cell r="A160" t="str">
            <v>0600340034365</v>
          </cell>
        </row>
        <row r="161">
          <cell r="A161" t="str">
            <v>0600340034375</v>
          </cell>
        </row>
        <row r="162">
          <cell r="A162" t="str">
            <v>0600340034382</v>
          </cell>
        </row>
        <row r="163">
          <cell r="A163" t="str">
            <v>0600340034495</v>
          </cell>
        </row>
        <row r="164">
          <cell r="A164" t="str">
            <v>0600340034503</v>
          </cell>
        </row>
        <row r="165">
          <cell r="A165" t="str">
            <v>0600340034513</v>
          </cell>
        </row>
        <row r="166">
          <cell r="A166" t="str">
            <v>0600340034520</v>
          </cell>
        </row>
        <row r="167">
          <cell r="A167" t="str">
            <v>0600340034530</v>
          </cell>
        </row>
        <row r="168">
          <cell r="A168" t="str">
            <v>0600340034547</v>
          </cell>
        </row>
        <row r="169">
          <cell r="A169" t="str">
            <v>0600340034557</v>
          </cell>
        </row>
        <row r="170">
          <cell r="A170" t="str">
            <v>0600340034564</v>
          </cell>
        </row>
        <row r="171">
          <cell r="A171" t="str">
            <v>0600340034574</v>
          </cell>
        </row>
        <row r="172">
          <cell r="A172" t="str">
            <v>0600340034581</v>
          </cell>
        </row>
        <row r="173">
          <cell r="A173" t="str">
            <v>0600340034893</v>
          </cell>
        </row>
        <row r="174">
          <cell r="A174" t="str">
            <v>0600340034962</v>
          </cell>
        </row>
        <row r="175">
          <cell r="A175" t="str">
            <v>0600340034972</v>
          </cell>
        </row>
        <row r="176">
          <cell r="A176" t="str">
            <v>0600340034989</v>
          </cell>
        </row>
        <row r="177">
          <cell r="A177" t="str">
            <v>0600340034999</v>
          </cell>
        </row>
        <row r="178">
          <cell r="A178" t="str">
            <v>0600340035006</v>
          </cell>
        </row>
        <row r="179">
          <cell r="A179" t="str">
            <v>0600340035013</v>
          </cell>
        </row>
        <row r="180">
          <cell r="A180" t="str">
            <v>0600340035023</v>
          </cell>
        </row>
        <row r="181">
          <cell r="A181" t="str">
            <v>0600340035030</v>
          </cell>
        </row>
        <row r="182">
          <cell r="A182" t="str">
            <v>0600340035030</v>
          </cell>
        </row>
        <row r="183">
          <cell r="A183" t="str">
            <v>0600340035057</v>
          </cell>
        </row>
        <row r="184">
          <cell r="A184" t="str">
            <v>0600340035067</v>
          </cell>
        </row>
        <row r="185">
          <cell r="A185" t="str">
            <v>0600340035074</v>
          </cell>
        </row>
        <row r="186">
          <cell r="A186" t="str">
            <v>0600340035084</v>
          </cell>
        </row>
        <row r="187">
          <cell r="A187" t="str">
            <v>0600340035091</v>
          </cell>
        </row>
        <row r="188">
          <cell r="A188" t="str">
            <v>0600340035212</v>
          </cell>
        </row>
        <row r="189">
          <cell r="A189" t="str">
            <v>0600340035239</v>
          </cell>
        </row>
        <row r="190">
          <cell r="A190" t="str">
            <v>0600340035246</v>
          </cell>
        </row>
        <row r="191">
          <cell r="A191" t="str">
            <v>0600340035256</v>
          </cell>
        </row>
        <row r="192">
          <cell r="A192" t="str">
            <v>0600340035263</v>
          </cell>
        </row>
        <row r="193">
          <cell r="A193" t="str">
            <v>0600340035273</v>
          </cell>
        </row>
        <row r="194">
          <cell r="A194" t="str">
            <v>0600340035280</v>
          </cell>
        </row>
        <row r="195">
          <cell r="A195" t="str">
            <v>0600340035290</v>
          </cell>
        </row>
        <row r="196">
          <cell r="A196" t="str">
            <v>0600340035393</v>
          </cell>
        </row>
        <row r="197">
          <cell r="A197" t="str">
            <v>0600340035401</v>
          </cell>
        </row>
        <row r="198">
          <cell r="A198" t="str">
            <v>0600340035411</v>
          </cell>
        </row>
        <row r="199">
          <cell r="A199" t="str">
            <v>0600340035428</v>
          </cell>
        </row>
        <row r="200">
          <cell r="A200" t="str">
            <v>0600340035438</v>
          </cell>
        </row>
        <row r="201">
          <cell r="A201" t="str">
            <v>0600340035531</v>
          </cell>
        </row>
        <row r="202">
          <cell r="A202" t="str">
            <v>0600340035568</v>
          </cell>
        </row>
        <row r="203">
          <cell r="A203" t="str">
            <v>0600340035575</v>
          </cell>
        </row>
        <row r="204">
          <cell r="A204" t="str">
            <v>0600340035585</v>
          </cell>
        </row>
        <row r="205">
          <cell r="A205" t="str">
            <v>0600340035592</v>
          </cell>
        </row>
        <row r="206">
          <cell r="A206" t="str">
            <v>0600340035627</v>
          </cell>
        </row>
        <row r="207">
          <cell r="A207" t="str">
            <v>0600340035637</v>
          </cell>
        </row>
        <row r="208">
          <cell r="A208" t="str">
            <v>0600340035644</v>
          </cell>
        </row>
        <row r="209">
          <cell r="A209" t="str">
            <v>0600340035654</v>
          </cell>
        </row>
        <row r="210">
          <cell r="A210" t="str">
            <v>0600340035688</v>
          </cell>
        </row>
        <row r="211">
          <cell r="A211" t="str">
            <v>0600340035698</v>
          </cell>
        </row>
        <row r="212">
          <cell r="A212" t="str">
            <v>0600340035706</v>
          </cell>
        </row>
        <row r="213">
          <cell r="A213" t="str">
            <v>0600340035713</v>
          </cell>
        </row>
        <row r="214">
          <cell r="A214" t="str">
            <v>0600340035730</v>
          </cell>
        </row>
        <row r="215">
          <cell r="A215" t="str">
            <v>0600340035740</v>
          </cell>
        </row>
        <row r="216">
          <cell r="A216" t="str">
            <v>0600340035757</v>
          </cell>
        </row>
        <row r="217">
          <cell r="A217" t="str">
            <v>0600340035767</v>
          </cell>
        </row>
        <row r="218">
          <cell r="A218" t="str">
            <v>0600340035774</v>
          </cell>
        </row>
        <row r="219">
          <cell r="A219" t="str">
            <v>0600340035784</v>
          </cell>
        </row>
        <row r="220">
          <cell r="A220" t="str">
            <v>0600340035791</v>
          </cell>
        </row>
        <row r="221">
          <cell r="A221" t="str">
            <v>0600340035809</v>
          </cell>
        </row>
        <row r="222">
          <cell r="A222" t="str">
            <v>0600340035843</v>
          </cell>
        </row>
        <row r="223">
          <cell r="A223" t="str">
            <v>0600340035853</v>
          </cell>
        </row>
        <row r="224">
          <cell r="A224" t="str">
            <v>0600340035860</v>
          </cell>
        </row>
        <row r="225">
          <cell r="A225" t="str">
            <v>0600340035870</v>
          </cell>
        </row>
        <row r="226">
          <cell r="A226" t="str">
            <v>0600340035887</v>
          </cell>
        </row>
        <row r="227">
          <cell r="A227" t="str">
            <v>0600340035897</v>
          </cell>
        </row>
        <row r="228">
          <cell r="A228" t="str">
            <v>0600340035905</v>
          </cell>
        </row>
        <row r="229">
          <cell r="A229" t="str">
            <v>0600340035912</v>
          </cell>
        </row>
        <row r="230">
          <cell r="A230" t="str">
            <v>600340035949.</v>
          </cell>
        </row>
        <row r="231">
          <cell r="A231" t="str">
            <v>0600340035983</v>
          </cell>
        </row>
        <row r="232">
          <cell r="A232" t="str">
            <v>0600340035990</v>
          </cell>
        </row>
        <row r="233">
          <cell r="A233" t="str">
            <v>0600350000885</v>
          </cell>
        </row>
        <row r="234">
          <cell r="A234" t="str">
            <v>0600350001722</v>
          </cell>
        </row>
        <row r="235">
          <cell r="A235" t="str">
            <v>0600350002050</v>
          </cell>
        </row>
        <row r="236">
          <cell r="A236" t="str">
            <v>0600350008477</v>
          </cell>
        </row>
        <row r="237">
          <cell r="A237" t="str">
            <v>0600350013370</v>
          </cell>
        </row>
        <row r="238">
          <cell r="A238" t="str">
            <v>0600350020182</v>
          </cell>
        </row>
        <row r="239">
          <cell r="A239" t="str">
            <v>0600350025564</v>
          </cell>
        </row>
        <row r="240">
          <cell r="A240" t="str">
            <v>0602740001242</v>
          </cell>
        </row>
        <row r="241">
          <cell r="A241" t="str">
            <v>0608510000061</v>
          </cell>
        </row>
        <row r="242">
          <cell r="A242" t="str">
            <v>5422000008892</v>
          </cell>
        </row>
        <row r="243">
          <cell r="A243" t="str">
            <v>5982300000050</v>
          </cell>
        </row>
        <row r="244">
          <cell r="A244" t="str">
            <v>5988510000024</v>
          </cell>
        </row>
        <row r="245">
          <cell r="A245" t="str">
            <v>317901011012015</v>
          </cell>
        </row>
      </sheetData>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BSP&amp;L-GFL"/>
      <sheetName val="BSP&amp;L-RN&amp;DJ"/>
      <sheetName val="GRP-RN"/>
      <sheetName val="TB-RN"/>
      <sheetName val="TB-Dahej"/>
      <sheetName val="SR-GFL"/>
      <sheetName val="SW-GFL"/>
      <sheetName val="PART IV (2)"/>
      <sheetName val="CF-GFL"/>
      <sheetName val="CFW-GFL"/>
      <sheetName val="IT"/>
      <sheetName val="14A"/>
      <sheetName val="DT"/>
      <sheetName val="MD&amp;WTD Rem"/>
      <sheetName val="MDCOM"/>
      <sheetName val="GP &amp; EPS"/>
      <sheetName val="BSP&amp;L-CON"/>
      <sheetName val="IA"/>
      <sheetName val="SR-con"/>
      <sheetName val="SW-con"/>
      <sheetName val="CF-con"/>
      <sheetName val="C.Profit"/>
      <sheetName val="MI"/>
      <sheetName val="Assoc."/>
      <sheetName val="Sheet1"/>
      <sheetName val="CFH"/>
      <sheetName val="P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Index"/>
      <sheetName val="PL"/>
      <sheetName val="BS"/>
      <sheetName val="CF"/>
      <sheetName val="AssmComp"/>
      <sheetName val="Sens"/>
      <sheetName val="WCap"/>
      <sheetName val="Debt"/>
      <sheetName val="Research"/>
      <sheetName val="Dom ppline"/>
      <sheetName val="BTS Nos"/>
      <sheetName val="Dom Mkt Sh"/>
      <sheetName val="Dom Vol"/>
      <sheetName val="Dom SP"/>
      <sheetName val="Dom Revenue"/>
      <sheetName val="Exp ppline"/>
      <sheetName val="Exp Mkt"/>
      <sheetName val="CCredit"/>
      <sheetName val="Non-Telecom"/>
      <sheetName val="Cost"/>
      <sheetName val="Personnel"/>
      <sheetName val="Capacity"/>
      <sheetName val="FA"/>
      <sheetName val="Tax"/>
      <sheetName val="YTD"/>
      <sheetName val="MSU"/>
      <sheetName val="Main Equ. List"/>
    </sheetNames>
    <sheetDataSet>
      <sheetData sheetId="0" refreshError="1"/>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sheetData sheetId="18"/>
      <sheetData sheetId="19"/>
      <sheetData sheetId="20"/>
      <sheetData sheetId="21" refreshError="1"/>
      <sheetData sheetId="22"/>
      <sheetData sheetId="23"/>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Schedule5"/>
      <sheetName val="Schedule 4"/>
      <sheetName val="GROUPING"/>
      <sheetName val="BS P&amp;L"/>
      <sheetName val="CASHFLOW"/>
      <sheetName val="CFLOWWKG"/>
      <sheetName val="gp tratio"/>
      <sheetName val="MDREMN.CALN."/>
      <sheetName val="I.TAX CALN."/>
      <sheetName val="80HHCDED"/>
      <sheetName val="INT.BANK"/>
      <sheetName val="CAP.GAINS"/>
      <sheetName val="MD REMUNERATION"/>
      <sheetName val="comparative stockanalysis"/>
      <sheetName val="Sheet2"/>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BalSheet"/>
      <sheetName val="Asset Walk"/>
      <sheetName val="ENI GAP Walk"/>
      <sheetName val="Run-Off"/>
      <sheetName val="Graphs"/>
      <sheetName val="Current MF (Treasury)"/>
      <sheetName val="Intang "/>
      <sheetName val="PPE"/>
      <sheetName val="AvgTerms"/>
      <sheetName val="MF Request-GW"/>
      <sheetName val="Sheet1"/>
      <sheetName val="Sens"/>
    </sheetNames>
    <sheetDataSet>
      <sheetData sheetId="0"/>
      <sheetData sheetId="1"/>
      <sheetData sheetId="2" refreshError="1"/>
      <sheetData sheetId="3"/>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ll Information"/>
      <sheetName val="Codes"/>
      <sheetName val="MF Request-GW"/>
      <sheetName val="Validation"/>
      <sheetName val="CRITERIA1"/>
      <sheetName val="IS Mo"/>
      <sheetName val="Fiscal View"/>
      <sheetName val="Operations"/>
      <sheetName val="Sales"/>
      <sheetName val="Credit"/>
      <sheetName val="Sheet1"/>
      <sheetName val="WordData"/>
      <sheetName val="Dir"/>
      <sheetName val="All_Information"/>
      <sheetName val="MF_Request-GW"/>
    </sheetNames>
    <sheetDataSet>
      <sheetData sheetId="0" refreshError="1"/>
      <sheetData sheetId="1" refreshError="1">
        <row r="246">
          <cell r="A246" t="str">
            <v>AD</v>
          </cell>
        </row>
        <row r="247">
          <cell r="A247" t="str">
            <v>AE</v>
          </cell>
        </row>
        <row r="248">
          <cell r="A248" t="str">
            <v>AF</v>
          </cell>
        </row>
        <row r="249">
          <cell r="A249" t="str">
            <v>AG</v>
          </cell>
        </row>
        <row r="250">
          <cell r="A250" t="str">
            <v>AI</v>
          </cell>
        </row>
        <row r="251">
          <cell r="A251" t="str">
            <v>AL</v>
          </cell>
        </row>
        <row r="252">
          <cell r="A252" t="str">
            <v>AM</v>
          </cell>
        </row>
        <row r="253">
          <cell r="A253" t="str">
            <v>AN</v>
          </cell>
        </row>
        <row r="254">
          <cell r="A254" t="str">
            <v>AO</v>
          </cell>
        </row>
        <row r="255">
          <cell r="A255" t="str">
            <v>AQ</v>
          </cell>
        </row>
        <row r="256">
          <cell r="A256" t="str">
            <v>AR</v>
          </cell>
        </row>
        <row r="257">
          <cell r="A257" t="str">
            <v>AS</v>
          </cell>
        </row>
        <row r="258">
          <cell r="A258" t="str">
            <v>AT</v>
          </cell>
        </row>
        <row r="259">
          <cell r="A259" t="str">
            <v>AU</v>
          </cell>
        </row>
        <row r="260">
          <cell r="A260" t="str">
            <v>AW</v>
          </cell>
        </row>
        <row r="261">
          <cell r="A261" t="str">
            <v>AZ</v>
          </cell>
        </row>
        <row r="262">
          <cell r="A262" t="str">
            <v>BA</v>
          </cell>
        </row>
        <row r="263">
          <cell r="A263" t="str">
            <v>BB</v>
          </cell>
        </row>
        <row r="264">
          <cell r="A264" t="str">
            <v>BD</v>
          </cell>
        </row>
        <row r="265">
          <cell r="A265" t="str">
            <v>BE</v>
          </cell>
        </row>
        <row r="266">
          <cell r="A266" t="str">
            <v>BF</v>
          </cell>
        </row>
        <row r="267">
          <cell r="A267" t="str">
            <v>BG</v>
          </cell>
        </row>
        <row r="268">
          <cell r="A268" t="str">
            <v>BH</v>
          </cell>
        </row>
        <row r="269">
          <cell r="A269" t="str">
            <v>BI</v>
          </cell>
        </row>
        <row r="270">
          <cell r="A270" t="str">
            <v>BJ</v>
          </cell>
        </row>
        <row r="271">
          <cell r="A271" t="str">
            <v>BM</v>
          </cell>
        </row>
        <row r="272">
          <cell r="A272" t="str">
            <v>BN</v>
          </cell>
        </row>
        <row r="273">
          <cell r="A273" t="str">
            <v>BO</v>
          </cell>
        </row>
        <row r="274">
          <cell r="A274" t="str">
            <v>BR</v>
          </cell>
        </row>
        <row r="275">
          <cell r="A275" t="str">
            <v>BS</v>
          </cell>
        </row>
        <row r="276">
          <cell r="A276" t="str">
            <v>BT</v>
          </cell>
        </row>
        <row r="277">
          <cell r="A277" t="str">
            <v>BV</v>
          </cell>
        </row>
        <row r="278">
          <cell r="A278" t="str">
            <v>BW</v>
          </cell>
        </row>
        <row r="279">
          <cell r="A279" t="str">
            <v>BY</v>
          </cell>
        </row>
        <row r="280">
          <cell r="A280" t="str">
            <v>BZ</v>
          </cell>
        </row>
        <row r="281">
          <cell r="A281" t="str">
            <v>CA</v>
          </cell>
        </row>
        <row r="282">
          <cell r="A282" t="str">
            <v>CC</v>
          </cell>
        </row>
        <row r="283">
          <cell r="A283" t="str">
            <v>CD</v>
          </cell>
        </row>
        <row r="284">
          <cell r="A284" t="str">
            <v>CF</v>
          </cell>
        </row>
        <row r="285">
          <cell r="A285" t="str">
            <v>CG</v>
          </cell>
        </row>
        <row r="286">
          <cell r="A286" t="str">
            <v>CH</v>
          </cell>
        </row>
        <row r="287">
          <cell r="A287" t="str">
            <v>CI</v>
          </cell>
        </row>
        <row r="288">
          <cell r="A288" t="str">
            <v>CK</v>
          </cell>
        </row>
        <row r="289">
          <cell r="A289" t="str">
            <v>CL</v>
          </cell>
        </row>
        <row r="290">
          <cell r="A290" t="str">
            <v>CM</v>
          </cell>
        </row>
        <row r="291">
          <cell r="A291" t="str">
            <v>CN</v>
          </cell>
        </row>
        <row r="292">
          <cell r="A292" t="str">
            <v>CO</v>
          </cell>
        </row>
        <row r="293">
          <cell r="A293" t="str">
            <v>CR</v>
          </cell>
        </row>
        <row r="294">
          <cell r="A294" t="str">
            <v>CU</v>
          </cell>
        </row>
        <row r="295">
          <cell r="A295" t="str">
            <v>CV</v>
          </cell>
        </row>
        <row r="296">
          <cell r="A296" t="str">
            <v>CX</v>
          </cell>
        </row>
        <row r="297">
          <cell r="A297" t="str">
            <v>CY</v>
          </cell>
        </row>
        <row r="298">
          <cell r="A298" t="str">
            <v>CZ</v>
          </cell>
        </row>
        <row r="299">
          <cell r="A299" t="str">
            <v>DE</v>
          </cell>
        </row>
        <row r="300">
          <cell r="A300" t="str">
            <v>DJ</v>
          </cell>
        </row>
        <row r="301">
          <cell r="A301" t="str">
            <v>DK</v>
          </cell>
        </row>
        <row r="302">
          <cell r="A302" t="str">
            <v>DM</v>
          </cell>
        </row>
        <row r="303">
          <cell r="A303" t="str">
            <v>DO</v>
          </cell>
        </row>
        <row r="304">
          <cell r="A304" t="str">
            <v>DZ</v>
          </cell>
        </row>
        <row r="305">
          <cell r="A305" t="str">
            <v>EC</v>
          </cell>
        </row>
        <row r="306">
          <cell r="A306" t="str">
            <v>EE</v>
          </cell>
        </row>
        <row r="307">
          <cell r="A307" t="str">
            <v>EG</v>
          </cell>
        </row>
        <row r="308">
          <cell r="A308" t="str">
            <v>EH</v>
          </cell>
        </row>
        <row r="309">
          <cell r="A309" t="str">
            <v>ER</v>
          </cell>
        </row>
        <row r="310">
          <cell r="A310" t="str">
            <v>ES</v>
          </cell>
        </row>
        <row r="311">
          <cell r="A311" t="str">
            <v>ET</v>
          </cell>
        </row>
        <row r="312">
          <cell r="A312" t="str">
            <v>FI</v>
          </cell>
        </row>
        <row r="313">
          <cell r="A313" t="str">
            <v>FJ</v>
          </cell>
        </row>
        <row r="314">
          <cell r="A314" t="str">
            <v>FK</v>
          </cell>
        </row>
        <row r="315">
          <cell r="A315" t="str">
            <v>FM</v>
          </cell>
        </row>
        <row r="316">
          <cell r="A316" t="str">
            <v>FO</v>
          </cell>
        </row>
        <row r="317">
          <cell r="A317" t="str">
            <v>FR</v>
          </cell>
        </row>
        <row r="318">
          <cell r="A318" t="str">
            <v>FX</v>
          </cell>
        </row>
        <row r="319">
          <cell r="A319" t="str">
            <v>GA</v>
          </cell>
        </row>
        <row r="320">
          <cell r="A320" t="str">
            <v>GB</v>
          </cell>
        </row>
        <row r="321">
          <cell r="A321" t="str">
            <v>GD</v>
          </cell>
        </row>
        <row r="322">
          <cell r="A322" t="str">
            <v>GE</v>
          </cell>
        </row>
        <row r="323">
          <cell r="A323" t="str">
            <v>GF</v>
          </cell>
        </row>
        <row r="324">
          <cell r="A324" t="str">
            <v>GH</v>
          </cell>
        </row>
        <row r="325">
          <cell r="A325" t="str">
            <v>GI</v>
          </cell>
        </row>
        <row r="326">
          <cell r="A326" t="str">
            <v>GL</v>
          </cell>
        </row>
        <row r="327">
          <cell r="A327" t="str">
            <v>GM</v>
          </cell>
        </row>
        <row r="328">
          <cell r="A328" t="str">
            <v>GN</v>
          </cell>
        </row>
        <row r="329">
          <cell r="A329" t="str">
            <v>GP</v>
          </cell>
        </row>
        <row r="330">
          <cell r="A330" t="str">
            <v>GQ</v>
          </cell>
        </row>
        <row r="331">
          <cell r="A331" t="str">
            <v>GR</v>
          </cell>
        </row>
        <row r="332">
          <cell r="A332" t="str">
            <v>GS</v>
          </cell>
        </row>
        <row r="333">
          <cell r="A333" t="str">
            <v>GT</v>
          </cell>
        </row>
        <row r="334">
          <cell r="A334" t="str">
            <v>GU</v>
          </cell>
        </row>
        <row r="335">
          <cell r="A335" t="str">
            <v>GW</v>
          </cell>
        </row>
        <row r="336">
          <cell r="A336" t="str">
            <v>GY</v>
          </cell>
        </row>
        <row r="337">
          <cell r="A337" t="str">
            <v>HK</v>
          </cell>
        </row>
        <row r="338">
          <cell r="A338" t="str">
            <v>HM</v>
          </cell>
        </row>
        <row r="339">
          <cell r="A339" t="str">
            <v>HN</v>
          </cell>
        </row>
        <row r="340">
          <cell r="A340" t="str">
            <v>HR</v>
          </cell>
        </row>
        <row r="341">
          <cell r="A341" t="str">
            <v>HT</v>
          </cell>
        </row>
        <row r="342">
          <cell r="A342" t="str">
            <v>HU</v>
          </cell>
        </row>
        <row r="343">
          <cell r="A343" t="str">
            <v>ID</v>
          </cell>
        </row>
        <row r="344">
          <cell r="A344" t="str">
            <v>IE</v>
          </cell>
        </row>
        <row r="345">
          <cell r="A345" t="str">
            <v>IL</v>
          </cell>
        </row>
        <row r="346">
          <cell r="A346" t="str">
            <v>IN</v>
          </cell>
        </row>
        <row r="347">
          <cell r="A347" t="str">
            <v>IO</v>
          </cell>
        </row>
        <row r="348">
          <cell r="A348" t="str">
            <v>IQ</v>
          </cell>
        </row>
        <row r="349">
          <cell r="A349" t="str">
            <v>IR</v>
          </cell>
        </row>
        <row r="350">
          <cell r="A350" t="str">
            <v>IS</v>
          </cell>
        </row>
        <row r="351">
          <cell r="A351" t="str">
            <v>IT</v>
          </cell>
        </row>
        <row r="352">
          <cell r="A352" t="str">
            <v>JM</v>
          </cell>
        </row>
        <row r="353">
          <cell r="A353" t="str">
            <v>JO</v>
          </cell>
        </row>
        <row r="354">
          <cell r="A354" t="str">
            <v>JP</v>
          </cell>
        </row>
        <row r="355">
          <cell r="A355" t="str">
            <v>KE</v>
          </cell>
        </row>
        <row r="356">
          <cell r="A356" t="str">
            <v>KG</v>
          </cell>
        </row>
        <row r="357">
          <cell r="A357" t="str">
            <v>KH</v>
          </cell>
        </row>
        <row r="358">
          <cell r="A358" t="str">
            <v>KI</v>
          </cell>
        </row>
        <row r="359">
          <cell r="A359" t="str">
            <v>KM</v>
          </cell>
        </row>
        <row r="360">
          <cell r="A360" t="str">
            <v>KN</v>
          </cell>
        </row>
        <row r="361">
          <cell r="A361" t="str">
            <v>KP</v>
          </cell>
        </row>
        <row r="362">
          <cell r="A362" t="str">
            <v>KR</v>
          </cell>
        </row>
        <row r="363">
          <cell r="A363" t="str">
            <v>KW</v>
          </cell>
        </row>
        <row r="364">
          <cell r="A364" t="str">
            <v>KY</v>
          </cell>
        </row>
        <row r="365">
          <cell r="A365" t="str">
            <v>KZ</v>
          </cell>
        </row>
        <row r="366">
          <cell r="A366" t="str">
            <v>LA</v>
          </cell>
        </row>
        <row r="367">
          <cell r="A367" t="str">
            <v>LB</v>
          </cell>
        </row>
        <row r="368">
          <cell r="A368" t="str">
            <v>LC</v>
          </cell>
        </row>
        <row r="369">
          <cell r="A369" t="str">
            <v>LI</v>
          </cell>
        </row>
        <row r="370">
          <cell r="A370" t="str">
            <v>LK</v>
          </cell>
        </row>
        <row r="371">
          <cell r="A371" t="str">
            <v>LR</v>
          </cell>
        </row>
        <row r="372">
          <cell r="A372" t="str">
            <v>LS</v>
          </cell>
        </row>
        <row r="373">
          <cell r="A373" t="str">
            <v>LT</v>
          </cell>
        </row>
        <row r="374">
          <cell r="A374" t="str">
            <v>LU</v>
          </cell>
        </row>
        <row r="375">
          <cell r="A375" t="str">
            <v>LV</v>
          </cell>
        </row>
        <row r="376">
          <cell r="A376" t="str">
            <v>LX</v>
          </cell>
        </row>
        <row r="377">
          <cell r="A377" t="str">
            <v>LY</v>
          </cell>
        </row>
        <row r="378">
          <cell r="A378" t="str">
            <v>MA</v>
          </cell>
        </row>
        <row r="379">
          <cell r="A379" t="str">
            <v>MC</v>
          </cell>
        </row>
        <row r="380">
          <cell r="A380" t="str">
            <v>MD</v>
          </cell>
        </row>
        <row r="381">
          <cell r="A381" t="str">
            <v>MG</v>
          </cell>
        </row>
        <row r="382">
          <cell r="A382" t="str">
            <v>MH</v>
          </cell>
        </row>
        <row r="383">
          <cell r="A383" t="str">
            <v>MK</v>
          </cell>
        </row>
        <row r="384">
          <cell r="A384" t="str">
            <v>ML</v>
          </cell>
        </row>
        <row r="385">
          <cell r="A385" t="str">
            <v>MM</v>
          </cell>
        </row>
        <row r="386">
          <cell r="A386" t="str">
            <v>MN</v>
          </cell>
        </row>
        <row r="387">
          <cell r="A387" t="str">
            <v>MO</v>
          </cell>
        </row>
        <row r="388">
          <cell r="A388" t="str">
            <v>MP</v>
          </cell>
        </row>
        <row r="389">
          <cell r="A389" t="str">
            <v>MQ</v>
          </cell>
        </row>
        <row r="390">
          <cell r="A390" t="str">
            <v>MR</v>
          </cell>
        </row>
        <row r="391">
          <cell r="A391" t="str">
            <v>MS</v>
          </cell>
        </row>
        <row r="392">
          <cell r="A392" t="str">
            <v>MT</v>
          </cell>
        </row>
        <row r="393">
          <cell r="A393" t="str">
            <v>MU</v>
          </cell>
        </row>
        <row r="394">
          <cell r="A394" t="str">
            <v>MV</v>
          </cell>
        </row>
        <row r="395">
          <cell r="A395" t="str">
            <v>MW</v>
          </cell>
        </row>
        <row r="396">
          <cell r="A396" t="str">
            <v>MX</v>
          </cell>
        </row>
        <row r="397">
          <cell r="A397" t="str">
            <v>MY</v>
          </cell>
        </row>
        <row r="398">
          <cell r="A398" t="str">
            <v>MZ</v>
          </cell>
        </row>
        <row r="399">
          <cell r="A399" t="str">
            <v>NA</v>
          </cell>
        </row>
        <row r="400">
          <cell r="A400" t="str">
            <v>NC</v>
          </cell>
        </row>
        <row r="401">
          <cell r="A401" t="str">
            <v>NE</v>
          </cell>
        </row>
        <row r="402">
          <cell r="A402" t="str">
            <v>NF</v>
          </cell>
        </row>
        <row r="403">
          <cell r="A403" t="str">
            <v>NG</v>
          </cell>
        </row>
        <row r="404">
          <cell r="A404" t="str">
            <v>NI</v>
          </cell>
        </row>
        <row r="405">
          <cell r="A405" t="str">
            <v>NL</v>
          </cell>
        </row>
        <row r="406">
          <cell r="A406" t="str">
            <v>NO</v>
          </cell>
        </row>
        <row r="407">
          <cell r="A407" t="str">
            <v>NP</v>
          </cell>
        </row>
        <row r="408">
          <cell r="A408" t="str">
            <v>NR</v>
          </cell>
        </row>
        <row r="409">
          <cell r="A409" t="str">
            <v>NU</v>
          </cell>
        </row>
        <row r="410">
          <cell r="A410" t="str">
            <v>NZ</v>
          </cell>
        </row>
        <row r="411">
          <cell r="A411" t="str">
            <v>OM</v>
          </cell>
        </row>
        <row r="412">
          <cell r="A412" t="str">
            <v>PA</v>
          </cell>
        </row>
        <row r="413">
          <cell r="A413" t="str">
            <v>PE</v>
          </cell>
        </row>
        <row r="414">
          <cell r="A414" t="str">
            <v>PF</v>
          </cell>
        </row>
        <row r="415">
          <cell r="A415" t="str">
            <v>PG</v>
          </cell>
        </row>
        <row r="416">
          <cell r="A416" t="str">
            <v>PH</v>
          </cell>
        </row>
        <row r="417">
          <cell r="A417" t="str">
            <v>PK</v>
          </cell>
        </row>
        <row r="418">
          <cell r="A418" t="str">
            <v>PL</v>
          </cell>
        </row>
        <row r="419">
          <cell r="A419" t="str">
            <v>PM</v>
          </cell>
        </row>
        <row r="420">
          <cell r="A420" t="str">
            <v>PN</v>
          </cell>
        </row>
        <row r="421">
          <cell r="A421" t="str">
            <v>PR</v>
          </cell>
        </row>
        <row r="422">
          <cell r="A422" t="str">
            <v>PS</v>
          </cell>
        </row>
        <row r="423">
          <cell r="A423" t="str">
            <v>PT</v>
          </cell>
        </row>
        <row r="424">
          <cell r="A424" t="str">
            <v>PW</v>
          </cell>
        </row>
        <row r="425">
          <cell r="A425" t="str">
            <v>PY</v>
          </cell>
        </row>
        <row r="426">
          <cell r="A426" t="str">
            <v>QA</v>
          </cell>
        </row>
        <row r="427">
          <cell r="A427" t="str">
            <v>RE</v>
          </cell>
        </row>
        <row r="428">
          <cell r="A428" t="str">
            <v>RO</v>
          </cell>
        </row>
        <row r="429">
          <cell r="A429" t="str">
            <v>RU</v>
          </cell>
        </row>
        <row r="430">
          <cell r="A430" t="str">
            <v>RW</v>
          </cell>
        </row>
        <row r="431">
          <cell r="A431" t="str">
            <v>SA</v>
          </cell>
        </row>
        <row r="432">
          <cell r="A432" t="str">
            <v>SB</v>
          </cell>
        </row>
        <row r="433">
          <cell r="A433" t="str">
            <v>SC</v>
          </cell>
        </row>
        <row r="434">
          <cell r="A434" t="str">
            <v>SD</v>
          </cell>
        </row>
        <row r="435">
          <cell r="A435" t="str">
            <v>SE</v>
          </cell>
        </row>
        <row r="436">
          <cell r="A436" t="str">
            <v>SG</v>
          </cell>
        </row>
        <row r="437">
          <cell r="A437" t="str">
            <v>SH</v>
          </cell>
        </row>
        <row r="438">
          <cell r="A438" t="str">
            <v>SI</v>
          </cell>
        </row>
        <row r="439">
          <cell r="A439" t="str">
            <v>SJ</v>
          </cell>
        </row>
        <row r="440">
          <cell r="A440" t="str">
            <v>SK</v>
          </cell>
        </row>
        <row r="441">
          <cell r="A441" t="str">
            <v>SL</v>
          </cell>
        </row>
        <row r="442">
          <cell r="A442" t="str">
            <v>SM</v>
          </cell>
        </row>
        <row r="443">
          <cell r="A443" t="str">
            <v>SN</v>
          </cell>
        </row>
        <row r="444">
          <cell r="A444" t="str">
            <v>SO</v>
          </cell>
        </row>
        <row r="445">
          <cell r="A445" t="str">
            <v>SR</v>
          </cell>
        </row>
        <row r="446">
          <cell r="A446" t="str">
            <v>ST</v>
          </cell>
        </row>
        <row r="447">
          <cell r="A447" t="str">
            <v>SV</v>
          </cell>
        </row>
        <row r="448">
          <cell r="A448" t="str">
            <v>SY</v>
          </cell>
        </row>
        <row r="449">
          <cell r="A449" t="str">
            <v>SZ</v>
          </cell>
        </row>
        <row r="450">
          <cell r="A450" t="str">
            <v>TC</v>
          </cell>
        </row>
        <row r="451">
          <cell r="A451" t="str">
            <v>TD</v>
          </cell>
        </row>
        <row r="452">
          <cell r="A452" t="str">
            <v>TF</v>
          </cell>
        </row>
        <row r="453">
          <cell r="A453" t="str">
            <v>TG</v>
          </cell>
        </row>
        <row r="454">
          <cell r="A454" t="str">
            <v>TH</v>
          </cell>
        </row>
        <row r="455">
          <cell r="A455" t="str">
            <v>TJ</v>
          </cell>
        </row>
        <row r="456">
          <cell r="A456" t="str">
            <v>TK</v>
          </cell>
        </row>
        <row r="457">
          <cell r="A457" t="str">
            <v>TM</v>
          </cell>
        </row>
        <row r="458">
          <cell r="A458" t="str">
            <v>TN</v>
          </cell>
        </row>
        <row r="459">
          <cell r="A459" t="str">
            <v>TO</v>
          </cell>
        </row>
        <row r="460">
          <cell r="A460" t="str">
            <v>TP</v>
          </cell>
        </row>
        <row r="461">
          <cell r="A461" t="str">
            <v>TR</v>
          </cell>
        </row>
        <row r="462">
          <cell r="A462" t="str">
            <v>TT</v>
          </cell>
        </row>
        <row r="463">
          <cell r="A463" t="str">
            <v>TV</v>
          </cell>
        </row>
        <row r="464">
          <cell r="A464" t="str">
            <v>TW</v>
          </cell>
        </row>
        <row r="465">
          <cell r="A465" t="str">
            <v>TZ</v>
          </cell>
        </row>
        <row r="466">
          <cell r="A466" t="str">
            <v>UA</v>
          </cell>
        </row>
        <row r="467">
          <cell r="A467" t="str">
            <v>UC</v>
          </cell>
        </row>
        <row r="468">
          <cell r="A468" t="str">
            <v>UG</v>
          </cell>
        </row>
        <row r="469">
          <cell r="A469" t="str">
            <v>UM</v>
          </cell>
        </row>
        <row r="470">
          <cell r="A470" t="str">
            <v>US</v>
          </cell>
        </row>
        <row r="471">
          <cell r="A471" t="str">
            <v>UY</v>
          </cell>
        </row>
        <row r="472">
          <cell r="A472" t="str">
            <v>UZ</v>
          </cell>
        </row>
        <row r="473">
          <cell r="A473" t="str">
            <v>VA</v>
          </cell>
        </row>
        <row r="474">
          <cell r="A474" t="str">
            <v>VC</v>
          </cell>
        </row>
        <row r="475">
          <cell r="A475" t="str">
            <v>VE</v>
          </cell>
        </row>
        <row r="476">
          <cell r="A476" t="str">
            <v>VG</v>
          </cell>
        </row>
        <row r="477">
          <cell r="A477" t="str">
            <v>VI</v>
          </cell>
        </row>
        <row r="478">
          <cell r="A478" t="str">
            <v>VN</v>
          </cell>
        </row>
        <row r="479">
          <cell r="A479" t="str">
            <v>VU</v>
          </cell>
        </row>
        <row r="480">
          <cell r="A480" t="str">
            <v>WF</v>
          </cell>
        </row>
        <row r="481">
          <cell r="A481" t="str">
            <v>WS</v>
          </cell>
        </row>
        <row r="482">
          <cell r="A482" t="str">
            <v>XC</v>
          </cell>
        </row>
        <row r="483">
          <cell r="A483" t="str">
            <v>YE</v>
          </cell>
        </row>
        <row r="484">
          <cell r="A484" t="str">
            <v>YT</v>
          </cell>
        </row>
        <row r="485">
          <cell r="A485" t="str">
            <v>YU</v>
          </cell>
        </row>
        <row r="486">
          <cell r="A486" t="str">
            <v>ZA</v>
          </cell>
        </row>
        <row r="487">
          <cell r="A487" t="str">
            <v>ZM</v>
          </cell>
        </row>
        <row r="488">
          <cell r="A488" t="str">
            <v>ZR</v>
          </cell>
        </row>
        <row r="489">
          <cell r="A489" t="str">
            <v>ZW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S P&amp;L"/>
      <sheetName val="Schedule 4"/>
      <sheetName val="Schedule5"/>
      <sheetName val="GROUPING"/>
      <sheetName val="STATEMENT OF INCOME"/>
      <sheetName val="DEPIT31032001"/>
      <sheetName val="80HHC DEDUCTION"/>
      <sheetName val="WORKING FOR EXPORT TRADING"/>
      <sheetName val="DONATION"/>
      <sheetName val="INT.BANK"/>
      <sheetName val="PREV YR EXP ACTD IN AY 01-02"/>
      <sheetName val="DIVIDEND RECEIVED"/>
      <sheetName val="INT ON TAX FREE BONDS"/>
      <sheetName val="INT. ON INST. BONDS"/>
      <sheetName val="DR BAL WOFF"/>
      <sheetName val="TDS CLAIM"/>
      <sheetName val="Format B"/>
      <sheetName val="CAP.GAINS"/>
      <sheetName val="CAP.GAINS (2)"/>
      <sheetName val="Sheet1"/>
      <sheetName val="Input"/>
      <sheetName val="Valuation"/>
      <sheetName val="IRR"/>
      <sheetName val="Assumption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sheetData sheetId="22"/>
      <sheetData sheetId="2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AutoOpen Stub Data"/>
      <sheetName val="Design"/>
      <sheetName val="Guidelines"/>
      <sheetName val="BS PNL"/>
      <sheetName val="Codes"/>
      <sheetName val="Internet"/>
      <sheetName val="Sheet2"/>
      <sheetName val="Citrix"/>
      <sheetName val="madhu"/>
      <sheetName val="GN-ST-06(2)(Design Sheet-Ruled)"/>
      <sheetName val="PointNo.5"/>
      <sheetName val="IS Mo"/>
      <sheetName val="Fiscal View"/>
      <sheetName val="Financials"/>
      <sheetName val="Results PL"/>
      <sheetName val="MF Request-GW"/>
      <sheetName val="1.Borrowings"/>
      <sheetName val="PRECAST lightconc-II"/>
      <sheetName val="FORM7"/>
      <sheetName val="IO List"/>
      <sheetName val="Stress Calcula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heet1"/>
      <sheetName val="party"/>
      <sheetName val="sch"/>
      <sheetName val="Sheet2"/>
      <sheetName val="bank"/>
      <sheetName val="bnc"/>
      <sheetName val="Legal"/>
      <sheetName val="other credits"/>
      <sheetName val="bnc-OTHER"/>
      <sheetName val="CURING DEATAILS "/>
      <sheetName val="CURING AMR CR. TO PARTY-31-03-1"/>
      <sheetName val="CURING-SEP01"/>
      <sheetName val="Missing PDC"/>
      <sheetName val="DEUCH BANK -coll"/>
      <sheetName val="DB-BNC"/>
      <sheetName val="Missign PDC- details to WGE"/>
      <sheetName val="Details for WGE"/>
      <sheetName val="DAT DETAILS"/>
      <sheetName val="Design"/>
      <sheetName val="CURING AMR CR. TO PARTY AC"/>
      <sheetName val="Other BNC"/>
      <sheetName val="DEUCH BANK "/>
    </sheetNames>
    <sheetDataSet>
      <sheetData sheetId="0">
        <row r="2">
          <cell r="B2" t="str">
            <v>W00001</v>
          </cell>
        </row>
      </sheetData>
      <sheetData sheetId="1" refreshError="1">
        <row r="2">
          <cell r="B2" t="str">
            <v>W00001</v>
          </cell>
          <cell r="C2" t="str">
            <v>NA</v>
          </cell>
          <cell r="D2" t="str">
            <v>NA</v>
          </cell>
          <cell r="E2" t="str">
            <v>Bahuleyan Charitable Foundation Ltd.</v>
          </cell>
        </row>
        <row r="3">
          <cell r="B3" t="str">
            <v>W00002</v>
          </cell>
          <cell r="C3" t="str">
            <v>R3</v>
          </cell>
          <cell r="D3" t="str">
            <v>R</v>
          </cell>
          <cell r="E3" t="str">
            <v>Devi Scans Pvt Ltd.</v>
          </cell>
        </row>
        <row r="4">
          <cell r="B4" t="str">
            <v>W00003</v>
          </cell>
          <cell r="C4" t="str">
            <v>NA</v>
          </cell>
          <cell r="D4" t="str">
            <v>NA</v>
          </cell>
          <cell r="E4" t="str">
            <v>Apollo Diagnostic Centre</v>
          </cell>
        </row>
        <row r="5">
          <cell r="B5" t="str">
            <v>W00004</v>
          </cell>
          <cell r="C5" t="str">
            <v>R1</v>
          </cell>
          <cell r="D5" t="str">
            <v>R</v>
          </cell>
          <cell r="E5" t="str">
            <v>CDR Medical Industries Ltd.-2</v>
          </cell>
        </row>
        <row r="6">
          <cell r="B6" t="str">
            <v>W00005</v>
          </cell>
          <cell r="C6" t="str">
            <v>R1</v>
          </cell>
          <cell r="D6" t="str">
            <v>R</v>
          </cell>
          <cell r="E6" t="str">
            <v>Amrit Heart Scan &amp; Research Centre Pvt Ltd.-1</v>
          </cell>
        </row>
        <row r="7">
          <cell r="B7" t="str">
            <v>W00006</v>
          </cell>
          <cell r="C7" t="str">
            <v>NA</v>
          </cell>
          <cell r="D7" t="str">
            <v>NA</v>
          </cell>
          <cell r="E7" t="str">
            <v>Cacoon Marketing Pvt Ltd.</v>
          </cell>
        </row>
        <row r="8">
          <cell r="B8" t="str">
            <v>W00007</v>
          </cell>
          <cell r="C8" t="str">
            <v>NA</v>
          </cell>
          <cell r="D8" t="str">
            <v>NA</v>
          </cell>
          <cell r="E8" t="str">
            <v>Cacoon Marketing Pvt Ltd.</v>
          </cell>
        </row>
        <row r="9">
          <cell r="B9" t="str">
            <v>W00008</v>
          </cell>
          <cell r="C9" t="str">
            <v>NA</v>
          </cell>
          <cell r="D9" t="str">
            <v>NA</v>
          </cell>
          <cell r="E9" t="str">
            <v>Cacoon Marketing Pvt Ltd.</v>
          </cell>
        </row>
        <row r="10">
          <cell r="B10" t="str">
            <v>W00009</v>
          </cell>
          <cell r="C10" t="str">
            <v>NA</v>
          </cell>
          <cell r="D10" t="str">
            <v>NA</v>
          </cell>
          <cell r="E10" t="str">
            <v>Cacoon Marketing Pvt Ltd.</v>
          </cell>
        </row>
        <row r="11">
          <cell r="B11" t="str">
            <v>W00010</v>
          </cell>
          <cell r="C11" t="str">
            <v>R3</v>
          </cell>
          <cell r="D11" t="str">
            <v>R</v>
          </cell>
          <cell r="E11" t="str">
            <v>Bhilai Scans &amp; Research Pvt Ltd.-1</v>
          </cell>
        </row>
        <row r="12">
          <cell r="B12" t="str">
            <v>W00011</v>
          </cell>
          <cell r="C12" t="str">
            <v>R1</v>
          </cell>
          <cell r="D12" t="str">
            <v>R</v>
          </cell>
          <cell r="E12" t="str">
            <v>Ratanda X-Ray Clinic &amp; Laboratory</v>
          </cell>
        </row>
        <row r="13">
          <cell r="B13" t="str">
            <v>W00012</v>
          </cell>
          <cell r="C13" t="str">
            <v>NA</v>
          </cell>
          <cell r="D13" t="str">
            <v>NA</v>
          </cell>
          <cell r="E13" t="str">
            <v>Computed Radiodiagnostics-2</v>
          </cell>
        </row>
        <row r="14">
          <cell r="B14" t="str">
            <v>W00012-R</v>
          </cell>
          <cell r="C14" t="str">
            <v>R1</v>
          </cell>
          <cell r="D14" t="str">
            <v>R</v>
          </cell>
          <cell r="E14" t="str">
            <v>Computed Radiodiagnostics-2 ( Reschdued )</v>
          </cell>
        </row>
        <row r="15">
          <cell r="B15" t="str">
            <v>W00013</v>
          </cell>
          <cell r="C15" t="str">
            <v>R3</v>
          </cell>
          <cell r="D15" t="str">
            <v>R</v>
          </cell>
          <cell r="E15" t="str">
            <v>Mangal Anand Hospital</v>
          </cell>
        </row>
        <row r="16">
          <cell r="B16" t="str">
            <v>W00014</v>
          </cell>
          <cell r="C16" t="str">
            <v>R3</v>
          </cell>
          <cell r="D16" t="str">
            <v>R</v>
          </cell>
          <cell r="E16" t="str">
            <v>K Pandian</v>
          </cell>
        </row>
        <row r="17">
          <cell r="B17" t="str">
            <v>W00015</v>
          </cell>
          <cell r="C17" t="str">
            <v>R3</v>
          </cell>
          <cell r="D17" t="str">
            <v>R</v>
          </cell>
          <cell r="E17" t="str">
            <v>City Cardiac Research Centre Ltd.</v>
          </cell>
        </row>
        <row r="18">
          <cell r="B18" t="str">
            <v>W00016</v>
          </cell>
          <cell r="C18" t="str">
            <v>R3</v>
          </cell>
          <cell r="D18" t="str">
            <v>R</v>
          </cell>
          <cell r="E18" t="str">
            <v>CDR Medical Industries Ltd.-1</v>
          </cell>
        </row>
        <row r="19">
          <cell r="B19" t="str">
            <v>W00017</v>
          </cell>
          <cell r="C19" t="str">
            <v>R3</v>
          </cell>
          <cell r="D19" t="str">
            <v>R</v>
          </cell>
          <cell r="E19" t="str">
            <v>Vidya Shikshan Prasarak Manadal's NKP Salve inst. Of Medical Science</v>
          </cell>
        </row>
        <row r="20">
          <cell r="B20" t="str">
            <v>W00018</v>
          </cell>
          <cell r="C20" t="str">
            <v>R3</v>
          </cell>
          <cell r="D20" t="str">
            <v>R</v>
          </cell>
          <cell r="E20" t="str">
            <v>Dhanvantri Diagnostic Research Centre Pvt Ltd.-1</v>
          </cell>
        </row>
        <row r="21">
          <cell r="B21" t="str">
            <v>W00019</v>
          </cell>
          <cell r="C21" t="str">
            <v>R3</v>
          </cell>
          <cell r="D21" t="str">
            <v>R</v>
          </cell>
          <cell r="E21" t="str">
            <v>Hospito India Medical Foundation Ltd.-1</v>
          </cell>
        </row>
        <row r="22">
          <cell r="B22" t="str">
            <v>W00020</v>
          </cell>
          <cell r="C22" t="str">
            <v>R1</v>
          </cell>
          <cell r="D22" t="str">
            <v>NA</v>
          </cell>
          <cell r="E22" t="str">
            <v>R K Diagnostic Services (P) Ltd.</v>
          </cell>
        </row>
        <row r="23">
          <cell r="B23" t="str">
            <v>W00021</v>
          </cell>
          <cell r="C23" t="str">
            <v>R3</v>
          </cell>
          <cell r="D23" t="str">
            <v>R</v>
          </cell>
          <cell r="E23" t="str">
            <v>Geetanjali X-Rays</v>
          </cell>
        </row>
        <row r="24">
          <cell r="B24" t="str">
            <v>W00022</v>
          </cell>
          <cell r="C24" t="str">
            <v>R3</v>
          </cell>
          <cell r="D24" t="str">
            <v>R</v>
          </cell>
          <cell r="E24" t="str">
            <v>Sundaram Arulraj Healthcare Pvt Ltd.</v>
          </cell>
        </row>
        <row r="25">
          <cell r="B25" t="str">
            <v>W00023</v>
          </cell>
          <cell r="C25" t="str">
            <v>R3</v>
          </cell>
          <cell r="D25" t="str">
            <v>R</v>
          </cell>
          <cell r="E25" t="str">
            <v>Modern Medical Institute</v>
          </cell>
        </row>
        <row r="26">
          <cell r="B26" t="str">
            <v>W00024</v>
          </cell>
          <cell r="C26" t="str">
            <v>R3</v>
          </cell>
          <cell r="D26" t="str">
            <v>R</v>
          </cell>
          <cell r="E26" t="str">
            <v>Amar Jawalkar</v>
          </cell>
        </row>
        <row r="27">
          <cell r="B27" t="str">
            <v>W00025</v>
          </cell>
          <cell r="C27" t="str">
            <v>R3</v>
          </cell>
          <cell r="D27" t="str">
            <v>R</v>
          </cell>
          <cell r="E27" t="str">
            <v>Sajida Begum</v>
          </cell>
        </row>
        <row r="28">
          <cell r="B28" t="str">
            <v>W00026</v>
          </cell>
          <cell r="C28" t="str">
            <v>R3</v>
          </cell>
          <cell r="D28" t="str">
            <v>R</v>
          </cell>
          <cell r="E28" t="str">
            <v>Sudhir M Neral</v>
          </cell>
        </row>
        <row r="29">
          <cell r="B29" t="str">
            <v>W00027</v>
          </cell>
          <cell r="C29" t="str">
            <v>NA</v>
          </cell>
          <cell r="D29" t="str">
            <v>NA</v>
          </cell>
          <cell r="E29" t="str">
            <v>Welcome X-Ray &amp; Diagnostic Centre</v>
          </cell>
        </row>
        <row r="30">
          <cell r="B30" t="str">
            <v>W00028</v>
          </cell>
          <cell r="C30" t="str">
            <v>R3</v>
          </cell>
          <cell r="D30" t="str">
            <v>R</v>
          </cell>
          <cell r="E30" t="str">
            <v>Sethi Sonoscan</v>
          </cell>
        </row>
        <row r="31">
          <cell r="B31" t="str">
            <v>W00029</v>
          </cell>
          <cell r="C31" t="str">
            <v>R3</v>
          </cell>
          <cell r="D31" t="str">
            <v>R</v>
          </cell>
          <cell r="E31" t="str">
            <v>Meenakshi Das-1</v>
          </cell>
        </row>
        <row r="32">
          <cell r="B32" t="str">
            <v>W00030</v>
          </cell>
          <cell r="C32" t="str">
            <v>R3</v>
          </cell>
          <cell r="D32" t="str">
            <v>R</v>
          </cell>
          <cell r="E32" t="str">
            <v>Y Mohan Reddy</v>
          </cell>
        </row>
        <row r="33">
          <cell r="B33" t="str">
            <v>W00031</v>
          </cell>
          <cell r="C33" t="str">
            <v>R3</v>
          </cell>
          <cell r="D33" t="str">
            <v>R</v>
          </cell>
          <cell r="E33" t="str">
            <v>M Rama Rao</v>
          </cell>
        </row>
        <row r="34">
          <cell r="B34" t="str">
            <v>W00032</v>
          </cell>
          <cell r="C34" t="str">
            <v>R3</v>
          </cell>
          <cell r="D34" t="str">
            <v>R</v>
          </cell>
          <cell r="E34" t="str">
            <v>St James Hospital</v>
          </cell>
        </row>
        <row r="35">
          <cell r="B35" t="str">
            <v>W00033</v>
          </cell>
          <cell r="C35" t="str">
            <v>NA</v>
          </cell>
          <cell r="D35" t="str">
            <v>NA</v>
          </cell>
          <cell r="E35" t="str">
            <v>Moidu's Medicare Pvt Ltd.</v>
          </cell>
        </row>
        <row r="36">
          <cell r="B36" t="str">
            <v>W00034</v>
          </cell>
          <cell r="C36" t="str">
            <v>R1</v>
          </cell>
          <cell r="D36" t="str">
            <v>R</v>
          </cell>
          <cell r="E36" t="str">
            <v>Amrit Heart Scan &amp; Research Centre Pvt Ltd.-2</v>
          </cell>
        </row>
        <row r="37">
          <cell r="B37" t="str">
            <v>W00036</v>
          </cell>
          <cell r="C37" t="str">
            <v>R3</v>
          </cell>
          <cell r="D37" t="str">
            <v>R</v>
          </cell>
          <cell r="E37" t="str">
            <v>Babua Diagnostic Centre</v>
          </cell>
        </row>
        <row r="38">
          <cell r="B38" t="str">
            <v>W00037</v>
          </cell>
          <cell r="C38" t="str">
            <v>R3</v>
          </cell>
          <cell r="D38" t="str">
            <v>R</v>
          </cell>
          <cell r="E38" t="str">
            <v>Tara Hospital-1</v>
          </cell>
        </row>
        <row r="39">
          <cell r="B39" t="str">
            <v>W00038</v>
          </cell>
          <cell r="C39" t="str">
            <v>R3</v>
          </cell>
          <cell r="D39" t="str">
            <v>R</v>
          </cell>
          <cell r="E39" t="str">
            <v>Baby Memorial Hospital-1</v>
          </cell>
        </row>
        <row r="40">
          <cell r="B40" t="str">
            <v>W00039</v>
          </cell>
          <cell r="C40" t="str">
            <v>R1</v>
          </cell>
          <cell r="D40" t="str">
            <v>R</v>
          </cell>
          <cell r="E40" t="str">
            <v>Sai Mahima Shukla Nursing Home</v>
          </cell>
        </row>
        <row r="41">
          <cell r="B41" t="str">
            <v>W00040</v>
          </cell>
          <cell r="C41" t="str">
            <v>R6</v>
          </cell>
          <cell r="D41" t="str">
            <v>R</v>
          </cell>
          <cell r="E41" t="str">
            <v>Soni Medical Resources Pvt Ltd.-1</v>
          </cell>
        </row>
        <row r="42">
          <cell r="B42" t="str">
            <v>W00041</v>
          </cell>
          <cell r="C42" t="str">
            <v>R3</v>
          </cell>
          <cell r="D42" t="str">
            <v>R</v>
          </cell>
          <cell r="E42" t="str">
            <v>Medinova Diagnostic Services Ltd.-2</v>
          </cell>
        </row>
        <row r="43">
          <cell r="B43" t="str">
            <v>W00042</v>
          </cell>
          <cell r="C43" t="str">
            <v>R3</v>
          </cell>
          <cell r="D43" t="str">
            <v>R</v>
          </cell>
          <cell r="E43" t="str">
            <v>Nivedita Maternity &amp; Nursing Home</v>
          </cell>
        </row>
        <row r="44">
          <cell r="B44" t="str">
            <v>W00043</v>
          </cell>
          <cell r="C44" t="str">
            <v>R3</v>
          </cell>
          <cell r="D44" t="str">
            <v>R</v>
          </cell>
          <cell r="E44" t="str">
            <v>Eko Diagnostic Pvt Ltd.-1</v>
          </cell>
        </row>
        <row r="45">
          <cell r="B45" t="str">
            <v>W00044</v>
          </cell>
          <cell r="C45" t="str">
            <v>R3</v>
          </cell>
          <cell r="D45" t="str">
            <v>R</v>
          </cell>
          <cell r="E45" t="str">
            <v>Paliwal Hospital Pvt Ltd-1</v>
          </cell>
        </row>
        <row r="46">
          <cell r="B46" t="str">
            <v>W00045</v>
          </cell>
          <cell r="C46" t="str">
            <v>R3</v>
          </cell>
          <cell r="D46" t="str">
            <v>R</v>
          </cell>
          <cell r="E46" t="str">
            <v>Central Polyclinic Materity &amp; Nursing Home</v>
          </cell>
        </row>
        <row r="47">
          <cell r="B47" t="str">
            <v>W00046</v>
          </cell>
          <cell r="C47" t="str">
            <v>R3</v>
          </cell>
          <cell r="D47" t="str">
            <v>R</v>
          </cell>
          <cell r="E47" t="str">
            <v>Barthakur Clinic Pvt Ltd.</v>
          </cell>
        </row>
        <row r="48">
          <cell r="B48" t="str">
            <v>W00047</v>
          </cell>
          <cell r="C48" t="str">
            <v>R1</v>
          </cell>
          <cell r="D48" t="str">
            <v>R</v>
          </cell>
          <cell r="E48" t="str">
            <v>Bellary Healthcare Service Pvt Ltd.</v>
          </cell>
        </row>
        <row r="49">
          <cell r="B49" t="str">
            <v>W00048</v>
          </cell>
          <cell r="C49" t="str">
            <v>NA</v>
          </cell>
          <cell r="D49" t="str">
            <v>NA</v>
          </cell>
          <cell r="E49" t="str">
            <v>Madho Hospital</v>
          </cell>
        </row>
        <row r="50">
          <cell r="B50" t="str">
            <v>W00049</v>
          </cell>
          <cell r="C50" t="str">
            <v>RB</v>
          </cell>
          <cell r="D50" t="str">
            <v>RB</v>
          </cell>
          <cell r="E50" t="str">
            <v>Virdi Hospital &amp; Diagnostic Centre</v>
          </cell>
        </row>
        <row r="51">
          <cell r="B51" t="str">
            <v>W00050</v>
          </cell>
          <cell r="C51" t="str">
            <v>R3</v>
          </cell>
          <cell r="D51" t="str">
            <v>R</v>
          </cell>
          <cell r="E51" t="str">
            <v>Hospito India Medical Foundation Ltd.-2</v>
          </cell>
        </row>
        <row r="52">
          <cell r="B52" t="str">
            <v>W00051</v>
          </cell>
          <cell r="C52" t="str">
            <v>R3</v>
          </cell>
          <cell r="D52" t="str">
            <v>R</v>
          </cell>
          <cell r="E52" t="str">
            <v>Alva's Health Centre</v>
          </cell>
        </row>
        <row r="53">
          <cell r="B53" t="str">
            <v>W00052</v>
          </cell>
          <cell r="C53" t="str">
            <v>NA</v>
          </cell>
          <cell r="D53" t="str">
            <v>NA</v>
          </cell>
          <cell r="E53" t="str">
            <v>Ajit Baruah</v>
          </cell>
        </row>
        <row r="54">
          <cell r="B54" t="str">
            <v>W00053</v>
          </cell>
          <cell r="C54" t="str">
            <v>R3</v>
          </cell>
          <cell r="D54" t="str">
            <v>R</v>
          </cell>
          <cell r="E54" t="str">
            <v>Masih X-Ray Centre-1</v>
          </cell>
        </row>
        <row r="55">
          <cell r="B55" t="str">
            <v>W00054</v>
          </cell>
          <cell r="C55" t="str">
            <v>R1</v>
          </cell>
          <cell r="D55" t="str">
            <v>R</v>
          </cell>
          <cell r="E55" t="str">
            <v>Sri Ganganagar CAT-Scan &amp; Heart Centre (P) Ltd.</v>
          </cell>
        </row>
        <row r="56">
          <cell r="B56" t="str">
            <v>W00055</v>
          </cell>
          <cell r="C56" t="str">
            <v>NA</v>
          </cell>
          <cell r="D56" t="str">
            <v>NA</v>
          </cell>
          <cell r="E56" t="str">
            <v>Manipal Academy of Higher Education</v>
          </cell>
        </row>
        <row r="57">
          <cell r="B57" t="str">
            <v>W00056</v>
          </cell>
          <cell r="C57" t="str">
            <v>NA</v>
          </cell>
          <cell r="D57" t="str">
            <v>NA</v>
          </cell>
          <cell r="E57" t="str">
            <v>CT Scan Centre</v>
          </cell>
        </row>
        <row r="58">
          <cell r="B58" t="str">
            <v>W00057</v>
          </cell>
          <cell r="C58" t="str">
            <v>R3</v>
          </cell>
          <cell r="D58" t="str">
            <v>R</v>
          </cell>
          <cell r="E58" t="str">
            <v>Baby Memorial Hospital-3</v>
          </cell>
        </row>
        <row r="59">
          <cell r="B59" t="str">
            <v>W00058</v>
          </cell>
          <cell r="C59" t="str">
            <v>RB</v>
          </cell>
          <cell r="D59" t="str">
            <v>RB</v>
          </cell>
          <cell r="E59" t="str">
            <v>Trichy Premier CT Scans Limited</v>
          </cell>
        </row>
        <row r="60">
          <cell r="B60" t="str">
            <v>W00059</v>
          </cell>
          <cell r="C60" t="str">
            <v>R3</v>
          </cell>
          <cell r="D60" t="str">
            <v>R</v>
          </cell>
          <cell r="E60" t="str">
            <v>R Kanagasabapathy</v>
          </cell>
        </row>
        <row r="61">
          <cell r="B61" t="str">
            <v>W00060</v>
          </cell>
          <cell r="C61" t="str">
            <v>R3</v>
          </cell>
          <cell r="D61" t="str">
            <v>R</v>
          </cell>
          <cell r="E61" t="str">
            <v>AVMM Associates Pvt Ltd.</v>
          </cell>
        </row>
        <row r="62">
          <cell r="B62" t="str">
            <v>W00061</v>
          </cell>
          <cell r="C62" t="str">
            <v>R3</v>
          </cell>
          <cell r="D62" t="str">
            <v>R</v>
          </cell>
          <cell r="E62" t="str">
            <v>Polylab</v>
          </cell>
        </row>
        <row r="63">
          <cell r="B63" t="str">
            <v>W00062</v>
          </cell>
          <cell r="C63" t="str">
            <v>R3</v>
          </cell>
          <cell r="D63" t="str">
            <v>R</v>
          </cell>
          <cell r="E63" t="str">
            <v>Sangeetha Sumanth</v>
          </cell>
        </row>
        <row r="64">
          <cell r="B64" t="str">
            <v>W00063</v>
          </cell>
          <cell r="C64" t="str">
            <v>R3</v>
          </cell>
          <cell r="D64" t="str">
            <v>R</v>
          </cell>
          <cell r="E64" t="str">
            <v>Rukmini Scanning &amp; Diagnostic Centre</v>
          </cell>
        </row>
        <row r="65">
          <cell r="B65" t="str">
            <v>W00064</v>
          </cell>
          <cell r="C65" t="str">
            <v>R3</v>
          </cell>
          <cell r="D65" t="str">
            <v>R</v>
          </cell>
          <cell r="E65" t="str">
            <v>Sai Blood Bank &amp; Clinical Lab &amp; X Rays</v>
          </cell>
        </row>
        <row r="66">
          <cell r="B66" t="str">
            <v>W00065</v>
          </cell>
          <cell r="C66" t="str">
            <v>NA</v>
          </cell>
          <cell r="D66" t="str">
            <v>NA</v>
          </cell>
          <cell r="E66" t="str">
            <v>Body Vision</v>
          </cell>
        </row>
        <row r="67">
          <cell r="B67" t="str">
            <v>W00066</v>
          </cell>
          <cell r="C67" t="str">
            <v>R1</v>
          </cell>
          <cell r="D67" t="str">
            <v>R</v>
          </cell>
          <cell r="E67" t="str">
            <v>Srinivasa Nursing Home</v>
          </cell>
        </row>
        <row r="68">
          <cell r="B68" t="str">
            <v>W00067</v>
          </cell>
          <cell r="C68" t="str">
            <v>R3</v>
          </cell>
          <cell r="D68" t="str">
            <v>R</v>
          </cell>
          <cell r="E68" t="str">
            <v>Sewa Nursing Home</v>
          </cell>
        </row>
        <row r="69">
          <cell r="B69" t="str">
            <v>W00068</v>
          </cell>
          <cell r="C69" t="str">
            <v>NA</v>
          </cell>
          <cell r="D69" t="str">
            <v>NA</v>
          </cell>
          <cell r="E69" t="str">
            <v>Dhandhe Diagnostic Research Inst Pvt Ltd.</v>
          </cell>
        </row>
        <row r="70">
          <cell r="B70" t="str">
            <v>W00069</v>
          </cell>
          <cell r="C70" t="str">
            <v>NA</v>
          </cell>
          <cell r="D70" t="str">
            <v>NA</v>
          </cell>
          <cell r="E70" t="str">
            <v>Erode CT Scan centre &amp; Research Institute</v>
          </cell>
        </row>
        <row r="71">
          <cell r="B71" t="str">
            <v>W00070</v>
          </cell>
          <cell r="C71" t="str">
            <v>R3</v>
          </cell>
          <cell r="D71" t="str">
            <v>R</v>
          </cell>
          <cell r="E71" t="str">
            <v>The Kamala Medico</v>
          </cell>
        </row>
        <row r="72">
          <cell r="B72" t="str">
            <v>W00071</v>
          </cell>
          <cell r="C72" t="str">
            <v>R3</v>
          </cell>
          <cell r="D72" t="str">
            <v>R</v>
          </cell>
          <cell r="E72" t="str">
            <v>Sree Sathya Sai Baba Hospital</v>
          </cell>
        </row>
        <row r="73">
          <cell r="B73" t="str">
            <v>W00072</v>
          </cell>
          <cell r="C73" t="str">
            <v>R3</v>
          </cell>
          <cell r="D73" t="str">
            <v>R</v>
          </cell>
          <cell r="E73" t="str">
            <v>Baby Memorial Hospital-2</v>
          </cell>
        </row>
        <row r="74">
          <cell r="B74" t="str">
            <v>W00073</v>
          </cell>
          <cell r="C74" t="str">
            <v>R3</v>
          </cell>
          <cell r="D74" t="str">
            <v>R</v>
          </cell>
          <cell r="E74" t="str">
            <v>Jeya Sekharan Medical Trust</v>
          </cell>
        </row>
        <row r="75">
          <cell r="B75" t="str">
            <v>W00074</v>
          </cell>
          <cell r="C75" t="str">
            <v>R3</v>
          </cell>
          <cell r="D75" t="str">
            <v>R</v>
          </cell>
          <cell r="E75" t="str">
            <v>Vijaya Medical Centre-2</v>
          </cell>
        </row>
        <row r="76">
          <cell r="B76" t="str">
            <v>W00075</v>
          </cell>
          <cell r="C76" t="str">
            <v>R3</v>
          </cell>
          <cell r="D76" t="str">
            <v>R</v>
          </cell>
          <cell r="E76" t="str">
            <v>R K Chakrabarti</v>
          </cell>
        </row>
        <row r="77">
          <cell r="B77" t="str">
            <v>W00076</v>
          </cell>
          <cell r="C77" t="str">
            <v>NA</v>
          </cell>
          <cell r="D77" t="str">
            <v>NA</v>
          </cell>
          <cell r="E77" t="str">
            <v>Apollo Medical Investigations</v>
          </cell>
        </row>
        <row r="78">
          <cell r="B78" t="str">
            <v>W00077</v>
          </cell>
          <cell r="C78" t="str">
            <v>R3</v>
          </cell>
          <cell r="D78" t="str">
            <v>R</v>
          </cell>
          <cell r="E78" t="str">
            <v>Madhu Scan Centre</v>
          </cell>
        </row>
        <row r="79">
          <cell r="B79" t="str">
            <v>W00078</v>
          </cell>
          <cell r="C79" t="str">
            <v>R3</v>
          </cell>
          <cell r="D79" t="str">
            <v>R</v>
          </cell>
          <cell r="E79" t="str">
            <v>G G Medical Health Care Ltd.</v>
          </cell>
        </row>
        <row r="80">
          <cell r="B80" t="str">
            <v>W00079</v>
          </cell>
          <cell r="C80" t="str">
            <v>R3</v>
          </cell>
          <cell r="D80" t="str">
            <v>R</v>
          </cell>
          <cell r="E80" t="str">
            <v>R B Seth Jessa Ram &amp; Bros Charitable Hospital Trust-1</v>
          </cell>
        </row>
        <row r="81">
          <cell r="B81" t="str">
            <v>W00080</v>
          </cell>
          <cell r="C81" t="str">
            <v>R1</v>
          </cell>
          <cell r="D81" t="str">
            <v>R</v>
          </cell>
          <cell r="E81" t="str">
            <v>Cardio Vascular Specialists Pvt Ltd.</v>
          </cell>
        </row>
        <row r="82">
          <cell r="B82" t="str">
            <v>W00081</v>
          </cell>
          <cell r="C82" t="str">
            <v>R3</v>
          </cell>
          <cell r="D82" t="str">
            <v>R</v>
          </cell>
          <cell r="E82" t="str">
            <v>Dhanvantri Diagnostic Research Centre Pvt Ltd.-2</v>
          </cell>
        </row>
        <row r="83">
          <cell r="B83" t="str">
            <v>W00082</v>
          </cell>
          <cell r="C83" t="str">
            <v>R3</v>
          </cell>
          <cell r="D83" t="str">
            <v>R</v>
          </cell>
          <cell r="E83" t="str">
            <v>Diagnostic Laboratory &amp; X-Ray Clinic</v>
          </cell>
        </row>
        <row r="84">
          <cell r="B84" t="str">
            <v>W00083</v>
          </cell>
          <cell r="C84" t="str">
            <v>R3</v>
          </cell>
          <cell r="D84" t="str">
            <v>R</v>
          </cell>
          <cell r="E84" t="str">
            <v>S R V Thangamani</v>
          </cell>
        </row>
        <row r="85">
          <cell r="B85" t="str">
            <v>W00084</v>
          </cell>
          <cell r="C85" t="str">
            <v>R1</v>
          </cell>
          <cell r="D85" t="str">
            <v>R</v>
          </cell>
          <cell r="E85" t="str">
            <v>Ambala CT Scan &amp; Research Lab Pvt Ltd.</v>
          </cell>
        </row>
        <row r="86">
          <cell r="B86" t="str">
            <v>W00085</v>
          </cell>
          <cell r="C86" t="str">
            <v>R3</v>
          </cell>
          <cell r="D86" t="str">
            <v>R</v>
          </cell>
          <cell r="E86" t="str">
            <v>Kishore Diagnostics Pvt Ltd-1</v>
          </cell>
        </row>
        <row r="87">
          <cell r="B87" t="str">
            <v>W00086</v>
          </cell>
          <cell r="C87" t="str">
            <v>R3</v>
          </cell>
          <cell r="D87" t="str">
            <v>R</v>
          </cell>
          <cell r="E87" t="str">
            <v>S Srinivasa Rao</v>
          </cell>
        </row>
        <row r="88">
          <cell r="B88" t="str">
            <v>W00087</v>
          </cell>
          <cell r="C88" t="str">
            <v>R3</v>
          </cell>
          <cell r="D88" t="str">
            <v>R</v>
          </cell>
          <cell r="E88" t="str">
            <v>G Neuromed Diagnostic Centre Pvt Ltd.-1</v>
          </cell>
        </row>
        <row r="89">
          <cell r="B89" t="str">
            <v>W00088</v>
          </cell>
          <cell r="C89" t="str">
            <v>R1</v>
          </cell>
          <cell r="D89" t="str">
            <v>R</v>
          </cell>
          <cell r="E89" t="str">
            <v>Arputhamary</v>
          </cell>
        </row>
        <row r="90">
          <cell r="B90" t="str">
            <v>W00089</v>
          </cell>
          <cell r="C90" t="str">
            <v>NA</v>
          </cell>
          <cell r="D90" t="str">
            <v>NA</v>
          </cell>
          <cell r="E90" t="str">
            <v>B Bharathi</v>
          </cell>
        </row>
        <row r="91">
          <cell r="B91" t="str">
            <v>W00090</v>
          </cell>
          <cell r="C91" t="str">
            <v>NA</v>
          </cell>
          <cell r="D91" t="str">
            <v>NA</v>
          </cell>
          <cell r="E91" t="str">
            <v>K Venkateshwara Rao</v>
          </cell>
        </row>
        <row r="92">
          <cell r="B92" t="str">
            <v>W00091</v>
          </cell>
          <cell r="C92" t="str">
            <v>R1</v>
          </cell>
          <cell r="D92" t="str">
            <v>R</v>
          </cell>
          <cell r="E92" t="str">
            <v>Balaji Nursing Home</v>
          </cell>
        </row>
        <row r="93">
          <cell r="B93" t="str">
            <v>W00092</v>
          </cell>
          <cell r="C93" t="str">
            <v>R3</v>
          </cell>
          <cell r="D93" t="str">
            <v>R</v>
          </cell>
          <cell r="E93" t="str">
            <v>Jayesh B Solanki</v>
          </cell>
        </row>
        <row r="94">
          <cell r="B94" t="str">
            <v>W00093</v>
          </cell>
          <cell r="C94" t="str">
            <v>NA</v>
          </cell>
          <cell r="D94" t="str">
            <v>NA</v>
          </cell>
          <cell r="E94" t="str">
            <v>Salem Neuro Scan &amp; MRI Centre (P) Ltd</v>
          </cell>
        </row>
        <row r="95">
          <cell r="B95" t="str">
            <v>W00094</v>
          </cell>
          <cell r="C95" t="str">
            <v>NA</v>
          </cell>
          <cell r="D95" t="str">
            <v>NA</v>
          </cell>
          <cell r="E95" t="str">
            <v>Sunil K Agarwal</v>
          </cell>
        </row>
        <row r="96">
          <cell r="B96" t="str">
            <v>W00095</v>
          </cell>
          <cell r="C96" t="str">
            <v>R3</v>
          </cell>
          <cell r="D96" t="str">
            <v>R</v>
          </cell>
          <cell r="E96" t="str">
            <v>Ultralab Diagnostic Centre</v>
          </cell>
        </row>
        <row r="97">
          <cell r="B97" t="str">
            <v>W00096</v>
          </cell>
          <cell r="C97" t="str">
            <v>R1</v>
          </cell>
          <cell r="D97" t="str">
            <v>R</v>
          </cell>
          <cell r="E97" t="str">
            <v>Apollo Medical Investigations</v>
          </cell>
        </row>
        <row r="98">
          <cell r="B98" t="str">
            <v>W00097</v>
          </cell>
          <cell r="C98" t="str">
            <v>R1</v>
          </cell>
          <cell r="D98" t="str">
            <v>R</v>
          </cell>
          <cell r="E98" t="str">
            <v>Ganga Scan &amp; Research Centre</v>
          </cell>
        </row>
        <row r="99">
          <cell r="B99" t="str">
            <v>W00098</v>
          </cell>
          <cell r="C99" t="str">
            <v>R1</v>
          </cell>
          <cell r="D99" t="str">
            <v>R</v>
          </cell>
          <cell r="E99" t="str">
            <v>R Sankar</v>
          </cell>
        </row>
        <row r="100">
          <cell r="B100" t="str">
            <v>W00099</v>
          </cell>
          <cell r="C100" t="str">
            <v>NA</v>
          </cell>
          <cell r="D100" t="str">
            <v>NA</v>
          </cell>
          <cell r="E100" t="str">
            <v>Modern X-Ray Clinic</v>
          </cell>
        </row>
        <row r="101">
          <cell r="B101" t="str">
            <v>W00100</v>
          </cell>
          <cell r="C101" t="str">
            <v>R1</v>
          </cell>
          <cell r="D101" t="str">
            <v>R</v>
          </cell>
          <cell r="E101" t="str">
            <v>Medicave Diagnostic Centre (P) Ltd.-2</v>
          </cell>
        </row>
        <row r="102">
          <cell r="B102" t="str">
            <v>W00101</v>
          </cell>
          <cell r="C102" t="str">
            <v>R3</v>
          </cell>
          <cell r="D102" t="str">
            <v>R</v>
          </cell>
          <cell r="E102" t="str">
            <v>Tara Hospital-2</v>
          </cell>
        </row>
        <row r="103">
          <cell r="B103" t="str">
            <v>W00102</v>
          </cell>
          <cell r="C103" t="str">
            <v>NA</v>
          </cell>
          <cell r="D103" t="str">
            <v>NA</v>
          </cell>
          <cell r="E103" t="str">
            <v>Tanveer Ahmed Khan</v>
          </cell>
        </row>
        <row r="104">
          <cell r="B104" t="str">
            <v>W00103</v>
          </cell>
          <cell r="C104" t="str">
            <v>NA</v>
          </cell>
          <cell r="D104" t="str">
            <v>NA</v>
          </cell>
          <cell r="E104" t="str">
            <v>J N Shori Hospital</v>
          </cell>
        </row>
        <row r="105">
          <cell r="B105" t="str">
            <v>W00104</v>
          </cell>
          <cell r="C105" t="str">
            <v>NA</v>
          </cell>
          <cell r="D105" t="str">
            <v>NA</v>
          </cell>
          <cell r="E105" t="str">
            <v>Shrenik J Patil</v>
          </cell>
        </row>
        <row r="106">
          <cell r="B106" t="str">
            <v>W00105</v>
          </cell>
          <cell r="C106" t="str">
            <v>R3</v>
          </cell>
          <cell r="D106" t="str">
            <v>R</v>
          </cell>
          <cell r="E106" t="str">
            <v>L S Virdi</v>
          </cell>
        </row>
        <row r="107">
          <cell r="B107" t="str">
            <v>W00106</v>
          </cell>
          <cell r="C107" t="str">
            <v>R3</v>
          </cell>
          <cell r="D107" t="str">
            <v>R</v>
          </cell>
          <cell r="E107" t="str">
            <v>Meenakshi Das-3</v>
          </cell>
        </row>
        <row r="108">
          <cell r="B108" t="str">
            <v>W00107</v>
          </cell>
          <cell r="C108" t="str">
            <v>R3</v>
          </cell>
          <cell r="D108" t="str">
            <v>R</v>
          </cell>
          <cell r="E108" t="str">
            <v>North Bengal Nursing Home</v>
          </cell>
        </row>
        <row r="109">
          <cell r="B109" t="str">
            <v>W00108</v>
          </cell>
          <cell r="C109" t="str">
            <v>NA</v>
          </cell>
          <cell r="D109" t="str">
            <v>NA</v>
          </cell>
          <cell r="E109" t="str">
            <v>K Pathmanabhan</v>
          </cell>
        </row>
        <row r="110">
          <cell r="B110" t="str">
            <v>W00109</v>
          </cell>
          <cell r="C110" t="str">
            <v>R3</v>
          </cell>
          <cell r="D110" t="str">
            <v>R</v>
          </cell>
          <cell r="E110" t="str">
            <v>Vijaya Medical Centre-1</v>
          </cell>
        </row>
        <row r="111">
          <cell r="B111" t="str">
            <v>W00110</v>
          </cell>
          <cell r="C111" t="str">
            <v>R3</v>
          </cell>
          <cell r="D111" t="str">
            <v>R</v>
          </cell>
          <cell r="E111" t="str">
            <v>Chawla Scanning Centre</v>
          </cell>
        </row>
        <row r="112">
          <cell r="B112" t="str">
            <v>W00111</v>
          </cell>
          <cell r="C112" t="str">
            <v>R3</v>
          </cell>
          <cell r="D112" t="str">
            <v>R</v>
          </cell>
          <cell r="E112" t="str">
            <v>Medinova Diagnostic Services Ltd.-1</v>
          </cell>
        </row>
        <row r="113">
          <cell r="B113" t="str">
            <v>W00112</v>
          </cell>
          <cell r="C113" t="str">
            <v>NA</v>
          </cell>
          <cell r="D113" t="str">
            <v>NA</v>
          </cell>
          <cell r="E113" t="str">
            <v>Prime MRI Centre</v>
          </cell>
        </row>
        <row r="114">
          <cell r="B114" t="str">
            <v>W00113</v>
          </cell>
          <cell r="C114" t="str">
            <v>NA</v>
          </cell>
          <cell r="D114" t="str">
            <v>NA</v>
          </cell>
          <cell r="E114" t="str">
            <v>Kishore P Kedar</v>
          </cell>
        </row>
        <row r="115">
          <cell r="B115" t="str">
            <v>W00114</v>
          </cell>
          <cell r="C115" t="str">
            <v>NA</v>
          </cell>
          <cell r="D115" t="str">
            <v>NA</v>
          </cell>
          <cell r="E115" t="str">
            <v>S V K Reddy</v>
          </cell>
        </row>
        <row r="116">
          <cell r="B116" t="str">
            <v>W00115</v>
          </cell>
          <cell r="C116" t="str">
            <v>R3</v>
          </cell>
          <cell r="D116" t="str">
            <v>R</v>
          </cell>
          <cell r="E116" t="str">
            <v>Mookambigai Clinical Lab</v>
          </cell>
        </row>
        <row r="117">
          <cell r="B117" t="str">
            <v>W00116</v>
          </cell>
          <cell r="C117" t="str">
            <v>R3</v>
          </cell>
          <cell r="D117" t="str">
            <v>R</v>
          </cell>
          <cell r="E117" t="str">
            <v>Paulraj</v>
          </cell>
        </row>
        <row r="118">
          <cell r="B118" t="str">
            <v>W00117</v>
          </cell>
          <cell r="C118" t="str">
            <v>NA</v>
          </cell>
          <cell r="D118" t="str">
            <v>NA</v>
          </cell>
          <cell r="E118" t="str">
            <v>Solapur Imaging Pvt Ltd.</v>
          </cell>
        </row>
        <row r="119">
          <cell r="B119" t="str">
            <v>W00118</v>
          </cell>
          <cell r="C119" t="str">
            <v>R1</v>
          </cell>
          <cell r="D119" t="str">
            <v>R</v>
          </cell>
          <cell r="E119" t="str">
            <v>Radical X-Rays</v>
          </cell>
        </row>
        <row r="120">
          <cell r="B120" t="str">
            <v>W00119</v>
          </cell>
          <cell r="C120" t="str">
            <v>R3</v>
          </cell>
          <cell r="D120" t="str">
            <v>R</v>
          </cell>
          <cell r="E120" t="str">
            <v>Quest Diagnostic Services Pvt Ltd.</v>
          </cell>
        </row>
        <row r="121">
          <cell r="B121" t="str">
            <v>W00120</v>
          </cell>
          <cell r="C121" t="str">
            <v>R3</v>
          </cell>
          <cell r="D121" t="str">
            <v>R</v>
          </cell>
          <cell r="E121" t="str">
            <v>N Vijayan Nair</v>
          </cell>
        </row>
        <row r="122">
          <cell r="B122" t="str">
            <v>W00121</v>
          </cell>
          <cell r="C122" t="str">
            <v>R3</v>
          </cell>
          <cell r="D122" t="str">
            <v>R</v>
          </cell>
          <cell r="E122" t="str">
            <v>A Saritha</v>
          </cell>
        </row>
        <row r="123">
          <cell r="B123" t="str">
            <v>W00122</v>
          </cell>
          <cell r="C123" t="str">
            <v>R1</v>
          </cell>
          <cell r="D123" t="str">
            <v>R</v>
          </cell>
          <cell r="E123" t="str">
            <v>Mulla Shafi Basha</v>
          </cell>
        </row>
        <row r="124">
          <cell r="B124" t="str">
            <v>W00123</v>
          </cell>
          <cell r="C124" t="str">
            <v>R3</v>
          </cell>
          <cell r="D124" t="str">
            <v>R</v>
          </cell>
          <cell r="E124" t="str">
            <v>Doctor's X-Ray &amp; Medical Diagnostic Centre</v>
          </cell>
        </row>
        <row r="125">
          <cell r="B125" t="str">
            <v>W00124</v>
          </cell>
          <cell r="C125" t="str">
            <v>R3</v>
          </cell>
          <cell r="D125" t="str">
            <v>R</v>
          </cell>
          <cell r="E125" t="str">
            <v>K M Thomas</v>
          </cell>
        </row>
        <row r="126">
          <cell r="B126" t="str">
            <v>W00125</v>
          </cell>
          <cell r="C126" t="str">
            <v>R1</v>
          </cell>
          <cell r="D126" t="str">
            <v>R</v>
          </cell>
          <cell r="E126" t="str">
            <v>L H Kasture</v>
          </cell>
        </row>
        <row r="127">
          <cell r="B127" t="str">
            <v>W00126</v>
          </cell>
          <cell r="C127" t="str">
            <v>NA</v>
          </cell>
          <cell r="D127" t="str">
            <v>NA</v>
          </cell>
          <cell r="E127" t="str">
            <v>Ultrasound Centre</v>
          </cell>
        </row>
        <row r="128">
          <cell r="B128" t="str">
            <v>W00127</v>
          </cell>
          <cell r="C128" t="str">
            <v>R3</v>
          </cell>
          <cell r="D128" t="str">
            <v>R</v>
          </cell>
          <cell r="E128" t="str">
            <v>Pushp Diagnostic Centre-1</v>
          </cell>
        </row>
        <row r="129">
          <cell r="B129" t="str">
            <v>W00128</v>
          </cell>
          <cell r="C129" t="str">
            <v>R3</v>
          </cell>
          <cell r="D129" t="str">
            <v>R</v>
          </cell>
          <cell r="E129" t="str">
            <v>Pushp Diagnostic Centre-2</v>
          </cell>
        </row>
        <row r="130">
          <cell r="B130" t="str">
            <v>W00129</v>
          </cell>
          <cell r="C130" t="str">
            <v>R1</v>
          </cell>
          <cell r="D130" t="str">
            <v>R</v>
          </cell>
          <cell r="E130" t="str">
            <v>D D Ghodke</v>
          </cell>
        </row>
        <row r="131">
          <cell r="B131" t="str">
            <v>W00130</v>
          </cell>
          <cell r="C131" t="str">
            <v>R3</v>
          </cell>
          <cell r="D131" t="str">
            <v>R</v>
          </cell>
          <cell r="E131" t="str">
            <v>Advanced Medicare &amp; Research Institute Ltd.-1</v>
          </cell>
        </row>
        <row r="132">
          <cell r="B132" t="str">
            <v>W00131</v>
          </cell>
          <cell r="C132" t="str">
            <v>R3</v>
          </cell>
          <cell r="D132" t="str">
            <v>R</v>
          </cell>
          <cell r="E132" t="str">
            <v>Eko Diagnostic Pvt Ltd.-2</v>
          </cell>
        </row>
        <row r="133">
          <cell r="B133" t="str">
            <v>W00132</v>
          </cell>
          <cell r="C133" t="str">
            <v>NA</v>
          </cell>
          <cell r="D133" t="str">
            <v>NA</v>
          </cell>
          <cell r="E133" t="str">
            <v>Sandhya Sarmah</v>
          </cell>
        </row>
        <row r="134">
          <cell r="B134" t="str">
            <v>W00133</v>
          </cell>
          <cell r="C134" t="str">
            <v>R6</v>
          </cell>
          <cell r="D134" t="str">
            <v>R</v>
          </cell>
          <cell r="E134" t="str">
            <v>Soni Medical Resources Pvt Ltd.-2</v>
          </cell>
        </row>
        <row r="135">
          <cell r="B135" t="str">
            <v>W00134</v>
          </cell>
          <cell r="C135" t="str">
            <v>R3</v>
          </cell>
          <cell r="D135" t="str">
            <v>R</v>
          </cell>
          <cell r="E135" t="str">
            <v>M V Diabetes Specialities Centre Pvt Ltd</v>
          </cell>
        </row>
        <row r="136">
          <cell r="B136" t="str">
            <v>W00135</v>
          </cell>
          <cell r="C136" t="str">
            <v>NA</v>
          </cell>
          <cell r="D136" t="str">
            <v>NA</v>
          </cell>
          <cell r="E136" t="str">
            <v>Mangal Diagnostic Centre</v>
          </cell>
        </row>
        <row r="137">
          <cell r="B137" t="str">
            <v>W00136</v>
          </cell>
          <cell r="C137" t="str">
            <v>NA</v>
          </cell>
          <cell r="D137" t="str">
            <v>NA</v>
          </cell>
          <cell r="E137" t="str">
            <v>Doctors X-Ray &amp; Pathology Instt Pvt Ltd.</v>
          </cell>
        </row>
        <row r="138">
          <cell r="B138" t="str">
            <v>W00137</v>
          </cell>
          <cell r="C138" t="str">
            <v>R3</v>
          </cell>
          <cell r="D138" t="str">
            <v>R</v>
          </cell>
          <cell r="E138" t="str">
            <v>P V N Murthy</v>
          </cell>
        </row>
        <row r="139">
          <cell r="B139" t="str">
            <v>W00138</v>
          </cell>
          <cell r="C139" t="str">
            <v>R3</v>
          </cell>
          <cell r="D139" t="str">
            <v>R</v>
          </cell>
          <cell r="E139" t="str">
            <v>Nirog MR Diagnostic Centre Pvt Ltd.</v>
          </cell>
        </row>
        <row r="140">
          <cell r="B140" t="str">
            <v>W00139</v>
          </cell>
          <cell r="C140" t="str">
            <v>NA</v>
          </cell>
          <cell r="D140" t="str">
            <v>NA</v>
          </cell>
          <cell r="E140" t="str">
            <v>Search Diagnostic Centre</v>
          </cell>
        </row>
        <row r="141">
          <cell r="B141" t="str">
            <v>W00140</v>
          </cell>
          <cell r="C141" t="str">
            <v>R3</v>
          </cell>
          <cell r="D141" t="str">
            <v>R</v>
          </cell>
          <cell r="E141" t="str">
            <v>Avudaiappan</v>
          </cell>
        </row>
        <row r="142">
          <cell r="B142" t="str">
            <v>W00141</v>
          </cell>
          <cell r="C142" t="str">
            <v>R1</v>
          </cell>
          <cell r="D142" t="str">
            <v>R</v>
          </cell>
          <cell r="E142" t="str">
            <v>Medinova Diagnostic Services Ltd.-2</v>
          </cell>
        </row>
        <row r="143">
          <cell r="B143" t="str">
            <v>W00142</v>
          </cell>
          <cell r="C143" t="str">
            <v>R1</v>
          </cell>
          <cell r="D143" t="str">
            <v>R</v>
          </cell>
          <cell r="E143" t="str">
            <v>Medinova Diagnostic Services Ltd.-1</v>
          </cell>
        </row>
        <row r="144">
          <cell r="B144" t="str">
            <v>W00143</v>
          </cell>
          <cell r="C144" t="str">
            <v>R3</v>
          </cell>
          <cell r="D144" t="str">
            <v>R</v>
          </cell>
          <cell r="E144" t="str">
            <v>N Sethuraman-1</v>
          </cell>
        </row>
        <row r="145">
          <cell r="B145" t="str">
            <v>W00144</v>
          </cell>
          <cell r="C145" t="str">
            <v>R6</v>
          </cell>
          <cell r="D145" t="str">
            <v>R</v>
          </cell>
          <cell r="E145" t="str">
            <v>Soni Medical Resources Pvt Ltd.-4</v>
          </cell>
        </row>
        <row r="146">
          <cell r="B146" t="str">
            <v>W00145</v>
          </cell>
          <cell r="C146" t="str">
            <v>R6</v>
          </cell>
          <cell r="D146" t="str">
            <v>R</v>
          </cell>
          <cell r="E146" t="str">
            <v>Soni Medical Resources Pvt Ltd.-3</v>
          </cell>
        </row>
        <row r="147">
          <cell r="B147" t="str">
            <v>W00146</v>
          </cell>
          <cell r="C147" t="str">
            <v>R3</v>
          </cell>
          <cell r="D147" t="str">
            <v>R</v>
          </cell>
          <cell r="E147" t="str">
            <v>Guwahati Diagnostic centre</v>
          </cell>
        </row>
        <row r="148">
          <cell r="B148" t="str">
            <v>W00147</v>
          </cell>
          <cell r="C148" t="str">
            <v>R3</v>
          </cell>
          <cell r="D148" t="str">
            <v>R</v>
          </cell>
          <cell r="E148" t="str">
            <v>P K Gupta</v>
          </cell>
        </row>
        <row r="149">
          <cell r="B149" t="str">
            <v>W00148</v>
          </cell>
          <cell r="C149" t="str">
            <v>R3</v>
          </cell>
          <cell r="D149" t="str">
            <v>R</v>
          </cell>
          <cell r="E149" t="str">
            <v>Medico Research Imaging (I) Pvt Ltd.</v>
          </cell>
        </row>
        <row r="150">
          <cell r="B150" t="str">
            <v>W00149</v>
          </cell>
          <cell r="C150" t="str">
            <v>R3</v>
          </cell>
          <cell r="D150" t="str">
            <v>R</v>
          </cell>
          <cell r="E150" t="str">
            <v>Bhilai Scans &amp; Research Pvt Ltd.-2</v>
          </cell>
        </row>
        <row r="151">
          <cell r="B151" t="str">
            <v>W00150</v>
          </cell>
          <cell r="C151" t="str">
            <v>R3</v>
          </cell>
          <cell r="D151" t="str">
            <v>R</v>
          </cell>
          <cell r="E151" t="str">
            <v>S I Chelladurai</v>
          </cell>
        </row>
        <row r="152">
          <cell r="B152" t="str">
            <v>W00151</v>
          </cell>
          <cell r="C152" t="str">
            <v>NA</v>
          </cell>
          <cell r="D152" t="str">
            <v>NA</v>
          </cell>
          <cell r="E152" t="str">
            <v>Apollo Diagnostic Centre</v>
          </cell>
        </row>
        <row r="153">
          <cell r="B153" t="str">
            <v>W00152</v>
          </cell>
          <cell r="C153" t="str">
            <v>R3</v>
          </cell>
          <cell r="D153" t="str">
            <v>R</v>
          </cell>
          <cell r="E153" t="str">
            <v>Parul Dewan</v>
          </cell>
        </row>
        <row r="154">
          <cell r="B154" t="str">
            <v>W00153</v>
          </cell>
          <cell r="C154" t="str">
            <v>R3</v>
          </cell>
          <cell r="D154" t="str">
            <v>R</v>
          </cell>
          <cell r="E154" t="str">
            <v>Subarban Sono Clinic</v>
          </cell>
        </row>
        <row r="155">
          <cell r="B155" t="str">
            <v>W00154</v>
          </cell>
          <cell r="C155" t="str">
            <v>R1</v>
          </cell>
          <cell r="D155" t="str">
            <v>R</v>
          </cell>
          <cell r="E155" t="str">
            <v>Moidu's Medicare Pvt Ltd.-3</v>
          </cell>
        </row>
        <row r="156">
          <cell r="B156" t="str">
            <v>W00155</v>
          </cell>
          <cell r="C156" t="str">
            <v>R3</v>
          </cell>
          <cell r="D156" t="str">
            <v>R</v>
          </cell>
          <cell r="E156" t="str">
            <v>Neet Hospital Pvt Ltd.</v>
          </cell>
        </row>
        <row r="157">
          <cell r="B157" t="str">
            <v>W00156</v>
          </cell>
          <cell r="C157" t="str">
            <v>NA</v>
          </cell>
          <cell r="D157" t="str">
            <v>NA</v>
          </cell>
          <cell r="E157" t="str">
            <v>Fernandez Maternity Hospital Pvt Ltd.</v>
          </cell>
        </row>
        <row r="158">
          <cell r="B158" t="str">
            <v>W00157</v>
          </cell>
          <cell r="C158" t="str">
            <v>R3</v>
          </cell>
          <cell r="D158" t="str">
            <v>R</v>
          </cell>
          <cell r="E158" t="str">
            <v>R B Seth Jessa Ram &amp; Bros Charitable Hospital-2</v>
          </cell>
        </row>
        <row r="159">
          <cell r="B159" t="str">
            <v>W00158</v>
          </cell>
          <cell r="C159" t="str">
            <v>RB</v>
          </cell>
          <cell r="D159" t="str">
            <v>RB</v>
          </cell>
          <cell r="E159" t="str">
            <v>Vijaya Medical &amp; Educational Trust</v>
          </cell>
        </row>
        <row r="160">
          <cell r="B160" t="str">
            <v>W00159</v>
          </cell>
          <cell r="C160" t="str">
            <v>R1</v>
          </cell>
          <cell r="D160" t="str">
            <v>R</v>
          </cell>
          <cell r="E160" t="str">
            <v>S Kalavathy</v>
          </cell>
        </row>
        <row r="161">
          <cell r="B161" t="str">
            <v>W00160</v>
          </cell>
          <cell r="C161" t="str">
            <v>R3</v>
          </cell>
          <cell r="D161" t="str">
            <v>R</v>
          </cell>
          <cell r="E161" t="str">
            <v>Bombay Magnetic Resonance Imaging Pvt Ltd</v>
          </cell>
        </row>
        <row r="162">
          <cell r="B162" t="str">
            <v>W00161</v>
          </cell>
          <cell r="C162" t="str">
            <v>R3</v>
          </cell>
          <cell r="D162" t="str">
            <v>R</v>
          </cell>
          <cell r="E162" t="str">
            <v>H R Nandini Devi</v>
          </cell>
        </row>
        <row r="163">
          <cell r="B163" t="str">
            <v>W00162</v>
          </cell>
          <cell r="C163" t="str">
            <v>NA</v>
          </cell>
          <cell r="D163" t="str">
            <v>NA</v>
          </cell>
          <cell r="E163" t="str">
            <v>Shirish Valsangkar</v>
          </cell>
        </row>
        <row r="164">
          <cell r="B164" t="str">
            <v>W00163</v>
          </cell>
          <cell r="C164" t="str">
            <v>R1</v>
          </cell>
          <cell r="D164" t="str">
            <v>R</v>
          </cell>
          <cell r="E164" t="str">
            <v>Anand's Ultrasound &amp; CT Scan Neurological Research Centre</v>
          </cell>
        </row>
        <row r="165">
          <cell r="B165" t="str">
            <v>W00164</v>
          </cell>
          <cell r="C165" t="str">
            <v>R3</v>
          </cell>
          <cell r="D165" t="str">
            <v>R</v>
          </cell>
          <cell r="E165" t="str">
            <v>Maya Shenoy</v>
          </cell>
        </row>
        <row r="166">
          <cell r="B166" t="str">
            <v>W00165</v>
          </cell>
          <cell r="C166" t="str">
            <v>R1</v>
          </cell>
          <cell r="D166" t="str">
            <v>R</v>
          </cell>
          <cell r="E166" t="str">
            <v>Shankar Medical Store</v>
          </cell>
        </row>
        <row r="167">
          <cell r="B167" t="str">
            <v>W00166</v>
          </cell>
          <cell r="C167" t="str">
            <v>R3</v>
          </cell>
          <cell r="D167" t="str">
            <v>R</v>
          </cell>
          <cell r="E167" t="str">
            <v>Apex Hospital</v>
          </cell>
        </row>
        <row r="168">
          <cell r="B168" t="str">
            <v>W00167</v>
          </cell>
          <cell r="C168" t="str">
            <v>NA</v>
          </cell>
          <cell r="D168" t="str">
            <v>NA</v>
          </cell>
          <cell r="E168" t="str">
            <v>The Mary Calvert Holdsworth Memorial Hospital</v>
          </cell>
        </row>
        <row r="169">
          <cell r="B169" t="str">
            <v>W00168</v>
          </cell>
          <cell r="C169" t="str">
            <v>R3</v>
          </cell>
          <cell r="D169" t="str">
            <v>R</v>
          </cell>
          <cell r="E169" t="str">
            <v>Tuticorin Medical Imaging System (P) Ltd-1</v>
          </cell>
        </row>
        <row r="170">
          <cell r="B170" t="str">
            <v>W00169</v>
          </cell>
          <cell r="C170" t="str">
            <v>R3</v>
          </cell>
          <cell r="D170" t="str">
            <v>R</v>
          </cell>
          <cell r="E170" t="str">
            <v>S Suja</v>
          </cell>
        </row>
        <row r="171">
          <cell r="B171" t="str">
            <v>W00170</v>
          </cell>
          <cell r="C171" t="str">
            <v>R3</v>
          </cell>
          <cell r="D171" t="str">
            <v>R</v>
          </cell>
          <cell r="E171" t="str">
            <v>A Chella Sagayaraj</v>
          </cell>
        </row>
        <row r="172">
          <cell r="B172" t="str">
            <v>W00172</v>
          </cell>
          <cell r="C172" t="str">
            <v>R3</v>
          </cell>
          <cell r="D172" t="str">
            <v>R</v>
          </cell>
          <cell r="E172" t="str">
            <v>Sharad Jain</v>
          </cell>
        </row>
        <row r="173">
          <cell r="B173" t="str">
            <v>W00173</v>
          </cell>
          <cell r="C173" t="str">
            <v>R3</v>
          </cell>
          <cell r="D173" t="str">
            <v>R</v>
          </cell>
          <cell r="E173" t="str">
            <v>J R C Godfrey</v>
          </cell>
        </row>
        <row r="174">
          <cell r="B174" t="str">
            <v>W00174</v>
          </cell>
          <cell r="C174" t="str">
            <v>H</v>
          </cell>
          <cell r="D174" t="str">
            <v>H</v>
          </cell>
          <cell r="E174" t="str">
            <v>Sankshema Sushruta Cancer Hospital</v>
          </cell>
        </row>
        <row r="175">
          <cell r="B175" t="str">
            <v>W00177</v>
          </cell>
          <cell r="C175" t="str">
            <v>NA</v>
          </cell>
          <cell r="D175" t="str">
            <v>NA</v>
          </cell>
          <cell r="E175" t="str">
            <v>A G Neuro Hospital (P) Ltd.</v>
          </cell>
        </row>
        <row r="176">
          <cell r="B176" t="str">
            <v>W00178</v>
          </cell>
          <cell r="C176" t="str">
            <v>NA</v>
          </cell>
          <cell r="D176" t="str">
            <v>NA</v>
          </cell>
          <cell r="E176" t="str">
            <v>Woodlands CT Scan Centre</v>
          </cell>
        </row>
        <row r="177">
          <cell r="B177" t="str">
            <v>W00179</v>
          </cell>
          <cell r="C177" t="str">
            <v>R3</v>
          </cell>
          <cell r="D177" t="str">
            <v>R</v>
          </cell>
          <cell r="E177" t="str">
            <v>Joshi Nursing Home</v>
          </cell>
        </row>
        <row r="178">
          <cell r="B178" t="str">
            <v>W00180</v>
          </cell>
          <cell r="C178" t="str">
            <v>R3</v>
          </cell>
          <cell r="D178" t="str">
            <v>R</v>
          </cell>
          <cell r="E178" t="str">
            <v>Basant Kumar Pattanaik</v>
          </cell>
        </row>
        <row r="179">
          <cell r="B179" t="str">
            <v>W00181</v>
          </cell>
          <cell r="C179" t="str">
            <v>R1</v>
          </cell>
          <cell r="D179" t="str">
            <v>R</v>
          </cell>
          <cell r="E179" t="str">
            <v>Medinova Diagnostic Services Ltd.-4</v>
          </cell>
        </row>
        <row r="180">
          <cell r="B180" t="str">
            <v>W00182</v>
          </cell>
          <cell r="C180" t="str">
            <v>R3</v>
          </cell>
          <cell r="D180" t="str">
            <v>R</v>
          </cell>
          <cell r="E180" t="str">
            <v>Haryana Ultrasound Centre</v>
          </cell>
        </row>
        <row r="181">
          <cell r="B181" t="str">
            <v>W00183</v>
          </cell>
          <cell r="C181" t="str">
            <v>R3</v>
          </cell>
          <cell r="D181" t="str">
            <v>R</v>
          </cell>
          <cell r="E181" t="str">
            <v>Okay Diagnostics Research Centre Pvt Ltd.</v>
          </cell>
        </row>
        <row r="182">
          <cell r="B182" t="str">
            <v>W00184</v>
          </cell>
          <cell r="C182" t="str">
            <v>R3</v>
          </cell>
          <cell r="D182" t="str">
            <v>R</v>
          </cell>
          <cell r="E182" t="str">
            <v>Sangeetha Hospital</v>
          </cell>
        </row>
        <row r="183">
          <cell r="B183" t="str">
            <v>W00185</v>
          </cell>
          <cell r="C183" t="str">
            <v>R3</v>
          </cell>
          <cell r="D183" t="str">
            <v>R</v>
          </cell>
          <cell r="E183" t="str">
            <v>X Labs Hospital &amp; Diagnosis Centre Pvt Ltd.</v>
          </cell>
        </row>
        <row r="184">
          <cell r="B184" t="str">
            <v>W00186</v>
          </cell>
          <cell r="C184" t="str">
            <v>R3</v>
          </cell>
          <cell r="D184" t="str">
            <v>R</v>
          </cell>
          <cell r="E184" t="str">
            <v>Gulab Nursing Home</v>
          </cell>
        </row>
        <row r="185">
          <cell r="B185" t="str">
            <v>W00187</v>
          </cell>
          <cell r="C185" t="str">
            <v>NA</v>
          </cell>
          <cell r="D185" t="str">
            <v>NA</v>
          </cell>
          <cell r="E185" t="str">
            <v>R N Panda</v>
          </cell>
        </row>
        <row r="186">
          <cell r="B186" t="str">
            <v>W00189</v>
          </cell>
          <cell r="C186" t="str">
            <v>R1</v>
          </cell>
          <cell r="D186" t="str">
            <v>R</v>
          </cell>
          <cell r="E186" t="str">
            <v>Kovai Scan Centre</v>
          </cell>
        </row>
        <row r="187">
          <cell r="B187" t="str">
            <v>W00190</v>
          </cell>
          <cell r="C187" t="str">
            <v>R1</v>
          </cell>
          <cell r="D187" t="str">
            <v>R</v>
          </cell>
          <cell r="E187" t="str">
            <v>Medicave Diagnostic Centre (P) Ltd.-1</v>
          </cell>
        </row>
        <row r="188">
          <cell r="B188" t="str">
            <v>W00191</v>
          </cell>
          <cell r="C188" t="str">
            <v>R1</v>
          </cell>
          <cell r="D188" t="str">
            <v>R</v>
          </cell>
          <cell r="E188" t="str">
            <v>Canray</v>
          </cell>
        </row>
        <row r="189">
          <cell r="B189" t="str">
            <v>W00192</v>
          </cell>
          <cell r="C189" t="str">
            <v>R3</v>
          </cell>
          <cell r="D189" t="str">
            <v>R</v>
          </cell>
          <cell r="E189" t="str">
            <v>Medinova Diagnostic Services Ltd.-3</v>
          </cell>
        </row>
        <row r="190">
          <cell r="B190" t="str">
            <v>W00193</v>
          </cell>
          <cell r="C190" t="str">
            <v>R1</v>
          </cell>
          <cell r="D190" t="str">
            <v>R</v>
          </cell>
          <cell r="E190" t="str">
            <v>Travancore Scans Pvt Ltd.-1</v>
          </cell>
        </row>
        <row r="191">
          <cell r="B191" t="str">
            <v>W00194</v>
          </cell>
          <cell r="C191" t="str">
            <v>NA</v>
          </cell>
          <cell r="D191" t="str">
            <v>NA</v>
          </cell>
          <cell r="E191" t="str">
            <v>Medwin Diagnostic</v>
          </cell>
        </row>
        <row r="192">
          <cell r="B192" t="str">
            <v>W00195</v>
          </cell>
          <cell r="C192" t="str">
            <v>R3</v>
          </cell>
          <cell r="D192" t="str">
            <v>R</v>
          </cell>
          <cell r="E192" t="str">
            <v>Eko Diagnostic Pvt Ltd.-3</v>
          </cell>
        </row>
        <row r="193">
          <cell r="B193" t="str">
            <v>W00196</v>
          </cell>
          <cell r="C193" t="str">
            <v>R3</v>
          </cell>
          <cell r="D193" t="str">
            <v>R</v>
          </cell>
          <cell r="E193" t="str">
            <v>Masih X-Ray &amp; Sonography, Ujjain-2</v>
          </cell>
        </row>
        <row r="194">
          <cell r="B194" t="str">
            <v>W00197</v>
          </cell>
          <cell r="C194" t="str">
            <v>R3</v>
          </cell>
          <cell r="D194" t="str">
            <v>R</v>
          </cell>
          <cell r="E194" t="str">
            <v>Amba Diagnostic Centre</v>
          </cell>
        </row>
        <row r="195">
          <cell r="B195" t="str">
            <v>W00198</v>
          </cell>
          <cell r="C195" t="str">
            <v>NA</v>
          </cell>
          <cell r="D195" t="str">
            <v>NA</v>
          </cell>
          <cell r="E195" t="str">
            <v>Life Medical Centre</v>
          </cell>
        </row>
        <row r="196">
          <cell r="B196" t="str">
            <v>W00199</v>
          </cell>
          <cell r="C196" t="str">
            <v>H</v>
          </cell>
          <cell r="D196" t="str">
            <v>H</v>
          </cell>
          <cell r="E196" t="str">
            <v>Pravara Medical Trust</v>
          </cell>
        </row>
        <row r="197">
          <cell r="B197" t="str">
            <v>W00200</v>
          </cell>
          <cell r="C197" t="str">
            <v>R3</v>
          </cell>
          <cell r="D197" t="str">
            <v>R</v>
          </cell>
          <cell r="E197" t="str">
            <v>New Nightingale Nursing Home</v>
          </cell>
        </row>
        <row r="198">
          <cell r="B198" t="str">
            <v>W00201</v>
          </cell>
          <cell r="C198" t="str">
            <v>R3</v>
          </cell>
          <cell r="D198" t="str">
            <v>R</v>
          </cell>
          <cell r="E198" t="str">
            <v>K G Healthcare Ltd.</v>
          </cell>
        </row>
        <row r="199">
          <cell r="B199" t="str">
            <v>W00202</v>
          </cell>
          <cell r="C199" t="str">
            <v>C</v>
          </cell>
          <cell r="D199" t="str">
            <v>R</v>
          </cell>
          <cell r="E199" t="str">
            <v>Infertility Clinic &amp; Research Centre</v>
          </cell>
        </row>
        <row r="200">
          <cell r="B200" t="str">
            <v>W00203</v>
          </cell>
          <cell r="C200" t="str">
            <v>NA</v>
          </cell>
          <cell r="D200" t="str">
            <v>NA</v>
          </cell>
          <cell r="E200" t="str">
            <v>Moidu's Medicare Pvt Ltd.</v>
          </cell>
        </row>
        <row r="201">
          <cell r="B201" t="str">
            <v>W00204</v>
          </cell>
          <cell r="C201" t="str">
            <v>H</v>
          </cell>
          <cell r="D201" t="str">
            <v>H</v>
          </cell>
          <cell r="E201" t="str">
            <v>Vidarbha 3D Scan Centre</v>
          </cell>
        </row>
        <row r="202">
          <cell r="B202" t="str">
            <v>W00205</v>
          </cell>
          <cell r="C202" t="str">
            <v>C</v>
          </cell>
          <cell r="D202" t="str">
            <v>R</v>
          </cell>
          <cell r="E202" t="str">
            <v>Kalpana Nursing Home</v>
          </cell>
        </row>
        <row r="203">
          <cell r="B203" t="str">
            <v>W00206</v>
          </cell>
          <cell r="C203" t="str">
            <v>NA</v>
          </cell>
          <cell r="D203" t="str">
            <v>NA</v>
          </cell>
          <cell r="E203" t="str">
            <v>Berean Medical Centre</v>
          </cell>
        </row>
        <row r="204">
          <cell r="B204" t="str">
            <v>W00207</v>
          </cell>
          <cell r="C204" t="str">
            <v>R3</v>
          </cell>
          <cell r="D204" t="str">
            <v>R</v>
          </cell>
          <cell r="E204" t="str">
            <v>Meenakshi Das-2</v>
          </cell>
        </row>
        <row r="205">
          <cell r="B205" t="str">
            <v>W00208</v>
          </cell>
          <cell r="C205" t="str">
            <v>R3</v>
          </cell>
          <cell r="D205" t="str">
            <v>R</v>
          </cell>
          <cell r="E205" t="str">
            <v>Vijay Kulshreshtra</v>
          </cell>
        </row>
        <row r="206">
          <cell r="B206" t="str">
            <v>W00209</v>
          </cell>
          <cell r="C206" t="str">
            <v>NA</v>
          </cell>
          <cell r="D206" t="str">
            <v>NA</v>
          </cell>
          <cell r="E206" t="str">
            <v>Jay Pee Ultrasound &amp; X-Ray Centre</v>
          </cell>
        </row>
        <row r="207">
          <cell r="B207" t="str">
            <v>W00210</v>
          </cell>
          <cell r="C207" t="str">
            <v>R3</v>
          </cell>
          <cell r="D207" t="str">
            <v>R</v>
          </cell>
          <cell r="E207" t="str">
            <v>Sewa Polyclinic &amp; Diagnostic Centre</v>
          </cell>
        </row>
        <row r="208">
          <cell r="B208" t="str">
            <v>W00211</v>
          </cell>
          <cell r="C208" t="str">
            <v>R1</v>
          </cell>
          <cell r="D208" t="str">
            <v>R</v>
          </cell>
          <cell r="E208" t="str">
            <v>K Jayaram Naidu</v>
          </cell>
        </row>
        <row r="209">
          <cell r="B209" t="str">
            <v>W00212</v>
          </cell>
          <cell r="C209" t="str">
            <v>R3</v>
          </cell>
          <cell r="D209" t="str">
            <v>R</v>
          </cell>
          <cell r="E209" t="str">
            <v>Karthik Scans &amp; Diagnostic Centre</v>
          </cell>
        </row>
        <row r="210">
          <cell r="B210" t="str">
            <v>W00213</v>
          </cell>
          <cell r="C210" t="str">
            <v>R3</v>
          </cell>
          <cell r="D210" t="str">
            <v>R</v>
          </cell>
          <cell r="E210" t="str">
            <v>Popular X-Ray Centre</v>
          </cell>
        </row>
        <row r="211">
          <cell r="B211" t="str">
            <v>W00214</v>
          </cell>
          <cell r="C211" t="str">
            <v>R3</v>
          </cell>
          <cell r="D211" t="str">
            <v>R</v>
          </cell>
          <cell r="E211" t="str">
            <v>Moulana Hospital &amp; Scanning Centre</v>
          </cell>
        </row>
        <row r="212">
          <cell r="B212" t="str">
            <v>W00215</v>
          </cell>
          <cell r="C212" t="str">
            <v>R1</v>
          </cell>
          <cell r="D212" t="str">
            <v>R</v>
          </cell>
          <cell r="E212" t="str">
            <v>Prayag Scanning Pvt Ltd.</v>
          </cell>
        </row>
        <row r="213">
          <cell r="B213" t="str">
            <v>W00216</v>
          </cell>
          <cell r="C213" t="str">
            <v>NA</v>
          </cell>
          <cell r="D213" t="str">
            <v>NA</v>
          </cell>
          <cell r="E213" t="str">
            <v>Ashwini Childrens Hospital</v>
          </cell>
        </row>
        <row r="214">
          <cell r="B214" t="str">
            <v>W00217</v>
          </cell>
          <cell r="C214" t="str">
            <v>R3</v>
          </cell>
          <cell r="D214" t="str">
            <v>R</v>
          </cell>
          <cell r="E214" t="str">
            <v>Sandeep Healthcare Services</v>
          </cell>
        </row>
        <row r="215">
          <cell r="B215" t="str">
            <v>W00218</v>
          </cell>
          <cell r="C215" t="str">
            <v>NA</v>
          </cell>
          <cell r="D215" t="str">
            <v>NA</v>
          </cell>
          <cell r="E215" t="str">
            <v>Ultrasonix-1</v>
          </cell>
        </row>
        <row r="216">
          <cell r="B216" t="str">
            <v>W00220</v>
          </cell>
          <cell r="C216" t="str">
            <v>NA</v>
          </cell>
          <cell r="D216" t="str">
            <v>NA</v>
          </cell>
          <cell r="E216" t="str">
            <v>Fort Scan Limited</v>
          </cell>
        </row>
        <row r="217">
          <cell r="B217" t="str">
            <v>W00221</v>
          </cell>
          <cell r="C217" t="str">
            <v>R1</v>
          </cell>
          <cell r="D217" t="str">
            <v>R</v>
          </cell>
          <cell r="E217" t="str">
            <v>Medinova Diagnostic Services Ltd.-5</v>
          </cell>
        </row>
        <row r="218">
          <cell r="B218" t="str">
            <v>W00222</v>
          </cell>
          <cell r="C218" t="str">
            <v>R1</v>
          </cell>
          <cell r="D218" t="str">
            <v>R</v>
          </cell>
          <cell r="E218" t="str">
            <v>Marathwada Cancer Hospital &amp; Research Centre (P) Ltd.</v>
          </cell>
        </row>
        <row r="219">
          <cell r="B219" t="str">
            <v>W00223</v>
          </cell>
          <cell r="C219" t="str">
            <v>R3</v>
          </cell>
          <cell r="D219" t="str">
            <v>R</v>
          </cell>
          <cell r="E219" t="str">
            <v>Priya Scans</v>
          </cell>
        </row>
        <row r="220">
          <cell r="B220" t="str">
            <v>W00224</v>
          </cell>
          <cell r="C220" t="str">
            <v>R3</v>
          </cell>
          <cell r="D220" t="str">
            <v>R</v>
          </cell>
          <cell r="E220" t="str">
            <v>D K Subramanya Reddy</v>
          </cell>
        </row>
        <row r="221">
          <cell r="B221" t="str">
            <v>W00225</v>
          </cell>
          <cell r="C221" t="str">
            <v>R3</v>
          </cell>
          <cell r="D221" t="str">
            <v>R</v>
          </cell>
          <cell r="E221" t="str">
            <v>G Neuromed Diagnostic Centre Pvt Ltd.-2</v>
          </cell>
        </row>
        <row r="222">
          <cell r="B222" t="str">
            <v>W00226</v>
          </cell>
          <cell r="C222" t="str">
            <v>R1</v>
          </cell>
          <cell r="D222" t="str">
            <v>R</v>
          </cell>
          <cell r="E222" t="str">
            <v>N Sethuraman-2</v>
          </cell>
        </row>
        <row r="223">
          <cell r="B223" t="str">
            <v>W00227</v>
          </cell>
          <cell r="C223" t="str">
            <v>R1</v>
          </cell>
          <cell r="D223" t="str">
            <v>R</v>
          </cell>
          <cell r="E223" t="str">
            <v>N Sethuraman-3</v>
          </cell>
        </row>
        <row r="224">
          <cell r="B224" t="str">
            <v>W00228</v>
          </cell>
          <cell r="C224" t="str">
            <v>NA</v>
          </cell>
          <cell r="D224" t="str">
            <v>NA</v>
          </cell>
          <cell r="E224" t="str">
            <v>Usmanpura CT Scan Centre</v>
          </cell>
        </row>
        <row r="225">
          <cell r="B225" t="str">
            <v>W00229</v>
          </cell>
          <cell r="C225" t="str">
            <v>R1</v>
          </cell>
          <cell r="D225" t="str">
            <v>R</v>
          </cell>
          <cell r="E225" t="str">
            <v>Care Home &amp; Diagnostic Centre</v>
          </cell>
        </row>
        <row r="226">
          <cell r="B226" t="str">
            <v>W00230</v>
          </cell>
          <cell r="C226" t="str">
            <v>R1</v>
          </cell>
          <cell r="D226" t="str">
            <v>R</v>
          </cell>
          <cell r="E226" t="str">
            <v>Siddayya Kundlamath</v>
          </cell>
        </row>
        <row r="227">
          <cell r="B227" t="str">
            <v>W00231</v>
          </cell>
          <cell r="C227" t="str">
            <v>R1</v>
          </cell>
          <cell r="D227" t="str">
            <v>R</v>
          </cell>
          <cell r="E227" t="str">
            <v>Murari Prasad Mishra</v>
          </cell>
        </row>
        <row r="228">
          <cell r="B228" t="str">
            <v>W00232</v>
          </cell>
          <cell r="C228" t="str">
            <v>R3</v>
          </cell>
          <cell r="D228" t="str">
            <v>R</v>
          </cell>
          <cell r="E228" t="str">
            <v>O S Rajendran</v>
          </cell>
        </row>
        <row r="229">
          <cell r="B229" t="str">
            <v>W00233</v>
          </cell>
          <cell r="C229" t="str">
            <v>R1</v>
          </cell>
          <cell r="D229" t="str">
            <v>R</v>
          </cell>
          <cell r="E229" t="str">
            <v>Kalpana Jakhu (Mrs)</v>
          </cell>
        </row>
        <row r="230">
          <cell r="B230" t="str">
            <v>W00234</v>
          </cell>
          <cell r="C230" t="str">
            <v>NA</v>
          </cell>
          <cell r="D230" t="str">
            <v>NA</v>
          </cell>
          <cell r="E230" t="str">
            <v>Medimark Health Services Pvt Ltd.</v>
          </cell>
        </row>
        <row r="231">
          <cell r="B231" t="str">
            <v>W00235</v>
          </cell>
          <cell r="C231" t="str">
            <v>R1</v>
          </cell>
          <cell r="D231" t="str">
            <v>R</v>
          </cell>
          <cell r="E231" t="str">
            <v>CDR Medical Industries Ltd.</v>
          </cell>
        </row>
        <row r="232">
          <cell r="B232" t="str">
            <v>W00236</v>
          </cell>
          <cell r="C232" t="str">
            <v>R3</v>
          </cell>
          <cell r="D232" t="str">
            <v>R</v>
          </cell>
          <cell r="E232" t="str">
            <v>B I Jaffery</v>
          </cell>
        </row>
        <row r="233">
          <cell r="B233" t="str">
            <v>W00237</v>
          </cell>
          <cell r="C233" t="str">
            <v>R3</v>
          </cell>
          <cell r="D233" t="str">
            <v>R</v>
          </cell>
          <cell r="E233" t="str">
            <v>Verdict Diagnostic Ltd.-1</v>
          </cell>
        </row>
        <row r="234">
          <cell r="B234" t="str">
            <v>W00239</v>
          </cell>
          <cell r="C234" t="str">
            <v>NA</v>
          </cell>
          <cell r="D234" t="str">
            <v>NA</v>
          </cell>
          <cell r="E234" t="str">
            <v>Mangal Anand Healthcare Ltd.</v>
          </cell>
        </row>
        <row r="235">
          <cell r="B235" t="str">
            <v>W00240</v>
          </cell>
          <cell r="C235" t="str">
            <v>R1</v>
          </cell>
          <cell r="D235" t="str">
            <v>R</v>
          </cell>
          <cell r="E235" t="str">
            <v>Kamal Narain</v>
          </cell>
        </row>
        <row r="236">
          <cell r="B236" t="str">
            <v>W00241</v>
          </cell>
          <cell r="C236" t="str">
            <v>R1</v>
          </cell>
          <cell r="D236" t="str">
            <v>R</v>
          </cell>
          <cell r="E236" t="str">
            <v>Dilip Chana Parija</v>
          </cell>
        </row>
        <row r="237">
          <cell r="B237" t="str">
            <v>W00242</v>
          </cell>
          <cell r="C237" t="str">
            <v>R1</v>
          </cell>
          <cell r="D237" t="str">
            <v>R</v>
          </cell>
          <cell r="E237" t="str">
            <v>Bharat Scans Pvt Ltd.-1</v>
          </cell>
        </row>
        <row r="238">
          <cell r="B238" t="str">
            <v>W00243</v>
          </cell>
          <cell r="C238" t="str">
            <v>R1</v>
          </cell>
          <cell r="D238" t="str">
            <v>R</v>
          </cell>
          <cell r="E238" t="str">
            <v>Zia-Ul-Hasan Rizvi</v>
          </cell>
        </row>
        <row r="239">
          <cell r="B239" t="str">
            <v>W00244</v>
          </cell>
          <cell r="C239" t="str">
            <v>R1</v>
          </cell>
          <cell r="D239" t="str">
            <v>R</v>
          </cell>
          <cell r="E239" t="str">
            <v>Rekha Mishra</v>
          </cell>
        </row>
        <row r="240">
          <cell r="B240" t="str">
            <v>W00245</v>
          </cell>
          <cell r="C240" t="str">
            <v>R1</v>
          </cell>
          <cell r="D240" t="str">
            <v>R</v>
          </cell>
          <cell r="E240" t="str">
            <v>G Bakthavathsalam</v>
          </cell>
        </row>
        <row r="241">
          <cell r="B241" t="str">
            <v>W00246</v>
          </cell>
          <cell r="C241" t="str">
            <v>R1</v>
          </cell>
          <cell r="D241" t="str">
            <v>R</v>
          </cell>
          <cell r="E241" t="str">
            <v>Vijaya Medical Centre-3</v>
          </cell>
        </row>
        <row r="242">
          <cell r="B242" t="str">
            <v>W00247</v>
          </cell>
          <cell r="C242" t="str">
            <v>R1</v>
          </cell>
          <cell r="D242" t="str">
            <v>R</v>
          </cell>
          <cell r="E242" t="str">
            <v>Sri Venkateswara Diagnostics Pvt Ltd.</v>
          </cell>
        </row>
        <row r="243">
          <cell r="B243" t="str">
            <v>W00248</v>
          </cell>
          <cell r="C243" t="str">
            <v>NA</v>
          </cell>
          <cell r="D243" t="str">
            <v>NA</v>
          </cell>
          <cell r="E243" t="str">
            <v>Tellicherry Co-Operative Hospital</v>
          </cell>
        </row>
        <row r="244">
          <cell r="B244" t="str">
            <v>W00249</v>
          </cell>
          <cell r="C244" t="str">
            <v>NA</v>
          </cell>
          <cell r="D244" t="str">
            <v>NA</v>
          </cell>
          <cell r="E244" t="str">
            <v>Cochin Cooperative Hospital Society Ltd.</v>
          </cell>
        </row>
        <row r="245">
          <cell r="B245" t="str">
            <v>W00250</v>
          </cell>
          <cell r="C245" t="str">
            <v>R1</v>
          </cell>
          <cell r="D245" t="str">
            <v>R</v>
          </cell>
          <cell r="E245" t="str">
            <v>Assam Hospitals Ltd.</v>
          </cell>
        </row>
        <row r="246">
          <cell r="B246" t="str">
            <v>W00251</v>
          </cell>
          <cell r="C246" t="str">
            <v>R1</v>
          </cell>
          <cell r="D246" t="str">
            <v>R</v>
          </cell>
          <cell r="E246" t="str">
            <v>Assam Hospitals Ltd.</v>
          </cell>
        </row>
        <row r="247">
          <cell r="B247" t="str">
            <v>W00252</v>
          </cell>
          <cell r="C247" t="str">
            <v>R1</v>
          </cell>
          <cell r="D247" t="str">
            <v>R</v>
          </cell>
          <cell r="E247" t="str">
            <v>Assam Hospitals Ltd.</v>
          </cell>
        </row>
        <row r="248">
          <cell r="B248" t="str">
            <v>W00253</v>
          </cell>
          <cell r="C248" t="str">
            <v>R1</v>
          </cell>
          <cell r="D248" t="str">
            <v>R</v>
          </cell>
          <cell r="E248" t="str">
            <v>Ajit Kumar Tyagi</v>
          </cell>
        </row>
        <row r="249">
          <cell r="B249" t="str">
            <v>W00254</v>
          </cell>
          <cell r="C249" t="str">
            <v>H</v>
          </cell>
          <cell r="D249" t="str">
            <v>H</v>
          </cell>
          <cell r="E249" t="str">
            <v>Spandan Diagnostic &amp; Research Centre (P) Ltd-1</v>
          </cell>
        </row>
        <row r="250">
          <cell r="B250" t="str">
            <v>W00255</v>
          </cell>
          <cell r="C250" t="str">
            <v>R1</v>
          </cell>
          <cell r="D250" t="str">
            <v>R</v>
          </cell>
          <cell r="E250" t="str">
            <v>Kamala Shanmugam</v>
          </cell>
        </row>
        <row r="251">
          <cell r="B251" t="str">
            <v>W00256</v>
          </cell>
          <cell r="C251" t="str">
            <v>R1</v>
          </cell>
          <cell r="D251" t="str">
            <v>R</v>
          </cell>
          <cell r="E251" t="str">
            <v>United Scan Centre</v>
          </cell>
        </row>
        <row r="252">
          <cell r="B252" t="str">
            <v>W00257</v>
          </cell>
          <cell r="C252" t="str">
            <v>R1</v>
          </cell>
          <cell r="D252" t="str">
            <v>R</v>
          </cell>
          <cell r="E252" t="str">
            <v>Shri Mukandi Lal Memorial Foundation for Heart &amp; Medical Care</v>
          </cell>
        </row>
        <row r="253">
          <cell r="B253" t="str">
            <v>W00258</v>
          </cell>
          <cell r="C253" t="str">
            <v>R1</v>
          </cell>
          <cell r="D253" t="str">
            <v>R</v>
          </cell>
          <cell r="E253" t="str">
            <v>Agnes M P Rayal</v>
          </cell>
        </row>
        <row r="254">
          <cell r="B254" t="str">
            <v>W00259</v>
          </cell>
          <cell r="C254" t="str">
            <v>R1</v>
          </cell>
          <cell r="D254" t="str">
            <v>R</v>
          </cell>
          <cell r="E254" t="str">
            <v>Hemant Thakkar</v>
          </cell>
        </row>
        <row r="255">
          <cell r="B255" t="str">
            <v>W00260</v>
          </cell>
          <cell r="C255" t="str">
            <v>NA</v>
          </cell>
          <cell r="D255" t="str">
            <v>NA</v>
          </cell>
          <cell r="E255" t="str">
            <v>S N Kuchhal</v>
          </cell>
        </row>
        <row r="256">
          <cell r="B256" t="str">
            <v>W00261</v>
          </cell>
          <cell r="C256" t="str">
            <v>R1</v>
          </cell>
          <cell r="D256" t="str">
            <v>R</v>
          </cell>
          <cell r="E256" t="str">
            <v>Infertility Institute &amp; Research Centre Pvt Limited</v>
          </cell>
        </row>
        <row r="257">
          <cell r="B257" t="str">
            <v>W00262</v>
          </cell>
          <cell r="C257" t="str">
            <v>R1</v>
          </cell>
          <cell r="D257" t="str">
            <v>R</v>
          </cell>
          <cell r="E257" t="str">
            <v>Anil Patil</v>
          </cell>
        </row>
        <row r="258">
          <cell r="B258" t="str">
            <v>W00263</v>
          </cell>
          <cell r="C258" t="str">
            <v>R1</v>
          </cell>
          <cell r="D258" t="str">
            <v>R</v>
          </cell>
          <cell r="E258" t="str">
            <v>B C Choubey</v>
          </cell>
        </row>
        <row r="259">
          <cell r="B259" t="str">
            <v>W00264</v>
          </cell>
          <cell r="C259" t="str">
            <v>R1</v>
          </cell>
          <cell r="D259" t="str">
            <v>R</v>
          </cell>
          <cell r="E259" t="str">
            <v>Rai Memorial Medical Centre</v>
          </cell>
        </row>
        <row r="260">
          <cell r="B260" t="str">
            <v>W00265</v>
          </cell>
          <cell r="C260" t="str">
            <v>R3</v>
          </cell>
          <cell r="D260" t="str">
            <v>R</v>
          </cell>
          <cell r="E260" t="str">
            <v>Little Flower Religious &amp; Charitable Society</v>
          </cell>
        </row>
        <row r="261">
          <cell r="B261" t="str">
            <v>W00266</v>
          </cell>
          <cell r="C261" t="str">
            <v>R1</v>
          </cell>
          <cell r="D261" t="str">
            <v>R</v>
          </cell>
          <cell r="E261" t="str">
            <v>Gurmail Singh</v>
          </cell>
        </row>
        <row r="262">
          <cell r="B262" t="str">
            <v>W00268</v>
          </cell>
          <cell r="C262" t="str">
            <v>R1</v>
          </cell>
          <cell r="D262" t="str">
            <v>R</v>
          </cell>
          <cell r="E262" t="str">
            <v>Ganesh Scan Centre</v>
          </cell>
        </row>
        <row r="263">
          <cell r="B263" t="str">
            <v>W00269</v>
          </cell>
          <cell r="C263" t="str">
            <v>R1</v>
          </cell>
          <cell r="D263" t="str">
            <v>R</v>
          </cell>
          <cell r="E263" t="str">
            <v>Sunil Bhatia</v>
          </cell>
        </row>
        <row r="264">
          <cell r="B264" t="str">
            <v>W00270</v>
          </cell>
          <cell r="C264" t="str">
            <v>R1</v>
          </cell>
          <cell r="D264" t="str">
            <v>R</v>
          </cell>
          <cell r="E264" t="str">
            <v>M K Saraogi</v>
          </cell>
        </row>
        <row r="265">
          <cell r="B265" t="str">
            <v>W00501</v>
          </cell>
          <cell r="C265" t="str">
            <v>R3</v>
          </cell>
          <cell r="D265" t="str">
            <v>R</v>
          </cell>
          <cell r="E265" t="str">
            <v>Positive Health Care</v>
          </cell>
        </row>
        <row r="266">
          <cell r="B266" t="str">
            <v>W00502</v>
          </cell>
          <cell r="C266" t="str">
            <v>H</v>
          </cell>
          <cell r="D266" t="str">
            <v>H</v>
          </cell>
          <cell r="E266" t="str">
            <v>Bhuvan X-ray</v>
          </cell>
        </row>
        <row r="267">
          <cell r="B267" t="str">
            <v>W00503</v>
          </cell>
          <cell r="C267" t="str">
            <v>R3</v>
          </cell>
          <cell r="D267" t="str">
            <v>R</v>
          </cell>
          <cell r="E267" t="str">
            <v>Galav Scan Centre</v>
          </cell>
        </row>
        <row r="268">
          <cell r="B268" t="str">
            <v>W00505</v>
          </cell>
          <cell r="C268" t="str">
            <v>R3</v>
          </cell>
          <cell r="D268" t="str">
            <v>R</v>
          </cell>
          <cell r="E268" t="str">
            <v>Hospito India Medical Foundation Ltd.-3</v>
          </cell>
        </row>
        <row r="269">
          <cell r="B269" t="str">
            <v>W00506</v>
          </cell>
          <cell r="C269" t="str">
            <v>R1</v>
          </cell>
          <cell r="D269" t="str">
            <v>R</v>
          </cell>
          <cell r="E269" t="str">
            <v>Modiu's Medicare-2</v>
          </cell>
        </row>
        <row r="270">
          <cell r="B270" t="str">
            <v>W10001</v>
          </cell>
          <cell r="C270" t="str">
            <v>R1</v>
          </cell>
          <cell r="D270" t="str">
            <v>R</v>
          </cell>
          <cell r="E270" t="str">
            <v>R.N. Bagga</v>
          </cell>
        </row>
        <row r="271">
          <cell r="B271" t="str">
            <v>W10002</v>
          </cell>
          <cell r="C271" t="str">
            <v>R1</v>
          </cell>
          <cell r="D271" t="str">
            <v>R</v>
          </cell>
          <cell r="E271" t="str">
            <v>Harbans K. Singh</v>
          </cell>
        </row>
        <row r="272">
          <cell r="B272" t="str">
            <v>W10003</v>
          </cell>
          <cell r="C272" t="str">
            <v>R1</v>
          </cell>
          <cell r="D272" t="str">
            <v>R</v>
          </cell>
          <cell r="E272" t="str">
            <v>Raj Kumar Gupta</v>
          </cell>
        </row>
        <row r="273">
          <cell r="B273" t="str">
            <v>W10004</v>
          </cell>
          <cell r="C273" t="str">
            <v>R1</v>
          </cell>
          <cell r="D273" t="str">
            <v>R</v>
          </cell>
          <cell r="E273" t="str">
            <v>Ultrasonix-2</v>
          </cell>
        </row>
        <row r="274">
          <cell r="B274" t="str">
            <v>W10005</v>
          </cell>
          <cell r="C274" t="str">
            <v>R1</v>
          </cell>
          <cell r="D274" t="str">
            <v>R</v>
          </cell>
          <cell r="E274" t="str">
            <v>Kishore Diagnostic (P) L.-2</v>
          </cell>
        </row>
        <row r="275">
          <cell r="B275" t="str">
            <v>W10006</v>
          </cell>
          <cell r="C275" t="str">
            <v>R1</v>
          </cell>
          <cell r="D275" t="str">
            <v>R</v>
          </cell>
          <cell r="E275" t="str">
            <v>Saral Advanced Diagn..</v>
          </cell>
        </row>
        <row r="276">
          <cell r="B276" t="str">
            <v>W10007</v>
          </cell>
          <cell r="C276" t="str">
            <v>RB</v>
          </cell>
          <cell r="D276" t="str">
            <v>RB</v>
          </cell>
          <cell r="E276" t="str">
            <v>Sheel Nursing Home P.L.</v>
          </cell>
        </row>
        <row r="277">
          <cell r="B277" t="str">
            <v>W10008</v>
          </cell>
          <cell r="C277" t="str">
            <v>R1</v>
          </cell>
          <cell r="D277" t="str">
            <v>R</v>
          </cell>
          <cell r="E277" t="str">
            <v>Christraj Hospital</v>
          </cell>
        </row>
        <row r="278">
          <cell r="B278" t="str">
            <v>W10009</v>
          </cell>
          <cell r="C278" t="str">
            <v>R1</v>
          </cell>
          <cell r="D278" t="str">
            <v>R</v>
          </cell>
          <cell r="E278" t="str">
            <v>Thankam Panose</v>
          </cell>
        </row>
        <row r="279">
          <cell r="B279" t="str">
            <v>W10010</v>
          </cell>
          <cell r="C279" t="str">
            <v>R1</v>
          </cell>
          <cell r="D279" t="str">
            <v>R</v>
          </cell>
          <cell r="E279" t="str">
            <v>Sriniwasa Untrasound Sca..</v>
          </cell>
        </row>
        <row r="280">
          <cell r="B280" t="str">
            <v>W10011</v>
          </cell>
          <cell r="C280" t="str">
            <v>R1</v>
          </cell>
          <cell r="D280" t="str">
            <v>R</v>
          </cell>
          <cell r="E280" t="str">
            <v>Shubham Diagnostic Centre</v>
          </cell>
        </row>
        <row r="281">
          <cell r="B281" t="str">
            <v>W10012</v>
          </cell>
          <cell r="C281" t="str">
            <v>R1</v>
          </cell>
          <cell r="D281" t="str">
            <v>R</v>
          </cell>
          <cell r="E281" t="str">
            <v>Y K Diagnostic</v>
          </cell>
        </row>
        <row r="282">
          <cell r="B282" t="str">
            <v>W10013</v>
          </cell>
          <cell r="C282" t="str">
            <v>R3</v>
          </cell>
          <cell r="D282" t="str">
            <v>R</v>
          </cell>
          <cell r="E282" t="str">
            <v>BBS Mediscanners P.L.</v>
          </cell>
        </row>
        <row r="283">
          <cell r="B283" t="str">
            <v>W10014</v>
          </cell>
          <cell r="C283" t="str">
            <v>R1</v>
          </cell>
          <cell r="D283" t="str">
            <v>R</v>
          </cell>
          <cell r="E283" t="str">
            <v>Kartiayani Nursing Home</v>
          </cell>
        </row>
        <row r="284">
          <cell r="B284" t="str">
            <v>W10015</v>
          </cell>
          <cell r="C284" t="str">
            <v>R1</v>
          </cell>
          <cell r="D284" t="str">
            <v>R</v>
          </cell>
          <cell r="E284" t="str">
            <v>Duljeet Yadav</v>
          </cell>
        </row>
        <row r="285">
          <cell r="B285" t="str">
            <v>W10016</v>
          </cell>
          <cell r="C285" t="str">
            <v>R1</v>
          </cell>
          <cell r="D285" t="str">
            <v>R</v>
          </cell>
          <cell r="E285" t="str">
            <v>Neena Kwatra</v>
          </cell>
        </row>
        <row r="286">
          <cell r="B286" t="str">
            <v>W10017</v>
          </cell>
          <cell r="C286" t="str">
            <v>R1</v>
          </cell>
          <cell r="D286" t="str">
            <v>R</v>
          </cell>
          <cell r="E286" t="str">
            <v>V.B. Rajavel</v>
          </cell>
        </row>
        <row r="287">
          <cell r="B287" t="str">
            <v>W10018</v>
          </cell>
          <cell r="C287" t="str">
            <v>R3</v>
          </cell>
          <cell r="D287" t="str">
            <v>R</v>
          </cell>
          <cell r="E287" t="str">
            <v>Verdict Diagnostics -2</v>
          </cell>
        </row>
        <row r="288">
          <cell r="B288" t="str">
            <v>W10019</v>
          </cell>
          <cell r="C288" t="str">
            <v>R1</v>
          </cell>
          <cell r="D288" t="str">
            <v>R</v>
          </cell>
          <cell r="E288" t="str">
            <v>Sri Gangacharan Hospital</v>
          </cell>
        </row>
        <row r="289">
          <cell r="B289" t="str">
            <v>W10020</v>
          </cell>
          <cell r="C289" t="str">
            <v>R1</v>
          </cell>
          <cell r="D289" t="str">
            <v>R</v>
          </cell>
          <cell r="E289" t="str">
            <v>N.S. Thakur</v>
          </cell>
        </row>
        <row r="290">
          <cell r="B290" t="str">
            <v>W10021</v>
          </cell>
          <cell r="C290" t="str">
            <v>R1</v>
          </cell>
          <cell r="D290" t="str">
            <v>R</v>
          </cell>
          <cell r="E290" t="str">
            <v>Lakshmi Scan &amp; Color..</v>
          </cell>
        </row>
        <row r="291">
          <cell r="B291" t="str">
            <v>W10022</v>
          </cell>
          <cell r="C291" t="str">
            <v>R1</v>
          </cell>
          <cell r="D291" t="str">
            <v>R</v>
          </cell>
          <cell r="E291" t="str">
            <v>Nikit P. Mehta-1</v>
          </cell>
        </row>
        <row r="292">
          <cell r="B292" t="str">
            <v>W10023</v>
          </cell>
          <cell r="C292" t="str">
            <v>R1</v>
          </cell>
          <cell r="D292" t="str">
            <v>R</v>
          </cell>
          <cell r="E292" t="str">
            <v>Peter B Aloysious Navamani</v>
          </cell>
        </row>
        <row r="293">
          <cell r="B293" t="str">
            <v>W10024</v>
          </cell>
          <cell r="C293" t="str">
            <v>R1</v>
          </cell>
          <cell r="D293" t="str">
            <v>R</v>
          </cell>
          <cell r="E293" t="str">
            <v>Ajay Wahi</v>
          </cell>
        </row>
        <row r="294">
          <cell r="B294" t="str">
            <v>W10025</v>
          </cell>
          <cell r="C294" t="str">
            <v>R1</v>
          </cell>
          <cell r="D294" t="str">
            <v>R</v>
          </cell>
          <cell r="E294" t="str">
            <v>G Surendran</v>
          </cell>
        </row>
        <row r="295">
          <cell r="B295" t="str">
            <v>W10026</v>
          </cell>
          <cell r="C295" t="str">
            <v>R1</v>
          </cell>
          <cell r="D295" t="str">
            <v>R</v>
          </cell>
          <cell r="E295" t="str">
            <v>Gopal Maheshwari</v>
          </cell>
        </row>
        <row r="296">
          <cell r="B296" t="str">
            <v>W10027</v>
          </cell>
          <cell r="C296" t="str">
            <v>R1</v>
          </cell>
          <cell r="D296" t="str">
            <v>R</v>
          </cell>
          <cell r="E296" t="str">
            <v>V Padmaja</v>
          </cell>
        </row>
        <row r="297">
          <cell r="B297" t="str">
            <v>W10028</v>
          </cell>
          <cell r="C297" t="str">
            <v>R1</v>
          </cell>
          <cell r="D297" t="str">
            <v>R</v>
          </cell>
          <cell r="E297" t="str">
            <v>R. K. Prakash</v>
          </cell>
        </row>
        <row r="298">
          <cell r="B298" t="str">
            <v>W10029</v>
          </cell>
          <cell r="C298" t="str">
            <v>R1</v>
          </cell>
          <cell r="D298" t="str">
            <v>R</v>
          </cell>
          <cell r="E298" t="str">
            <v>Vivek Sondhi</v>
          </cell>
        </row>
        <row r="299">
          <cell r="B299" t="str">
            <v>W10030</v>
          </cell>
          <cell r="C299" t="str">
            <v>R1</v>
          </cell>
          <cell r="D299" t="str">
            <v>R</v>
          </cell>
          <cell r="E299" t="str">
            <v>Kalpana Alexander</v>
          </cell>
        </row>
        <row r="300">
          <cell r="B300" t="str">
            <v>W10031</v>
          </cell>
          <cell r="C300" t="str">
            <v>R1</v>
          </cell>
          <cell r="D300" t="str">
            <v>R</v>
          </cell>
          <cell r="E300" t="str">
            <v>Surendranath Reddy</v>
          </cell>
        </row>
        <row r="301">
          <cell r="B301" t="str">
            <v>W10032</v>
          </cell>
          <cell r="C301" t="str">
            <v>R1</v>
          </cell>
          <cell r="D301" t="str">
            <v>R</v>
          </cell>
          <cell r="E301" t="str">
            <v>Christian Mission Hospital</v>
          </cell>
        </row>
        <row r="302">
          <cell r="B302" t="str">
            <v>W10033</v>
          </cell>
          <cell r="C302" t="str">
            <v>R3</v>
          </cell>
          <cell r="D302" t="str">
            <v>R</v>
          </cell>
          <cell r="E302" t="str">
            <v>Clarity MRI Centre Pvt. Ltd.</v>
          </cell>
        </row>
        <row r="303">
          <cell r="B303" t="str">
            <v>W10034</v>
          </cell>
          <cell r="C303" t="str">
            <v>R1</v>
          </cell>
          <cell r="D303" t="str">
            <v>R</v>
          </cell>
          <cell r="E303" t="str">
            <v>MOIT Hospital</v>
          </cell>
        </row>
        <row r="304">
          <cell r="B304" t="str">
            <v>W10035</v>
          </cell>
          <cell r="C304" t="str">
            <v>R1</v>
          </cell>
          <cell r="D304" t="str">
            <v>R</v>
          </cell>
          <cell r="E304" t="str">
            <v>HH Raj Dadiji Badan Kanwar</v>
          </cell>
        </row>
        <row r="305">
          <cell r="B305" t="str">
            <v>W10036</v>
          </cell>
          <cell r="C305" t="str">
            <v>R1</v>
          </cell>
          <cell r="D305" t="str">
            <v>R</v>
          </cell>
          <cell r="E305" t="str">
            <v>Vidya Scan &amp; Echo Centre</v>
          </cell>
        </row>
        <row r="306">
          <cell r="B306" t="str">
            <v>W10037</v>
          </cell>
          <cell r="C306" t="str">
            <v>R1</v>
          </cell>
          <cell r="D306" t="str">
            <v>R</v>
          </cell>
          <cell r="E306" t="str">
            <v>S. Ramakrishnan</v>
          </cell>
        </row>
        <row r="307">
          <cell r="B307" t="str">
            <v>W10038</v>
          </cell>
          <cell r="C307" t="str">
            <v>R1</v>
          </cell>
          <cell r="D307" t="str">
            <v>R</v>
          </cell>
          <cell r="E307" t="str">
            <v>C G Lakshmi Devi</v>
          </cell>
        </row>
        <row r="308">
          <cell r="B308" t="str">
            <v>W10039</v>
          </cell>
          <cell r="C308" t="str">
            <v>R1</v>
          </cell>
          <cell r="D308" t="str">
            <v>R</v>
          </cell>
          <cell r="E308" t="str">
            <v>Raghuvanshi</v>
          </cell>
        </row>
        <row r="309">
          <cell r="B309" t="str">
            <v>W10040</v>
          </cell>
          <cell r="C309" t="str">
            <v>R1</v>
          </cell>
          <cell r="D309" t="str">
            <v>R</v>
          </cell>
          <cell r="E309" t="str">
            <v>Pratima X Ray</v>
          </cell>
        </row>
        <row r="310">
          <cell r="B310" t="str">
            <v>W10041</v>
          </cell>
          <cell r="C310" t="str">
            <v>R3</v>
          </cell>
          <cell r="D310" t="str">
            <v>R</v>
          </cell>
          <cell r="E310" t="str">
            <v>Computed Radiodiagnostics-3</v>
          </cell>
        </row>
        <row r="311">
          <cell r="B311" t="str">
            <v>W10042</v>
          </cell>
          <cell r="C311" t="str">
            <v>R1</v>
          </cell>
          <cell r="D311" t="str">
            <v>R</v>
          </cell>
          <cell r="E311" t="str">
            <v>Ashok D Vora</v>
          </cell>
        </row>
        <row r="312">
          <cell r="B312" t="str">
            <v>W10043</v>
          </cell>
          <cell r="C312" t="str">
            <v>R1</v>
          </cell>
          <cell r="D312" t="str">
            <v>R</v>
          </cell>
          <cell r="E312" t="str">
            <v>Imtiaz H Shaikh</v>
          </cell>
        </row>
        <row r="313">
          <cell r="B313" t="str">
            <v>W10044</v>
          </cell>
          <cell r="C313" t="str">
            <v>R1</v>
          </cell>
          <cell r="D313" t="str">
            <v>R</v>
          </cell>
          <cell r="E313" t="str">
            <v>Paliwal Hospital P Ltd.-2</v>
          </cell>
        </row>
        <row r="314">
          <cell r="B314" t="str">
            <v>W10045</v>
          </cell>
          <cell r="C314" t="str">
            <v>R1</v>
          </cell>
          <cell r="D314" t="str">
            <v>R</v>
          </cell>
          <cell r="E314" t="str">
            <v>Subhash Jain-1</v>
          </cell>
        </row>
        <row r="315">
          <cell r="B315" t="str">
            <v>W10046</v>
          </cell>
          <cell r="C315" t="str">
            <v>R1</v>
          </cell>
          <cell r="D315" t="str">
            <v>R</v>
          </cell>
          <cell r="E315" t="str">
            <v>Vasan Medical Hall-1</v>
          </cell>
        </row>
        <row r="316">
          <cell r="B316" t="str">
            <v>W10047</v>
          </cell>
          <cell r="C316" t="str">
            <v>R3</v>
          </cell>
          <cell r="D316" t="str">
            <v>R</v>
          </cell>
          <cell r="E316" t="str">
            <v>Nikit P Mehta-2</v>
          </cell>
        </row>
        <row r="317">
          <cell r="B317" t="str">
            <v>W10048</v>
          </cell>
          <cell r="C317" t="str">
            <v>R1</v>
          </cell>
          <cell r="D317" t="str">
            <v>R</v>
          </cell>
          <cell r="E317" t="str">
            <v>Parakh Diagnostic Centre</v>
          </cell>
        </row>
        <row r="318">
          <cell r="B318" t="str">
            <v>W10049</v>
          </cell>
          <cell r="C318" t="str">
            <v>R1</v>
          </cell>
          <cell r="D318" t="str">
            <v>R</v>
          </cell>
          <cell r="E318" t="str">
            <v>Vasan Medical Hall-2</v>
          </cell>
        </row>
        <row r="319">
          <cell r="B319" t="str">
            <v>W10050</v>
          </cell>
          <cell r="C319" t="str">
            <v>R3</v>
          </cell>
          <cell r="D319" t="str">
            <v>R</v>
          </cell>
          <cell r="E319" t="str">
            <v>Mukul Mehta</v>
          </cell>
        </row>
        <row r="320">
          <cell r="B320" t="str">
            <v>W10051</v>
          </cell>
          <cell r="C320" t="str">
            <v>R1</v>
          </cell>
          <cell r="D320" t="str">
            <v>R</v>
          </cell>
          <cell r="E320" t="str">
            <v>Spandan Diagnostic &amp; Research Centre (P) Ltd-2</v>
          </cell>
        </row>
        <row r="321">
          <cell r="B321" t="str">
            <v>W10052</v>
          </cell>
          <cell r="C321" t="str">
            <v>R1</v>
          </cell>
          <cell r="D321" t="str">
            <v>R</v>
          </cell>
          <cell r="E321" t="str">
            <v>S.K. Bose</v>
          </cell>
        </row>
        <row r="322">
          <cell r="B322" t="str">
            <v>W10053</v>
          </cell>
          <cell r="C322" t="str">
            <v>R3</v>
          </cell>
          <cell r="E322" t="str">
            <v>Mangal Anand Healthcare 1</v>
          </cell>
        </row>
        <row r="323">
          <cell r="B323" t="str">
            <v>W10054</v>
          </cell>
          <cell r="C323" t="str">
            <v>R1</v>
          </cell>
          <cell r="E323" t="str">
            <v>K. C. Jain</v>
          </cell>
        </row>
        <row r="324">
          <cell r="B324" t="str">
            <v>W10055</v>
          </cell>
          <cell r="C324" t="str">
            <v>R1</v>
          </cell>
          <cell r="E324" t="str">
            <v>S. Mohd. Akram</v>
          </cell>
        </row>
        <row r="325">
          <cell r="B325" t="str">
            <v>W10056</v>
          </cell>
          <cell r="C325" t="str">
            <v>R1</v>
          </cell>
          <cell r="E325" t="str">
            <v>Jagdish Cancer &amp; Research-1</v>
          </cell>
        </row>
        <row r="326">
          <cell r="B326" t="str">
            <v>W10057</v>
          </cell>
          <cell r="C326" t="str">
            <v>R3</v>
          </cell>
          <cell r="E326" t="str">
            <v>Mangal Anand Healthcare L.</v>
          </cell>
        </row>
        <row r="327">
          <cell r="B327" t="str">
            <v>W10058</v>
          </cell>
          <cell r="C327" t="str">
            <v>R3</v>
          </cell>
          <cell r="E327" t="str">
            <v>Nagpur Nuclear Medicine</v>
          </cell>
        </row>
        <row r="328">
          <cell r="B328" t="str">
            <v>W10059</v>
          </cell>
          <cell r="C328" t="str">
            <v>R1</v>
          </cell>
          <cell r="E328" t="str">
            <v>Begusarai Diagnostic (P) L.</v>
          </cell>
        </row>
        <row r="329">
          <cell r="B329" t="str">
            <v>W10060</v>
          </cell>
          <cell r="C329" t="str">
            <v>R1</v>
          </cell>
          <cell r="D329" t="str">
            <v>R</v>
          </cell>
          <cell r="E329" t="str">
            <v>Vishakha Hospital &amp; Diagnostic P. Ltd.-1</v>
          </cell>
        </row>
        <row r="330">
          <cell r="B330" t="str">
            <v>W10061</v>
          </cell>
          <cell r="C330" t="str">
            <v>R1</v>
          </cell>
          <cell r="D330" t="str">
            <v>R</v>
          </cell>
          <cell r="E330" t="str">
            <v>Sethu Scan Service</v>
          </cell>
        </row>
        <row r="331">
          <cell r="B331" t="str">
            <v>W10062</v>
          </cell>
          <cell r="C331" t="str">
            <v>R1</v>
          </cell>
          <cell r="D331" t="str">
            <v>R</v>
          </cell>
          <cell r="E331" t="str">
            <v>Subhash Jain-2</v>
          </cell>
        </row>
        <row r="332">
          <cell r="B332" t="str">
            <v>W10063</v>
          </cell>
          <cell r="C332" t="str">
            <v>R1</v>
          </cell>
          <cell r="D332" t="str">
            <v>R</v>
          </cell>
          <cell r="E332" t="str">
            <v>Advance medical Research Institute-2</v>
          </cell>
        </row>
        <row r="333">
          <cell r="B333" t="str">
            <v>W10064</v>
          </cell>
          <cell r="C333" t="str">
            <v>R1</v>
          </cell>
          <cell r="D333" t="str">
            <v>R</v>
          </cell>
          <cell r="E333" t="str">
            <v>Debashish Pandhi</v>
          </cell>
        </row>
        <row r="334">
          <cell r="B334" t="str">
            <v>W10065</v>
          </cell>
          <cell r="C334" t="str">
            <v>R1</v>
          </cell>
          <cell r="D334" t="str">
            <v>R</v>
          </cell>
          <cell r="E334" t="str">
            <v>Ashok G Joshi</v>
          </cell>
        </row>
        <row r="335">
          <cell r="B335" t="str">
            <v>W10066</v>
          </cell>
          <cell r="C335" t="str">
            <v>R1</v>
          </cell>
          <cell r="D335" t="str">
            <v>R</v>
          </cell>
          <cell r="E335" t="str">
            <v>Hosmat Hospital</v>
          </cell>
        </row>
        <row r="336">
          <cell r="B336" t="str">
            <v>W10067</v>
          </cell>
          <cell r="C336" t="str">
            <v>R1</v>
          </cell>
          <cell r="D336" t="str">
            <v>R</v>
          </cell>
          <cell r="E336" t="str">
            <v>Mohan Lal Sindhi</v>
          </cell>
        </row>
        <row r="337">
          <cell r="B337" t="str">
            <v>W10068</v>
          </cell>
          <cell r="C337" t="str">
            <v>R1</v>
          </cell>
          <cell r="D337" t="str">
            <v>R</v>
          </cell>
          <cell r="E337" t="str">
            <v>A.K. Tyagi</v>
          </cell>
        </row>
        <row r="338">
          <cell r="B338" t="str">
            <v>W10069</v>
          </cell>
          <cell r="C338" t="str">
            <v>R1</v>
          </cell>
          <cell r="D338" t="str">
            <v>R</v>
          </cell>
          <cell r="E338" t="str">
            <v>S.P. Singh</v>
          </cell>
        </row>
        <row r="339">
          <cell r="B339" t="str">
            <v>W10070</v>
          </cell>
          <cell r="C339" t="str">
            <v>R1</v>
          </cell>
          <cell r="D339" t="str">
            <v>R</v>
          </cell>
          <cell r="E339" t="str">
            <v>North Bengal Neuro Research</v>
          </cell>
        </row>
        <row r="340">
          <cell r="B340" t="str">
            <v>W10071</v>
          </cell>
          <cell r="C340" t="str">
            <v>R1</v>
          </cell>
          <cell r="D340" t="str">
            <v>R</v>
          </cell>
          <cell r="E340" t="str">
            <v>Jai Mahakali Ultrasound &amp; X-ray Pathology Centre</v>
          </cell>
        </row>
        <row r="341">
          <cell r="B341" t="str">
            <v>W10072</v>
          </cell>
          <cell r="C341" t="str">
            <v>R1</v>
          </cell>
          <cell r="E341" t="str">
            <v>Jagdish Cancer &amp; Research-2</v>
          </cell>
        </row>
        <row r="342">
          <cell r="B342" t="str">
            <v>W10073</v>
          </cell>
          <cell r="C342" t="str">
            <v>R1</v>
          </cell>
          <cell r="E342" t="str">
            <v>Jagdish Cancer &amp; Research-3</v>
          </cell>
        </row>
        <row r="343">
          <cell r="B343" t="str">
            <v>W10074</v>
          </cell>
          <cell r="C343" t="str">
            <v>R1</v>
          </cell>
          <cell r="D343" t="str">
            <v>R</v>
          </cell>
          <cell r="E343" t="str">
            <v>Sanjukta Pattnaik</v>
          </cell>
        </row>
        <row r="344">
          <cell r="B344" t="str">
            <v>W10075</v>
          </cell>
          <cell r="C344" t="str">
            <v>R1</v>
          </cell>
          <cell r="D344" t="str">
            <v>R</v>
          </cell>
          <cell r="E344" t="str">
            <v>Advance medical Research Institute-3</v>
          </cell>
        </row>
        <row r="345">
          <cell r="B345" t="str">
            <v>W10076</v>
          </cell>
          <cell r="C345" t="str">
            <v>R1</v>
          </cell>
          <cell r="D345" t="str">
            <v>R</v>
          </cell>
          <cell r="E345" t="str">
            <v>Skylab ( Assam ) Pvt. Ltd.</v>
          </cell>
        </row>
        <row r="346">
          <cell r="B346" t="str">
            <v>W10077</v>
          </cell>
          <cell r="C346" t="str">
            <v>R1</v>
          </cell>
          <cell r="D346" t="str">
            <v>R</v>
          </cell>
          <cell r="E346" t="str">
            <v>M Thilangabama</v>
          </cell>
        </row>
        <row r="347">
          <cell r="B347" t="str">
            <v>W10078</v>
          </cell>
          <cell r="C347" t="str">
            <v>R1</v>
          </cell>
          <cell r="D347" t="str">
            <v>R</v>
          </cell>
          <cell r="E347" t="str">
            <v>Diagnosis</v>
          </cell>
        </row>
        <row r="348">
          <cell r="B348" t="str">
            <v>W10079</v>
          </cell>
          <cell r="C348" t="str">
            <v>R1</v>
          </cell>
          <cell r="D348" t="str">
            <v>R</v>
          </cell>
          <cell r="E348" t="str">
            <v>Subhra Jha</v>
          </cell>
        </row>
        <row r="349">
          <cell r="B349" t="str">
            <v>W10080</v>
          </cell>
          <cell r="C349" t="str">
            <v>R1</v>
          </cell>
          <cell r="D349" t="str">
            <v>R</v>
          </cell>
          <cell r="E349" t="str">
            <v>Sri  Chennai Scans &amp; research Centre ( P ) Ltd.</v>
          </cell>
        </row>
        <row r="350">
          <cell r="B350" t="str">
            <v>W10081</v>
          </cell>
          <cell r="C350" t="str">
            <v>R1</v>
          </cell>
          <cell r="D350" t="str">
            <v>R</v>
          </cell>
          <cell r="E350" t="str">
            <v>Susheela Johny</v>
          </cell>
        </row>
        <row r="351">
          <cell r="B351" t="str">
            <v>W10082</v>
          </cell>
          <cell r="C351" t="str">
            <v>R1</v>
          </cell>
          <cell r="D351" t="str">
            <v>R</v>
          </cell>
          <cell r="E351" t="str">
            <v>X-Ray Centre Guwahati (P) Ltd.</v>
          </cell>
        </row>
        <row r="352">
          <cell r="B352" t="str">
            <v>W10083</v>
          </cell>
          <cell r="C352" t="str">
            <v>R1</v>
          </cell>
          <cell r="D352" t="str">
            <v>R</v>
          </cell>
          <cell r="E352" t="str">
            <v>T. Jayaraman</v>
          </cell>
        </row>
        <row r="353">
          <cell r="B353" t="str">
            <v>W10084</v>
          </cell>
          <cell r="C353" t="str">
            <v>R1</v>
          </cell>
          <cell r="D353" t="str">
            <v>R</v>
          </cell>
          <cell r="E353" t="str">
            <v>Anju Gupta</v>
          </cell>
        </row>
        <row r="354">
          <cell r="B354" t="str">
            <v>W10085</v>
          </cell>
          <cell r="C354" t="str">
            <v>R1</v>
          </cell>
          <cell r="D354" t="str">
            <v>R</v>
          </cell>
          <cell r="E354" t="str">
            <v>K.M. Jothiraj</v>
          </cell>
        </row>
        <row r="355">
          <cell r="B355" t="str">
            <v>W10086</v>
          </cell>
          <cell r="C355" t="str">
            <v>R1</v>
          </cell>
          <cell r="D355" t="str">
            <v>R</v>
          </cell>
          <cell r="E355" t="str">
            <v>Ramesh Verma</v>
          </cell>
        </row>
        <row r="356">
          <cell r="B356" t="str">
            <v>W10087</v>
          </cell>
          <cell r="C356" t="str">
            <v>R1</v>
          </cell>
          <cell r="D356" t="str">
            <v>R</v>
          </cell>
          <cell r="E356" t="str">
            <v>Jay Kishore</v>
          </cell>
        </row>
        <row r="357">
          <cell r="B357" t="str">
            <v>W10088</v>
          </cell>
          <cell r="C357" t="str">
            <v>R1</v>
          </cell>
          <cell r="D357" t="str">
            <v>R</v>
          </cell>
          <cell r="E357" t="str">
            <v>Vishakha Hospital &amp; Diagnostic P. Ltd.-2</v>
          </cell>
        </row>
        <row r="358">
          <cell r="B358" t="str">
            <v>W10089</v>
          </cell>
          <cell r="C358" t="str">
            <v>R3</v>
          </cell>
          <cell r="D358" t="str">
            <v>R</v>
          </cell>
          <cell r="E358" t="str">
            <v>S. S. Todkari</v>
          </cell>
        </row>
        <row r="359">
          <cell r="B359" t="str">
            <v>W10090</v>
          </cell>
          <cell r="C359" t="str">
            <v>R1</v>
          </cell>
          <cell r="D359" t="str">
            <v>R</v>
          </cell>
          <cell r="E359" t="str">
            <v>P. Murati Sankar</v>
          </cell>
        </row>
        <row r="360">
          <cell r="B360" t="str">
            <v>W10091</v>
          </cell>
          <cell r="C360" t="str">
            <v>R1</v>
          </cell>
          <cell r="D360" t="str">
            <v>R</v>
          </cell>
          <cell r="E360" t="str">
            <v>Tuticorin CT Scan &amp; Research-2</v>
          </cell>
        </row>
        <row r="361">
          <cell r="B361" t="str">
            <v>W10092</v>
          </cell>
          <cell r="C361" t="str">
            <v>R1</v>
          </cell>
          <cell r="D361" t="str">
            <v>R</v>
          </cell>
          <cell r="E361" t="str">
            <v>Prakash Kanwar</v>
          </cell>
        </row>
        <row r="362">
          <cell r="B362" t="str">
            <v>W10093</v>
          </cell>
          <cell r="C362" t="str">
            <v>R1</v>
          </cell>
          <cell r="D362" t="str">
            <v>R</v>
          </cell>
          <cell r="E362" t="str">
            <v>Shija Clinic Pvt. Ltd.</v>
          </cell>
        </row>
        <row r="363">
          <cell r="B363" t="str">
            <v>W10094</v>
          </cell>
          <cell r="C363" t="str">
            <v>R1</v>
          </cell>
          <cell r="D363" t="str">
            <v>R</v>
          </cell>
          <cell r="E363" t="str">
            <v>Rashmi Garg</v>
          </cell>
        </row>
        <row r="364">
          <cell r="B364" t="str">
            <v>W10095</v>
          </cell>
          <cell r="C364" t="str">
            <v>R1</v>
          </cell>
          <cell r="D364" t="str">
            <v>R</v>
          </cell>
          <cell r="E364" t="str">
            <v>Bankura Scan Centre</v>
          </cell>
        </row>
        <row r="365">
          <cell r="B365" t="str">
            <v>W10096</v>
          </cell>
          <cell r="C365" t="str">
            <v>R3</v>
          </cell>
          <cell r="D365" t="str">
            <v>R</v>
          </cell>
          <cell r="E365" t="str">
            <v>Gopal Surendran</v>
          </cell>
        </row>
        <row r="366">
          <cell r="B366" t="str">
            <v>W10097</v>
          </cell>
          <cell r="C366" t="str">
            <v>R1</v>
          </cell>
          <cell r="D366" t="str">
            <v>R</v>
          </cell>
          <cell r="E366" t="str">
            <v>Prateeksha Tolambia</v>
          </cell>
        </row>
        <row r="367">
          <cell r="B367" t="str">
            <v>W10098</v>
          </cell>
          <cell r="C367" t="str">
            <v>R1</v>
          </cell>
          <cell r="D367" t="str">
            <v>R</v>
          </cell>
          <cell r="E367" t="str">
            <v>K. Velluswamy</v>
          </cell>
        </row>
        <row r="368">
          <cell r="B368" t="str">
            <v>W10099</v>
          </cell>
          <cell r="C368" t="str">
            <v>R3</v>
          </cell>
          <cell r="D368" t="str">
            <v>R</v>
          </cell>
          <cell r="E368" t="str">
            <v>Shilpa Phadkule</v>
          </cell>
        </row>
        <row r="369">
          <cell r="B369" t="str">
            <v>W10100</v>
          </cell>
          <cell r="C369" t="str">
            <v>NA</v>
          </cell>
          <cell r="D369" t="str">
            <v>NA</v>
          </cell>
          <cell r="E369" t="str">
            <v>The Chotanagpur Regional Handloom Weaver Coop Union Ltd.</v>
          </cell>
        </row>
        <row r="370">
          <cell r="B370" t="str">
            <v>W10101</v>
          </cell>
          <cell r="C370" t="str">
            <v>R1</v>
          </cell>
          <cell r="D370" t="str">
            <v>R</v>
          </cell>
          <cell r="E370" t="str">
            <v>North Bangalore Diagnostic Pvt. Ltd.</v>
          </cell>
        </row>
        <row r="371">
          <cell r="B371" t="str">
            <v>W10102</v>
          </cell>
          <cell r="C371" t="str">
            <v>R1</v>
          </cell>
          <cell r="D371" t="str">
            <v>R</v>
          </cell>
          <cell r="E371" t="str">
            <v>A.K. Gupta</v>
          </cell>
        </row>
        <row r="372">
          <cell r="B372" t="str">
            <v>W10103</v>
          </cell>
          <cell r="C372" t="str">
            <v>R1</v>
          </cell>
          <cell r="D372" t="str">
            <v>R</v>
          </cell>
          <cell r="E372" t="str">
            <v>Naresh Suri</v>
          </cell>
        </row>
        <row r="373">
          <cell r="B373" t="str">
            <v>W10104</v>
          </cell>
        </row>
        <row r="374">
          <cell r="B374" t="str">
            <v>W10105</v>
          </cell>
          <cell r="C374" t="str">
            <v>R1</v>
          </cell>
          <cell r="D374" t="str">
            <v>R</v>
          </cell>
          <cell r="E374" t="str">
            <v>The Heart Centre</v>
          </cell>
        </row>
        <row r="375">
          <cell r="B375" t="str">
            <v>W10106</v>
          </cell>
          <cell r="C375" t="str">
            <v>R1</v>
          </cell>
          <cell r="D375" t="str">
            <v>R</v>
          </cell>
          <cell r="E375" t="str">
            <v>Atul  Seth</v>
          </cell>
        </row>
        <row r="376">
          <cell r="B376" t="str">
            <v>W10107</v>
          </cell>
          <cell r="C376" t="str">
            <v>R1</v>
          </cell>
          <cell r="D376" t="str">
            <v>R</v>
          </cell>
          <cell r="E376" t="str">
            <v>B. Radhika</v>
          </cell>
        </row>
        <row r="377">
          <cell r="B377" t="str">
            <v>W10108</v>
          </cell>
          <cell r="C377" t="str">
            <v>R1</v>
          </cell>
          <cell r="D377" t="str">
            <v>R</v>
          </cell>
          <cell r="E377" t="str">
            <v>Shirish Valsangkar</v>
          </cell>
        </row>
        <row r="378">
          <cell r="B378" t="str">
            <v>W10109</v>
          </cell>
          <cell r="C378" t="str">
            <v>R1</v>
          </cell>
          <cell r="D378" t="str">
            <v>R</v>
          </cell>
          <cell r="E378" t="str">
            <v>P. Raghu Ramaiah</v>
          </cell>
        </row>
        <row r="379">
          <cell r="B379" t="str">
            <v>W10110</v>
          </cell>
          <cell r="C379" t="str">
            <v>R1</v>
          </cell>
          <cell r="D379" t="str">
            <v>R</v>
          </cell>
          <cell r="E379" t="str">
            <v>Swati Dileep Bhale</v>
          </cell>
        </row>
        <row r="380">
          <cell r="B380" t="str">
            <v>W10111</v>
          </cell>
          <cell r="C380" t="str">
            <v>R3</v>
          </cell>
          <cell r="D380" t="str">
            <v>R</v>
          </cell>
          <cell r="E380" t="str">
            <v>Ajit Scanning &amp; Diagnostic Centre Pvt. Ltd.</v>
          </cell>
        </row>
        <row r="381">
          <cell r="B381" t="str">
            <v>W10112</v>
          </cell>
          <cell r="C381" t="str">
            <v>R1</v>
          </cell>
          <cell r="D381" t="str">
            <v>R</v>
          </cell>
          <cell r="E381" t="str">
            <v>Life Line Diagnostic Centre</v>
          </cell>
        </row>
        <row r="382">
          <cell r="B382" t="str">
            <v>W10113</v>
          </cell>
          <cell r="C382" t="str">
            <v>R1</v>
          </cell>
          <cell r="D382" t="str">
            <v>R</v>
          </cell>
          <cell r="E382" t="str">
            <v>V. Shanmugam</v>
          </cell>
        </row>
        <row r="383">
          <cell r="B383" t="str">
            <v>W10114</v>
          </cell>
          <cell r="C383" t="str">
            <v>R1</v>
          </cell>
          <cell r="D383" t="str">
            <v>R</v>
          </cell>
          <cell r="E383" t="str">
            <v>Ramalakshmi</v>
          </cell>
        </row>
        <row r="384">
          <cell r="B384" t="str">
            <v>W10115</v>
          </cell>
          <cell r="C384" t="str">
            <v>R3</v>
          </cell>
          <cell r="D384" t="str">
            <v>R</v>
          </cell>
          <cell r="E384" t="str">
            <v>Ram Kumar Gupta</v>
          </cell>
        </row>
        <row r="385">
          <cell r="B385" t="str">
            <v>W10116</v>
          </cell>
          <cell r="C385" t="str">
            <v>R1</v>
          </cell>
          <cell r="D385" t="str">
            <v>R</v>
          </cell>
          <cell r="E385" t="str">
            <v>Ongole CT Scan Centre Pvt. Ltd.</v>
          </cell>
        </row>
        <row r="386">
          <cell r="B386" t="str">
            <v>W10117</v>
          </cell>
          <cell r="C386" t="str">
            <v>R1</v>
          </cell>
          <cell r="D386" t="str">
            <v>R</v>
          </cell>
          <cell r="E386" t="str">
            <v>R. K. Gupta ( Sukhda )</v>
          </cell>
        </row>
        <row r="387">
          <cell r="B387" t="str">
            <v>W10118</v>
          </cell>
          <cell r="C387" t="str">
            <v>R1</v>
          </cell>
          <cell r="D387" t="str">
            <v>R</v>
          </cell>
          <cell r="E387" t="str">
            <v>Madanapalle Hospital Pvt. Ltd.</v>
          </cell>
        </row>
        <row r="388">
          <cell r="B388" t="str">
            <v>W10119</v>
          </cell>
          <cell r="C388" t="str">
            <v>R1</v>
          </cell>
          <cell r="D388" t="str">
            <v>R</v>
          </cell>
          <cell r="E388" t="str">
            <v>Bharat Scans Pvt. Ltd.-2</v>
          </cell>
        </row>
        <row r="389">
          <cell r="B389" t="str">
            <v>W10120</v>
          </cell>
          <cell r="C389" t="str">
            <v>R1</v>
          </cell>
          <cell r="D389" t="str">
            <v>R</v>
          </cell>
          <cell r="E389" t="str">
            <v>R. R. Rai</v>
          </cell>
        </row>
        <row r="390">
          <cell r="B390" t="str">
            <v>W10121</v>
          </cell>
          <cell r="C390" t="str">
            <v>R1</v>
          </cell>
          <cell r="D390" t="str">
            <v>R</v>
          </cell>
          <cell r="E390" t="str">
            <v>Advanced Medicare &amp; research Institute Ltd.-4</v>
          </cell>
        </row>
        <row r="391">
          <cell r="B391" t="str">
            <v>W10122</v>
          </cell>
          <cell r="C391" t="str">
            <v>R1</v>
          </cell>
          <cell r="D391" t="str">
            <v>R</v>
          </cell>
          <cell r="E391" t="str">
            <v>Raj Arora</v>
          </cell>
        </row>
        <row r="392">
          <cell r="B392" t="str">
            <v>W10123</v>
          </cell>
          <cell r="C392" t="str">
            <v>R1</v>
          </cell>
          <cell r="D392" t="str">
            <v>R</v>
          </cell>
          <cell r="E392" t="str">
            <v>Travancore Diagnostic Pvt. Ltd.-2</v>
          </cell>
        </row>
        <row r="393">
          <cell r="B393" t="str">
            <v>W10124</v>
          </cell>
          <cell r="C393" t="str">
            <v>R1</v>
          </cell>
          <cell r="D393" t="str">
            <v>R</v>
          </cell>
          <cell r="E393" t="str">
            <v>Ram Ratan Rai</v>
          </cell>
        </row>
        <row r="394">
          <cell r="B394" t="str">
            <v>W10125</v>
          </cell>
          <cell r="C394" t="str">
            <v>R1</v>
          </cell>
          <cell r="D394" t="str">
            <v>R</v>
          </cell>
          <cell r="E394" t="str">
            <v>Noida Medicare Centre Ltd.-1</v>
          </cell>
        </row>
        <row r="395">
          <cell r="B395" t="str">
            <v>W10126</v>
          </cell>
          <cell r="C395" t="str">
            <v>R1</v>
          </cell>
          <cell r="D395" t="str">
            <v>R</v>
          </cell>
          <cell r="E395" t="str">
            <v>Jeewan Jyoti Medical Care</v>
          </cell>
        </row>
        <row r="396">
          <cell r="B396" t="str">
            <v>W10127</v>
          </cell>
          <cell r="C396" t="str">
            <v>R1</v>
          </cell>
          <cell r="D396" t="str">
            <v>R</v>
          </cell>
          <cell r="E396" t="str">
            <v>BBR Hospital</v>
          </cell>
        </row>
        <row r="397">
          <cell r="B397" t="str">
            <v>W10128</v>
          </cell>
          <cell r="C397" t="str">
            <v>R1</v>
          </cell>
          <cell r="D397" t="str">
            <v>R</v>
          </cell>
          <cell r="E397" t="str">
            <v>Rajvir Singh</v>
          </cell>
        </row>
        <row r="398">
          <cell r="B398" t="str">
            <v>W10129</v>
          </cell>
          <cell r="C398" t="str">
            <v>NA</v>
          </cell>
          <cell r="D398" t="str">
            <v>NA</v>
          </cell>
          <cell r="E398" t="str">
            <v>Manipal Academy of Higher -1</v>
          </cell>
        </row>
        <row r="399">
          <cell r="B399" t="str">
            <v>W10130</v>
          </cell>
          <cell r="C399" t="str">
            <v>R3</v>
          </cell>
          <cell r="D399" t="str">
            <v>R</v>
          </cell>
          <cell r="E399" t="str">
            <v>K G Healthcare ( CT)</v>
          </cell>
        </row>
        <row r="400">
          <cell r="B400" t="str">
            <v>W10131</v>
          </cell>
          <cell r="C400" t="str">
            <v>R1</v>
          </cell>
          <cell r="D400" t="str">
            <v>R</v>
          </cell>
          <cell r="E400" t="str">
            <v>Dynamic Scan &amp; Research Centre Pvt. Ltd.</v>
          </cell>
        </row>
        <row r="401">
          <cell r="B401" t="str">
            <v>W10132</v>
          </cell>
          <cell r="C401" t="str">
            <v>R1</v>
          </cell>
          <cell r="D401" t="str">
            <v>R</v>
          </cell>
          <cell r="E401" t="str">
            <v>BBR Multi Speciality Hospital</v>
          </cell>
        </row>
        <row r="402">
          <cell r="B402" t="str">
            <v>W10133</v>
          </cell>
          <cell r="C402" t="str">
            <v>R1</v>
          </cell>
          <cell r="D402" t="str">
            <v>R</v>
          </cell>
          <cell r="E402" t="str">
            <v>Medisewa Scanning Centre</v>
          </cell>
        </row>
        <row r="403">
          <cell r="B403" t="str">
            <v>W10134</v>
          </cell>
          <cell r="C403" t="str">
            <v>R1</v>
          </cell>
          <cell r="D403" t="str">
            <v>R</v>
          </cell>
          <cell r="E403" t="str">
            <v>Mahajan Imaging Pvt. Ltd.</v>
          </cell>
        </row>
        <row r="404">
          <cell r="B404" t="str">
            <v>W10135</v>
          </cell>
          <cell r="C404" t="str">
            <v>R1</v>
          </cell>
          <cell r="D404" t="str">
            <v>R</v>
          </cell>
          <cell r="E404" t="str">
            <v>Anita's Diagnostic Pvt. Ltd.</v>
          </cell>
        </row>
        <row r="405">
          <cell r="B405" t="str">
            <v>W10136</v>
          </cell>
          <cell r="C405" t="str">
            <v>R1</v>
          </cell>
          <cell r="D405" t="str">
            <v>R</v>
          </cell>
          <cell r="E405" t="str">
            <v>Meenakshi Mission</v>
          </cell>
        </row>
        <row r="406">
          <cell r="B406" t="str">
            <v>W10137</v>
          </cell>
          <cell r="C406" t="str">
            <v>R3</v>
          </cell>
          <cell r="D406" t="str">
            <v>R</v>
          </cell>
          <cell r="E406" t="str">
            <v>K Govinduswamy Naidu Medical Trust</v>
          </cell>
        </row>
        <row r="407">
          <cell r="B407" t="str">
            <v>W10138</v>
          </cell>
          <cell r="C407" t="str">
            <v>NA</v>
          </cell>
          <cell r="D407" t="str">
            <v>NA</v>
          </cell>
          <cell r="E407" t="str">
            <v>Manipal Academy of Higher -2</v>
          </cell>
        </row>
        <row r="408">
          <cell r="B408" t="str">
            <v>W10139</v>
          </cell>
          <cell r="C408" t="str">
            <v>R1</v>
          </cell>
          <cell r="D408" t="str">
            <v>R</v>
          </cell>
          <cell r="E408" t="str">
            <v>Sriniwasa Cardiology Centre</v>
          </cell>
        </row>
        <row r="409">
          <cell r="B409" t="str">
            <v>W10140</v>
          </cell>
          <cell r="C409" t="str">
            <v>R1</v>
          </cell>
          <cell r="D409" t="str">
            <v>R</v>
          </cell>
          <cell r="E409" t="str">
            <v>Sriniwasa Cardiology Centre</v>
          </cell>
        </row>
        <row r="410">
          <cell r="B410" t="str">
            <v>W10141</v>
          </cell>
          <cell r="C410" t="str">
            <v>R1</v>
          </cell>
          <cell r="D410" t="str">
            <v>R</v>
          </cell>
          <cell r="E410" t="str">
            <v>Sriniwasa Cardiology Centre</v>
          </cell>
        </row>
        <row r="411">
          <cell r="B411" t="str">
            <v>W10142</v>
          </cell>
          <cell r="C411" t="str">
            <v>R1</v>
          </cell>
          <cell r="D411" t="str">
            <v>R</v>
          </cell>
          <cell r="E411" t="str">
            <v>Sriniwasa Cardiology Centre</v>
          </cell>
        </row>
        <row r="412">
          <cell r="B412" t="str">
            <v>W10143</v>
          </cell>
          <cell r="C412" t="str">
            <v>R1</v>
          </cell>
          <cell r="D412" t="str">
            <v>R</v>
          </cell>
          <cell r="E412" t="str">
            <v>Shubham Deo Health Care</v>
          </cell>
        </row>
        <row r="413">
          <cell r="B413" t="str">
            <v>W10144</v>
          </cell>
          <cell r="C413" t="str">
            <v>R1</v>
          </cell>
          <cell r="D413" t="str">
            <v>R</v>
          </cell>
          <cell r="E413" t="str">
            <v>Sidhartha Health Care Ltd.</v>
          </cell>
        </row>
        <row r="414">
          <cell r="B414" t="str">
            <v>W10145</v>
          </cell>
          <cell r="C414" t="str">
            <v>R3</v>
          </cell>
          <cell r="D414" t="str">
            <v>R</v>
          </cell>
          <cell r="E414" t="str">
            <v>Mohan Singh Bhati-1</v>
          </cell>
        </row>
        <row r="415">
          <cell r="B415" t="str">
            <v>W10146</v>
          </cell>
          <cell r="C415" t="str">
            <v>R3</v>
          </cell>
          <cell r="D415" t="str">
            <v>R</v>
          </cell>
          <cell r="E415" t="str">
            <v>Mohan Singh Bhati-2</v>
          </cell>
        </row>
        <row r="416">
          <cell r="B416" t="str">
            <v>W10147</v>
          </cell>
          <cell r="C416" t="str">
            <v>R1</v>
          </cell>
          <cell r="D416" t="str">
            <v>R</v>
          </cell>
          <cell r="E416" t="str">
            <v>Vijendra Kumar</v>
          </cell>
        </row>
        <row r="417">
          <cell r="B417" t="str">
            <v>W10148</v>
          </cell>
          <cell r="C417" t="str">
            <v>R1</v>
          </cell>
          <cell r="D417" t="str">
            <v>R</v>
          </cell>
          <cell r="E417" t="str">
            <v>Healing Touch Hospital Pvt. Ltd.</v>
          </cell>
        </row>
        <row r="418">
          <cell r="B418" t="str">
            <v>W10149</v>
          </cell>
          <cell r="C418" t="str">
            <v>R1</v>
          </cell>
          <cell r="D418" t="str">
            <v>R</v>
          </cell>
          <cell r="E418" t="str">
            <v>Inderjit Singh</v>
          </cell>
        </row>
        <row r="419">
          <cell r="B419" t="str">
            <v>W10150</v>
          </cell>
          <cell r="C419" t="str">
            <v>R1</v>
          </cell>
          <cell r="D419" t="str">
            <v>R</v>
          </cell>
          <cell r="E419" t="str">
            <v>Jitendra Kumar Palvia</v>
          </cell>
        </row>
        <row r="420">
          <cell r="B420" t="str">
            <v>W10151</v>
          </cell>
          <cell r="C420" t="str">
            <v>NA</v>
          </cell>
          <cell r="D420" t="str">
            <v>NA</v>
          </cell>
          <cell r="E420" t="str">
            <v>The Cochin Coop Hospital</v>
          </cell>
        </row>
        <row r="421">
          <cell r="B421" t="str">
            <v>W10152</v>
          </cell>
          <cell r="C421" t="str">
            <v>R1</v>
          </cell>
          <cell r="D421" t="str">
            <v>R</v>
          </cell>
          <cell r="E421" t="str">
            <v>A C Tripathi</v>
          </cell>
        </row>
        <row r="422">
          <cell r="B422" t="str">
            <v>W10153</v>
          </cell>
          <cell r="C422" t="str">
            <v>R1</v>
          </cell>
          <cell r="D422" t="str">
            <v>R</v>
          </cell>
          <cell r="E422" t="str">
            <v>Shivam Ultrasound</v>
          </cell>
        </row>
        <row r="423">
          <cell r="B423" t="str">
            <v>W10154</v>
          </cell>
          <cell r="C423" t="str">
            <v>R1</v>
          </cell>
          <cell r="D423" t="str">
            <v>R</v>
          </cell>
          <cell r="E423" t="str">
            <v>Parul Sharma</v>
          </cell>
        </row>
        <row r="424">
          <cell r="B424" t="str">
            <v>W10155</v>
          </cell>
          <cell r="C424" t="str">
            <v>R1</v>
          </cell>
          <cell r="D424" t="str">
            <v>R</v>
          </cell>
          <cell r="E424" t="str">
            <v>Bimla Bhateja</v>
          </cell>
        </row>
        <row r="425">
          <cell r="B425" t="str">
            <v>W10156</v>
          </cell>
          <cell r="C425" t="str">
            <v>R3</v>
          </cell>
          <cell r="D425" t="str">
            <v>R</v>
          </cell>
          <cell r="E425" t="str">
            <v>Mahagujrat</v>
          </cell>
        </row>
        <row r="426">
          <cell r="B426" t="str">
            <v>W10157</v>
          </cell>
          <cell r="C426" t="str">
            <v>R1</v>
          </cell>
          <cell r="D426" t="str">
            <v>R</v>
          </cell>
          <cell r="E426" t="str">
            <v>Bharat Scans Pvt. Ltd.-3</v>
          </cell>
        </row>
        <row r="427">
          <cell r="B427" t="str">
            <v>W10158</v>
          </cell>
          <cell r="C427" t="str">
            <v>R1</v>
          </cell>
          <cell r="D427" t="str">
            <v>R</v>
          </cell>
          <cell r="E427" t="str">
            <v>Shatabadi Mediscans</v>
          </cell>
        </row>
        <row r="428">
          <cell r="B428" t="str">
            <v>W10159</v>
          </cell>
          <cell r="C428" t="str">
            <v>R1</v>
          </cell>
          <cell r="D428" t="str">
            <v>R</v>
          </cell>
          <cell r="E428" t="str">
            <v>Rabindra Prasad</v>
          </cell>
        </row>
        <row r="429">
          <cell r="B429" t="str">
            <v>W10160</v>
          </cell>
          <cell r="C429" t="str">
            <v>R1</v>
          </cell>
          <cell r="D429" t="str">
            <v>R</v>
          </cell>
          <cell r="E429" t="str">
            <v>Bharat Scans Pvt. Ltd.-4</v>
          </cell>
        </row>
        <row r="430">
          <cell r="B430" t="str">
            <v>W10161</v>
          </cell>
          <cell r="C430" t="str">
            <v>R1</v>
          </cell>
          <cell r="D430" t="str">
            <v>R</v>
          </cell>
          <cell r="E430" t="str">
            <v>M K Selveyraj Children Hospital</v>
          </cell>
        </row>
        <row r="431">
          <cell r="B431" t="str">
            <v>W10162</v>
          </cell>
          <cell r="C431" t="str">
            <v>RI</v>
          </cell>
          <cell r="D431" t="str">
            <v>R</v>
          </cell>
          <cell r="E431" t="str">
            <v>Sant Nischal Singh</v>
          </cell>
        </row>
        <row r="432">
          <cell r="B432" t="str">
            <v>W10163</v>
          </cell>
          <cell r="C432" t="str">
            <v>R1</v>
          </cell>
          <cell r="D432" t="str">
            <v>R</v>
          </cell>
          <cell r="E432" t="str">
            <v>Sai Medical Imaging</v>
          </cell>
        </row>
        <row r="433">
          <cell r="B433" t="str">
            <v>W10164</v>
          </cell>
          <cell r="C433" t="str">
            <v>RI</v>
          </cell>
          <cell r="D433" t="str">
            <v>R</v>
          </cell>
          <cell r="E433" t="str">
            <v>K.S Shanmugam</v>
          </cell>
        </row>
        <row r="434">
          <cell r="B434" t="str">
            <v>W10165</v>
          </cell>
          <cell r="C434" t="str">
            <v>R1</v>
          </cell>
          <cell r="D434" t="str">
            <v>R</v>
          </cell>
          <cell r="E434" t="str">
            <v>K.S Shanmugam</v>
          </cell>
        </row>
        <row r="435">
          <cell r="B435" t="str">
            <v>W10166</v>
          </cell>
          <cell r="C435" t="str">
            <v>R1</v>
          </cell>
          <cell r="D435" t="str">
            <v>R</v>
          </cell>
          <cell r="E435" t="str">
            <v>Daljit Singh Saini</v>
          </cell>
        </row>
        <row r="436">
          <cell r="B436" t="str">
            <v>W10167</v>
          </cell>
          <cell r="C436" t="str">
            <v>R1</v>
          </cell>
          <cell r="D436" t="str">
            <v>R</v>
          </cell>
          <cell r="E436" t="str">
            <v>Raj Kumar</v>
          </cell>
        </row>
        <row r="437">
          <cell r="B437" t="str">
            <v>W10168</v>
          </cell>
          <cell r="C437" t="str">
            <v>R1</v>
          </cell>
          <cell r="D437" t="str">
            <v>R</v>
          </cell>
          <cell r="E437" t="str">
            <v>MM Vasudevan</v>
          </cell>
        </row>
        <row r="438">
          <cell r="B438" t="str">
            <v>W10169</v>
          </cell>
          <cell r="C438" t="str">
            <v>R1</v>
          </cell>
          <cell r="D438" t="str">
            <v>R</v>
          </cell>
          <cell r="E438" t="str">
            <v>Vikram Scan &amp; Diagnostic Centre</v>
          </cell>
        </row>
        <row r="439">
          <cell r="B439" t="str">
            <v>W10170</v>
          </cell>
          <cell r="C439" t="str">
            <v>R1</v>
          </cell>
          <cell r="D439" t="str">
            <v>R</v>
          </cell>
          <cell r="E439" t="str">
            <v>H S Maan</v>
          </cell>
        </row>
        <row r="440">
          <cell r="B440" t="str">
            <v>W10171</v>
          </cell>
          <cell r="C440" t="str">
            <v>R1</v>
          </cell>
          <cell r="D440" t="str">
            <v>R</v>
          </cell>
          <cell r="E440" t="str">
            <v>Health Care Services (P) Ltd.</v>
          </cell>
        </row>
        <row r="441">
          <cell r="B441" t="str">
            <v>W10172</v>
          </cell>
          <cell r="C441" t="str">
            <v>R1</v>
          </cell>
          <cell r="D441" t="str">
            <v>R</v>
          </cell>
          <cell r="E441" t="str">
            <v>Garima Nagori</v>
          </cell>
        </row>
        <row r="442">
          <cell r="B442" t="str">
            <v>W10173</v>
          </cell>
          <cell r="C442" t="str">
            <v>R1</v>
          </cell>
          <cell r="D442" t="str">
            <v>R</v>
          </cell>
          <cell r="E442" t="str">
            <v>Raminder Kaur</v>
          </cell>
        </row>
        <row r="443">
          <cell r="B443" t="str">
            <v>W10174</v>
          </cell>
          <cell r="C443" t="str">
            <v>R1</v>
          </cell>
          <cell r="D443" t="str">
            <v>R</v>
          </cell>
          <cell r="E443" t="str">
            <v>Kota CT Scan Centre Pvt Ltd</v>
          </cell>
        </row>
        <row r="444">
          <cell r="B444" t="str">
            <v>W10175</v>
          </cell>
          <cell r="C444" t="str">
            <v>R1</v>
          </cell>
          <cell r="D444" t="str">
            <v>R</v>
          </cell>
          <cell r="E444" t="str">
            <v>Supereme CT Scan Pct Ltd</v>
          </cell>
        </row>
        <row r="445">
          <cell r="B445" t="str">
            <v>W10176</v>
          </cell>
          <cell r="C445" t="str">
            <v>R1</v>
          </cell>
          <cell r="D445" t="str">
            <v>R</v>
          </cell>
          <cell r="E445" t="str">
            <v>Body Care Diagnostics</v>
          </cell>
        </row>
        <row r="446">
          <cell r="B446" t="str">
            <v>W10177</v>
          </cell>
          <cell r="C446" t="str">
            <v>R1</v>
          </cell>
          <cell r="D446" t="str">
            <v>R</v>
          </cell>
          <cell r="E446" t="str">
            <v>R N Bagga</v>
          </cell>
        </row>
        <row r="447">
          <cell r="B447" t="str">
            <v>W10178</v>
          </cell>
          <cell r="C447" t="str">
            <v>R1</v>
          </cell>
          <cell r="D447" t="str">
            <v>R</v>
          </cell>
          <cell r="E447" t="str">
            <v>Pankaj Diagnostics</v>
          </cell>
        </row>
        <row r="448">
          <cell r="B448" t="str">
            <v>WGE-LOAN-1</v>
          </cell>
          <cell r="E448" t="str">
            <v>Wipro GE Medical Systems Ltd-1</v>
          </cell>
        </row>
        <row r="449">
          <cell r="B449" t="str">
            <v>W10179</v>
          </cell>
          <cell r="C449" t="str">
            <v>R1</v>
          </cell>
          <cell r="D449" t="str">
            <v>R</v>
          </cell>
          <cell r="E449" t="str">
            <v>Prakash Patil</v>
          </cell>
        </row>
        <row r="450">
          <cell r="B450" t="str">
            <v>W10180</v>
          </cell>
          <cell r="C450" t="str">
            <v>R1</v>
          </cell>
          <cell r="D450" t="str">
            <v>R</v>
          </cell>
          <cell r="E450" t="str">
            <v>Cancer Centre Welfare Home &amp; Research Centre</v>
          </cell>
        </row>
        <row r="451">
          <cell r="B451" t="str">
            <v>W10181</v>
          </cell>
          <cell r="C451" t="str">
            <v>R1</v>
          </cell>
          <cell r="D451" t="str">
            <v>R</v>
          </cell>
          <cell r="E451" t="str">
            <v>Mercury Neuro</v>
          </cell>
        </row>
        <row r="452">
          <cell r="B452" t="str">
            <v>W10182</v>
          </cell>
          <cell r="C452" t="str">
            <v>R1</v>
          </cell>
          <cell r="D452" t="str">
            <v>R</v>
          </cell>
          <cell r="E452" t="str">
            <v>Meenakshi Mission Hospital, S R Trust</v>
          </cell>
        </row>
        <row r="453">
          <cell r="B453" t="str">
            <v>W10183</v>
          </cell>
          <cell r="C453" t="str">
            <v>R1</v>
          </cell>
          <cell r="D453" t="str">
            <v>R</v>
          </cell>
          <cell r="E453" t="str">
            <v>Graham Danial</v>
          </cell>
        </row>
        <row r="454">
          <cell r="B454" t="str">
            <v>W10184</v>
          </cell>
          <cell r="C454" t="str">
            <v>R1</v>
          </cell>
          <cell r="D454" t="str">
            <v>R</v>
          </cell>
          <cell r="E454" t="str">
            <v>Seema Kamaluddin</v>
          </cell>
        </row>
        <row r="455">
          <cell r="B455" t="str">
            <v>W10185</v>
          </cell>
          <cell r="C455" t="str">
            <v>R1</v>
          </cell>
          <cell r="D455" t="str">
            <v>R</v>
          </cell>
          <cell r="E455" t="str">
            <v>A K Sinha</v>
          </cell>
        </row>
        <row r="456">
          <cell r="B456" t="str">
            <v>W10186</v>
          </cell>
          <cell r="C456" t="str">
            <v>R1</v>
          </cell>
          <cell r="D456" t="str">
            <v>R</v>
          </cell>
          <cell r="E456" t="str">
            <v>Sethu Madhvan</v>
          </cell>
        </row>
        <row r="457">
          <cell r="B457" t="str">
            <v>W10187</v>
          </cell>
          <cell r="C457" t="str">
            <v>R1</v>
          </cell>
          <cell r="D457" t="str">
            <v>R</v>
          </cell>
          <cell r="E457" t="str">
            <v>Bhaskar Rao</v>
          </cell>
        </row>
        <row r="458">
          <cell r="B458" t="str">
            <v>W10188</v>
          </cell>
          <cell r="C458" t="str">
            <v>R1</v>
          </cell>
          <cell r="D458" t="str">
            <v>R</v>
          </cell>
          <cell r="E458" t="str">
            <v>Raj Scans</v>
          </cell>
        </row>
        <row r="459">
          <cell r="B459" t="str">
            <v>W10189</v>
          </cell>
          <cell r="C459" t="str">
            <v>R1</v>
          </cell>
          <cell r="D459" t="str">
            <v>R</v>
          </cell>
          <cell r="E459" t="str">
            <v>Thillai Rajan</v>
          </cell>
        </row>
        <row r="460">
          <cell r="B460" t="str">
            <v>W10190</v>
          </cell>
          <cell r="C460" t="str">
            <v>R1</v>
          </cell>
          <cell r="D460" t="str">
            <v>R</v>
          </cell>
          <cell r="E460" t="str">
            <v>K N B Unni</v>
          </cell>
        </row>
        <row r="461">
          <cell r="B461" t="str">
            <v>W10191</v>
          </cell>
          <cell r="C461" t="str">
            <v>R1</v>
          </cell>
          <cell r="D461" t="str">
            <v>R</v>
          </cell>
          <cell r="E461" t="str">
            <v>Madanapalle Hospital Pvt. Ltd.-2</v>
          </cell>
        </row>
        <row r="462">
          <cell r="B462" t="str">
            <v>WGE-LOAN-2</v>
          </cell>
          <cell r="E462" t="str">
            <v>Wipro GE Medical Systems Ltd-2</v>
          </cell>
        </row>
        <row r="463">
          <cell r="B463" t="str">
            <v>W10192</v>
          </cell>
          <cell r="C463" t="str">
            <v>R1</v>
          </cell>
          <cell r="D463" t="str">
            <v>R</v>
          </cell>
          <cell r="E463" t="str">
            <v>Maan Diagnostic &amp; Research Sentre Pvt Ltd.</v>
          </cell>
        </row>
        <row r="464">
          <cell r="B464" t="str">
            <v>W10193</v>
          </cell>
          <cell r="C464" t="str">
            <v>R1</v>
          </cell>
          <cell r="D464" t="str">
            <v>R</v>
          </cell>
          <cell r="E464" t="str">
            <v>Roop Narayan Meena</v>
          </cell>
        </row>
        <row r="465">
          <cell r="B465" t="str">
            <v>W10194</v>
          </cell>
          <cell r="C465" t="str">
            <v>R1</v>
          </cell>
          <cell r="D465" t="str">
            <v>R</v>
          </cell>
          <cell r="E465" t="str">
            <v>Umesh Jindal</v>
          </cell>
        </row>
        <row r="466">
          <cell r="B466" t="str">
            <v>W10195</v>
          </cell>
          <cell r="C466" t="str">
            <v>R1</v>
          </cell>
          <cell r="D466" t="str">
            <v>R</v>
          </cell>
          <cell r="E466" t="str">
            <v>Medicare Diagnostic-1</v>
          </cell>
        </row>
        <row r="467">
          <cell r="B467" t="str">
            <v>W10196</v>
          </cell>
          <cell r="C467" t="str">
            <v>R1</v>
          </cell>
          <cell r="D467" t="str">
            <v>R</v>
          </cell>
          <cell r="E467" t="str">
            <v>Medicare Diagnostic-2</v>
          </cell>
        </row>
        <row r="468">
          <cell r="B468" t="str">
            <v>W10197</v>
          </cell>
          <cell r="C468" t="str">
            <v>R1</v>
          </cell>
          <cell r="D468" t="str">
            <v>R</v>
          </cell>
          <cell r="E468" t="str">
            <v xml:space="preserve">R K Mitra </v>
          </cell>
        </row>
        <row r="469">
          <cell r="B469" t="str">
            <v>W10198</v>
          </cell>
          <cell r="C469" t="str">
            <v>R1</v>
          </cell>
          <cell r="D469" t="str">
            <v>R</v>
          </cell>
          <cell r="E469" t="str">
            <v>Anjhaneyaa Hospitals Pvt Ltd</v>
          </cell>
        </row>
        <row r="470">
          <cell r="B470" t="str">
            <v>W10199</v>
          </cell>
          <cell r="C470" t="str">
            <v>R3</v>
          </cell>
          <cell r="D470" t="str">
            <v>R</v>
          </cell>
          <cell r="E470" t="str">
            <v>H S Hiremath</v>
          </cell>
        </row>
        <row r="471">
          <cell r="B471" t="str">
            <v>W10200</v>
          </cell>
          <cell r="C471" t="str">
            <v>R1</v>
          </cell>
          <cell r="D471" t="str">
            <v>R</v>
          </cell>
          <cell r="E471" t="str">
            <v>Malti Char</v>
          </cell>
        </row>
        <row r="472">
          <cell r="B472" t="str">
            <v>W10201</v>
          </cell>
          <cell r="C472" t="str">
            <v>R1</v>
          </cell>
          <cell r="D472" t="str">
            <v>R</v>
          </cell>
          <cell r="E472" t="str">
            <v>Ashok Gowda</v>
          </cell>
        </row>
        <row r="473">
          <cell r="B473" t="str">
            <v>W10202</v>
          </cell>
          <cell r="C473" t="str">
            <v>R1</v>
          </cell>
          <cell r="D473" t="str">
            <v>R</v>
          </cell>
          <cell r="E473" t="str">
            <v>Siddhartha Health Care Ltd.-Lease-1</v>
          </cell>
        </row>
        <row r="474">
          <cell r="B474" t="str">
            <v>W10203</v>
          </cell>
          <cell r="C474" t="str">
            <v>R1</v>
          </cell>
          <cell r="D474" t="str">
            <v>R</v>
          </cell>
          <cell r="E474" t="str">
            <v>Siddhartha Health Care Ltd-Lease-2</v>
          </cell>
        </row>
        <row r="475">
          <cell r="B475" t="str">
            <v>W10204</v>
          </cell>
          <cell r="C475" t="str">
            <v>R1</v>
          </cell>
          <cell r="D475" t="str">
            <v>R</v>
          </cell>
          <cell r="E475" t="str">
            <v>Quality Care India Ltd</v>
          </cell>
        </row>
        <row r="476">
          <cell r="B476" t="str">
            <v>W10205</v>
          </cell>
          <cell r="C476" t="str">
            <v>R1</v>
          </cell>
          <cell r="D476" t="str">
            <v>R</v>
          </cell>
          <cell r="E476" t="str">
            <v>Trivandrum Scans &amp; Diagnostic Centre</v>
          </cell>
        </row>
        <row r="477">
          <cell r="B477" t="str">
            <v>W10206</v>
          </cell>
          <cell r="C477" t="str">
            <v>R1</v>
          </cell>
          <cell r="D477" t="str">
            <v>R</v>
          </cell>
          <cell r="E477" t="str">
            <v>Sree Janpriya Hospitals (P) ltd.</v>
          </cell>
        </row>
        <row r="478">
          <cell r="B478" t="str">
            <v>W10207</v>
          </cell>
          <cell r="C478" t="str">
            <v>R1</v>
          </cell>
          <cell r="D478" t="str">
            <v>R</v>
          </cell>
          <cell r="E478" t="str">
            <v>Krishna CT Scan centre</v>
          </cell>
        </row>
        <row r="479">
          <cell r="B479" t="str">
            <v>W10208</v>
          </cell>
          <cell r="C479" t="str">
            <v>R1</v>
          </cell>
          <cell r="D479" t="str">
            <v>R</v>
          </cell>
          <cell r="E479" t="str">
            <v>Apporva Radocs Diagnostic Services</v>
          </cell>
        </row>
        <row r="480">
          <cell r="B480" t="str">
            <v>W10209</v>
          </cell>
          <cell r="C480" t="str">
            <v>R1</v>
          </cell>
          <cell r="D480" t="str">
            <v>R</v>
          </cell>
          <cell r="E480" t="str">
            <v>A K Verma</v>
          </cell>
        </row>
        <row r="481">
          <cell r="B481" t="str">
            <v>W10210</v>
          </cell>
          <cell r="C481" t="str">
            <v>R1</v>
          </cell>
          <cell r="D481" t="str">
            <v>R</v>
          </cell>
          <cell r="E481" t="str">
            <v>Kalpana Gupta</v>
          </cell>
        </row>
        <row r="482">
          <cell r="B482" t="str">
            <v>W10211</v>
          </cell>
          <cell r="C482" t="str">
            <v>R1</v>
          </cell>
          <cell r="D482" t="str">
            <v>R</v>
          </cell>
          <cell r="E482" t="str">
            <v>Suman Lata Jaiswal</v>
          </cell>
        </row>
        <row r="483">
          <cell r="B483" t="str">
            <v>W10212</v>
          </cell>
          <cell r="C483" t="str">
            <v>R1</v>
          </cell>
          <cell r="D483" t="str">
            <v>R</v>
          </cell>
          <cell r="E483" t="str">
            <v>Pramod Bharadwaj</v>
          </cell>
        </row>
        <row r="484">
          <cell r="B484" t="str">
            <v>W10213</v>
          </cell>
          <cell r="C484" t="str">
            <v>R1</v>
          </cell>
          <cell r="D484" t="str">
            <v>R</v>
          </cell>
          <cell r="E484" t="str">
            <v>Rajnesh Choubey</v>
          </cell>
        </row>
        <row r="485">
          <cell r="B485" t="str">
            <v>W10214</v>
          </cell>
          <cell r="C485" t="str">
            <v>R1</v>
          </cell>
          <cell r="D485" t="str">
            <v>R</v>
          </cell>
          <cell r="E485" t="str">
            <v>A K Jaiswal</v>
          </cell>
        </row>
        <row r="486">
          <cell r="B486" t="str">
            <v>W10215</v>
          </cell>
          <cell r="C486" t="str">
            <v>R1</v>
          </cell>
          <cell r="D486" t="str">
            <v>R</v>
          </cell>
          <cell r="E486" t="str">
            <v>Darbhanga Diagnostic</v>
          </cell>
        </row>
        <row r="487">
          <cell r="B487" t="str">
            <v>W10216</v>
          </cell>
          <cell r="C487" t="str">
            <v>R1</v>
          </cell>
          <cell r="D487" t="str">
            <v>R</v>
          </cell>
          <cell r="E487" t="str">
            <v>Harikrishnan D I</v>
          </cell>
        </row>
        <row r="488">
          <cell r="B488" t="str">
            <v>W10217</v>
          </cell>
          <cell r="C488" t="str">
            <v>R1</v>
          </cell>
          <cell r="D488" t="str">
            <v>R</v>
          </cell>
          <cell r="E488" t="str">
            <v>Quality Care India ltd.</v>
          </cell>
        </row>
        <row r="489">
          <cell r="B489" t="str">
            <v>WGE-LOAN-3</v>
          </cell>
          <cell r="C489" t="str">
            <v>NA</v>
          </cell>
          <cell r="D489" t="str">
            <v>NA</v>
          </cell>
          <cell r="E489" t="str">
            <v>Wipro GE Medical Systems Ltd-3</v>
          </cell>
        </row>
        <row r="490">
          <cell r="B490" t="str">
            <v>W10218</v>
          </cell>
          <cell r="C490" t="str">
            <v>R3</v>
          </cell>
          <cell r="D490" t="str">
            <v>R</v>
          </cell>
          <cell r="E490" t="str">
            <v>Bhatia General Hospital</v>
          </cell>
        </row>
        <row r="491">
          <cell r="B491" t="str">
            <v>W10219</v>
          </cell>
          <cell r="C491" t="str">
            <v>R1</v>
          </cell>
          <cell r="D491" t="str">
            <v>R</v>
          </cell>
          <cell r="E491" t="str">
            <v>A Sreeniwasan</v>
          </cell>
        </row>
        <row r="492">
          <cell r="B492" t="str">
            <v>W10220</v>
          </cell>
          <cell r="C492" t="str">
            <v>R1</v>
          </cell>
          <cell r="D492" t="str">
            <v>R</v>
          </cell>
          <cell r="E492" t="str">
            <v>Arvind Kumar</v>
          </cell>
        </row>
        <row r="493">
          <cell r="B493" t="str">
            <v>W10221</v>
          </cell>
          <cell r="C493" t="str">
            <v>R1</v>
          </cell>
          <cell r="D493" t="str">
            <v>R</v>
          </cell>
          <cell r="E493" t="str">
            <v>Uday Kumar</v>
          </cell>
        </row>
        <row r="494">
          <cell r="B494" t="str">
            <v>W10222</v>
          </cell>
          <cell r="C494" t="str">
            <v>R1</v>
          </cell>
          <cell r="D494" t="str">
            <v>R</v>
          </cell>
          <cell r="E494" t="str">
            <v>Sivakami Gopinath</v>
          </cell>
        </row>
        <row r="495">
          <cell r="B495" t="str">
            <v>W10223</v>
          </cell>
          <cell r="C495" t="str">
            <v>R1</v>
          </cell>
          <cell r="D495" t="str">
            <v>R</v>
          </cell>
          <cell r="E495" t="str">
            <v>BI Jaffrey</v>
          </cell>
        </row>
        <row r="496">
          <cell r="B496" t="str">
            <v>W10224</v>
          </cell>
          <cell r="C496" t="str">
            <v>R1</v>
          </cell>
          <cell r="D496" t="str">
            <v>R</v>
          </cell>
          <cell r="E496" t="str">
            <v>MNRI Scans Pvt. Ltd.</v>
          </cell>
        </row>
        <row r="497">
          <cell r="B497" t="str">
            <v>W10225</v>
          </cell>
          <cell r="C497" t="str">
            <v>R1</v>
          </cell>
          <cell r="D497" t="str">
            <v>R</v>
          </cell>
          <cell r="E497" t="str">
            <v>Lata Devi</v>
          </cell>
        </row>
        <row r="498">
          <cell r="B498" t="str">
            <v>W10226</v>
          </cell>
          <cell r="C498" t="str">
            <v>R1</v>
          </cell>
          <cell r="D498" t="str">
            <v>R</v>
          </cell>
          <cell r="E498" t="str">
            <v>Haldia Medicare Pvt Ltd.-1</v>
          </cell>
        </row>
        <row r="499">
          <cell r="B499" t="str">
            <v>W10227</v>
          </cell>
          <cell r="C499" t="str">
            <v>R1</v>
          </cell>
          <cell r="D499" t="str">
            <v>R</v>
          </cell>
          <cell r="E499" t="str">
            <v>Haldia Medicare Pvt Ltd.-2</v>
          </cell>
        </row>
        <row r="500">
          <cell r="B500" t="str">
            <v>W10228</v>
          </cell>
          <cell r="C500" t="str">
            <v>R1</v>
          </cell>
          <cell r="D500" t="str">
            <v>R</v>
          </cell>
          <cell r="E500" t="str">
            <v>Haldia Medicare Pvt Ltd.-3</v>
          </cell>
        </row>
        <row r="501">
          <cell r="B501" t="str">
            <v>W10229</v>
          </cell>
          <cell r="C501" t="str">
            <v>R1</v>
          </cell>
          <cell r="D501" t="str">
            <v>R</v>
          </cell>
          <cell r="E501" t="str">
            <v>Manasa Medical Centre</v>
          </cell>
        </row>
        <row r="502">
          <cell r="B502" t="str">
            <v>W10230</v>
          </cell>
          <cell r="C502" t="str">
            <v>R1</v>
          </cell>
          <cell r="D502" t="str">
            <v>R</v>
          </cell>
          <cell r="E502" t="str">
            <v>Devaki Hospitals</v>
          </cell>
        </row>
        <row r="503">
          <cell r="B503" t="str">
            <v>W10231</v>
          </cell>
          <cell r="C503" t="str">
            <v>R1</v>
          </cell>
          <cell r="D503" t="str">
            <v>R</v>
          </cell>
          <cell r="E503" t="str">
            <v>Nitin Gawande</v>
          </cell>
        </row>
        <row r="504">
          <cell r="B504" t="str">
            <v>W10232</v>
          </cell>
          <cell r="C504" t="str">
            <v>R1</v>
          </cell>
          <cell r="D504" t="str">
            <v>R</v>
          </cell>
          <cell r="E504" t="str">
            <v>Gautam Allahbadia</v>
          </cell>
        </row>
        <row r="505">
          <cell r="B505" t="str">
            <v>W10233</v>
          </cell>
          <cell r="C505" t="str">
            <v>R1</v>
          </cell>
          <cell r="D505" t="str">
            <v>R</v>
          </cell>
          <cell r="E505" t="str">
            <v>TM Suresh Babu</v>
          </cell>
        </row>
        <row r="506">
          <cell r="B506" t="str">
            <v>W10234</v>
          </cell>
          <cell r="C506" t="str">
            <v>R1</v>
          </cell>
          <cell r="D506" t="str">
            <v>R</v>
          </cell>
          <cell r="E506" t="str">
            <v>Shri Ram Singh Memorial Hospital</v>
          </cell>
        </row>
        <row r="507">
          <cell r="B507" t="str">
            <v>W10235</v>
          </cell>
          <cell r="C507" t="str">
            <v>R1</v>
          </cell>
          <cell r="D507" t="str">
            <v>R</v>
          </cell>
          <cell r="E507" t="str">
            <v>Anwar Lakdawala (Fauziya Nursing Home)</v>
          </cell>
        </row>
        <row r="508">
          <cell r="B508" t="str">
            <v>W10236</v>
          </cell>
          <cell r="C508" t="str">
            <v>R1</v>
          </cell>
          <cell r="D508" t="str">
            <v>R</v>
          </cell>
          <cell r="E508" t="str">
            <v>VSSN Murthy</v>
          </cell>
        </row>
        <row r="509">
          <cell r="B509" t="str">
            <v>W10237</v>
          </cell>
          <cell r="C509" t="str">
            <v>NA</v>
          </cell>
          <cell r="D509" t="str">
            <v>NA</v>
          </cell>
          <cell r="E509" t="str">
            <v>Manipal Academy of Higher Education</v>
          </cell>
        </row>
        <row r="510">
          <cell r="B510" t="str">
            <v>W10238</v>
          </cell>
          <cell r="C510" t="str">
            <v>NA</v>
          </cell>
          <cell r="D510" t="str">
            <v>NA</v>
          </cell>
          <cell r="E510" t="str">
            <v>Manipal Academy of Higher Education</v>
          </cell>
        </row>
        <row r="511">
          <cell r="B511" t="str">
            <v>W10239</v>
          </cell>
          <cell r="C511" t="str">
            <v>R1</v>
          </cell>
          <cell r="D511" t="str">
            <v>R</v>
          </cell>
          <cell r="E511" t="str">
            <v>Satabdi Mediscanners</v>
          </cell>
        </row>
        <row r="512">
          <cell r="B512" t="str">
            <v>W10240</v>
          </cell>
          <cell r="C512" t="str">
            <v>R1</v>
          </cell>
          <cell r="D512" t="str">
            <v>R</v>
          </cell>
          <cell r="E512" t="str">
            <v>BBR Multispeciality Hospital</v>
          </cell>
        </row>
        <row r="513">
          <cell r="B513" t="str">
            <v>W10241</v>
          </cell>
          <cell r="C513" t="str">
            <v>R1</v>
          </cell>
          <cell r="D513" t="str">
            <v>R</v>
          </cell>
          <cell r="E513" t="str">
            <v>SR Trust-Meenakshi Mission Hospital</v>
          </cell>
        </row>
        <row r="514">
          <cell r="B514" t="str">
            <v>W10242</v>
          </cell>
          <cell r="C514" t="str">
            <v>R1</v>
          </cell>
          <cell r="D514" t="str">
            <v>R</v>
          </cell>
          <cell r="E514" t="str">
            <v>Bharat Scans Pvt Ltd</v>
          </cell>
        </row>
        <row r="515">
          <cell r="B515" t="str">
            <v>W10243</v>
          </cell>
          <cell r="C515" t="str">
            <v>R1</v>
          </cell>
          <cell r="D515" t="str">
            <v>R</v>
          </cell>
          <cell r="E515" t="str">
            <v>OKAY DIAGNOSTICS</v>
          </cell>
        </row>
        <row r="516">
          <cell r="B516" t="str">
            <v>W10244</v>
          </cell>
          <cell r="C516" t="str">
            <v>R1</v>
          </cell>
          <cell r="D516" t="str">
            <v>R</v>
          </cell>
          <cell r="E516" t="str">
            <v>Eastern Fertility&amp; Genetic Research Centre Pvt Ltd</v>
          </cell>
        </row>
        <row r="517">
          <cell r="B517" t="str">
            <v>W10245</v>
          </cell>
          <cell r="C517" t="str">
            <v>R1</v>
          </cell>
          <cell r="D517" t="str">
            <v>R</v>
          </cell>
          <cell r="E517" t="str">
            <v>Poonam Verma</v>
          </cell>
        </row>
        <row r="518">
          <cell r="B518" t="str">
            <v>W10246</v>
          </cell>
          <cell r="C518" t="str">
            <v>R1</v>
          </cell>
          <cell r="D518" t="str">
            <v>R</v>
          </cell>
          <cell r="E518" t="str">
            <v>R Prabhakar Rao</v>
          </cell>
        </row>
        <row r="519">
          <cell r="B519" t="str">
            <v>W10247</v>
          </cell>
          <cell r="C519" t="str">
            <v>R1</v>
          </cell>
          <cell r="D519" t="str">
            <v>R</v>
          </cell>
          <cell r="E519" t="str">
            <v>Y.Thamizhselvi Masilamani</v>
          </cell>
        </row>
        <row r="520">
          <cell r="B520" t="str">
            <v>W10248</v>
          </cell>
          <cell r="C520" t="str">
            <v>R1</v>
          </cell>
          <cell r="D520" t="str">
            <v>R</v>
          </cell>
          <cell r="E520" t="str">
            <v>R V Rajesuwari</v>
          </cell>
        </row>
        <row r="521">
          <cell r="B521" t="str">
            <v>W10249</v>
          </cell>
          <cell r="C521" t="str">
            <v>R1</v>
          </cell>
          <cell r="D521" t="str">
            <v>R</v>
          </cell>
          <cell r="E521" t="str">
            <v>Vardhman Scanners</v>
          </cell>
        </row>
        <row r="522">
          <cell r="B522" t="str">
            <v>W10250</v>
          </cell>
          <cell r="E522" t="str">
            <v>Eastern Diagnostics &amp; Research Centre</v>
          </cell>
        </row>
        <row r="523">
          <cell r="B523" t="str">
            <v>W10251</v>
          </cell>
          <cell r="E523" t="str">
            <v>Medical Relief Society - Manipal Hospital</v>
          </cell>
        </row>
        <row r="524">
          <cell r="B524" t="str">
            <v>W10252</v>
          </cell>
          <cell r="C524" t="str">
            <v>R1</v>
          </cell>
          <cell r="D524" t="str">
            <v>R</v>
          </cell>
          <cell r="E524" t="str">
            <v>Pandian Hospital &amp; Medical Research Foundation</v>
          </cell>
        </row>
        <row r="525">
          <cell r="B525" t="str">
            <v>W10253</v>
          </cell>
          <cell r="E525" t="str">
            <v>Cantonment Polyclinic &amp; Nursing Home</v>
          </cell>
        </row>
        <row r="526">
          <cell r="B526" t="str">
            <v>W10254</v>
          </cell>
          <cell r="E526" t="str">
            <v>S.V. Savant</v>
          </cell>
        </row>
        <row r="527">
          <cell r="B527" t="str">
            <v>W10255</v>
          </cell>
          <cell r="E527" t="str">
            <v>Poongothai Selvaraj</v>
          </cell>
        </row>
        <row r="528">
          <cell r="B528" t="str">
            <v>W10256</v>
          </cell>
          <cell r="C528" t="str">
            <v>R1</v>
          </cell>
          <cell r="D528" t="str">
            <v>R</v>
          </cell>
          <cell r="E528" t="str">
            <v>Noida Medicare Centre Ltd.-2</v>
          </cell>
        </row>
        <row r="529">
          <cell r="B529" t="str">
            <v>W10257</v>
          </cell>
          <cell r="C529" t="str">
            <v>R1</v>
          </cell>
          <cell r="D529" t="str">
            <v>R</v>
          </cell>
          <cell r="E529" t="str">
            <v>City X ray Ultrasound &amp; CT Scan Centre-2</v>
          </cell>
        </row>
        <row r="530">
          <cell r="B530" t="str">
            <v>W10258</v>
          </cell>
          <cell r="C530" t="str">
            <v>R1</v>
          </cell>
          <cell r="D530" t="str">
            <v>R</v>
          </cell>
          <cell r="E530" t="str">
            <v>Pushpagiri Medical Society</v>
          </cell>
        </row>
        <row r="531">
          <cell r="B531" t="str">
            <v>W10259</v>
          </cell>
          <cell r="C531" t="str">
            <v>R1</v>
          </cell>
          <cell r="D531" t="str">
            <v>R</v>
          </cell>
          <cell r="E531" t="str">
            <v>Sapthagiri Digital Imaging Centre Pvt Ltd</v>
          </cell>
        </row>
        <row r="532">
          <cell r="B532" t="str">
            <v>W10260</v>
          </cell>
          <cell r="C532" t="str">
            <v>R1</v>
          </cell>
          <cell r="D532" t="str">
            <v>R</v>
          </cell>
          <cell r="E532" t="str">
            <v>R Suresh</v>
          </cell>
        </row>
        <row r="533">
          <cell r="B533" t="str">
            <v>WGE- LEASE</v>
          </cell>
          <cell r="C533" t="str">
            <v>NA</v>
          </cell>
          <cell r="D533" t="str">
            <v>NA</v>
          </cell>
          <cell r="E533" t="str">
            <v>Wipro GE Medical Systems Ltd</v>
          </cell>
        </row>
        <row r="534">
          <cell r="B534" t="str">
            <v>W10261</v>
          </cell>
          <cell r="C534" t="str">
            <v>R1</v>
          </cell>
          <cell r="D534" t="str">
            <v>R</v>
          </cell>
          <cell r="E534" t="str">
            <v>Spiral Diagnostics P Ltd-1</v>
          </cell>
        </row>
        <row r="535">
          <cell r="B535" t="str">
            <v>W10262</v>
          </cell>
          <cell r="C535" t="str">
            <v>R1</v>
          </cell>
          <cell r="D535" t="str">
            <v>R</v>
          </cell>
          <cell r="E535" t="str">
            <v>Spiral Diagnostics P Ltd-2</v>
          </cell>
        </row>
        <row r="536">
          <cell r="B536" t="str">
            <v>W10263</v>
          </cell>
          <cell r="C536" t="str">
            <v>R1</v>
          </cell>
          <cell r="D536" t="str">
            <v>R</v>
          </cell>
          <cell r="E536" t="str">
            <v>Spiral Diagnostics P Ltd-3</v>
          </cell>
        </row>
        <row r="537">
          <cell r="B537" t="str">
            <v>W10264</v>
          </cell>
          <cell r="C537" t="str">
            <v>R1</v>
          </cell>
          <cell r="D537" t="str">
            <v>R</v>
          </cell>
          <cell r="E537" t="str">
            <v>P Mohan</v>
          </cell>
        </row>
        <row r="538">
          <cell r="B538" t="str">
            <v>W10265</v>
          </cell>
          <cell r="C538" t="str">
            <v>R1</v>
          </cell>
          <cell r="D538" t="str">
            <v>R</v>
          </cell>
          <cell r="E538" t="str">
            <v>Harvey Healthcare Ltd</v>
          </cell>
        </row>
        <row r="539">
          <cell r="B539" t="str">
            <v>W10266</v>
          </cell>
          <cell r="C539" t="str">
            <v>R1</v>
          </cell>
          <cell r="D539" t="str">
            <v>R</v>
          </cell>
          <cell r="E539" t="str">
            <v>Nitya Diagnostic Centre</v>
          </cell>
        </row>
        <row r="540">
          <cell r="B540" t="str">
            <v>W10267</v>
          </cell>
          <cell r="C540" t="str">
            <v>R1</v>
          </cell>
          <cell r="D540" t="str">
            <v>R</v>
          </cell>
          <cell r="E540" t="str">
            <v xml:space="preserve">Dilip Kumar </v>
          </cell>
        </row>
        <row r="541">
          <cell r="B541" t="str">
            <v>W10268</v>
          </cell>
          <cell r="C541" t="str">
            <v>R1</v>
          </cell>
          <cell r="D541" t="str">
            <v>R</v>
          </cell>
          <cell r="E541" t="str">
            <v>K Sarojamma</v>
          </cell>
        </row>
        <row r="542">
          <cell r="B542" t="str">
            <v>W10269</v>
          </cell>
          <cell r="C542" t="str">
            <v>R1</v>
          </cell>
          <cell r="D542" t="str">
            <v>R</v>
          </cell>
          <cell r="E542" t="str">
            <v>J Chitra Ramani</v>
          </cell>
        </row>
        <row r="543">
          <cell r="B543" t="str">
            <v>W10270</v>
          </cell>
          <cell r="C543" t="str">
            <v>R1</v>
          </cell>
          <cell r="D543" t="str">
            <v>R</v>
          </cell>
          <cell r="E543" t="str">
            <v>Surendernath Reddy-2</v>
          </cell>
        </row>
        <row r="544">
          <cell r="B544" t="str">
            <v>W10271</v>
          </cell>
          <cell r="C544" t="str">
            <v>R1</v>
          </cell>
          <cell r="D544" t="str">
            <v>R</v>
          </cell>
          <cell r="E544" t="str">
            <v>Pandian Hospital &amp; Medical Research Foundation</v>
          </cell>
        </row>
        <row r="545">
          <cell r="B545" t="str">
            <v>W10272</v>
          </cell>
          <cell r="C545" t="str">
            <v>R1</v>
          </cell>
          <cell r="D545" t="str">
            <v>R</v>
          </cell>
          <cell r="E545" t="str">
            <v>G Bhaskar Rao</v>
          </cell>
        </row>
        <row r="546">
          <cell r="B546" t="str">
            <v>W10273</v>
          </cell>
          <cell r="C546" t="str">
            <v>R1</v>
          </cell>
          <cell r="D546" t="str">
            <v>R</v>
          </cell>
          <cell r="E546" t="str">
            <v>MSR Hospital Pvt Ltd</v>
          </cell>
        </row>
        <row r="547">
          <cell r="B547" t="str">
            <v>W10274</v>
          </cell>
          <cell r="C547" t="str">
            <v>R1</v>
          </cell>
          <cell r="D547" t="str">
            <v>R</v>
          </cell>
          <cell r="E547" t="str">
            <v>Travancore Diagnostic-3</v>
          </cell>
        </row>
        <row r="548">
          <cell r="B548" t="str">
            <v>W10275</v>
          </cell>
          <cell r="C548" t="str">
            <v>R1</v>
          </cell>
          <cell r="D548" t="str">
            <v>R</v>
          </cell>
          <cell r="E548" t="str">
            <v>Bollineni Ramaniah Memorial ( BRM -hospitals )</v>
          </cell>
        </row>
        <row r="549">
          <cell r="B549" t="str">
            <v>W10276</v>
          </cell>
          <cell r="C549" t="str">
            <v>R1</v>
          </cell>
          <cell r="D549" t="str">
            <v>R</v>
          </cell>
          <cell r="E549" t="str">
            <v>PVN Murthy</v>
          </cell>
        </row>
        <row r="550">
          <cell r="B550" t="str">
            <v>W10277</v>
          </cell>
          <cell r="C550" t="str">
            <v>R1</v>
          </cell>
          <cell r="D550" t="str">
            <v>R</v>
          </cell>
          <cell r="E550" t="str">
            <v>Anoop Kumar</v>
          </cell>
        </row>
        <row r="551">
          <cell r="B551" t="str">
            <v>W10278</v>
          </cell>
          <cell r="C551" t="str">
            <v>R1</v>
          </cell>
          <cell r="D551" t="str">
            <v>R</v>
          </cell>
          <cell r="E551" t="str">
            <v>L Arunan</v>
          </cell>
        </row>
        <row r="552">
          <cell r="B552" t="str">
            <v>W10279</v>
          </cell>
          <cell r="C552" t="str">
            <v>R1</v>
          </cell>
          <cell r="D552" t="str">
            <v>R</v>
          </cell>
          <cell r="E552" t="str">
            <v>Chandrika Thangapandian</v>
          </cell>
        </row>
        <row r="553">
          <cell r="B553" t="str">
            <v>W10280</v>
          </cell>
          <cell r="C553" t="str">
            <v>R1</v>
          </cell>
          <cell r="D553" t="str">
            <v>R</v>
          </cell>
          <cell r="E553" t="str">
            <v>E Ravinder Reddy-SVR Multispeciality Hospital</v>
          </cell>
        </row>
        <row r="554">
          <cell r="B554" t="str">
            <v>W10281</v>
          </cell>
          <cell r="C554" t="str">
            <v>R1</v>
          </cell>
          <cell r="D554" t="str">
            <v>R</v>
          </cell>
          <cell r="E554" t="str">
            <v>Apollo Diagnostics</v>
          </cell>
        </row>
        <row r="555">
          <cell r="B555" t="str">
            <v>W10282</v>
          </cell>
          <cell r="C555" t="str">
            <v>NA</v>
          </cell>
          <cell r="D555" t="str">
            <v>NA</v>
          </cell>
          <cell r="E555" t="str">
            <v>Sikkim Manipal University</v>
          </cell>
        </row>
        <row r="556">
          <cell r="B556" t="str">
            <v>W10283</v>
          </cell>
          <cell r="C556" t="str">
            <v>R3</v>
          </cell>
          <cell r="D556" t="str">
            <v>R</v>
          </cell>
          <cell r="E556" t="str">
            <v>BGS Apollo</v>
          </cell>
        </row>
        <row r="557">
          <cell r="B557" t="str">
            <v>W10284</v>
          </cell>
          <cell r="C557" t="str">
            <v>R1</v>
          </cell>
          <cell r="D557" t="str">
            <v>R</v>
          </cell>
          <cell r="E557" t="str">
            <v>Sethi Diagnostic &amp; Medicare Pvt Ltd</v>
          </cell>
        </row>
        <row r="558">
          <cell r="B558" t="str">
            <v>W10285</v>
          </cell>
          <cell r="C558" t="str">
            <v>R1</v>
          </cell>
          <cell r="D558" t="str">
            <v>R</v>
          </cell>
          <cell r="E558" t="str">
            <v>B. Pandu</v>
          </cell>
        </row>
        <row r="559">
          <cell r="B559" t="str">
            <v>W10286</v>
          </cell>
          <cell r="C559" t="str">
            <v>R1</v>
          </cell>
          <cell r="D559" t="str">
            <v>R</v>
          </cell>
          <cell r="E559" t="str">
            <v>City X-ray , U/S &amp; CT Scan Centre-2</v>
          </cell>
        </row>
        <row r="560">
          <cell r="B560" t="str">
            <v>W10287</v>
          </cell>
          <cell r="C560" t="str">
            <v>R1</v>
          </cell>
          <cell r="D560" t="str">
            <v>R</v>
          </cell>
          <cell r="E560" t="str">
            <v>Metropolitan Scan Centre</v>
          </cell>
        </row>
        <row r="561">
          <cell r="B561" t="str">
            <v>W10288</v>
          </cell>
          <cell r="C561" t="str">
            <v>R1</v>
          </cell>
          <cell r="D561" t="str">
            <v>R</v>
          </cell>
          <cell r="E561" t="str">
            <v>P D Singh - Pilibhit</v>
          </cell>
        </row>
        <row r="562">
          <cell r="B562" t="str">
            <v>W10289</v>
          </cell>
          <cell r="C562" t="str">
            <v>R1</v>
          </cell>
          <cell r="D562" t="str">
            <v>R</v>
          </cell>
          <cell r="E562" t="str">
            <v>Sanjay Tomar</v>
          </cell>
        </row>
        <row r="563">
          <cell r="B563" t="str">
            <v>W10290</v>
          </cell>
          <cell r="C563" t="str">
            <v>R1</v>
          </cell>
          <cell r="D563" t="str">
            <v>R</v>
          </cell>
          <cell r="E563" t="str">
            <v>Serene Diagnostic Services P. Ltd</v>
          </cell>
        </row>
        <row r="564">
          <cell r="B564" t="str">
            <v>W10291</v>
          </cell>
          <cell r="E564" t="str">
            <v>Devaki Hospitals Ltd.</v>
          </cell>
        </row>
        <row r="565">
          <cell r="B565" t="str">
            <v>W10292</v>
          </cell>
          <cell r="C565" t="str">
            <v>R1</v>
          </cell>
          <cell r="D565" t="str">
            <v>R</v>
          </cell>
          <cell r="E565" t="str">
            <v>Advanced Medicare Research Institute-5</v>
          </cell>
        </row>
        <row r="566">
          <cell r="B566" t="str">
            <v>W10293</v>
          </cell>
          <cell r="E566" t="str">
            <v>Haldia Medicare-4</v>
          </cell>
        </row>
        <row r="567">
          <cell r="B567" t="str">
            <v>W10294</v>
          </cell>
          <cell r="C567" t="str">
            <v>R1</v>
          </cell>
          <cell r="D567" t="str">
            <v>R</v>
          </cell>
          <cell r="E567" t="str">
            <v>Yazhini Selvaraj</v>
          </cell>
        </row>
        <row r="568">
          <cell r="B568" t="str">
            <v>W10295</v>
          </cell>
          <cell r="C568" t="str">
            <v>R1</v>
          </cell>
          <cell r="D568" t="str">
            <v>R</v>
          </cell>
          <cell r="E568" t="str">
            <v>Surendranath Reddy- Vijaya Diagnostic Centre-3</v>
          </cell>
        </row>
        <row r="569">
          <cell r="B569" t="str">
            <v>W10296</v>
          </cell>
          <cell r="C569" t="str">
            <v>R1</v>
          </cell>
          <cell r="D569" t="str">
            <v>R</v>
          </cell>
          <cell r="E569" t="str">
            <v>T. Thiraviam</v>
          </cell>
        </row>
        <row r="570">
          <cell r="B570" t="str">
            <v>W10297</v>
          </cell>
          <cell r="C570" t="str">
            <v>R1</v>
          </cell>
          <cell r="D570" t="str">
            <v>R</v>
          </cell>
          <cell r="E570" t="str">
            <v>Indira Diagnostic Centre &amp; Blood Bank Ltd</v>
          </cell>
        </row>
        <row r="571">
          <cell r="B571" t="str">
            <v>W10298</v>
          </cell>
          <cell r="C571" t="str">
            <v>R1</v>
          </cell>
          <cell r="D571" t="str">
            <v>R</v>
          </cell>
          <cell r="E571" t="str">
            <v>Vasantham Health Centre Pvt Ltd.</v>
          </cell>
        </row>
        <row r="572">
          <cell r="B572" t="str">
            <v>W10299</v>
          </cell>
          <cell r="C572" t="str">
            <v>R1</v>
          </cell>
          <cell r="D572" t="str">
            <v>R</v>
          </cell>
          <cell r="E572" t="str">
            <v>Decision Diagnostic Centre Pvt Ltd</v>
          </cell>
        </row>
        <row r="573">
          <cell r="B573" t="str">
            <v>W10300</v>
          </cell>
          <cell r="C573" t="str">
            <v>R1</v>
          </cell>
          <cell r="D573" t="str">
            <v>R</v>
          </cell>
          <cell r="E573" t="str">
            <v>DOON MRI</v>
          </cell>
        </row>
        <row r="574">
          <cell r="B574" t="str">
            <v>W10301</v>
          </cell>
          <cell r="C574" t="str">
            <v>R1</v>
          </cell>
          <cell r="D574" t="str">
            <v>R</v>
          </cell>
          <cell r="E574" t="str">
            <v>Y. Radhika</v>
          </cell>
        </row>
        <row r="575">
          <cell r="B575" t="str">
            <v>W10302</v>
          </cell>
          <cell r="C575" t="str">
            <v>R1</v>
          </cell>
          <cell r="D575" t="str">
            <v>R</v>
          </cell>
          <cell r="E575" t="str">
            <v>Muhabeen Shaikh</v>
          </cell>
        </row>
        <row r="576">
          <cell r="B576" t="str">
            <v>W10303</v>
          </cell>
          <cell r="C576" t="str">
            <v>R1</v>
          </cell>
          <cell r="D576" t="str">
            <v>R</v>
          </cell>
          <cell r="E576" t="str">
            <v>Saleem Ahmed</v>
          </cell>
        </row>
        <row r="577">
          <cell r="B577" t="str">
            <v>W10304</v>
          </cell>
          <cell r="C577" t="str">
            <v>R1</v>
          </cell>
          <cell r="D577" t="str">
            <v>R</v>
          </cell>
          <cell r="E577" t="str">
            <v>Noshina Sarfaraz</v>
          </cell>
        </row>
        <row r="578">
          <cell r="B578" t="str">
            <v>W10305</v>
          </cell>
          <cell r="C578" t="str">
            <v>R1</v>
          </cell>
          <cell r="D578" t="str">
            <v>R</v>
          </cell>
          <cell r="E578" t="str">
            <v>A. J. Bensam</v>
          </cell>
        </row>
        <row r="579">
          <cell r="B579" t="str">
            <v>W10306</v>
          </cell>
          <cell r="C579" t="str">
            <v>R1</v>
          </cell>
          <cell r="D579" t="str">
            <v>R</v>
          </cell>
          <cell r="E579" t="str">
            <v>Rosalind Rani Rajendran</v>
          </cell>
        </row>
        <row r="580">
          <cell r="B580" t="str">
            <v>W10307</v>
          </cell>
          <cell r="C580" t="str">
            <v>R1</v>
          </cell>
          <cell r="D580" t="str">
            <v>R</v>
          </cell>
          <cell r="E580" t="str">
            <v>SR Trust- Meenakshi Mission Hospital</v>
          </cell>
        </row>
        <row r="581">
          <cell r="B581" t="str">
            <v>W10308</v>
          </cell>
          <cell r="C581" t="str">
            <v>R1</v>
          </cell>
          <cell r="D581" t="str">
            <v>R</v>
          </cell>
          <cell r="E581" t="str">
            <v>Chitra Scan &amp; Imaging Centre Pvt. Ltd.</v>
          </cell>
        </row>
        <row r="582">
          <cell r="B582" t="str">
            <v>W10309</v>
          </cell>
          <cell r="C582" t="str">
            <v>R1</v>
          </cell>
          <cell r="D582" t="str">
            <v>R</v>
          </cell>
          <cell r="E582" t="str">
            <v>Krishna Hospital &amp; Research Foundation-Cuddalore</v>
          </cell>
        </row>
        <row r="583">
          <cell r="B583" t="str">
            <v>W10310</v>
          </cell>
          <cell r="C583" t="str">
            <v>R1</v>
          </cell>
          <cell r="D583" t="str">
            <v>R</v>
          </cell>
          <cell r="E583" t="str">
            <v>Vrindha Diagnostic Centre P. Ltd</v>
          </cell>
        </row>
        <row r="584">
          <cell r="B584" t="str">
            <v>W10311</v>
          </cell>
          <cell r="C584" t="str">
            <v>R1</v>
          </cell>
          <cell r="D584" t="str">
            <v>R</v>
          </cell>
          <cell r="E584" t="str">
            <v>PM Baruah</v>
          </cell>
        </row>
        <row r="585">
          <cell r="B585" t="str">
            <v>W10312</v>
          </cell>
          <cell r="C585" t="str">
            <v>R1</v>
          </cell>
          <cell r="D585" t="str">
            <v>R</v>
          </cell>
          <cell r="E585" t="str">
            <v>A R Santhini</v>
          </cell>
        </row>
        <row r="586">
          <cell r="B586" t="str">
            <v>W10313</v>
          </cell>
          <cell r="C586" t="str">
            <v>R1</v>
          </cell>
          <cell r="D586" t="str">
            <v>R</v>
          </cell>
          <cell r="E586" t="str">
            <v>Subhash Jain-AMIT CAT SCAN Centre</v>
          </cell>
        </row>
        <row r="587">
          <cell r="B587" t="str">
            <v>W10314</v>
          </cell>
          <cell r="C587" t="str">
            <v>R1</v>
          </cell>
          <cell r="D587" t="str">
            <v>R</v>
          </cell>
          <cell r="E587" t="str">
            <v>Smt B Rajya Sri-Bollineni  Heart Centre</v>
          </cell>
        </row>
        <row r="588">
          <cell r="B588" t="str">
            <v>W10315</v>
          </cell>
          <cell r="C588" t="str">
            <v>R1</v>
          </cell>
          <cell r="D588" t="str">
            <v>R</v>
          </cell>
          <cell r="E588" t="str">
            <v>S Sumitha</v>
          </cell>
        </row>
        <row r="589">
          <cell r="B589" t="str">
            <v>W10316</v>
          </cell>
          <cell r="C589" t="str">
            <v>R1</v>
          </cell>
          <cell r="D589" t="str">
            <v>R</v>
          </cell>
          <cell r="E589" t="str">
            <v>R Ravi</v>
          </cell>
        </row>
        <row r="590">
          <cell r="B590" t="str">
            <v>W10317</v>
          </cell>
          <cell r="C590" t="str">
            <v>R1</v>
          </cell>
          <cell r="D590" t="str">
            <v>R</v>
          </cell>
          <cell r="E590" t="str">
            <v>Peace Enterprises ( India) Pvt Ltd</v>
          </cell>
        </row>
        <row r="591">
          <cell r="B591" t="str">
            <v>W10318</v>
          </cell>
          <cell r="C591" t="str">
            <v>R1</v>
          </cell>
          <cell r="D591" t="str">
            <v>R</v>
          </cell>
          <cell r="E591" t="str">
            <v>D Srinivas Rao-Sri Vijaya Diagnostics</v>
          </cell>
        </row>
        <row r="592">
          <cell r="B592" t="str">
            <v>W10319</v>
          </cell>
          <cell r="C592" t="str">
            <v>R1</v>
          </cell>
          <cell r="D592" t="str">
            <v>R</v>
          </cell>
          <cell r="E592" t="str">
            <v xml:space="preserve">V Rambabu </v>
          </cell>
        </row>
        <row r="593">
          <cell r="B593" t="str">
            <v>W10320</v>
          </cell>
          <cell r="C593" t="str">
            <v>R1</v>
          </cell>
          <cell r="D593" t="str">
            <v>R</v>
          </cell>
          <cell r="E593" t="str">
            <v>S Rajalakshmi</v>
          </cell>
        </row>
        <row r="594">
          <cell r="B594" t="str">
            <v>W10321</v>
          </cell>
          <cell r="C594" t="str">
            <v>R3</v>
          </cell>
          <cell r="D594" t="str">
            <v>NA</v>
          </cell>
          <cell r="E594" t="str">
            <v>Manipal Academy of Higher Education-MAHE</v>
          </cell>
        </row>
        <row r="595">
          <cell r="B595" t="str">
            <v>W10322</v>
          </cell>
          <cell r="C595" t="str">
            <v>R1</v>
          </cell>
          <cell r="D595" t="str">
            <v>R</v>
          </cell>
          <cell r="E595" t="str">
            <v>Nivedita Bakshi</v>
          </cell>
        </row>
        <row r="596">
          <cell r="B596" t="str">
            <v>W10323</v>
          </cell>
          <cell r="C596" t="str">
            <v>R1</v>
          </cell>
          <cell r="D596" t="str">
            <v>R</v>
          </cell>
          <cell r="E596" t="str">
            <v>K Varaprasad</v>
          </cell>
        </row>
        <row r="597">
          <cell r="B597" t="str">
            <v>W10324</v>
          </cell>
          <cell r="C597" t="str">
            <v>R1</v>
          </cell>
          <cell r="D597" t="str">
            <v>R</v>
          </cell>
          <cell r="E597" t="str">
            <v>Chitra Devi</v>
          </cell>
        </row>
        <row r="598">
          <cell r="B598" t="str">
            <v>W10325</v>
          </cell>
          <cell r="C598" t="str">
            <v>R1</v>
          </cell>
          <cell r="D598" t="str">
            <v>R</v>
          </cell>
          <cell r="E598" t="str">
            <v>Peace Enterprises ( India) Pvt Ltd</v>
          </cell>
        </row>
        <row r="599">
          <cell r="B599" t="str">
            <v>W10326</v>
          </cell>
          <cell r="C599" t="str">
            <v>R1</v>
          </cell>
          <cell r="D599" t="str">
            <v>R</v>
          </cell>
          <cell r="E599" t="str">
            <v>Suman Ultrasound Scanning Centre</v>
          </cell>
        </row>
        <row r="600">
          <cell r="B600" t="str">
            <v>W10327</v>
          </cell>
          <cell r="C600" t="str">
            <v>R1</v>
          </cell>
          <cell r="D600" t="str">
            <v>R</v>
          </cell>
          <cell r="E600" t="str">
            <v>Manoj D Pritnani - Maitri Imaging Centre</v>
          </cell>
        </row>
        <row r="601">
          <cell r="B601" t="str">
            <v>W10328</v>
          </cell>
          <cell r="C601" t="str">
            <v>R1</v>
          </cell>
          <cell r="D601" t="str">
            <v>R</v>
          </cell>
          <cell r="E601" t="str">
            <v>Parakh X-ray &amp; US Clinic</v>
          </cell>
        </row>
        <row r="602">
          <cell r="B602" t="str">
            <v>W10329</v>
          </cell>
          <cell r="C602" t="str">
            <v>R1</v>
          </cell>
          <cell r="D602" t="str">
            <v>R</v>
          </cell>
          <cell r="E602" t="str">
            <v>Infertility Institute &amp; Research Centre Pvt Ltd-Mamta Shenoy</v>
          </cell>
        </row>
        <row r="603">
          <cell r="B603" t="str">
            <v>W10330</v>
          </cell>
          <cell r="C603" t="str">
            <v>R1</v>
          </cell>
          <cell r="D603" t="str">
            <v>R</v>
          </cell>
          <cell r="E603" t="str">
            <v>Asha Laad</v>
          </cell>
        </row>
        <row r="604">
          <cell r="B604" t="str">
            <v>W10331</v>
          </cell>
          <cell r="C604" t="str">
            <v>R1</v>
          </cell>
          <cell r="D604" t="str">
            <v>R</v>
          </cell>
          <cell r="E604" t="str">
            <v>Govind Reddy</v>
          </cell>
        </row>
        <row r="605">
          <cell r="B605" t="str">
            <v>W10332</v>
          </cell>
          <cell r="C605" t="str">
            <v>R1</v>
          </cell>
          <cell r="D605" t="str">
            <v>R</v>
          </cell>
          <cell r="E605" t="str">
            <v>Udit Avashia</v>
          </cell>
        </row>
        <row r="606">
          <cell r="B606" t="str">
            <v>W10333</v>
          </cell>
          <cell r="C606" t="str">
            <v>R1</v>
          </cell>
          <cell r="D606" t="str">
            <v>R</v>
          </cell>
          <cell r="E606" t="str">
            <v>Srinivasa Cardiology Centre Pvt Ltd</v>
          </cell>
        </row>
        <row r="607">
          <cell r="B607" t="str">
            <v>W10334</v>
          </cell>
          <cell r="C607" t="str">
            <v>R1</v>
          </cell>
          <cell r="D607" t="str">
            <v>R</v>
          </cell>
          <cell r="E607" t="str">
            <v>Durgabai Heart Centre Pvt Ltd-Andhra Mahila Sabha</v>
          </cell>
        </row>
        <row r="608">
          <cell r="B608" t="str">
            <v>W10335</v>
          </cell>
          <cell r="C608" t="str">
            <v>R1</v>
          </cell>
          <cell r="D608" t="str">
            <v>R</v>
          </cell>
          <cell r="E608" t="str">
            <v xml:space="preserve">Tuticorin CT Scan &amp; Research Institute Ltd </v>
          </cell>
        </row>
        <row r="609">
          <cell r="B609" t="str">
            <v>W10336</v>
          </cell>
          <cell r="C609" t="str">
            <v>R1</v>
          </cell>
          <cell r="D609" t="str">
            <v>R</v>
          </cell>
          <cell r="E609" t="str">
            <v>Sapthagiri Digital Imaging Centre Pvt Ltd</v>
          </cell>
        </row>
        <row r="610">
          <cell r="B610" t="str">
            <v>W10337</v>
          </cell>
          <cell r="C610" t="str">
            <v>R1</v>
          </cell>
          <cell r="D610" t="str">
            <v>R</v>
          </cell>
          <cell r="E610" t="str">
            <v>Siddhartha Healthcare Ltd</v>
          </cell>
        </row>
        <row r="611">
          <cell r="B611" t="str">
            <v>W10338</v>
          </cell>
          <cell r="C611" t="str">
            <v>R1</v>
          </cell>
          <cell r="D611" t="str">
            <v>R</v>
          </cell>
          <cell r="E611" t="str">
            <v>Anita Chaudhary</v>
          </cell>
        </row>
        <row r="612">
          <cell r="B612" t="str">
            <v>W10339</v>
          </cell>
          <cell r="C612" t="str">
            <v>R1</v>
          </cell>
          <cell r="D612" t="str">
            <v>R</v>
          </cell>
          <cell r="E612" t="str">
            <v>Usha Cardiac Centre Limited</v>
          </cell>
        </row>
        <row r="613">
          <cell r="B613" t="str">
            <v>W10340</v>
          </cell>
          <cell r="C613" t="str">
            <v>R1</v>
          </cell>
          <cell r="D613" t="str">
            <v>R</v>
          </cell>
          <cell r="E613" t="str">
            <v>Sovereign Scanners Pvt Ltd</v>
          </cell>
        </row>
        <row r="614">
          <cell r="B614" t="str">
            <v>W10341</v>
          </cell>
          <cell r="C614" t="str">
            <v>R1</v>
          </cell>
          <cell r="D614" t="str">
            <v>R</v>
          </cell>
          <cell r="E614" t="str">
            <v>Tirupal Reddy</v>
          </cell>
        </row>
        <row r="615">
          <cell r="B615" t="str">
            <v>W10342</v>
          </cell>
          <cell r="C615" t="str">
            <v>R1</v>
          </cell>
          <cell r="D615" t="str">
            <v>R</v>
          </cell>
          <cell r="E615" t="str">
            <v>S Thanaraj</v>
          </cell>
        </row>
        <row r="616">
          <cell r="B616" t="str">
            <v>W10343</v>
          </cell>
          <cell r="C616" t="str">
            <v>R1</v>
          </cell>
          <cell r="D616" t="str">
            <v>R</v>
          </cell>
          <cell r="E616" t="str">
            <v>Dora Edward</v>
          </cell>
        </row>
        <row r="617">
          <cell r="B617" t="str">
            <v>W10344</v>
          </cell>
          <cell r="C617" t="str">
            <v>R1</v>
          </cell>
          <cell r="D617" t="str">
            <v>R</v>
          </cell>
          <cell r="E617" t="str">
            <v>Ashok Kamble- Yavatmal  CT Scan Centre</v>
          </cell>
        </row>
        <row r="618">
          <cell r="B618" t="str">
            <v>W10345</v>
          </cell>
          <cell r="C618" t="str">
            <v>R1</v>
          </cell>
          <cell r="D618" t="str">
            <v>R</v>
          </cell>
          <cell r="E618" t="str">
            <v>Millenum Imaging Pvt Ltd</v>
          </cell>
        </row>
        <row r="619">
          <cell r="B619" t="str">
            <v>W10346</v>
          </cell>
          <cell r="C619" t="str">
            <v>R1</v>
          </cell>
          <cell r="D619" t="str">
            <v>R</v>
          </cell>
          <cell r="E619" t="str">
            <v>Kamala Shanmugam</v>
          </cell>
        </row>
        <row r="620">
          <cell r="B620" t="str">
            <v>W10347</v>
          </cell>
          <cell r="C620" t="str">
            <v>R1</v>
          </cell>
          <cell r="D620" t="str">
            <v>R</v>
          </cell>
          <cell r="E620" t="str">
            <v>Sanjay Dhawane</v>
          </cell>
        </row>
        <row r="621">
          <cell r="B621" t="str">
            <v>W10348</v>
          </cell>
          <cell r="C621" t="str">
            <v>R1</v>
          </cell>
          <cell r="D621" t="str">
            <v>R</v>
          </cell>
          <cell r="E621" t="str">
            <v>Ameen Kitekar</v>
          </cell>
        </row>
        <row r="622">
          <cell r="B622" t="str">
            <v>W10349</v>
          </cell>
          <cell r="C622" t="str">
            <v>R1</v>
          </cell>
          <cell r="D622" t="str">
            <v>R</v>
          </cell>
          <cell r="E622" t="str">
            <v>Mamta Bhomiya</v>
          </cell>
        </row>
        <row r="623">
          <cell r="B623" t="str">
            <v>W10350</v>
          </cell>
          <cell r="C623" t="str">
            <v>R1</v>
          </cell>
          <cell r="D623" t="str">
            <v>R</v>
          </cell>
          <cell r="E623" t="str">
            <v>Okay Diagnostic Centre Pvt Ltd</v>
          </cell>
        </row>
        <row r="624">
          <cell r="B624" t="str">
            <v>W10351</v>
          </cell>
          <cell r="E624" t="str">
            <v>CMC -Ludhiana</v>
          </cell>
        </row>
        <row r="625">
          <cell r="B625" t="str">
            <v>W10352</v>
          </cell>
          <cell r="E625" t="str">
            <v>K Raju-RK Hospital</v>
          </cell>
        </row>
        <row r="626">
          <cell r="B626" t="str">
            <v>W10353</v>
          </cell>
          <cell r="E626" t="str">
            <v>Surya Scans &amp; Color Doppler Centre</v>
          </cell>
        </row>
        <row r="627">
          <cell r="B627" t="str">
            <v>W10354</v>
          </cell>
          <cell r="E627" t="str">
            <v>Chiranjeev Enterprises Pvt Ltd-Dr.Ninad Naphde</v>
          </cell>
        </row>
        <row r="628">
          <cell r="B628" t="str">
            <v>W10355</v>
          </cell>
          <cell r="E628" t="str">
            <v>Sewa Polyclinic &amp; Diagnostic Centre</v>
          </cell>
        </row>
        <row r="629">
          <cell r="B629" t="str">
            <v>W10356</v>
          </cell>
          <cell r="E629" t="str">
            <v>Shrikant Solav</v>
          </cell>
        </row>
        <row r="630">
          <cell r="B630" t="str">
            <v>W10357</v>
          </cell>
          <cell r="E630" t="str">
            <v>UMKAL Hospital Pvt Ltd</v>
          </cell>
        </row>
        <row r="631">
          <cell r="B631" t="str">
            <v>W10358</v>
          </cell>
          <cell r="E631" t="str">
            <v>C-Well Lasik Pvt Ltd</v>
          </cell>
        </row>
        <row r="632">
          <cell r="B632" t="str">
            <v>W10359</v>
          </cell>
          <cell r="E632" t="str">
            <v>Vinayaka Medical Care Centre Pvt Ltd</v>
          </cell>
        </row>
        <row r="633">
          <cell r="B633" t="str">
            <v>W10360</v>
          </cell>
          <cell r="E633" t="str">
            <v>Vrindha Diagnostic Centre P. Ltd</v>
          </cell>
        </row>
        <row r="634">
          <cell r="B634" t="str">
            <v>W10361</v>
          </cell>
          <cell r="E634" t="str">
            <v>Anoop Kumar Dewan -Accuscan</v>
          </cell>
        </row>
        <row r="635">
          <cell r="B635" t="str">
            <v>W10362</v>
          </cell>
          <cell r="E635" t="str">
            <v>Rajendra Patel</v>
          </cell>
        </row>
        <row r="636">
          <cell r="B636" t="str">
            <v>W10363</v>
          </cell>
          <cell r="E636" t="str">
            <v>Shailaja Ballal</v>
          </cell>
        </row>
        <row r="637">
          <cell r="B637" t="str">
            <v>W10364</v>
          </cell>
        </row>
        <row r="638">
          <cell r="B638" t="str">
            <v>W10365</v>
          </cell>
          <cell r="E638" t="str">
            <v>Vrindha Diagnostic Centre P. Ltd</v>
          </cell>
        </row>
        <row r="639">
          <cell r="B639" t="str">
            <v>W10366</v>
          </cell>
          <cell r="E639" t="str">
            <v>K Raju-RK Hospital</v>
          </cell>
        </row>
        <row r="640">
          <cell r="B640" t="str">
            <v>W10367</v>
          </cell>
          <cell r="E640" t="str">
            <v>Kasturi Medical Research Centre (P) Ltd</v>
          </cell>
        </row>
        <row r="641">
          <cell r="B641" t="str">
            <v>W10368</v>
          </cell>
          <cell r="E641" t="str">
            <v>AMA Medical Centre</v>
          </cell>
        </row>
        <row r="642">
          <cell r="B642" t="str">
            <v>W10369</v>
          </cell>
          <cell r="E642" t="str">
            <v>Narayana Hrudalaya Pvt Ltd-Dr Devi Shetty Prasad-Lease deal</v>
          </cell>
        </row>
        <row r="643">
          <cell r="B643" t="str">
            <v>W10370</v>
          </cell>
          <cell r="E643" t="str">
            <v>North City Diagnostic &amp; Research Centre Pvt Ltd</v>
          </cell>
        </row>
        <row r="644">
          <cell r="B644" t="str">
            <v>W10371</v>
          </cell>
          <cell r="E644" t="str">
            <v>Bhagalpur Diagnostic Centre Pvt Ltd</v>
          </cell>
        </row>
        <row r="645">
          <cell r="B645" t="str">
            <v>W10372</v>
          </cell>
          <cell r="E645" t="str">
            <v>Mediview Diagnostic Services Pvt Ltd</v>
          </cell>
        </row>
        <row r="646">
          <cell r="B646" t="str">
            <v>W10373</v>
          </cell>
          <cell r="E646" t="str">
            <v>Kanpur Scans Pvt Ltd</v>
          </cell>
        </row>
        <row r="647">
          <cell r="B647" t="str">
            <v>W10374</v>
          </cell>
          <cell r="E647" t="str">
            <v>Mary Jenova</v>
          </cell>
        </row>
        <row r="648">
          <cell r="B648" t="str">
            <v>W10375</v>
          </cell>
          <cell r="E648" t="str">
            <v>John Titus</v>
          </cell>
        </row>
        <row r="649">
          <cell r="B649" t="str">
            <v>W10376</v>
          </cell>
          <cell r="E649" t="str">
            <v>Ameen Kitekar</v>
          </cell>
        </row>
        <row r="650">
          <cell r="B650" t="str">
            <v>W10377</v>
          </cell>
          <cell r="E650" t="str">
            <v>Mayur Medical Devices</v>
          </cell>
        </row>
        <row r="651">
          <cell r="B651" t="str">
            <v>W10378</v>
          </cell>
          <cell r="C651" t="str">
            <v>Not yet recd</v>
          </cell>
          <cell r="E651" t="str">
            <v>KIMS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Drop_Down Controls"/>
      <sheetName val="2266957"/>
      <sheetName val="gl"/>
      <sheetName val="IBA&amp;HP"/>
      <sheetName val="CY-OS-90-1"/>
      <sheetName val="tb"/>
      <sheetName val="Deduction of assets"/>
      <sheetName val="FURNI"/>
      <sheetName val="Total Haryana POs AMC Sheet 3%"/>
      <sheetName val="delhi 03-04AMC @ 3%"/>
      <sheetName val="itemsdetails"/>
      <sheetName val="Sheet3"/>
      <sheetName val="form 1 - 2000 revised- hanil le"/>
      <sheetName val="B.Sheet &amp; P&amp;L"/>
      <sheetName val="analisis de incrementos"/>
      <sheetName val="proy"/>
      <sheetName val="bandas ene2010"/>
      <sheetName val="Lead"/>
      <sheetName val="Links"/>
      <sheetName val="CSG Listing"/>
      <sheetName val="Aseet1998"/>
      <sheetName val="Contract_Analysis"/>
      <sheetName val="Ack_(1)"/>
      <sheetName val="Ack_(2)"/>
      <sheetName val="NN"/>
      <sheetName val="15"/>
      <sheetName val="Deduction_of_assets"/>
      <sheetName val="BSHEET"/>
      <sheetName val="Makro1"/>
      <sheetName val="DSLP"/>
      <sheetName val="공장별판관비배부"/>
      <sheetName val="Sens"/>
      <sheetName val="COST1_12FINAL"/>
      <sheetName val="Push Diag on Premise"/>
      <sheetName val="CChannel Attract Input"/>
      <sheetName val="FStratPlan"/>
      <sheetName val="Filling Line Detail"/>
      <sheetName val="CDIMAG"/>
      <sheetName val="Demand Points"/>
      <sheetName val="MRC to ML conversion"/>
      <sheetName val="Plants"/>
      <sheetName val="AEB Snapshot"/>
      <sheetName val="Data"/>
      <sheetName val="Sheet4"/>
      <sheetName val="Assum SG&amp;A-ROW"/>
      <sheetName val="Assumptions IRMG"/>
      <sheetName val="Assumptions US-Rev"/>
      <sheetName val="Q2 YTD OG Sales Analysis"/>
      <sheetName val="Sheet1"/>
      <sheetName val="Assumptions"/>
      <sheetName val="Telval"/>
      <sheetName val="Income"/>
      <sheetName val="BSCS"/>
      <sheetName val="Balance"/>
      <sheetName val="Historic Income"/>
      <sheetName val="Holders"/>
      <sheetName val="Royalty"/>
      <sheetName val="Lookups"/>
      <sheetName val="FORM-16"/>
      <sheetName val="Platform"/>
      <sheetName val="ALLOY"/>
      <sheetName val="SE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FDR-Jan-99 "/>
      <sheetName val="FDR-Jan-99  (R)"/>
      <sheetName val="FDR-Jan-99  (R) (2)"/>
      <sheetName val="Jan 99"/>
      <sheetName val="MAT"/>
      <sheetName val="A0744339"/>
      <sheetName val="PBCLIST"/>
      <sheetName val="Assumptions"/>
      <sheetName val="Annexure-I"/>
      <sheetName val="gl"/>
    </sheetNames>
    <sheetDataSet>
      <sheetData sheetId="0" refreshError="1">
        <row r="1">
          <cell r="A1" t="str">
            <v>Input Trial Balance -Jan 99</v>
          </cell>
        </row>
        <row r="2">
          <cell r="A2" t="str">
            <v>(31st Jan 1999 )</v>
          </cell>
          <cell r="N2">
            <v>2.3501762632197415E-2</v>
          </cell>
        </row>
        <row r="3">
          <cell r="L3" t="str">
            <v>( IN INR )</v>
          </cell>
          <cell r="O3" t="str">
            <v>( IN USD )</v>
          </cell>
        </row>
        <row r="4">
          <cell r="D4" t="str">
            <v>Nasik</v>
          </cell>
          <cell r="F4" t="str">
            <v>Mumbai</v>
          </cell>
          <cell r="H4" t="str">
            <v>Engineering</v>
          </cell>
          <cell r="J4" t="str">
            <v>M &amp; M Project Consolidated</v>
          </cell>
        </row>
        <row r="5">
          <cell r="J5" t="str">
            <v>Dr.</v>
          </cell>
          <cell r="L5" t="str">
            <v>Cr.</v>
          </cell>
          <cell r="N5" t="str">
            <v>Dr.</v>
          </cell>
          <cell r="O5" t="str">
            <v>Cr.</v>
          </cell>
        </row>
        <row r="6">
          <cell r="J6" t="str">
            <v>Amount</v>
          </cell>
          <cell r="L6" t="str">
            <v>Amount</v>
          </cell>
          <cell r="N6" t="str">
            <v>Amount</v>
          </cell>
          <cell r="O6" t="str">
            <v>Amount</v>
          </cell>
        </row>
        <row r="9">
          <cell r="B9" t="str">
            <v>Income</v>
          </cell>
          <cell r="D9">
            <v>20092404</v>
          </cell>
          <cell r="F9">
            <v>16756220.23</v>
          </cell>
          <cell r="H9">
            <v>0</v>
          </cell>
          <cell r="L9">
            <v>36848624.230000004</v>
          </cell>
          <cell r="N9">
            <v>0</v>
          </cell>
          <cell r="O9">
            <v>866007.6199764983</v>
          </cell>
        </row>
        <row r="10">
          <cell r="B10" t="str">
            <v>M&amp;M Sales A/c</v>
          </cell>
          <cell r="D10">
            <v>20092404</v>
          </cell>
          <cell r="F10">
            <v>16756220.23</v>
          </cell>
          <cell r="H10">
            <v>0</v>
          </cell>
          <cell r="L10">
            <v>36848624.230000004</v>
          </cell>
          <cell r="O10">
            <v>866007.6199764983</v>
          </cell>
        </row>
        <row r="11">
          <cell r="B11" t="str">
            <v>Interest earned</v>
          </cell>
          <cell r="D11">
            <v>0</v>
          </cell>
          <cell r="F11">
            <v>0</v>
          </cell>
          <cell r="L11">
            <v>0</v>
          </cell>
          <cell r="O11">
            <v>0</v>
          </cell>
        </row>
        <row r="15">
          <cell r="B15" t="str">
            <v>Cash</v>
          </cell>
          <cell r="D15">
            <v>1786112.72</v>
          </cell>
          <cell r="F15">
            <v>1151774.23</v>
          </cell>
          <cell r="H15">
            <v>296950.09999999998</v>
          </cell>
          <cell r="J15">
            <v>3234837.05</v>
          </cell>
          <cell r="N15">
            <v>76024.372502937724</v>
          </cell>
          <cell r="O15">
            <v>0</v>
          </cell>
        </row>
        <row r="16">
          <cell r="B16" t="str">
            <v>Petty Cash</v>
          </cell>
          <cell r="D16">
            <v>14562.75</v>
          </cell>
          <cell r="F16">
            <v>49095.05</v>
          </cell>
          <cell r="H16">
            <v>11159.75</v>
          </cell>
          <cell r="J16">
            <v>74817.55</v>
          </cell>
          <cell r="N16">
            <v>1758.3443008225618</v>
          </cell>
        </row>
        <row r="17">
          <cell r="B17" t="str">
            <v>Short-term Investment</v>
          </cell>
          <cell r="F17">
            <v>0</v>
          </cell>
          <cell r="J17">
            <v>0</v>
          </cell>
          <cell r="N17">
            <v>0</v>
          </cell>
        </row>
        <row r="18">
          <cell r="B18" t="str">
            <v>Bank -ICICI</v>
          </cell>
          <cell r="D18">
            <v>1771549.97</v>
          </cell>
          <cell r="F18">
            <v>1102679.18</v>
          </cell>
          <cell r="H18">
            <v>285790.34999999998</v>
          </cell>
          <cell r="J18">
            <v>3160019.5</v>
          </cell>
          <cell r="N18">
            <v>74266.028202115165</v>
          </cell>
        </row>
        <row r="19">
          <cell r="N19">
            <v>0</v>
          </cell>
        </row>
        <row r="21">
          <cell r="B21" t="str">
            <v>Accounts Receivables</v>
          </cell>
          <cell r="D21">
            <v>51270496.939999998</v>
          </cell>
          <cell r="F21">
            <v>47450915.880000003</v>
          </cell>
          <cell r="H21">
            <v>0</v>
          </cell>
          <cell r="J21">
            <v>98721412.819999993</v>
          </cell>
          <cell r="N21">
            <v>2320127.2108108108</v>
          </cell>
          <cell r="O21">
            <v>0</v>
          </cell>
        </row>
        <row r="22">
          <cell r="B22" t="str">
            <v>Mahindra &amp; Mahindra</v>
          </cell>
          <cell r="D22">
            <v>51270496.939999998</v>
          </cell>
          <cell r="F22">
            <v>47450915.880000003</v>
          </cell>
          <cell r="H22">
            <v>0</v>
          </cell>
          <cell r="J22">
            <v>98721412.819999993</v>
          </cell>
          <cell r="N22">
            <v>2320127.2108108108</v>
          </cell>
        </row>
        <row r="23">
          <cell r="J23">
            <v>0</v>
          </cell>
          <cell r="N23">
            <v>0</v>
          </cell>
        </row>
        <row r="25">
          <cell r="B25" t="str">
            <v>Inventory</v>
          </cell>
          <cell r="D25">
            <v>0</v>
          </cell>
          <cell r="F25">
            <v>0</v>
          </cell>
          <cell r="H25">
            <v>0</v>
          </cell>
          <cell r="J25">
            <v>0</v>
          </cell>
          <cell r="N25">
            <v>0</v>
          </cell>
          <cell r="O25">
            <v>0</v>
          </cell>
        </row>
        <row r="26">
          <cell r="B26" t="str">
            <v>Raw Material</v>
          </cell>
          <cell r="D26">
            <v>0</v>
          </cell>
          <cell r="F26">
            <v>0</v>
          </cell>
          <cell r="H26">
            <v>0</v>
          </cell>
          <cell r="J26">
            <v>0</v>
          </cell>
          <cell r="N26">
            <v>0</v>
          </cell>
        </row>
        <row r="27">
          <cell r="B27" t="str">
            <v>Work In progress</v>
          </cell>
          <cell r="D27">
            <v>0</v>
          </cell>
          <cell r="F27">
            <v>0</v>
          </cell>
          <cell r="J27">
            <v>0</v>
          </cell>
          <cell r="N27">
            <v>0</v>
          </cell>
        </row>
        <row r="28">
          <cell r="B28" t="str">
            <v>Finished Goods</v>
          </cell>
          <cell r="D28">
            <v>0</v>
          </cell>
          <cell r="F28">
            <v>0</v>
          </cell>
          <cell r="J28">
            <v>0</v>
          </cell>
          <cell r="N28">
            <v>0</v>
          </cell>
        </row>
        <row r="31">
          <cell r="B31" t="str">
            <v>Other Current Assets</v>
          </cell>
          <cell r="D31">
            <v>1517788.01</v>
          </cell>
          <cell r="F31">
            <v>3173553.29</v>
          </cell>
          <cell r="H31">
            <v>3034736.81</v>
          </cell>
          <cell r="J31">
            <v>7726078.1099999994</v>
          </cell>
          <cell r="N31">
            <v>181576.45381903643</v>
          </cell>
          <cell r="O31">
            <v>0</v>
          </cell>
        </row>
        <row r="32">
          <cell r="B32" t="str">
            <v>Prepaid Expenses</v>
          </cell>
          <cell r="D32">
            <v>50000</v>
          </cell>
          <cell r="F32">
            <v>3173553.29</v>
          </cell>
          <cell r="J32">
            <v>3223553.29</v>
          </cell>
          <cell r="N32">
            <v>75759.184253819039</v>
          </cell>
        </row>
        <row r="33">
          <cell r="B33" t="str">
            <v>Non Trade Receivables</v>
          </cell>
          <cell r="D33">
            <v>1305319.96</v>
          </cell>
          <cell r="J33">
            <v>1305319.96</v>
          </cell>
          <cell r="N33">
            <v>30677.319858989424</v>
          </cell>
        </row>
        <row r="34">
          <cell r="B34" t="str">
            <v>Creditors Advance</v>
          </cell>
          <cell r="F34">
            <v>0</v>
          </cell>
          <cell r="J34">
            <v>0</v>
          </cell>
          <cell r="N34">
            <v>0</v>
          </cell>
        </row>
        <row r="35">
          <cell r="B35" t="str">
            <v>Loans Advances &amp; Others</v>
          </cell>
          <cell r="D35">
            <v>162468.04999999999</v>
          </cell>
          <cell r="H35">
            <v>3034736.81</v>
          </cell>
          <cell r="J35">
            <v>3197204.86</v>
          </cell>
          <cell r="N35">
            <v>75139.94970622797</v>
          </cell>
        </row>
        <row r="38">
          <cell r="B38" t="str">
            <v>Excise Credits( Modvats)</v>
          </cell>
          <cell r="D38">
            <v>-1532757.15</v>
          </cell>
          <cell r="J38">
            <v>-1532757.15</v>
          </cell>
        </row>
        <row r="39">
          <cell r="B39" t="str">
            <v>Employee Advance for Exp.</v>
          </cell>
          <cell r="D39">
            <v>144000</v>
          </cell>
          <cell r="H39">
            <v>0</v>
          </cell>
          <cell r="J39">
            <v>144000</v>
          </cell>
        </row>
        <row r="40">
          <cell r="B40" t="str">
            <v xml:space="preserve">Emp. Personal Advance </v>
          </cell>
          <cell r="D40">
            <v>25000</v>
          </cell>
          <cell r="J40">
            <v>25000</v>
          </cell>
        </row>
        <row r="42">
          <cell r="B42" t="str">
            <v>Lear - Mumabi</v>
          </cell>
          <cell r="D42">
            <v>101037.18</v>
          </cell>
          <cell r="F42">
            <v>1607477.5</v>
          </cell>
          <cell r="J42">
            <v>1708514.68</v>
          </cell>
        </row>
        <row r="43">
          <cell r="B43" t="str">
            <v>Other</v>
          </cell>
          <cell r="D43">
            <v>198032.14999999991</v>
          </cell>
          <cell r="J43">
            <v>198032.14999999991</v>
          </cell>
        </row>
        <row r="44">
          <cell r="B44" t="str">
            <v>Rent Deposit</v>
          </cell>
          <cell r="D44">
            <v>1299000</v>
          </cell>
          <cell r="H44">
            <v>2182507.4500000002</v>
          </cell>
          <cell r="J44">
            <v>3481507.45</v>
          </cell>
        </row>
        <row r="47">
          <cell r="B47" t="str">
            <v>Buildings</v>
          </cell>
          <cell r="D47">
            <v>1417076.19</v>
          </cell>
          <cell r="F47">
            <v>694909</v>
          </cell>
          <cell r="H47">
            <v>0</v>
          </cell>
          <cell r="J47">
            <v>2111985.19</v>
          </cell>
          <cell r="N47">
            <v>49635.374618096357</v>
          </cell>
          <cell r="O47">
            <v>0</v>
          </cell>
        </row>
        <row r="48">
          <cell r="B48" t="str">
            <v>Factory Building</v>
          </cell>
          <cell r="F48">
            <v>0</v>
          </cell>
          <cell r="J48">
            <v>0</v>
          </cell>
          <cell r="N48">
            <v>0</v>
          </cell>
        </row>
        <row r="49">
          <cell r="B49" t="str">
            <v>Building Modification</v>
          </cell>
          <cell r="D49">
            <v>1417076.19</v>
          </cell>
          <cell r="F49">
            <v>694909</v>
          </cell>
          <cell r="J49">
            <v>2111985.19</v>
          </cell>
          <cell r="N49">
            <v>49635.374618096357</v>
          </cell>
        </row>
        <row r="50">
          <cell r="B50" t="str">
            <v>Others</v>
          </cell>
          <cell r="D50">
            <v>0</v>
          </cell>
          <cell r="F50">
            <v>0</v>
          </cell>
          <cell r="J50">
            <v>0</v>
          </cell>
          <cell r="N50">
            <v>0</v>
          </cell>
        </row>
        <row r="53">
          <cell r="B53" t="str">
            <v>Machinery &amp; Equipment</v>
          </cell>
          <cell r="D53">
            <v>3941541.4000000004</v>
          </cell>
          <cell r="F53">
            <v>2315459.66</v>
          </cell>
          <cell r="H53">
            <v>0</v>
          </cell>
          <cell r="J53">
            <v>6257001.0599999996</v>
          </cell>
          <cell r="N53">
            <v>147050.55370152762</v>
          </cell>
          <cell r="O53">
            <v>0</v>
          </cell>
        </row>
        <row r="54">
          <cell r="B54" t="str">
            <v>Plant &amp; Machinery</v>
          </cell>
          <cell r="D54">
            <v>1295586.6499999999</v>
          </cell>
          <cell r="F54">
            <v>788095.85</v>
          </cell>
          <cell r="J54">
            <v>2083682.5</v>
          </cell>
          <cell r="N54">
            <v>48970.211515863688</v>
          </cell>
        </row>
        <row r="55">
          <cell r="B55" t="str">
            <v>Computer Hardware</v>
          </cell>
          <cell r="D55">
            <v>720972.08</v>
          </cell>
          <cell r="F55">
            <v>296550</v>
          </cell>
          <cell r="J55">
            <v>1017522.08</v>
          </cell>
          <cell r="N55">
            <v>23913.562397179787</v>
          </cell>
        </row>
        <row r="56">
          <cell r="B56" t="str">
            <v>Electrical Fittings</v>
          </cell>
          <cell r="D56">
            <v>446177.23</v>
          </cell>
          <cell r="F56">
            <v>214105.35</v>
          </cell>
          <cell r="J56">
            <v>660282.57999999996</v>
          </cell>
          <cell r="N56">
            <v>15517.804465334899</v>
          </cell>
        </row>
        <row r="57">
          <cell r="B57" t="str">
            <v>Office Equipments</v>
          </cell>
          <cell r="D57">
            <v>137994.85</v>
          </cell>
          <cell r="F57">
            <v>463457.86</v>
          </cell>
          <cell r="J57">
            <v>601452.71</v>
          </cell>
          <cell r="N57">
            <v>14135.198824911868</v>
          </cell>
        </row>
        <row r="58">
          <cell r="B58" t="str">
            <v>Lab &amp; Mesuring Instruments</v>
          </cell>
          <cell r="D58">
            <v>43779</v>
          </cell>
          <cell r="J58">
            <v>43779</v>
          </cell>
          <cell r="N58">
            <v>1028.8836662749707</v>
          </cell>
        </row>
        <row r="59">
          <cell r="B59" t="str">
            <v>Furniture</v>
          </cell>
          <cell r="D59">
            <v>752903.08</v>
          </cell>
          <cell r="F59">
            <v>272677.59999999998</v>
          </cell>
          <cell r="J59">
            <v>1025580.6799999999</v>
          </cell>
          <cell r="N59">
            <v>24102.953701527615</v>
          </cell>
        </row>
        <row r="60">
          <cell r="B60" t="str">
            <v>Vehicle</v>
          </cell>
          <cell r="D60">
            <v>218426</v>
          </cell>
          <cell r="F60">
            <v>234646</v>
          </cell>
          <cell r="J60">
            <v>453072</v>
          </cell>
          <cell r="N60">
            <v>10647.990599294948</v>
          </cell>
        </row>
        <row r="61">
          <cell r="B61" t="str">
            <v>Others</v>
          </cell>
          <cell r="D61">
            <v>325702.51</v>
          </cell>
          <cell r="F61">
            <v>45927</v>
          </cell>
          <cell r="J61">
            <v>371629.51</v>
          </cell>
          <cell r="N61">
            <v>8733.9485311398366</v>
          </cell>
        </row>
        <row r="63">
          <cell r="B63" t="str">
            <v>Research &amp; Development</v>
          </cell>
          <cell r="D63">
            <v>0</v>
          </cell>
          <cell r="F63">
            <v>0</v>
          </cell>
          <cell r="H63">
            <v>4303473.8899999997</v>
          </cell>
          <cell r="J63">
            <v>4303473.8899999997</v>
          </cell>
          <cell r="N63">
            <v>101139.22185663924</v>
          </cell>
          <cell r="O63">
            <v>0</v>
          </cell>
        </row>
        <row r="64">
          <cell r="B64" t="str">
            <v>Computer &amp; CAD</v>
          </cell>
          <cell r="J64">
            <v>0</v>
          </cell>
          <cell r="N64">
            <v>0</v>
          </cell>
        </row>
        <row r="65">
          <cell r="B65" t="str">
            <v>Engineering Office</v>
          </cell>
          <cell r="J65">
            <v>0</v>
          </cell>
          <cell r="N65">
            <v>0</v>
          </cell>
        </row>
        <row r="66">
          <cell r="B66" t="str">
            <v>Engineering Expenses</v>
          </cell>
          <cell r="H66">
            <v>4303473.8899999997</v>
          </cell>
          <cell r="J66">
            <v>4303473.8899999997</v>
          </cell>
          <cell r="N66">
            <v>101139.22185663924</v>
          </cell>
        </row>
        <row r="67">
          <cell r="B67" t="str">
            <v>Other</v>
          </cell>
          <cell r="J67">
            <v>0</v>
          </cell>
          <cell r="N67">
            <v>0</v>
          </cell>
        </row>
        <row r="69">
          <cell r="B69" t="str">
            <v>Accounts Payable</v>
          </cell>
          <cell r="D69">
            <v>8898095.4800000004</v>
          </cell>
          <cell r="F69">
            <v>51907397.640000001</v>
          </cell>
          <cell r="H69">
            <v>2149517.8699999992</v>
          </cell>
          <cell r="L69">
            <v>62955010.989999995</v>
          </cell>
          <cell r="N69">
            <v>0</v>
          </cell>
          <cell r="O69">
            <v>1479553.7247943594</v>
          </cell>
        </row>
        <row r="70">
          <cell r="B70" t="str">
            <v>Creditors for R.M</v>
          </cell>
          <cell r="D70">
            <v>8705361.5800000001</v>
          </cell>
          <cell r="F70">
            <v>51907397.640000001</v>
          </cell>
          <cell r="L70">
            <v>60612759.219999999</v>
          </cell>
          <cell r="O70">
            <v>1424506.6796709753</v>
          </cell>
        </row>
        <row r="71">
          <cell r="B71" t="str">
            <v>Creditors for Other</v>
          </cell>
          <cell r="D71">
            <v>192733.90000000037</v>
          </cell>
          <cell r="H71">
            <v>9068098.8699999992</v>
          </cell>
          <cell r="L71">
            <v>9260832.7699999996</v>
          </cell>
          <cell r="O71">
            <v>217645.89353701528</v>
          </cell>
        </row>
        <row r="72">
          <cell r="B72" t="str">
            <v>Others</v>
          </cell>
          <cell r="H72">
            <v>-6918581</v>
          </cell>
          <cell r="L72">
            <v>-6918581</v>
          </cell>
          <cell r="O72">
            <v>-162598.84841363103</v>
          </cell>
        </row>
        <row r="73">
          <cell r="L73">
            <v>0</v>
          </cell>
          <cell r="O73">
            <v>0</v>
          </cell>
        </row>
        <row r="75">
          <cell r="B75" t="str">
            <v>Sundry Liabilities</v>
          </cell>
          <cell r="D75">
            <v>360768.67</v>
          </cell>
          <cell r="F75">
            <v>0</v>
          </cell>
          <cell r="H75">
            <v>770931.17</v>
          </cell>
          <cell r="L75">
            <v>1131699.8400000001</v>
          </cell>
          <cell r="N75">
            <v>0</v>
          </cell>
          <cell r="O75">
            <v>26596.941010575796</v>
          </cell>
        </row>
        <row r="76">
          <cell r="B76" t="str">
            <v>Other Payables</v>
          </cell>
          <cell r="D76">
            <v>12368.669999999998</v>
          </cell>
          <cell r="H76">
            <v>770931.17</v>
          </cell>
          <cell r="L76">
            <v>783299.84000000008</v>
          </cell>
          <cell r="O76">
            <v>18408.926909518217</v>
          </cell>
        </row>
        <row r="77">
          <cell r="B77" t="str">
            <v>Expenses payable</v>
          </cell>
          <cell r="D77">
            <v>348400</v>
          </cell>
          <cell r="L77">
            <v>348400</v>
          </cell>
          <cell r="O77">
            <v>8188.014101057579</v>
          </cell>
        </row>
        <row r="78">
          <cell r="L78">
            <v>0</v>
          </cell>
        </row>
        <row r="79">
          <cell r="B79" t="str">
            <v>Page Total</v>
          </cell>
          <cell r="J79">
            <v>122354788.11999999</v>
          </cell>
          <cell r="L79">
            <v>100935335.06</v>
          </cell>
          <cell r="N79">
            <v>2875553.1873090481</v>
          </cell>
          <cell r="O79">
            <v>2372158.2857814333</v>
          </cell>
        </row>
        <row r="84">
          <cell r="B84" t="str">
            <v>Salaries, Wages, Comm</v>
          </cell>
          <cell r="D84">
            <v>0</v>
          </cell>
          <cell r="F84">
            <v>0</v>
          </cell>
          <cell r="H84">
            <v>0</v>
          </cell>
          <cell r="L84">
            <v>0</v>
          </cell>
          <cell r="N84">
            <v>0</v>
          </cell>
          <cell r="O84">
            <v>0</v>
          </cell>
        </row>
        <row r="85">
          <cell r="B85" t="str">
            <v>Salary Payable</v>
          </cell>
          <cell r="F85">
            <v>0</v>
          </cell>
          <cell r="L85">
            <v>0</v>
          </cell>
          <cell r="O85">
            <v>0</v>
          </cell>
        </row>
        <row r="86">
          <cell r="B86" t="str">
            <v xml:space="preserve">Labour Contractor </v>
          </cell>
          <cell r="L86">
            <v>0</v>
          </cell>
          <cell r="O86">
            <v>0</v>
          </cell>
        </row>
        <row r="87">
          <cell r="B87" t="str">
            <v xml:space="preserve">Security Charges </v>
          </cell>
          <cell r="L87">
            <v>0</v>
          </cell>
          <cell r="O87">
            <v>0</v>
          </cell>
        </row>
        <row r="88">
          <cell r="B88" t="str">
            <v>Other Payables</v>
          </cell>
          <cell r="F88">
            <v>0</v>
          </cell>
          <cell r="H88">
            <v>0</v>
          </cell>
          <cell r="L88">
            <v>0</v>
          </cell>
          <cell r="O88">
            <v>0</v>
          </cell>
        </row>
        <row r="90">
          <cell r="B90" t="str">
            <v>Taxes Other than Income</v>
          </cell>
          <cell r="D90">
            <v>0</v>
          </cell>
          <cell r="F90">
            <v>0</v>
          </cell>
          <cell r="H90">
            <v>0</v>
          </cell>
          <cell r="L90">
            <v>0</v>
          </cell>
          <cell r="N90">
            <v>0</v>
          </cell>
          <cell r="O90">
            <v>0</v>
          </cell>
        </row>
        <row r="91">
          <cell r="B91" t="str">
            <v>ESIC Payable</v>
          </cell>
          <cell r="L91">
            <v>0</v>
          </cell>
          <cell r="O91">
            <v>0</v>
          </cell>
        </row>
        <row r="92">
          <cell r="B92" t="str">
            <v>PF Payable</v>
          </cell>
          <cell r="F92">
            <v>0</v>
          </cell>
          <cell r="L92">
            <v>0</v>
          </cell>
          <cell r="O92">
            <v>0</v>
          </cell>
        </row>
        <row r="93">
          <cell r="B93" t="str">
            <v>PT Payable</v>
          </cell>
          <cell r="L93">
            <v>0</v>
          </cell>
          <cell r="O93">
            <v>0</v>
          </cell>
        </row>
        <row r="94">
          <cell r="B94" t="str">
            <v>Sales Tax Payable</v>
          </cell>
          <cell r="L94">
            <v>0</v>
          </cell>
          <cell r="O94">
            <v>0</v>
          </cell>
        </row>
        <row r="95">
          <cell r="B95" t="str">
            <v>TDS Payable</v>
          </cell>
          <cell r="L95">
            <v>0</v>
          </cell>
          <cell r="O95">
            <v>0</v>
          </cell>
        </row>
        <row r="96">
          <cell r="B96" t="str">
            <v>Provisions</v>
          </cell>
        </row>
        <row r="98">
          <cell r="B98" t="str">
            <v>Other Long Term Debts</v>
          </cell>
          <cell r="D98">
            <v>0</v>
          </cell>
          <cell r="F98">
            <v>21000000</v>
          </cell>
          <cell r="H98">
            <v>4500000</v>
          </cell>
          <cell r="L98">
            <v>25500000</v>
          </cell>
          <cell r="O98">
            <v>599294.94712103403</v>
          </cell>
        </row>
        <row r="99">
          <cell r="L99">
            <v>0</v>
          </cell>
          <cell r="O99">
            <v>0</v>
          </cell>
        </row>
        <row r="100">
          <cell r="B100" t="str">
            <v>Citibank Loan</v>
          </cell>
          <cell r="F100">
            <v>21000000</v>
          </cell>
          <cell r="H100">
            <v>4500000</v>
          </cell>
          <cell r="L100">
            <v>25500000</v>
          </cell>
          <cell r="O100">
            <v>599294.94712103403</v>
          </cell>
        </row>
        <row r="104">
          <cell r="B104" t="str">
            <v>Due from Other Plants</v>
          </cell>
          <cell r="D104">
            <v>33206710.82</v>
          </cell>
          <cell r="F104">
            <v>3658366</v>
          </cell>
          <cell r="H104">
            <v>84600734.828813553</v>
          </cell>
          <cell r="L104">
            <v>121465811.64881355</v>
          </cell>
          <cell r="N104">
            <v>0</v>
          </cell>
          <cell r="O104">
            <v>2854660.6732976157</v>
          </cell>
        </row>
        <row r="105">
          <cell r="B105" t="str">
            <v>Lear- Nasik /Engg.</v>
          </cell>
          <cell r="D105">
            <v>-15636896.130000001</v>
          </cell>
          <cell r="H105">
            <v>15634816.1</v>
          </cell>
          <cell r="L105">
            <v>-2080.0300000011921</v>
          </cell>
          <cell r="O105">
            <v>-48.884371327877602</v>
          </cell>
        </row>
        <row r="106">
          <cell r="B106" t="str">
            <v>Lear- Mumbai /Nasik</v>
          </cell>
          <cell r="D106">
            <v>-3428130.88</v>
          </cell>
          <cell r="F106">
            <v>3273979</v>
          </cell>
          <cell r="L106">
            <v>-154151.87999999989</v>
          </cell>
          <cell r="O106">
            <v>-3622.8408930669775</v>
          </cell>
        </row>
        <row r="107">
          <cell r="B107" t="str">
            <v>Lear- Engg. /Mumbai</v>
          </cell>
          <cell r="F107">
            <v>384387</v>
          </cell>
          <cell r="H107">
            <v>385495</v>
          </cell>
          <cell r="L107">
            <v>769882</v>
          </cell>
          <cell r="O107">
            <v>18093.584018801412</v>
          </cell>
        </row>
        <row r="108">
          <cell r="B108" t="str">
            <v>Lear- APO</v>
          </cell>
          <cell r="D108">
            <v>35997000</v>
          </cell>
          <cell r="L108">
            <v>35997000</v>
          </cell>
          <cell r="O108">
            <v>845992.94947121036</v>
          </cell>
        </row>
        <row r="109">
          <cell r="B109" t="str">
            <v>Lear- Halol</v>
          </cell>
          <cell r="D109">
            <v>16274737.83</v>
          </cell>
          <cell r="F109">
            <v>0</v>
          </cell>
          <cell r="L109">
            <v>16274737.83</v>
          </cell>
          <cell r="O109">
            <v>382485.02538190363</v>
          </cell>
        </row>
        <row r="110">
          <cell r="B110" t="str">
            <v>Lear- Delhi</v>
          </cell>
          <cell r="D110">
            <v>0</v>
          </cell>
          <cell r="F110">
            <v>0</v>
          </cell>
          <cell r="L110">
            <v>0</v>
          </cell>
          <cell r="O110">
            <v>0</v>
          </cell>
        </row>
        <row r="111">
          <cell r="B111" t="str">
            <v>Provisions</v>
          </cell>
          <cell r="H111">
            <v>68580423.728813559</v>
          </cell>
          <cell r="L111">
            <v>68580423.728813559</v>
          </cell>
          <cell r="O111">
            <v>1611760.8396900955</v>
          </cell>
        </row>
        <row r="117">
          <cell r="B117" t="str">
            <v>Expenses</v>
          </cell>
          <cell r="D117">
            <v>17023754.410000004</v>
          </cell>
          <cell r="F117">
            <v>15971167.530000001</v>
          </cell>
          <cell r="J117">
            <v>32994921.940000005</v>
          </cell>
          <cell r="N117">
            <v>775438.82350176282</v>
          </cell>
          <cell r="O117">
            <v>0</v>
          </cell>
        </row>
        <row r="118">
          <cell r="B118" t="str">
            <v>R.M  Consumption</v>
          </cell>
          <cell r="D118">
            <v>16082686.240000002</v>
          </cell>
          <cell r="F118">
            <v>14255972.490000002</v>
          </cell>
          <cell r="G118">
            <v>14432915</v>
          </cell>
          <cell r="J118">
            <v>30338658.730000004</v>
          </cell>
          <cell r="N118">
            <v>713011.95605170401</v>
          </cell>
          <cell r="O118">
            <v>0</v>
          </cell>
        </row>
        <row r="119">
          <cell r="B119" t="str">
            <v>Salary &amp; Wages</v>
          </cell>
          <cell r="D119">
            <v>283484</v>
          </cell>
          <cell r="F119">
            <v>292778</v>
          </cell>
          <cell r="J119">
            <v>576262</v>
          </cell>
          <cell r="N119">
            <v>13543.172737955347</v>
          </cell>
          <cell r="O119">
            <v>0</v>
          </cell>
        </row>
        <row r="120">
          <cell r="B120" t="str">
            <v>Overheads</v>
          </cell>
          <cell r="D120">
            <v>657584.16999999993</v>
          </cell>
          <cell r="F120">
            <v>1422417.04</v>
          </cell>
          <cell r="J120">
            <v>2080001.21</v>
          </cell>
          <cell r="N120">
            <v>48883.69471210341</v>
          </cell>
          <cell r="O120">
            <v>0</v>
          </cell>
        </row>
        <row r="121">
          <cell r="B121" t="str">
            <v>Sales Expenses</v>
          </cell>
          <cell r="D121">
            <v>0</v>
          </cell>
          <cell r="F121">
            <v>0</v>
          </cell>
          <cell r="J121">
            <v>0</v>
          </cell>
          <cell r="N121">
            <v>0</v>
          </cell>
          <cell r="O121">
            <v>0</v>
          </cell>
        </row>
        <row r="122">
          <cell r="B122" t="str">
            <v>Provision for Expenses</v>
          </cell>
        </row>
        <row r="124">
          <cell r="B124" t="str">
            <v>Profit &amp; Loss</v>
          </cell>
          <cell r="J124">
            <v>92551437</v>
          </cell>
        </row>
        <row r="127">
          <cell r="B127" t="str">
            <v>Grand Total</v>
          </cell>
          <cell r="J127">
            <v>247901147.06</v>
          </cell>
          <cell r="L127">
            <v>247901146.70881355</v>
          </cell>
          <cell r="N127">
            <v>3650992.0108108111</v>
          </cell>
          <cell r="O127">
            <v>5826113.906200083</v>
          </cell>
        </row>
        <row r="129">
          <cell r="J129">
            <v>0</v>
          </cell>
        </row>
        <row r="136">
          <cell r="A136" t="str">
            <v xml:space="preserve">Profit &amp; Loss Statement </v>
          </cell>
        </row>
        <row r="137">
          <cell r="A137" t="str">
            <v>(31st Jan 1999 )</v>
          </cell>
        </row>
        <row r="139">
          <cell r="B139" t="str">
            <v>INCOME</v>
          </cell>
          <cell r="D139">
            <v>20092404</v>
          </cell>
          <cell r="F139">
            <v>16756220.23</v>
          </cell>
          <cell r="L139">
            <v>36848624.230000004</v>
          </cell>
          <cell r="N139">
            <v>0</v>
          </cell>
          <cell r="O139">
            <v>866007.6199764983</v>
          </cell>
        </row>
        <row r="140">
          <cell r="B140" t="str">
            <v>Commercial Sales</v>
          </cell>
          <cell r="D140">
            <v>20092404</v>
          </cell>
          <cell r="F140">
            <v>16756220.23</v>
          </cell>
          <cell r="L140">
            <v>36848624.230000004</v>
          </cell>
          <cell r="O140">
            <v>866007.6199764983</v>
          </cell>
        </row>
        <row r="141">
          <cell r="B141" t="str">
            <v>Other Income</v>
          </cell>
          <cell r="D141">
            <v>0</v>
          </cell>
          <cell r="F141">
            <v>0</v>
          </cell>
          <cell r="L141">
            <v>0</v>
          </cell>
          <cell r="O141">
            <v>0</v>
          </cell>
        </row>
        <row r="145">
          <cell r="B145" t="str">
            <v>Raw Material Consumption</v>
          </cell>
          <cell r="D145">
            <v>16082686.240000002</v>
          </cell>
          <cell r="F145">
            <v>14255972.490000002</v>
          </cell>
          <cell r="L145">
            <v>30338658.730000004</v>
          </cell>
          <cell r="N145">
            <v>0</v>
          </cell>
          <cell r="O145">
            <v>713011.95605170401</v>
          </cell>
        </row>
        <row r="146">
          <cell r="B146" t="str">
            <v>Opening Stock</v>
          </cell>
          <cell r="D146">
            <v>6813794</v>
          </cell>
          <cell r="F146">
            <v>6231317</v>
          </cell>
          <cell r="L146">
            <v>13045111</v>
          </cell>
          <cell r="O146">
            <v>306583.10223266744</v>
          </cell>
        </row>
        <row r="147">
          <cell r="B147" t="str">
            <v>Add   : Purchases</v>
          </cell>
          <cell r="D147">
            <v>15990600.24</v>
          </cell>
          <cell r="F147">
            <v>12623810.49</v>
          </cell>
          <cell r="L147">
            <v>28614410.73</v>
          </cell>
          <cell r="O147">
            <v>672489.08883666282</v>
          </cell>
        </row>
        <row r="148">
          <cell r="B148" t="str">
            <v>Closing Stock</v>
          </cell>
          <cell r="D148">
            <v>6813794</v>
          </cell>
          <cell r="F148">
            <v>4631317</v>
          </cell>
          <cell r="L148">
            <v>11445111</v>
          </cell>
          <cell r="O148">
            <v>268980.28202115156</v>
          </cell>
        </row>
        <row r="149">
          <cell r="B149" t="str">
            <v>Duty &amp; Taxes</v>
          </cell>
          <cell r="F149">
            <v>0</v>
          </cell>
          <cell r="L149">
            <v>0</v>
          </cell>
          <cell r="O149">
            <v>0</v>
          </cell>
        </row>
        <row r="150">
          <cell r="B150" t="str">
            <v>Freight Inward</v>
          </cell>
          <cell r="D150">
            <v>92086</v>
          </cell>
          <cell r="F150">
            <v>32162</v>
          </cell>
          <cell r="L150">
            <v>124248</v>
          </cell>
          <cell r="O150">
            <v>2920.0470035252642</v>
          </cell>
        </row>
        <row r="152">
          <cell r="B152" t="str">
            <v>GROSS MARGIN</v>
          </cell>
          <cell r="D152">
            <v>4009717.7599999979</v>
          </cell>
          <cell r="F152">
            <v>2500247.7399999984</v>
          </cell>
          <cell r="L152">
            <v>6509965.5</v>
          </cell>
          <cell r="N152">
            <v>0</v>
          </cell>
          <cell r="O152">
            <v>152995.66392479429</v>
          </cell>
        </row>
        <row r="155">
          <cell r="B155" t="str">
            <v>Labour Cost</v>
          </cell>
          <cell r="D155">
            <v>283484</v>
          </cell>
          <cell r="F155">
            <v>292778</v>
          </cell>
          <cell r="L155">
            <v>576262</v>
          </cell>
          <cell r="N155">
            <v>0</v>
          </cell>
          <cell r="O155">
            <v>13543.172737955347</v>
          </cell>
        </row>
        <row r="156">
          <cell r="B156" t="str">
            <v>Direct Labour</v>
          </cell>
          <cell r="D156">
            <v>283484</v>
          </cell>
          <cell r="F156">
            <v>166861</v>
          </cell>
          <cell r="L156">
            <v>450345</v>
          </cell>
          <cell r="O156">
            <v>10583.901292596945</v>
          </cell>
        </row>
        <row r="157">
          <cell r="B157" t="str">
            <v>Indirect Labour</v>
          </cell>
          <cell r="F157">
            <v>93397</v>
          </cell>
          <cell r="L157">
            <v>93397</v>
          </cell>
          <cell r="O157">
            <v>2194.9941245593418</v>
          </cell>
        </row>
        <row r="158">
          <cell r="B158" t="str">
            <v>Salaried</v>
          </cell>
          <cell r="L158">
            <v>0</v>
          </cell>
          <cell r="O158">
            <v>0</v>
          </cell>
        </row>
        <row r="159">
          <cell r="B159" t="str">
            <v>Fringe Benefit</v>
          </cell>
          <cell r="L159">
            <v>0</v>
          </cell>
          <cell r="O159">
            <v>0</v>
          </cell>
        </row>
        <row r="160">
          <cell r="B160" t="str">
            <v>Employee Welfare</v>
          </cell>
          <cell r="F160">
            <v>32520</v>
          </cell>
          <cell r="L160">
            <v>32520</v>
          </cell>
          <cell r="O160">
            <v>764.27732079905991</v>
          </cell>
        </row>
        <row r="162">
          <cell r="B162" t="str">
            <v>Overheads</v>
          </cell>
          <cell r="D162">
            <v>657584.16999999993</v>
          </cell>
          <cell r="F162">
            <v>1096917.04</v>
          </cell>
          <cell r="L162">
            <v>1754501.2100000002</v>
          </cell>
          <cell r="N162">
            <v>0</v>
          </cell>
          <cell r="O162">
            <v>41233.870975323152</v>
          </cell>
        </row>
        <row r="163">
          <cell r="B163" t="str">
            <v xml:space="preserve">Rent </v>
          </cell>
          <cell r="D163">
            <v>93000</v>
          </cell>
          <cell r="F163">
            <v>450000</v>
          </cell>
          <cell r="L163">
            <v>543000</v>
          </cell>
          <cell r="O163">
            <v>12761.457109283196</v>
          </cell>
        </row>
        <row r="164">
          <cell r="B164" t="str">
            <v>Power &amp; Fuel</v>
          </cell>
          <cell r="L164">
            <v>0</v>
          </cell>
          <cell r="O164">
            <v>0</v>
          </cell>
        </row>
        <row r="165">
          <cell r="B165" t="str">
            <v>Stores &amp; Consumables</v>
          </cell>
          <cell r="L165">
            <v>0</v>
          </cell>
          <cell r="O165">
            <v>0</v>
          </cell>
        </row>
        <row r="166">
          <cell r="B166" t="str">
            <v>Factory Expenses</v>
          </cell>
          <cell r="D166">
            <v>54154.32</v>
          </cell>
          <cell r="F166">
            <v>439388</v>
          </cell>
          <cell r="L166">
            <v>493542.32</v>
          </cell>
          <cell r="O166">
            <v>11599.114453584019</v>
          </cell>
        </row>
        <row r="167">
          <cell r="B167" t="str">
            <v>Telephone</v>
          </cell>
          <cell r="F167">
            <v>19502.5</v>
          </cell>
          <cell r="L167">
            <v>19502.5</v>
          </cell>
          <cell r="O167">
            <v>458.34312573443009</v>
          </cell>
        </row>
        <row r="168">
          <cell r="B168" t="str">
            <v>Printing &amp; Stationery</v>
          </cell>
          <cell r="D168">
            <v>200000</v>
          </cell>
          <cell r="L168">
            <v>200000</v>
          </cell>
          <cell r="O168">
            <v>4700.352526439483</v>
          </cell>
        </row>
        <row r="169">
          <cell r="B169" t="str">
            <v>Office Expenses</v>
          </cell>
          <cell r="D169">
            <v>310429.84999999998</v>
          </cell>
          <cell r="F169">
            <v>86778.240000000005</v>
          </cell>
          <cell r="L169">
            <v>397208.08999999997</v>
          </cell>
          <cell r="O169">
            <v>9335.0902467685064</v>
          </cell>
        </row>
        <row r="170">
          <cell r="B170" t="str">
            <v>Repairs &amp; Maintance</v>
          </cell>
          <cell r="F170">
            <v>7020.3</v>
          </cell>
          <cell r="L170">
            <v>7020.3</v>
          </cell>
          <cell r="O170">
            <v>164.98942420681553</v>
          </cell>
        </row>
        <row r="171">
          <cell r="B171" t="str">
            <v>Material Outward</v>
          </cell>
          <cell r="L171">
            <v>0</v>
          </cell>
          <cell r="O171">
            <v>0</v>
          </cell>
        </row>
        <row r="172">
          <cell r="B172" t="str">
            <v>Other</v>
          </cell>
          <cell r="F172">
            <v>94228</v>
          </cell>
          <cell r="L172">
            <v>94228</v>
          </cell>
          <cell r="O172">
            <v>2214.524089306698</v>
          </cell>
        </row>
        <row r="176">
          <cell r="B176" t="str">
            <v>Engineering R&amp;D</v>
          </cell>
          <cell r="H176">
            <v>4303473.8899999997</v>
          </cell>
          <cell r="L176">
            <v>4303473.8899999997</v>
          </cell>
          <cell r="O176">
            <v>101139.22185663924</v>
          </cell>
        </row>
        <row r="178">
          <cell r="B178" t="str">
            <v>PBDIT</v>
          </cell>
          <cell r="D178">
            <v>3068649.589999998</v>
          </cell>
          <cell r="F178">
            <v>1110552.6999999983</v>
          </cell>
          <cell r="H178">
            <v>-4303473.8899999997</v>
          </cell>
          <cell r="L178">
            <v>-124271.59999999963</v>
          </cell>
          <cell r="O178">
            <v>-2920.6016451234464</v>
          </cell>
        </row>
        <row r="180">
          <cell r="B180" t="str">
            <v>Depreciation</v>
          </cell>
          <cell r="D180">
            <v>89310.293166666655</v>
          </cell>
          <cell r="F180">
            <v>50172.811000000009</v>
          </cell>
          <cell r="L180">
            <v>139483.10416666666</v>
          </cell>
          <cell r="O180">
            <v>3278.0988053270662</v>
          </cell>
        </row>
        <row r="181">
          <cell r="B181" t="str">
            <v>Interest On Citibank Loan</v>
          </cell>
          <cell r="F181">
            <v>325500</v>
          </cell>
          <cell r="L181">
            <v>325500</v>
          </cell>
          <cell r="O181">
            <v>7649.8237367802585</v>
          </cell>
        </row>
        <row r="183">
          <cell r="B183" t="str">
            <v>Net Margin ( PBT )</v>
          </cell>
          <cell r="D183">
            <v>2979339.2968333312</v>
          </cell>
          <cell r="F183">
            <v>734879.88899999834</v>
          </cell>
          <cell r="H183">
            <v>-4303473.8899999997</v>
          </cell>
          <cell r="L183">
            <v>-589254.70416666626</v>
          </cell>
          <cell r="O183">
            <v>-13848.524187230771</v>
          </cell>
        </row>
        <row r="185">
          <cell r="B185" t="str">
            <v>US$ @ Rs.42.55</v>
          </cell>
          <cell r="D185">
            <v>70.01972495495491</v>
          </cell>
          <cell r="F185">
            <v>17.270972714453546</v>
          </cell>
          <cell r="H185">
            <v>-101.13922185663924</v>
          </cell>
          <cell r="L185">
            <v>-13.8485241872307</v>
          </cell>
        </row>
        <row r="187">
          <cell r="H187"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2">
          <cell r="K2">
            <v>-64666.99</v>
          </cell>
        </row>
        <row r="3">
          <cell r="K3">
            <v>64666.99</v>
          </cell>
        </row>
        <row r="4">
          <cell r="K4">
            <v>-57879162.43</v>
          </cell>
        </row>
        <row r="5">
          <cell r="K5">
            <v>-5737244.7199999997</v>
          </cell>
        </row>
        <row r="6">
          <cell r="K6">
            <v>-2373023.9700000002</v>
          </cell>
        </row>
        <row r="7">
          <cell r="K7">
            <v>-141135.26999999999</v>
          </cell>
        </row>
        <row r="8">
          <cell r="K8">
            <v>-649.54</v>
          </cell>
        </row>
        <row r="9">
          <cell r="K9">
            <v>-53.65</v>
          </cell>
        </row>
        <row r="10">
          <cell r="K10">
            <v>-20645492.800000001</v>
          </cell>
        </row>
        <row r="11">
          <cell r="K11">
            <v>-1264293.82</v>
          </cell>
        </row>
        <row r="12">
          <cell r="K12">
            <v>-767.64</v>
          </cell>
        </row>
        <row r="13">
          <cell r="K13">
            <v>-63.41</v>
          </cell>
        </row>
        <row r="14">
          <cell r="K14">
            <v>-47848200</v>
          </cell>
        </row>
        <row r="15">
          <cell r="K15">
            <v>-4877700</v>
          </cell>
        </row>
        <row r="16">
          <cell r="K16">
            <v>-52614621.700000003</v>
          </cell>
        </row>
        <row r="17">
          <cell r="K17">
            <v>-2386889.33</v>
          </cell>
        </row>
        <row r="18">
          <cell r="K18">
            <v>-247328.38</v>
          </cell>
        </row>
        <row r="19">
          <cell r="K19">
            <v>-18544.04</v>
          </cell>
        </row>
        <row r="20">
          <cell r="K20">
            <v>-54633.89</v>
          </cell>
        </row>
        <row r="21">
          <cell r="K21">
            <v>-4379.6899999999996</v>
          </cell>
        </row>
        <row r="22">
          <cell r="K22">
            <v>-88914.47</v>
          </cell>
        </row>
        <row r="23">
          <cell r="K23">
            <v>-7344.68</v>
          </cell>
        </row>
        <row r="24">
          <cell r="K24">
            <v>-185367.56</v>
          </cell>
        </row>
        <row r="25">
          <cell r="K25">
            <v>-15312.08</v>
          </cell>
        </row>
        <row r="26">
          <cell r="K26">
            <v>-6701010.21</v>
          </cell>
        </row>
        <row r="27">
          <cell r="K27">
            <v>-530909.84</v>
          </cell>
        </row>
        <row r="28">
          <cell r="K28">
            <v>-1782451.6</v>
          </cell>
        </row>
        <row r="29">
          <cell r="K29">
            <v>-151602.98000000001</v>
          </cell>
        </row>
        <row r="30">
          <cell r="K30">
            <v>-4071557.8</v>
          </cell>
        </row>
        <row r="31">
          <cell r="K31">
            <v>-346298.49</v>
          </cell>
        </row>
        <row r="32">
          <cell r="K32">
            <v>-292869.92</v>
          </cell>
        </row>
        <row r="33">
          <cell r="K33">
            <v>-20410.25</v>
          </cell>
        </row>
        <row r="34">
          <cell r="K34">
            <v>-2167831.6800000002</v>
          </cell>
        </row>
        <row r="35">
          <cell r="K35">
            <v>-179071.26</v>
          </cell>
        </row>
        <row r="36">
          <cell r="K36">
            <v>-28544.639999999999</v>
          </cell>
        </row>
        <row r="37">
          <cell r="K37">
            <v>-1741.01</v>
          </cell>
        </row>
        <row r="38">
          <cell r="K38">
            <v>-921180.89</v>
          </cell>
        </row>
        <row r="39">
          <cell r="K39">
            <v>-76093.100000000006</v>
          </cell>
        </row>
        <row r="40">
          <cell r="K40">
            <v>-307707.8</v>
          </cell>
        </row>
        <row r="41">
          <cell r="K41">
            <v>-24653.200000000001</v>
          </cell>
        </row>
        <row r="42">
          <cell r="K42">
            <v>-1544223.83</v>
          </cell>
        </row>
        <row r="43">
          <cell r="K43">
            <v>-127558.85</v>
          </cell>
        </row>
        <row r="44">
          <cell r="K44">
            <v>-1369666.23</v>
          </cell>
        </row>
        <row r="45">
          <cell r="K45">
            <v>-113139.71</v>
          </cell>
        </row>
        <row r="46">
          <cell r="K46">
            <v>-2555094.7000000002</v>
          </cell>
        </row>
        <row r="47">
          <cell r="K47">
            <v>-211060.68</v>
          </cell>
        </row>
        <row r="48">
          <cell r="K48">
            <v>-18713255.710000001</v>
          </cell>
        </row>
        <row r="49">
          <cell r="K49">
            <v>-819819.59</v>
          </cell>
        </row>
        <row r="50">
          <cell r="K50">
            <v>-30725402.809999999</v>
          </cell>
        </row>
        <row r="51">
          <cell r="K51">
            <v>-3045641.08</v>
          </cell>
        </row>
        <row r="52">
          <cell r="K52">
            <v>-1199785.83</v>
          </cell>
        </row>
        <row r="53">
          <cell r="K53">
            <v>-52562.1</v>
          </cell>
        </row>
        <row r="54">
          <cell r="K54">
            <v>-20645492.800000001</v>
          </cell>
        </row>
        <row r="55">
          <cell r="K55">
            <v>-1264293.82</v>
          </cell>
        </row>
        <row r="56">
          <cell r="K56">
            <v>-1386276.44</v>
          </cell>
        </row>
        <row r="57">
          <cell r="K57">
            <v>-60203.66</v>
          </cell>
        </row>
        <row r="58">
          <cell r="K58">
            <v>-2235801.36</v>
          </cell>
        </row>
        <row r="59">
          <cell r="K59">
            <v>-184685.82</v>
          </cell>
        </row>
        <row r="60">
          <cell r="K60">
            <v>-30725402.809999999</v>
          </cell>
        </row>
        <row r="61">
          <cell r="K61">
            <v>-3045641.08</v>
          </cell>
        </row>
        <row r="62">
          <cell r="K62">
            <v>-1199785.83</v>
          </cell>
        </row>
        <row r="63">
          <cell r="K63">
            <v>-52562.1</v>
          </cell>
        </row>
        <row r="64">
          <cell r="K64">
            <v>-2065743.31</v>
          </cell>
        </row>
        <row r="65">
          <cell r="K65">
            <v>-170638.37</v>
          </cell>
        </row>
        <row r="66">
          <cell r="K66">
            <v>445316.61</v>
          </cell>
        </row>
        <row r="67">
          <cell r="K67">
            <v>10954.72</v>
          </cell>
        </row>
        <row r="68">
          <cell r="K68">
            <v>4.16</v>
          </cell>
        </row>
        <row r="69">
          <cell r="K69">
            <v>98132.65</v>
          </cell>
        </row>
        <row r="70">
          <cell r="K70">
            <v>4.92</v>
          </cell>
        </row>
        <row r="71">
          <cell r="K71">
            <v>563866.89</v>
          </cell>
        </row>
        <row r="72">
          <cell r="K72">
            <v>5906.24</v>
          </cell>
        </row>
        <row r="73">
          <cell r="K73">
            <v>14335.05</v>
          </cell>
        </row>
        <row r="74">
          <cell r="K74">
            <v>1584.21</v>
          </cell>
        </row>
        <row r="75">
          <cell r="K75">
            <v>1439.36</v>
          </cell>
        </row>
        <row r="76">
          <cell r="K76">
            <v>339.94</v>
          </cell>
        </row>
        <row r="77">
          <cell r="K77">
            <v>1758.58</v>
          </cell>
        </row>
        <row r="78">
          <cell r="K78">
            <v>26879.19</v>
          </cell>
        </row>
        <row r="79">
          <cell r="K79">
            <v>41208.449999999997</v>
          </cell>
        </row>
        <row r="80">
          <cell r="K80">
            <v>11767.2</v>
          </cell>
        </row>
        <row r="81">
          <cell r="K81">
            <v>14034.39</v>
          </cell>
        </row>
        <row r="82">
          <cell r="K82">
            <v>13244.7</v>
          </cell>
        </row>
        <row r="83">
          <cell r="K83">
            <v>11814.48</v>
          </cell>
        </row>
        <row r="84">
          <cell r="K84">
            <v>25163.96</v>
          </cell>
        </row>
        <row r="85">
          <cell r="K85">
            <v>63633.21</v>
          </cell>
        </row>
        <row r="86">
          <cell r="K86">
            <v>240478.04</v>
          </cell>
        </row>
        <row r="87">
          <cell r="K87">
            <v>4672.92</v>
          </cell>
        </row>
        <row r="88">
          <cell r="K88">
            <v>-939546.82</v>
          </cell>
        </row>
        <row r="89">
          <cell r="K89">
            <v>-322704.06</v>
          </cell>
        </row>
        <row r="90">
          <cell r="K90">
            <v>-334149.96999999997</v>
          </cell>
        </row>
        <row r="91">
          <cell r="K91">
            <v>-21423.77</v>
          </cell>
        </row>
        <row r="92">
          <cell r="K92">
            <v>-24753.15</v>
          </cell>
        </row>
        <row r="93">
          <cell r="K93">
            <v>-4115215.05</v>
          </cell>
        </row>
        <row r="94">
          <cell r="K94">
            <v>-1413443.8</v>
          </cell>
        </row>
        <row r="95">
          <cell r="K95">
            <v>-90621.85</v>
          </cell>
        </row>
        <row r="96">
          <cell r="K96">
            <v>-103796.61</v>
          </cell>
        </row>
        <row r="97">
          <cell r="K97">
            <v>20645492.800000001</v>
          </cell>
        </row>
        <row r="98">
          <cell r="K98">
            <v>1264293.82</v>
          </cell>
        </row>
        <row r="99">
          <cell r="K99">
            <v>30725402.809999999</v>
          </cell>
        </row>
        <row r="100">
          <cell r="K100">
            <v>3045641.08</v>
          </cell>
        </row>
        <row r="101">
          <cell r="K101">
            <v>1199785.83</v>
          </cell>
        </row>
        <row r="102">
          <cell r="K102">
            <v>52562.1</v>
          </cell>
        </row>
        <row r="103">
          <cell r="K103">
            <v>322704.06</v>
          </cell>
        </row>
        <row r="104">
          <cell r="K104">
            <v>24753.15</v>
          </cell>
        </row>
        <row r="105">
          <cell r="K105">
            <v>21423.77</v>
          </cell>
        </row>
        <row r="106">
          <cell r="K106">
            <v>334149.96999999997</v>
          </cell>
        </row>
        <row r="107">
          <cell r="K107">
            <v>939546.82</v>
          </cell>
        </row>
        <row r="108">
          <cell r="K108">
            <v>6770404.4199999999</v>
          </cell>
        </row>
        <row r="109">
          <cell r="K109">
            <v>-6770404.4199999999</v>
          </cell>
        </row>
        <row r="110">
          <cell r="K110">
            <v>-5136635.08</v>
          </cell>
        </row>
        <row r="111">
          <cell r="K111">
            <v>-279595.37</v>
          </cell>
        </row>
        <row r="112">
          <cell r="K112">
            <v>-68947569.620000005</v>
          </cell>
        </row>
        <row r="113">
          <cell r="K113">
            <v>-6218766.25</v>
          </cell>
        </row>
        <row r="114">
          <cell r="K114">
            <v>-680.15</v>
          </cell>
        </row>
        <row r="115">
          <cell r="K115">
            <v>-51.14</v>
          </cell>
        </row>
        <row r="116">
          <cell r="K116">
            <v>-21407039.190000001</v>
          </cell>
        </row>
        <row r="117">
          <cell r="K117">
            <v>-1156222.51</v>
          </cell>
        </row>
        <row r="118">
          <cell r="K118">
            <v>-803.81</v>
          </cell>
        </row>
        <row r="119">
          <cell r="K119">
            <v>-60.44</v>
          </cell>
        </row>
        <row r="120">
          <cell r="K120">
            <v>-48699140</v>
          </cell>
        </row>
        <row r="121">
          <cell r="K121">
            <v>-4649070</v>
          </cell>
        </row>
        <row r="122">
          <cell r="K122">
            <v>-64608626.299999997</v>
          </cell>
        </row>
        <row r="123">
          <cell r="K123">
            <v>-2656073.38</v>
          </cell>
        </row>
        <row r="124">
          <cell r="K124">
            <v>-8310704.79</v>
          </cell>
        </row>
        <row r="125">
          <cell r="K125">
            <v>-583740.68000000005</v>
          </cell>
        </row>
        <row r="126">
          <cell r="K126">
            <v>-2300352.4700000002</v>
          </cell>
        </row>
        <row r="127">
          <cell r="K127">
            <v>-172562.68</v>
          </cell>
        </row>
        <row r="128">
          <cell r="K128">
            <v>-316400.65999999997</v>
          </cell>
        </row>
        <row r="129">
          <cell r="K129">
            <v>-19476.900000000001</v>
          </cell>
        </row>
        <row r="130">
          <cell r="K130">
            <v>-311337.03999999998</v>
          </cell>
        </row>
        <row r="131">
          <cell r="K131">
            <v>-21581.73</v>
          </cell>
        </row>
        <row r="132">
          <cell r="K132">
            <v>-79355.27</v>
          </cell>
        </row>
        <row r="133">
          <cell r="K133">
            <v>-5583.53</v>
          </cell>
        </row>
        <row r="134">
          <cell r="K134">
            <v>-4724494.16</v>
          </cell>
        </row>
        <row r="135">
          <cell r="K135">
            <v>-354411.5</v>
          </cell>
        </row>
        <row r="136">
          <cell r="K136">
            <v>-1816981.47</v>
          </cell>
        </row>
        <row r="137">
          <cell r="K137">
            <v>-136617.26999999999</v>
          </cell>
        </row>
        <row r="138">
          <cell r="K138">
            <v>-31757.34</v>
          </cell>
        </row>
        <row r="139">
          <cell r="K139">
            <v>-1751.65</v>
          </cell>
        </row>
        <row r="140">
          <cell r="K140">
            <v>-82100.490000000005</v>
          </cell>
        </row>
        <row r="141">
          <cell r="K141">
            <v>-6173.07</v>
          </cell>
        </row>
        <row r="142">
          <cell r="K142">
            <v>-161697.79999999999</v>
          </cell>
        </row>
        <row r="143">
          <cell r="K143">
            <v>-12157.92</v>
          </cell>
        </row>
        <row r="144">
          <cell r="K144">
            <v>-638019.06000000006</v>
          </cell>
        </row>
        <row r="145">
          <cell r="K145">
            <v>-47972.1</v>
          </cell>
        </row>
        <row r="146">
          <cell r="K146">
            <v>-2500688.15</v>
          </cell>
        </row>
        <row r="147">
          <cell r="K147">
            <v>-188024.59</v>
          </cell>
        </row>
        <row r="148">
          <cell r="K148">
            <v>-1737148.8</v>
          </cell>
        </row>
        <row r="149">
          <cell r="K149">
            <v>-130614.72</v>
          </cell>
        </row>
        <row r="150">
          <cell r="K150">
            <v>-260390.73</v>
          </cell>
        </row>
        <row r="151">
          <cell r="K151">
            <v>-19084.73</v>
          </cell>
        </row>
        <row r="152">
          <cell r="K152">
            <v>-1651015.29</v>
          </cell>
        </row>
        <row r="153">
          <cell r="K153">
            <v>-124138.42</v>
          </cell>
        </row>
        <row r="154">
          <cell r="K154">
            <v>-1080434.6299999999</v>
          </cell>
        </row>
        <row r="155">
          <cell r="K155">
            <v>-81236.95</v>
          </cell>
        </row>
        <row r="156">
          <cell r="K156">
            <v>-2802496.51</v>
          </cell>
        </row>
        <row r="157">
          <cell r="K157">
            <v>-210717.3</v>
          </cell>
        </row>
        <row r="158">
          <cell r="K158">
            <v>-8252911.9199999999</v>
          </cell>
        </row>
        <row r="159">
          <cell r="K159">
            <v>-323327.82</v>
          </cell>
        </row>
        <row r="160">
          <cell r="K160">
            <v>-31781212.149999999</v>
          </cell>
        </row>
        <row r="161">
          <cell r="K161">
            <v>-2867525.23</v>
          </cell>
        </row>
        <row r="162">
          <cell r="K162">
            <v>-2530112.08</v>
          </cell>
        </row>
        <row r="163">
          <cell r="K163">
            <v>-99123.27</v>
          </cell>
        </row>
        <row r="164">
          <cell r="K164">
            <v>-1319803.8799999999</v>
          </cell>
        </row>
        <row r="165">
          <cell r="K165">
            <v>-50906.87</v>
          </cell>
        </row>
        <row r="166">
          <cell r="K166">
            <v>-48699140</v>
          </cell>
        </row>
        <row r="167">
          <cell r="K167">
            <v>-4649070</v>
          </cell>
        </row>
        <row r="168">
          <cell r="K168">
            <v>-68439804.5</v>
          </cell>
        </row>
        <row r="169">
          <cell r="K169">
            <v>-2656073.38</v>
          </cell>
        </row>
        <row r="170">
          <cell r="K170">
            <v>-8742291.0099999998</v>
          </cell>
        </row>
        <row r="171">
          <cell r="K171">
            <v>-323327.82</v>
          </cell>
        </row>
        <row r="172">
          <cell r="K172">
            <v>-31781212.149999999</v>
          </cell>
        </row>
        <row r="173">
          <cell r="K173">
            <v>-2867525.23</v>
          </cell>
        </row>
        <row r="174">
          <cell r="K174">
            <v>-2680142.0299999998</v>
          </cell>
        </row>
        <row r="175">
          <cell r="K175">
            <v>-99123.27</v>
          </cell>
        </row>
        <row r="176">
          <cell r="K176">
            <v>-1398066.78</v>
          </cell>
        </row>
        <row r="177">
          <cell r="K177">
            <v>-50906.87</v>
          </cell>
        </row>
        <row r="178">
          <cell r="K178">
            <v>48699140</v>
          </cell>
        </row>
        <row r="179">
          <cell r="K179">
            <v>4649070</v>
          </cell>
        </row>
        <row r="180">
          <cell r="K180">
            <v>64608626.299999997</v>
          </cell>
        </row>
        <row r="181">
          <cell r="K181">
            <v>2656073.38</v>
          </cell>
        </row>
        <row r="182">
          <cell r="K182">
            <v>31781212.149999999</v>
          </cell>
        </row>
        <row r="183">
          <cell r="K183">
            <v>2867525.23</v>
          </cell>
        </row>
        <row r="184">
          <cell r="K184">
            <v>2530112.08</v>
          </cell>
        </row>
        <row r="185">
          <cell r="K185">
            <v>99123.27</v>
          </cell>
        </row>
        <row r="186">
          <cell r="K186">
            <v>1319803.8799999999</v>
          </cell>
        </row>
        <row r="187">
          <cell r="K187">
            <v>50906.87</v>
          </cell>
        </row>
        <row r="188">
          <cell r="K188">
            <v>8252911.9199999999</v>
          </cell>
        </row>
        <row r="189">
          <cell r="K189">
            <v>323327.82</v>
          </cell>
        </row>
        <row r="190">
          <cell r="K190">
            <v>-65811380.469999999</v>
          </cell>
        </row>
        <row r="191">
          <cell r="K191">
            <v>-5986372.7400000002</v>
          </cell>
        </row>
        <row r="192">
          <cell r="K192">
            <v>-8603998.1400000006</v>
          </cell>
        </row>
        <row r="193">
          <cell r="K193">
            <v>-469583.96</v>
          </cell>
        </row>
        <row r="194">
          <cell r="K194">
            <v>-652.89</v>
          </cell>
        </row>
        <row r="195">
          <cell r="K195">
            <v>-49.49</v>
          </cell>
        </row>
        <row r="196">
          <cell r="K196">
            <v>-21628747.109999999</v>
          </cell>
        </row>
        <row r="197">
          <cell r="K197">
            <v>-1165778.8999999999</v>
          </cell>
        </row>
        <row r="198">
          <cell r="K198">
            <v>-771.59</v>
          </cell>
        </row>
        <row r="199">
          <cell r="K199">
            <v>-58.49</v>
          </cell>
        </row>
        <row r="200">
          <cell r="K200">
            <v>-47623800</v>
          </cell>
        </row>
        <row r="201">
          <cell r="K201">
            <v>-4499100</v>
          </cell>
        </row>
        <row r="202">
          <cell r="K202">
            <v>-51745969.149999999</v>
          </cell>
        </row>
        <row r="203">
          <cell r="K203">
            <v>-2008204.03</v>
          </cell>
        </row>
        <row r="204">
          <cell r="K204">
            <v>-654863.64</v>
          </cell>
        </row>
        <row r="205">
          <cell r="K205">
            <v>-49640.07</v>
          </cell>
        </row>
        <row r="206">
          <cell r="K206">
            <v>-1994425.8</v>
          </cell>
        </row>
        <row r="207">
          <cell r="K207">
            <v>-151181.76000000001</v>
          </cell>
        </row>
        <row r="208">
          <cell r="K208">
            <v>-3266580.52</v>
          </cell>
        </row>
        <row r="209">
          <cell r="K209">
            <v>-247613.82</v>
          </cell>
        </row>
        <row r="210">
          <cell r="K210">
            <v>-296347.5</v>
          </cell>
        </row>
        <row r="211">
          <cell r="K211">
            <v>-20586.53</v>
          </cell>
        </row>
        <row r="212">
          <cell r="K212">
            <v>-68237.09</v>
          </cell>
        </row>
        <row r="213">
          <cell r="K213">
            <v>-4917.67</v>
          </cell>
        </row>
        <row r="214">
          <cell r="K214">
            <v>-79756.850000000006</v>
          </cell>
        </row>
        <row r="215">
          <cell r="K215">
            <v>-6045.74</v>
          </cell>
        </row>
        <row r="216">
          <cell r="K216">
            <v>-171291.36</v>
          </cell>
        </row>
        <row r="217">
          <cell r="K217">
            <v>-12984.25</v>
          </cell>
        </row>
        <row r="218">
          <cell r="K218">
            <v>-295614.49</v>
          </cell>
        </row>
        <row r="219">
          <cell r="K219">
            <v>-18851.68</v>
          </cell>
        </row>
        <row r="220">
          <cell r="K220">
            <v>-8549022.7899999991</v>
          </cell>
        </row>
        <row r="221">
          <cell r="K221">
            <v>-632132.25</v>
          </cell>
        </row>
        <row r="222">
          <cell r="K222">
            <v>-2287586.5</v>
          </cell>
        </row>
        <row r="223">
          <cell r="K223">
            <v>-171249.54</v>
          </cell>
        </row>
        <row r="224">
          <cell r="K224">
            <v>-4555396.13</v>
          </cell>
        </row>
        <row r="225">
          <cell r="K225">
            <v>-341018.58</v>
          </cell>
        </row>
        <row r="226">
          <cell r="K226">
            <v>-2304546.27</v>
          </cell>
        </row>
        <row r="227">
          <cell r="K227">
            <v>-174689.56</v>
          </cell>
        </row>
        <row r="228">
          <cell r="K228">
            <v>-30049.95</v>
          </cell>
        </row>
        <row r="229">
          <cell r="K229">
            <v>-1741.75</v>
          </cell>
        </row>
        <row r="230">
          <cell r="K230">
            <v>-286508.94</v>
          </cell>
        </row>
        <row r="231">
          <cell r="K231">
            <v>-21384.22</v>
          </cell>
        </row>
        <row r="232">
          <cell r="K232">
            <v>-1762706.95</v>
          </cell>
        </row>
        <row r="233">
          <cell r="K233">
            <v>-133616.97</v>
          </cell>
        </row>
        <row r="234">
          <cell r="K234">
            <v>-687153.76</v>
          </cell>
        </row>
        <row r="235">
          <cell r="K235">
            <v>-52087.73</v>
          </cell>
        </row>
        <row r="236">
          <cell r="K236">
            <v>-2697595.03</v>
          </cell>
        </row>
        <row r="237">
          <cell r="K237">
            <v>-204483.5</v>
          </cell>
        </row>
        <row r="238">
          <cell r="K238">
            <v>-10575242.210000001</v>
          </cell>
        </row>
        <row r="239">
          <cell r="K239">
            <v>-394306.82</v>
          </cell>
        </row>
        <row r="240">
          <cell r="K240">
            <v>-28892936.620000001</v>
          </cell>
        </row>
        <row r="241">
          <cell r="K241">
            <v>-2628175.96</v>
          </cell>
        </row>
        <row r="242">
          <cell r="K242">
            <v>-1155131.02</v>
          </cell>
        </row>
        <row r="243">
          <cell r="K243">
            <v>-43070.03</v>
          </cell>
        </row>
        <row r="244">
          <cell r="K244">
            <v>-1280613.44</v>
          </cell>
        </row>
        <row r="245">
          <cell r="K245">
            <v>-47461.31</v>
          </cell>
        </row>
      </sheetData>
      <sheetData sheetId="1" refreshError="1"/>
      <sheetData sheetId="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old_serial no."/>
      <sheetName val="Sheet1"/>
      <sheetName val="tot_ass_9697"/>
      <sheetName val="Design"/>
      <sheetName val="Codes"/>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UB RESL"/>
      <sheetName val="BS P&amp;L"/>
      <sheetName val="GROUPING"/>
      <sheetName val="TB-31.03.06"/>
      <sheetName val="Pivot&gt;050506"/>
      <sheetName val="Trn&gt;050506"/>
      <sheetName val="TB-Dahej"/>
      <sheetName val="Sch 4 Fixed Asst"/>
      <sheetName val="Sch 5 invest"/>
      <sheetName val="PART IV (2)"/>
      <sheetName val="Sch 5 invest notes"/>
      <sheetName val="PROVISION FOR TAXATION"/>
      <sheetName val="AS22 PROV EFF TAX RATE"/>
      <sheetName val="MDR (r)"/>
      <sheetName val="MDREMN.CALN."/>
      <sheetName val="REMN TO MD &amp; WD"/>
      <sheetName val="ITDEPMAR2005"/>
      <sheetName val="GPRATIO "/>
      <sheetName val="GPRATIO for tax audit"/>
      <sheetName val="TPH"/>
      <sheetName val="P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summary"/>
      <sheetName val="Fund Req"/>
      <sheetName val="Axis - 505"/>
      <sheetName val="Axis-745"/>
      <sheetName val="Axis - 5807"/>
      <sheetName val="Canara-6163"/>
      <sheetName val="INGBank"/>
      <sheetName val="Fixed Deposits"/>
      <sheetName val="Final"/>
      <sheetName val="505"/>
      <sheetName val="ING"/>
      <sheetName val="Login ID"/>
      <sheetName val="ICICI Bk-7331"/>
      <sheetName val="UTI-4466"/>
      <sheetName val="FD - Int Calculation"/>
      <sheetName val="07.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Sch"/>
      <sheetName val="EPS qtr"/>
      <sheetName val="EPS ytd"/>
      <sheetName val="Minority"/>
      <sheetName val="associates"/>
      <sheetName val="p&amp;l_till_Dec"/>
      <sheetName val="p&amp;l_till_Sept"/>
      <sheetName val="p&amp;l_Qtr"/>
      <sheetName val="cowise-revenue"/>
      <sheetName val="consol P&amp;L"/>
      <sheetName val="BS"/>
      <sheetName val="PL"/>
      <sheetName val="FA"/>
      <sheetName val="Other operating"/>
      <sheetName val="Reserves_Final"/>
      <sheetName val="ICSL_Merger"/>
      <sheetName val="submission to SE "/>
      <sheetName val="publish "/>
      <sheetName val="Sheet1"/>
      <sheetName val="old_serial no."/>
      <sheetName val="tot_ass_96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GL_SL-ACC CODE MATRIX"/>
      <sheetName val="GL-ACCOUNT CODE MAPPING"/>
      <sheetName val="coa_ramco_168"/>
      <sheetName val="Sheet2"/>
      <sheetName val="Copy of GL_SL-ACCOUNT CODE MATR"/>
    </sheetNames>
    <sheetDataSet>
      <sheetData sheetId="0" refreshError="1"/>
      <sheetData sheetId="1" refreshError="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 sheetId="4"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Input"/>
      <sheetName val="YS"/>
      <sheetName val="BS"/>
      <sheetName val="GW"/>
      <sheetName val="Head office"/>
      <sheetName val="consolidated"/>
      <sheetName val="Consolidated excl pz&amp;gw"/>
      <sheetName val="Financials"/>
    </sheetNames>
    <sheetDataSet>
      <sheetData sheetId="0" refreshError="1">
        <row r="7">
          <cell r="D7">
            <v>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F A Schedule"/>
      <sheetName val="As on 17.03.02"/>
      <sheetName val="Detail'03"/>
      <sheetName val="detail'02"/>
      <sheetName val="As on 02.05.02"/>
      <sheetName val="Analysis"/>
      <sheetName val="Sample"/>
      <sheetName val="Inter Unit"/>
      <sheetName val="Stock Trf"/>
      <sheetName val="Module1"/>
      <sheetName val="detail_02"/>
      <sheetName val="선수금"/>
      <sheetName val="Sheet1"/>
      <sheetName val="old_serial no."/>
      <sheetName val="tot_ass_9697"/>
      <sheetName val="Detail"/>
      <sheetName val="p&amp;m"/>
      <sheetName val="공장별판관비배부"/>
      <sheetName val="_REF"/>
      <sheetName val="#REF"/>
      <sheetName val="new summary"/>
      <sheetName val="MSSL-Presentation, Action, Note"/>
      <sheetName val="AIB"/>
      <sheetName val="FINAL"/>
      <sheetName val="master data file"/>
      <sheetName val="NDTV - Main Sheet"/>
      <sheetName val="24X7 &amp; India Detail"/>
      <sheetName val="PRELIM5"/>
      <sheetName val="PRECAST lightconc-II"/>
      <sheetName val="GF Columns"/>
      <sheetName val="list"/>
      <sheetName val="Deduction of assets"/>
      <sheetName val="Sheet3"/>
      <sheetName val="COST"/>
      <sheetName val="Fill this out first..."/>
      <sheetName val="Labour"/>
      <sheetName val="Boq"/>
      <sheetName val="F_A_Schedule"/>
      <sheetName val="As_on_17_03_02"/>
      <sheetName val="As_on_02_05_02"/>
      <sheetName val="Inter_Unit"/>
      <sheetName val="Stock_Trf"/>
      <sheetName val="old_serial_no_"/>
      <sheetName val="PRECAST_lightconc-II"/>
    </sheetNames>
    <sheetDataSet>
      <sheetData sheetId="0"/>
      <sheetData sheetId="1"/>
      <sheetData sheetId="2"/>
      <sheetData sheetId="3" refreshError="1">
        <row r="506">
          <cell r="B506" t="str">
            <v>Freight &amp; Forwarding</v>
          </cell>
        </row>
        <row r="508">
          <cell r="B508" t="str">
            <v>Freight Inward Others</v>
          </cell>
          <cell r="C508">
            <v>30634</v>
          </cell>
        </row>
        <row r="509">
          <cell r="B509" t="str">
            <v>Freight Outward</v>
          </cell>
          <cell r="C509">
            <v>10338871</v>
          </cell>
        </row>
        <row r="510">
          <cell r="B510" t="str">
            <v>Freight Outward-Gumseal</v>
          </cell>
          <cell r="C510">
            <v>5275</v>
          </cell>
        </row>
        <row r="512">
          <cell r="B512" t="str">
            <v>Total</v>
          </cell>
          <cell r="C512">
            <v>10374780</v>
          </cell>
        </row>
      </sheetData>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heet1"/>
      <sheetName val="Sheet2"/>
      <sheetName val="Sheet3"/>
      <sheetName val="Input Net"/>
      <sheetName val="MODEL"/>
      <sheetName val="coa_ramco_168"/>
      <sheetName val="#REF"/>
      <sheetName val="Dept-P&amp;L-Summary"/>
      <sheetName val="BS Schld"/>
      <sheetName val="Actual 2009-10"/>
      <sheetName val="Budget 2010-11"/>
      <sheetName val="Consolidated"/>
      <sheetName val="VTP"/>
      <sheetName val="detail'02"/>
      <sheetName val="Input_Net"/>
      <sheetName val="BS_Schld"/>
      <sheetName val="Actual_2009-10"/>
      <sheetName val="Budget_2010-11"/>
      <sheetName val="Input_Net1"/>
      <sheetName val="BS_Schld1"/>
      <sheetName val="Actual_2009-101"/>
      <sheetName val="Budget_2010-11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 val="JE10310X"/>
      <sheetName val="POLY"/>
      <sheetName val="detail'02"/>
      <sheetName val="PointNo.5"/>
      <sheetName val="Summary final "/>
      <sheetName val="Work Done Nov 2013"/>
      <sheetName val="Summary (Maccaferri Rates)"/>
      <sheetName val="PF Payable"/>
      <sheetName val="Proposed Changes"/>
      <sheetName val="Revenue Share Analysis"/>
      <sheetName val="Top Cover"/>
      <sheetName val="Cover Page"/>
      <sheetName val="Index"/>
      <sheetName val="Assumptions "/>
      <sheetName val="Assumptions"/>
      <sheetName val="Changes"/>
      <sheetName val="Impact Analysis"/>
      <sheetName val="Footfall &amp; Consumption Pattern"/>
      <sheetName val="Overview"/>
      <sheetName val="Summary - Financials"/>
      <sheetName val="Summary"/>
      <sheetName val="Variance Analysis"/>
      <sheetName val="Budget Analysis"/>
      <sheetName val="Changes made in R1 "/>
      <sheetName val="Variance"/>
      <sheetName val="Budget R1 &amp; R2"/>
      <sheetName val="Budget L1 &amp; L2"/>
      <sheetName val="Area &amp; PSPM"/>
      <sheetName val="Area &amp; Occupancy"/>
      <sheetName val="Actual L1 &amp; L2"/>
      <sheetName val="Budget Tracking"/>
      <sheetName val="CAM Recoveries"/>
      <sheetName val="Palladium - MG"/>
      <sheetName val="Skyzone - MG"/>
      <sheetName val="Grand Galleria - MG"/>
      <sheetName val="HSU - MG"/>
      <sheetName val="Food Court - MG"/>
      <sheetName val="Courtyard - MG"/>
      <sheetName val="Revenue share"/>
      <sheetName val="Other LTL (Sai Service, PVR)"/>
      <sheetName val="Phoenix House - Commercial"/>
      <sheetName val="Phoenix House - Commercial L&amp;L"/>
      <sheetName val="Phoenix House - Commercial LTL"/>
      <sheetName val="Electricity, HVAC recovery"/>
      <sheetName val="Water recoveries"/>
      <sheetName val="Other Operational Recoveries"/>
      <sheetName val="Signages"/>
      <sheetName val="Summary- Marketing Income"/>
      <sheetName val="Other Income"/>
      <sheetName val="Parking Revenue"/>
      <sheetName val="Shangrila Cost"/>
      <sheetName val="Engineering"/>
      <sheetName val="Mini Project Summary"/>
      <sheetName val="Operations,Parking"/>
      <sheetName val="Security"/>
      <sheetName val="Marketing"/>
      <sheetName val="IMRB Costs"/>
      <sheetName val="Manpower"/>
      <sheetName val="Admin"/>
      <sheetName val="Brokerage -Leases Retail"/>
      <sheetName val="Brokerage- Leases Comm"/>
      <sheetName val="Service Tax"/>
      <sheetName val="Balance sheet DCCDL Nov 06"/>
      <sheetName val="EIL"/>
      <sheetName val="B"/>
      <sheetName val="C"/>
      <sheetName val="D"/>
      <sheetName val="E"/>
      <sheetName val="F"/>
      <sheetName val="H"/>
      <sheetName val="Sl.No.3_SD"/>
      <sheetName val="Sl.No.5_SD"/>
      <sheetName val="2"/>
      <sheetName val="1"/>
      <sheetName val="Sl.No.9_WIP_Jobs"/>
      <sheetName val="Sl.No.10_Billing"/>
      <sheetName val="Sl.No.10_Service Tax"/>
      <sheetName val="SL.NO.10_TDS"/>
      <sheetName val="Sl.No.10_Retention"/>
      <sheetName val="SL.NO.11_HCE"/>
      <sheetName val="XI_23500_300616"/>
      <sheetName val="Sch"/>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BRP&amp;L"/>
      <sheetName val="New"/>
      <sheetName val="Active"/>
      <sheetName val="Active+New"/>
      <sheetName val="candy"/>
      <sheetName val="gum"/>
      <sheetName val="gum+candy"/>
      <sheetName val="pack pnl-n"/>
      <sheetName val="FDC-MONTH"/>
      <sheetName val="BRP&amp;L-FDC"/>
      <sheetName val="pack pnl"/>
      <sheetName val="Inputs-Brand level"/>
      <sheetName val="Volume 2000"/>
      <sheetName val="Input-Pack level"/>
      <sheetName val="Overhead"/>
      <sheetName val="Sp&amp;Main"/>
      <sheetName val="Dep2K"/>
      <sheetName val="PNL-Mth"/>
      <sheetName val="Jan"/>
      <sheetName val="Feb"/>
      <sheetName val="Mar"/>
      <sheetName val="Apr"/>
      <sheetName val="May"/>
      <sheetName val="June"/>
      <sheetName val="July"/>
      <sheetName val="Aug"/>
      <sheetName val="Sep"/>
      <sheetName val="Oct"/>
      <sheetName val="Nov"/>
      <sheetName val="Dec"/>
      <sheetName val="Sheet1"/>
      <sheetName val="Inter Co."/>
      <sheetName val="BS"/>
      <sheetName val="volume-breakup"/>
      <sheetName val="BRP_L"/>
      <sheetName val="223.582"/>
      <sheetName val="SALES-VAL"/>
      <sheetName val="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put-Function"/>
      <sheetName val="Core"/>
      <sheetName val="Acquisition"/>
      <sheetName val="Total"/>
      <sheetName val="SG&amp;A"/>
      <sheetName val="Other Op &amp; Admin"/>
      <sheetName val="Total Op &amp; Admin"/>
      <sheetName val="Sheet3"/>
      <sheetName val="SG&amp;A (2)"/>
      <sheetName val="Other Op &amp; Admin (2)"/>
      <sheetName val="Total Op &amp; Admin (2)"/>
      <sheetName val="detail'02"/>
      <sheetName val="discounts_XP140"/>
      <sheetName val="Sheet1"/>
      <sheetName val="Citrix"/>
      <sheetName val="Sheet2"/>
      <sheetName val="MF Request-G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BS"/>
      <sheetName val="P&amp;L"/>
      <sheetName val="Sched"/>
      <sheetName val="FA_Final"/>
      <sheetName val="Groupings-final"/>
      <sheetName val="Trial"/>
      <sheetName val="prov"/>
      <sheetName val="gain.loss"/>
      <sheetName val="sap trial"/>
      <sheetName val="Introduction"/>
      <sheetName val="Old"/>
      <sheetName val="Sheet3"/>
      <sheetName val="Operating Statistics"/>
      <sheetName val="Sheet2"/>
      <sheetName val="#REF"/>
      <sheetName val="Financials"/>
      <sheetName val="MAT"/>
      <sheetName val="Input-Function"/>
      <sheetName val="detail'02"/>
      <sheetName val="BRP&amp;L"/>
      <sheetName val="MODEL"/>
      <sheetName val="Sheet1"/>
      <sheetName val="old_serial no."/>
      <sheetName val="tot_ass_9697"/>
      <sheetName val="Assumptions"/>
      <sheetName val="FDR-Jan-99 "/>
      <sheetName val="banilad"/>
      <sheetName val="Mactan"/>
      <sheetName val="Mandaue"/>
      <sheetName val="PRICE (2)"/>
    </sheetNames>
    <sheetDataSet>
      <sheetData sheetId="0">
        <row r="1">
          <cell r="D1">
            <v>3</v>
          </cell>
        </row>
      </sheetData>
      <sheetData sheetId="1">
        <row r="1">
          <cell r="A1" t="str">
            <v>HUGHES ESCORTS COMMUNICATION LTD</v>
          </cell>
        </row>
      </sheetData>
      <sheetData sheetId="2" refreshError="1">
        <row r="1">
          <cell r="D1">
            <v>3</v>
          </cell>
        </row>
        <row r="2">
          <cell r="D2" t="str">
            <v>FINAL (31.3.2003)</v>
          </cell>
        </row>
        <row r="4">
          <cell r="B4" t="str">
            <v xml:space="preserve">Schedule </v>
          </cell>
          <cell r="C4" t="str">
            <v>Account Head</v>
          </cell>
          <cell r="D4" t="str">
            <v xml:space="preserve">Amount </v>
          </cell>
        </row>
        <row r="6">
          <cell r="B6" t="str">
            <v>As at 31.03.2003</v>
          </cell>
          <cell r="C6" t="str">
            <v>SHARE CAPITAL</v>
          </cell>
        </row>
        <row r="7">
          <cell r="C7" t="str">
            <v>Rs.</v>
          </cell>
          <cell r="D7">
            <v>-150000000</v>
          </cell>
        </row>
        <row r="9">
          <cell r="C9" t="str">
            <v>Schedule Total</v>
          </cell>
          <cell r="D9">
            <v>-150000000</v>
          </cell>
        </row>
        <row r="11">
          <cell r="B11" t="str">
            <v>Schedule B</v>
          </cell>
          <cell r="C11" t="str">
            <v>RESERVES AND SURPLUS</v>
          </cell>
        </row>
        <row r="12">
          <cell r="C12" t="str">
            <v>101101 Profit &amp; Loss A/c.- Opening Balance</v>
          </cell>
          <cell r="D12">
            <v>-269316400</v>
          </cell>
        </row>
        <row r="13">
          <cell r="C13" t="str">
            <v>Add: Profit during the year</v>
          </cell>
        </row>
        <row r="14">
          <cell r="C14" t="str">
            <v>Add : Deferred Tax Asset of earlier years</v>
          </cell>
          <cell r="D14">
            <v>0</v>
          </cell>
        </row>
        <row r="16">
          <cell r="C16" t="str">
            <v>Schedule Total</v>
          </cell>
          <cell r="D16">
            <v>-269316400</v>
          </cell>
        </row>
        <row r="18">
          <cell r="B18" t="str">
            <v>Schedule C</v>
          </cell>
          <cell r="C18" t="str">
            <v>SECURED LOANS</v>
          </cell>
        </row>
        <row r="19">
          <cell r="C19" t="str">
            <v>Rupee Term Loan</v>
          </cell>
        </row>
        <row r="20">
          <cell r="C20" t="str">
            <v>110001 ABN Amro Term Loan Account</v>
          </cell>
          <cell r="D20">
            <v>-118000000</v>
          </cell>
        </row>
        <row r="21">
          <cell r="C21" t="str">
            <v>Credit Lyonnais Term Loan</v>
          </cell>
          <cell r="D21">
            <v>-66666667</v>
          </cell>
        </row>
        <row r="22">
          <cell r="C22" t="str">
            <v>Bank of Maharashtra -  Term Loan</v>
          </cell>
          <cell r="D22">
            <v>-95000000</v>
          </cell>
        </row>
        <row r="23">
          <cell r="D23">
            <v>-279666667</v>
          </cell>
        </row>
        <row r="24">
          <cell r="C24" t="str">
            <v>Working Capital Loan</v>
          </cell>
        </row>
        <row r="25">
          <cell r="C25" t="str">
            <v>110201 Cash Credit - Citi Bank, New Delhi</v>
          </cell>
          <cell r="D25">
            <v>0</v>
          </cell>
        </row>
        <row r="26">
          <cell r="C26" t="str">
            <v>110202 Cash Credit - Credit Lyonias, New Delhi</v>
          </cell>
          <cell r="D26">
            <v>0</v>
          </cell>
        </row>
        <row r="27">
          <cell r="C27" t="str">
            <v>110203 Cash Credit - ANZ Grindlays, New Delhi.</v>
          </cell>
          <cell r="D27">
            <v>-2133931</v>
          </cell>
        </row>
        <row r="28">
          <cell r="C28" t="str">
            <v>110204 Cash Credit - ICICI Bank, New Delhi.</v>
          </cell>
          <cell r="D28">
            <v>0</v>
          </cell>
        </row>
        <row r="29">
          <cell r="C29" t="str">
            <v>Cash Credit - Bank of Maharashtra, Gurgaon</v>
          </cell>
          <cell r="D29">
            <v>-1625210</v>
          </cell>
        </row>
        <row r="30">
          <cell r="C30" t="str">
            <v>110226 Working Capital Loan - ANZ Grindlays Bank,  Delhi.</v>
          </cell>
          <cell r="D30">
            <v>0</v>
          </cell>
        </row>
        <row r="31">
          <cell r="C31" t="str">
            <v>110228 Working Capital Loan - Credit Lyonnais,  Delhi.</v>
          </cell>
          <cell r="D31">
            <v>0</v>
          </cell>
        </row>
        <row r="32">
          <cell r="C32" t="str">
            <v>110229 ABN AMRO - Working Capital Demand Loan A/c</v>
          </cell>
          <cell r="D32">
            <v>0</v>
          </cell>
        </row>
        <row r="33">
          <cell r="C33" t="str">
            <v>Citi Bank - Working Capital Demand Loan A/c</v>
          </cell>
          <cell r="D33">
            <v>0</v>
          </cell>
        </row>
        <row r="34">
          <cell r="C34" t="str">
            <v>110401 Citi Bank, New Delhi Clearing A/c. (CC)</v>
          </cell>
          <cell r="D34">
            <v>-15600721</v>
          </cell>
        </row>
        <row r="35">
          <cell r="C35" t="str">
            <v>110404 ICICI, New Delhi Clearing A/c. (CC)</v>
          </cell>
          <cell r="D35">
            <v>-25455256</v>
          </cell>
        </row>
        <row r="36">
          <cell r="C36" t="str">
            <v>222201 Credit Lyonnais, Mumbai.</v>
          </cell>
          <cell r="D36">
            <v>0</v>
          </cell>
        </row>
        <row r="37">
          <cell r="C37" t="str">
            <v>222203 ANZ Grindlays Delhi</v>
          </cell>
          <cell r="D37">
            <v>0</v>
          </cell>
        </row>
        <row r="39">
          <cell r="C39" t="str">
            <v>Sub Total</v>
          </cell>
          <cell r="D39">
            <v>-44815118</v>
          </cell>
        </row>
        <row r="41">
          <cell r="C41" t="str">
            <v>Add : Interest accrued and due on CC Citi Bank</v>
          </cell>
          <cell r="D41">
            <v>-890889.04</v>
          </cell>
        </row>
        <row r="43">
          <cell r="C43" t="str">
            <v>Schedule Total</v>
          </cell>
          <cell r="D43">
            <v>-325372674.04000002</v>
          </cell>
        </row>
        <row r="45">
          <cell r="B45" t="str">
            <v>Schedule D</v>
          </cell>
          <cell r="C45" t="str">
            <v>UNSECURED LOANS</v>
          </cell>
        </row>
        <row r="46">
          <cell r="C46" t="str">
            <v>222202 Centurion Bank, Delhi.</v>
          </cell>
          <cell r="D46">
            <v>0</v>
          </cell>
        </row>
        <row r="47">
          <cell r="C47" t="str">
            <v>222206 Syndicate Bank, Delhi</v>
          </cell>
          <cell r="D47">
            <v>-34311</v>
          </cell>
        </row>
        <row r="48">
          <cell r="C48" t="str">
            <v>224601 Credit Lyonnais, Mumbai, Clearing A/c.</v>
          </cell>
          <cell r="D48">
            <v>-931596</v>
          </cell>
        </row>
        <row r="50">
          <cell r="C50" t="str">
            <v>Schedule Total</v>
          </cell>
          <cell r="D50">
            <v>-965907</v>
          </cell>
        </row>
        <row r="52">
          <cell r="B52" t="str">
            <v>Schedule E</v>
          </cell>
          <cell r="C52" t="str">
            <v>FIXED ASSETS</v>
          </cell>
        </row>
        <row r="54">
          <cell r="C54" t="str">
            <v>Gross Block</v>
          </cell>
        </row>
        <row r="55">
          <cell r="C55" t="str">
            <v>200101 Buildings</v>
          </cell>
          <cell r="D55">
            <v>34130400</v>
          </cell>
        </row>
        <row r="56">
          <cell r="C56" t="str">
            <v>200201 LEASEHOLD LAND</v>
          </cell>
          <cell r="D56">
            <v>5582900</v>
          </cell>
        </row>
        <row r="57">
          <cell r="C57" t="str">
            <v>200301 Plant &amp; Machinery</v>
          </cell>
          <cell r="D57">
            <v>573437541</v>
          </cell>
        </row>
        <row r="58">
          <cell r="C58" t="str">
            <v>200401 Office Equipment</v>
          </cell>
          <cell r="D58">
            <v>20441025</v>
          </cell>
        </row>
        <row r="59">
          <cell r="C59" t="str">
            <v>200501 Computers</v>
          </cell>
          <cell r="D59">
            <v>76817693</v>
          </cell>
        </row>
        <row r="60">
          <cell r="C60" t="str">
            <v>200601 Furniture &amp; Fixtures</v>
          </cell>
          <cell r="D60">
            <v>25678420</v>
          </cell>
        </row>
        <row r="61">
          <cell r="C61" t="str">
            <v>200701 Leasehold Improvements.</v>
          </cell>
          <cell r="D61">
            <v>24359670</v>
          </cell>
        </row>
        <row r="62">
          <cell r="C62" t="str">
            <v>200801 Vehicles</v>
          </cell>
          <cell r="D62">
            <v>6890285</v>
          </cell>
        </row>
        <row r="63">
          <cell r="C63" t="str">
            <v>200901 Capitalised Software</v>
          </cell>
          <cell r="D63">
            <v>38182866</v>
          </cell>
        </row>
        <row r="64">
          <cell r="C64" t="str">
            <v>202002 Plant &amp; Machinery - Additional</v>
          </cell>
          <cell r="D64">
            <v>4232133</v>
          </cell>
        </row>
        <row r="65">
          <cell r="C65" t="str">
            <v>202003 Office Equipment - Additional</v>
          </cell>
          <cell r="D65">
            <v>1797137</v>
          </cell>
        </row>
        <row r="66">
          <cell r="C66" t="str">
            <v>Computers  - Additional</v>
          </cell>
          <cell r="D66">
            <v>-5130435</v>
          </cell>
        </row>
        <row r="67">
          <cell r="B67" t="str">
            <v>As at 31.03.2003</v>
          </cell>
          <cell r="C67" t="str">
            <v>Furniture &amp; Fixtures - Additional</v>
          </cell>
          <cell r="D67">
            <v>93451</v>
          </cell>
        </row>
        <row r="68">
          <cell r="C68" t="str">
            <v>Rs.</v>
          </cell>
          <cell r="D68">
            <v>10280400</v>
          </cell>
        </row>
        <row r="70">
          <cell r="C70" t="str">
            <v>Total Gross Block</v>
          </cell>
          <cell r="D70">
            <v>816793486</v>
          </cell>
        </row>
        <row r="72">
          <cell r="C72" t="str">
            <v>201001 Accumulated Depreciation Buildings</v>
          </cell>
          <cell r="D72">
            <v>-2638754</v>
          </cell>
        </row>
        <row r="73">
          <cell r="C73" t="str">
            <v>201101 Accumulated Depreciation Leasehold Land</v>
          </cell>
          <cell r="D73">
            <v>-343161</v>
          </cell>
        </row>
        <row r="74">
          <cell r="C74" t="str">
            <v>201201 Accumulated Depreciation Plant &amp; Machinery.</v>
          </cell>
          <cell r="D74">
            <v>-386406994</v>
          </cell>
        </row>
        <row r="75">
          <cell r="C75" t="str">
            <v>201301 Accumulated Depreciation Office Equipment</v>
          </cell>
          <cell r="D75">
            <v>-12686923</v>
          </cell>
        </row>
        <row r="76">
          <cell r="C76" t="str">
            <v>201401 Accumulated Depreciation Furniture &amp; Fixtures</v>
          </cell>
          <cell r="D76">
            <v>-12161000</v>
          </cell>
        </row>
        <row r="77">
          <cell r="C77" t="str">
            <v>201501 Accumulated Depreciation Computers</v>
          </cell>
          <cell r="D77">
            <v>-45973500</v>
          </cell>
        </row>
        <row r="78">
          <cell r="C78" t="str">
            <v>201601 Accumulated Depreciation Leasehold Improvements</v>
          </cell>
          <cell r="D78">
            <v>-9829349</v>
          </cell>
        </row>
        <row r="79">
          <cell r="C79" t="str">
            <v>201701 Accumulated Depreciation Vehicles</v>
          </cell>
          <cell r="D79">
            <v>-4757073</v>
          </cell>
        </row>
        <row r="80">
          <cell r="C80" t="str">
            <v>201801 Accumulated Depreciation Computer Software</v>
          </cell>
          <cell r="D80">
            <v>-9631862</v>
          </cell>
        </row>
        <row r="81">
          <cell r="C81" t="str">
            <v>Accumulated  Depreciation - Adjustment</v>
          </cell>
          <cell r="D81">
            <v>-198086</v>
          </cell>
        </row>
        <row r="82">
          <cell r="C82" t="str">
            <v>Accumulated  Depreciation - Computers Adjustment</v>
          </cell>
          <cell r="D82">
            <v>733299</v>
          </cell>
        </row>
        <row r="83">
          <cell r="C83" t="str">
            <v>Accumulated  Depreciation - Office equipment Adjustment</v>
          </cell>
          <cell r="D83">
            <v>-1236578</v>
          </cell>
        </row>
        <row r="84">
          <cell r="C84" t="str">
            <v>Accumulated  Deprn. - Adjustment Leasehold Improve</v>
          </cell>
          <cell r="D84">
            <v>1</v>
          </cell>
        </row>
        <row r="85">
          <cell r="C85" t="str">
            <v>Accumulated  Deprn. - Adjustment Furniture &amp; Fixtu</v>
          </cell>
          <cell r="D85">
            <v>1</v>
          </cell>
        </row>
        <row r="86">
          <cell r="C86" t="str">
            <v>Accumulated Depreciation Rental equipment</v>
          </cell>
          <cell r="D86">
            <v>-4699483</v>
          </cell>
        </row>
        <row r="88">
          <cell r="C88" t="str">
            <v>Total accumulated Dep</v>
          </cell>
          <cell r="D88">
            <v>-489829462</v>
          </cell>
        </row>
        <row r="90">
          <cell r="C90">
            <v>121078047</v>
          </cell>
          <cell r="D90">
            <v>326964024</v>
          </cell>
        </row>
        <row r="92">
          <cell r="C92" t="str">
            <v>202001 Capital Work in Progress</v>
          </cell>
          <cell r="D92">
            <v>0</v>
          </cell>
        </row>
        <row r="94">
          <cell r="C94">
            <v>562929</v>
          </cell>
          <cell r="D94">
            <v>1834808</v>
          </cell>
        </row>
        <row r="95">
          <cell r="C95">
            <v>121640976</v>
          </cell>
        </row>
        <row r="96">
          <cell r="C96">
            <v>562929</v>
          </cell>
        </row>
        <row r="97">
          <cell r="C97" t="str">
            <v>224108 Vendor Down Payment  Capital Special GL</v>
          </cell>
          <cell r="D97">
            <v>2204970</v>
          </cell>
        </row>
        <row r="98">
          <cell r="C98" t="str">
            <v>Contra to revenue spl GL</v>
          </cell>
          <cell r="D98">
            <v>1748301</v>
          </cell>
        </row>
        <row r="100">
          <cell r="C100" t="str">
            <v xml:space="preserve"> Capital Advances (Sub Total)</v>
          </cell>
          <cell r="D100">
            <v>3953271</v>
          </cell>
        </row>
        <row r="103">
          <cell r="C103" t="str">
            <v>Schedule Total</v>
          </cell>
          <cell r="D103">
            <v>330917295</v>
          </cell>
        </row>
        <row r="105">
          <cell r="B105" t="str">
            <v>Schedule F</v>
          </cell>
          <cell r="C105">
            <v>195570195</v>
          </cell>
        </row>
        <row r="106">
          <cell r="C106">
            <v>33262566</v>
          </cell>
        </row>
        <row r="107">
          <cell r="C107">
            <v>228832761</v>
          </cell>
          <cell r="D107">
            <v>17425141</v>
          </cell>
        </row>
        <row r="108">
          <cell r="C108">
            <v>295374409</v>
          </cell>
          <cell r="D108">
            <v>-17425141</v>
          </cell>
        </row>
        <row r="109">
          <cell r="C109">
            <v>524207170</v>
          </cell>
        </row>
        <row r="110">
          <cell r="C110">
            <v>33262566</v>
          </cell>
          <cell r="D110">
            <v>0</v>
          </cell>
        </row>
        <row r="112">
          <cell r="B112" t="str">
            <v>Schedule G</v>
          </cell>
          <cell r="C112" t="str">
            <v>CURRENT ASSETS, LOANS &amp; ADVANCES</v>
          </cell>
        </row>
        <row r="113">
          <cell r="C113">
            <v>28490449</v>
          </cell>
        </row>
        <row r="114">
          <cell r="C114" t="str">
            <v>A. CURRENT ASSETS</v>
          </cell>
        </row>
        <row r="116">
          <cell r="B116">
            <v>1</v>
          </cell>
          <cell r="C116" t="str">
            <v>Inventory</v>
          </cell>
        </row>
        <row r="118">
          <cell r="C118">
            <v>14350768</v>
          </cell>
          <cell r="D118">
            <v>10974266</v>
          </cell>
        </row>
        <row r="119">
          <cell r="C119">
            <v>310067</v>
          </cell>
        </row>
        <row r="120">
          <cell r="D120">
            <v>10974266</v>
          </cell>
        </row>
        <row r="121">
          <cell r="C121" t="str">
            <v>Finished Goods</v>
          </cell>
        </row>
        <row r="123">
          <cell r="C123">
            <v>90060</v>
          </cell>
          <cell r="D123">
            <v>195149778</v>
          </cell>
        </row>
        <row r="124">
          <cell r="C124">
            <v>2393366</v>
          </cell>
          <cell r="D124">
            <v>-85045997</v>
          </cell>
        </row>
        <row r="126">
          <cell r="D126">
            <v>110103781</v>
          </cell>
        </row>
        <row r="128">
          <cell r="C128" t="str">
            <v>220201 Loose Tools</v>
          </cell>
          <cell r="D128">
            <v>562929</v>
          </cell>
        </row>
        <row r="129">
          <cell r="C129" t="str">
            <v>Provision for Loose Tools</v>
          </cell>
          <cell r="D129">
            <v>-562929</v>
          </cell>
        </row>
        <row r="130">
          <cell r="D130">
            <v>0</v>
          </cell>
        </row>
        <row r="131">
          <cell r="B131" t="str">
            <v>As at 31.03.2003</v>
          </cell>
        </row>
        <row r="132">
          <cell r="C132" t="str">
            <v>Rs.</v>
          </cell>
          <cell r="D132">
            <v>121078047</v>
          </cell>
        </row>
        <row r="134">
          <cell r="B134">
            <v>2</v>
          </cell>
          <cell r="C134" t="str">
            <v>Debtors</v>
          </cell>
        </row>
        <row r="135">
          <cell r="C135" t="str">
            <v>IDL- Course Fee Recoverable from Students</v>
          </cell>
          <cell r="D135">
            <v>27859468</v>
          </cell>
        </row>
        <row r="136">
          <cell r="C136">
            <v>195474439</v>
          </cell>
          <cell r="D136">
            <v>-27371960</v>
          </cell>
        </row>
        <row r="137">
          <cell r="C137" t="str">
            <v>221001 Customers Reconciliation Account</v>
          </cell>
        </row>
        <row r="138">
          <cell r="C138">
            <v>9761104</v>
          </cell>
          <cell r="D138">
            <v>193634410</v>
          </cell>
        </row>
        <row r="139">
          <cell r="C139">
            <v>22146194</v>
          </cell>
          <cell r="D139">
            <v>33262566</v>
          </cell>
        </row>
        <row r="140">
          <cell r="C140">
            <v>22436204</v>
          </cell>
          <cell r="D140">
            <v>294886901</v>
          </cell>
        </row>
        <row r="141">
          <cell r="C141">
            <v>246026610</v>
          </cell>
          <cell r="D141">
            <v>1935785</v>
          </cell>
        </row>
        <row r="143">
          <cell r="C143">
            <v>495844551</v>
          </cell>
          <cell r="D143">
            <v>524207170</v>
          </cell>
        </row>
        <row r="144">
          <cell r="C144">
            <v>4716957</v>
          </cell>
        </row>
        <row r="145">
          <cell r="C145" t="str">
            <v>221002 Provision for Doubtful Debts</v>
          </cell>
          <cell r="D145">
            <v>-33262566</v>
          </cell>
        </row>
        <row r="147">
          <cell r="C147" t="str">
            <v>Sub Total</v>
          </cell>
          <cell r="D147">
            <v>490944604</v>
          </cell>
        </row>
        <row r="149">
          <cell r="B149">
            <v>3</v>
          </cell>
          <cell r="C149" t="str">
            <v>Cash and Bank Balances</v>
          </cell>
        </row>
        <row r="151">
          <cell r="C151" t="str">
            <v>222001 Cash at Delhi Office</v>
          </cell>
          <cell r="D151">
            <v>124791</v>
          </cell>
        </row>
        <row r="152">
          <cell r="C152" t="str">
            <v>222301 Cheques in hand</v>
          </cell>
          <cell r="D152">
            <v>28365658</v>
          </cell>
        </row>
        <row r="153">
          <cell r="D153">
            <v>28490449</v>
          </cell>
        </row>
        <row r="154">
          <cell r="C154">
            <v>244616381</v>
          </cell>
        </row>
        <row r="155">
          <cell r="C155">
            <v>24823963</v>
          </cell>
          <cell r="D155">
            <v>310067</v>
          </cell>
        </row>
        <row r="156">
          <cell r="C156">
            <v>7446130.96</v>
          </cell>
          <cell r="D156">
            <v>310067</v>
          </cell>
        </row>
        <row r="157">
          <cell r="C157">
            <v>136624938</v>
          </cell>
        </row>
        <row r="158">
          <cell r="C158" t="str">
            <v>222204 HSBC, Calcutta.</v>
          </cell>
          <cell r="D158">
            <v>98875</v>
          </cell>
        </row>
        <row r="159">
          <cell r="C159" t="str">
            <v>222205 ANZ Grindlays Bangalore</v>
          </cell>
          <cell r="D159">
            <v>60820</v>
          </cell>
        </row>
        <row r="160">
          <cell r="C160" t="str">
            <v>222206 Syndicate Bank, Delhi</v>
          </cell>
          <cell r="D160">
            <v>0</v>
          </cell>
        </row>
        <row r="161">
          <cell r="C161">
            <v>259792065</v>
          </cell>
          <cell r="D161">
            <v>2124</v>
          </cell>
        </row>
        <row r="162">
          <cell r="C162">
            <v>3732707</v>
          </cell>
          <cell r="D162">
            <v>26</v>
          </cell>
        </row>
        <row r="163">
          <cell r="C163">
            <v>0</v>
          </cell>
          <cell r="D163">
            <v>0</v>
          </cell>
        </row>
        <row r="164">
          <cell r="C164">
            <v>18602326</v>
          </cell>
          <cell r="D164">
            <v>0</v>
          </cell>
        </row>
        <row r="165">
          <cell r="C165" t="str">
            <v>Credit Lyonnais - Dividend Current A/c</v>
          </cell>
          <cell r="D165">
            <v>0</v>
          </cell>
        </row>
        <row r="166">
          <cell r="C166" t="str">
            <v>224601 Credit Lyonnais, Mumbai, Clearing A/c.</v>
          </cell>
          <cell r="D166">
            <v>0</v>
          </cell>
        </row>
        <row r="167">
          <cell r="C167" t="str">
            <v>110202 Cash Credit - Credit Lyonias, New Delhi</v>
          </cell>
          <cell r="D167">
            <v>9459453</v>
          </cell>
        </row>
        <row r="168">
          <cell r="C168" t="str">
            <v>224602 Centurion Bank, Delhi, Clearing A/c. (Current)</v>
          </cell>
          <cell r="D168">
            <v>4334850</v>
          </cell>
        </row>
        <row r="169">
          <cell r="C169" t="str">
            <v>224604 Hongkong Bank, Cal, Clearing A/c. (Current A/c.)</v>
          </cell>
          <cell r="D169">
            <v>0</v>
          </cell>
        </row>
        <row r="170">
          <cell r="C170" t="str">
            <v>224605 ANZ Grindlays, Bangalore, Clearing A/c. (Current)</v>
          </cell>
          <cell r="D170">
            <v>0</v>
          </cell>
        </row>
        <row r="171">
          <cell r="C171" t="str">
            <v>ABN Amro Bank Clearing A/c (Current A/C)</v>
          </cell>
          <cell r="D171">
            <v>394620</v>
          </cell>
        </row>
        <row r="173">
          <cell r="D173">
            <v>14350768</v>
          </cell>
        </row>
        <row r="175">
          <cell r="C175" t="str">
            <v>222102 Margin Money with ABN for Letter of Credit</v>
          </cell>
          <cell r="D175">
            <v>0</v>
          </cell>
        </row>
        <row r="176">
          <cell r="D176">
            <v>0</v>
          </cell>
        </row>
        <row r="178">
          <cell r="C178" t="str">
            <v>Sub Total</v>
          </cell>
          <cell r="D178">
            <v>43151284</v>
          </cell>
        </row>
        <row r="180">
          <cell r="B180">
            <v>4</v>
          </cell>
          <cell r="C180" t="str">
            <v xml:space="preserve">Other Current Assets </v>
          </cell>
        </row>
        <row r="182">
          <cell r="C182" t="str">
            <v>223001 Interest accrued on Fixed Deposit</v>
          </cell>
          <cell r="D182">
            <v>90060</v>
          </cell>
        </row>
        <row r="184">
          <cell r="C184" t="str">
            <v>Claims Recoverable</v>
          </cell>
        </row>
        <row r="185">
          <cell r="C185" t="str">
            <v>223101 Insurance claim recoverable - VEHICLES</v>
          </cell>
          <cell r="D185">
            <v>128912</v>
          </cell>
        </row>
        <row r="186">
          <cell r="C186" t="str">
            <v>223102 Insurance claim recoverable - Laptops / Cellphones</v>
          </cell>
          <cell r="D186">
            <v>60061</v>
          </cell>
        </row>
        <row r="187">
          <cell r="C187" t="str">
            <v>223103 Insurance claim recoverable - MARINE</v>
          </cell>
          <cell r="D187">
            <v>0</v>
          </cell>
        </row>
        <row r="188">
          <cell r="C188" t="str">
            <v>223105 Miscellaneous  claims recoverable</v>
          </cell>
          <cell r="D188">
            <v>2204393</v>
          </cell>
        </row>
        <row r="190">
          <cell r="D190">
            <v>2393366</v>
          </cell>
        </row>
        <row r="192">
          <cell r="C192" t="str">
            <v>Sub Total</v>
          </cell>
          <cell r="D192">
            <v>2483426</v>
          </cell>
        </row>
        <row r="194">
          <cell r="C194" t="str">
            <v>B. LOANS &amp; ADVANCES (Unsecured)</v>
          </cell>
        </row>
        <row r="196">
          <cell r="B196">
            <v>1</v>
          </cell>
          <cell r="C196" t="str">
            <v xml:space="preserve">Advances recoverable in cash or in kind </v>
          </cell>
        </row>
        <row r="197">
          <cell r="C197" t="str">
            <v>224001 Employee Expense Advance Special GL</v>
          </cell>
          <cell r="D197">
            <v>58022</v>
          </cell>
        </row>
        <row r="198">
          <cell r="C198" t="str">
            <v>224002 Employee Travel Advance Special GL</v>
          </cell>
          <cell r="D198">
            <v>1100472</v>
          </cell>
        </row>
        <row r="199">
          <cell r="C199" t="str">
            <v>224003 Employee Imprest  Advance Special GL</v>
          </cell>
          <cell r="D199">
            <v>311422</v>
          </cell>
        </row>
        <row r="200">
          <cell r="C200" t="str">
            <v>224006 Employee Ticket Advance Special GL</v>
          </cell>
          <cell r="D200">
            <v>631096</v>
          </cell>
        </row>
        <row r="201">
          <cell r="C201" t="str">
            <v>224007 Employee Salary  Advance Special GL</v>
          </cell>
          <cell r="D201">
            <v>64244</v>
          </cell>
        </row>
        <row r="202">
          <cell r="C202" t="str">
            <v>224021 Rent Paid in Advance - Office Leases</v>
          </cell>
          <cell r="D202">
            <v>644012</v>
          </cell>
        </row>
        <row r="203">
          <cell r="B203" t="str">
            <v>Year ended 31.03.2003</v>
          </cell>
          <cell r="C203" t="str">
            <v>224022 Rent Paid in Advance - Residential Leases</v>
          </cell>
          <cell r="D203">
            <v>482200</v>
          </cell>
        </row>
        <row r="204">
          <cell r="C204" t="str">
            <v>Rs.</v>
          </cell>
          <cell r="D204">
            <v>9642802</v>
          </cell>
        </row>
        <row r="205">
          <cell r="C205" t="str">
            <v>224032 Prepaid Insurance</v>
          </cell>
          <cell r="D205">
            <v>7599747</v>
          </cell>
        </row>
        <row r="206">
          <cell r="C206" t="str">
            <v>224033 PRE PAID TRANSPONDER FEE</v>
          </cell>
          <cell r="D206">
            <v>59681950</v>
          </cell>
        </row>
        <row r="207">
          <cell r="C207" t="str">
            <v>224041 Sales Tax Deposit</v>
          </cell>
          <cell r="D207">
            <v>6692621</v>
          </cell>
        </row>
        <row r="208">
          <cell r="C208" t="str">
            <v>224042 Customs Duty Recoverable</v>
          </cell>
          <cell r="D208">
            <v>2500000</v>
          </cell>
        </row>
        <row r="209">
          <cell r="C209" t="str">
            <v>224051 Freight recoverable - Customers</v>
          </cell>
          <cell r="D209">
            <v>772207</v>
          </cell>
        </row>
        <row r="210">
          <cell r="C210" t="str">
            <v>224052 Octroi recoverable - Customers</v>
          </cell>
          <cell r="D210">
            <v>1387377</v>
          </cell>
        </row>
        <row r="211">
          <cell r="C211" t="str">
            <v>224053 Expenses  recoverable - Customers</v>
          </cell>
          <cell r="D211">
            <v>1823611</v>
          </cell>
        </row>
        <row r="212">
          <cell r="C212" t="str">
            <v>IDL - Expenses recoverable from customers</v>
          </cell>
          <cell r="D212">
            <v>0</v>
          </cell>
        </row>
        <row r="213">
          <cell r="C213" t="str">
            <v>224061 Advance Wealth Tax</v>
          </cell>
          <cell r="D213">
            <v>85163</v>
          </cell>
        </row>
        <row r="214">
          <cell r="C214" t="str">
            <v>224106 Advance for  Loading</v>
          </cell>
          <cell r="D214">
            <v>0</v>
          </cell>
        </row>
        <row r="215">
          <cell r="C215" t="str">
            <v>224109 HECL Employees Stock Options Trust</v>
          </cell>
          <cell r="D215">
            <v>1000</v>
          </cell>
        </row>
        <row r="216">
          <cell r="C216" t="str">
            <v>290000 Vendor Advance Contra</v>
          </cell>
          <cell r="D216">
            <v>0</v>
          </cell>
        </row>
        <row r="217">
          <cell r="C217" t="str">
            <v>Debit balance of TDS payable a/c</v>
          </cell>
          <cell r="D217">
            <v>326398</v>
          </cell>
        </row>
        <row r="219">
          <cell r="C219" t="str">
            <v>Sub Total</v>
          </cell>
          <cell r="D219">
            <v>93804344</v>
          </cell>
        </row>
        <row r="222">
          <cell r="B222">
            <v>2</v>
          </cell>
          <cell r="C222" t="str">
            <v>Balance with Department of Telecommunication</v>
          </cell>
        </row>
        <row r="224">
          <cell r="C224" t="str">
            <v>Balance with Department of Telecommunication</v>
          </cell>
          <cell r="D224">
            <v>100938660</v>
          </cell>
        </row>
        <row r="225">
          <cell r="C225">
            <v>111715010</v>
          </cell>
        </row>
        <row r="226">
          <cell r="C226" t="str">
            <v>Sub Total</v>
          </cell>
          <cell r="D226">
            <v>100938660</v>
          </cell>
        </row>
        <row r="227">
          <cell r="C227">
            <v>110103781</v>
          </cell>
        </row>
        <row r="228">
          <cell r="B228">
            <v>3</v>
          </cell>
          <cell r="C228" t="str">
            <v>Loan to employees</v>
          </cell>
        </row>
        <row r="230">
          <cell r="C230" t="str">
            <v>224004 Employee Soft Loan Special GL</v>
          </cell>
          <cell r="D230">
            <v>162685</v>
          </cell>
        </row>
        <row r="231">
          <cell r="C231" t="str">
            <v>224005 Employee Loan (Confidential) Special GL</v>
          </cell>
          <cell r="D231">
            <v>568750</v>
          </cell>
        </row>
        <row r="233">
          <cell r="C233" t="str">
            <v>Sub Total</v>
          </cell>
          <cell r="D233">
            <v>731435</v>
          </cell>
        </row>
        <row r="236">
          <cell r="B236">
            <v>4</v>
          </cell>
          <cell r="C236" t="str">
            <v>Advance paid to suppliers</v>
          </cell>
        </row>
        <row r="237">
          <cell r="C237" t="str">
            <v>Vendor Down Payment  Revenue Special GL</v>
          </cell>
          <cell r="D237">
            <v>12678886</v>
          </cell>
        </row>
        <row r="238">
          <cell r="C238" t="str">
            <v>Contra to Capital spl GL</v>
          </cell>
          <cell r="D238">
            <v>-1748301</v>
          </cell>
        </row>
        <row r="239">
          <cell r="C239" t="str">
            <v>Add : Debit Balances in A/C No.120001</v>
          </cell>
          <cell r="D239">
            <v>-1169481</v>
          </cell>
        </row>
        <row r="240">
          <cell r="C240" t="str">
            <v>Provision for Doubtful advances</v>
          </cell>
          <cell r="D240">
            <v>-4716957</v>
          </cell>
        </row>
        <row r="242">
          <cell r="C242" t="str">
            <v>Sub Total</v>
          </cell>
          <cell r="D242">
            <v>5044147</v>
          </cell>
        </row>
        <row r="244">
          <cell r="B244">
            <v>5</v>
          </cell>
          <cell r="C244" t="str">
            <v>Balance with Customs Authorities</v>
          </cell>
        </row>
        <row r="246">
          <cell r="B246" t="str">
            <v>Year ended 31.03.2003</v>
          </cell>
          <cell r="C246" t="str">
            <v>224102 Advance for Customs Duty</v>
          </cell>
          <cell r="D246">
            <v>1528545</v>
          </cell>
        </row>
        <row r="247">
          <cell r="C247" t="str">
            <v>Rs.</v>
          </cell>
          <cell r="D247">
            <v>0</v>
          </cell>
        </row>
        <row r="248">
          <cell r="C248" t="str">
            <v>224105 Advance for  SAD</v>
          </cell>
          <cell r="D248">
            <v>0</v>
          </cell>
        </row>
        <row r="249">
          <cell r="C249" t="str">
            <v>224201 Deposit with Customs - SVB Deposits.</v>
          </cell>
          <cell r="D249">
            <v>20617649</v>
          </cell>
        </row>
        <row r="251">
          <cell r="C251" t="str">
            <v>Sub Total</v>
          </cell>
          <cell r="D251">
            <v>22146194</v>
          </cell>
        </row>
        <row r="253">
          <cell r="B253">
            <v>6</v>
          </cell>
          <cell r="C253" t="str">
            <v>Earnest money and Security Deposit</v>
          </cell>
        </row>
        <row r="255">
          <cell r="C255" t="str">
            <v>224301 Earnest Money with Customers</v>
          </cell>
          <cell r="D255">
            <v>7378750</v>
          </cell>
        </row>
        <row r="256">
          <cell r="C256" t="str">
            <v>224302 Security  Deposit - Office Leases</v>
          </cell>
          <cell r="D256">
            <v>10560136</v>
          </cell>
        </row>
        <row r="257">
          <cell r="C257" t="str">
            <v>224303 Security  Deposit - Employee Residences</v>
          </cell>
          <cell r="D257">
            <v>2489450</v>
          </cell>
        </row>
        <row r="258">
          <cell r="C258" t="str">
            <v>224304 Security  Deposit - Others</v>
          </cell>
          <cell r="D258">
            <v>1936345</v>
          </cell>
        </row>
        <row r="259">
          <cell r="C259" t="str">
            <v>224305 Telephone Deposit</v>
          </cell>
          <cell r="D259">
            <v>71523</v>
          </cell>
        </row>
        <row r="261">
          <cell r="C261" t="str">
            <v>Sub Total</v>
          </cell>
          <cell r="D261">
            <v>22436204</v>
          </cell>
        </row>
        <row r="263">
          <cell r="B263">
            <v>7</v>
          </cell>
          <cell r="C263">
            <v>8341112</v>
          </cell>
        </row>
        <row r="264">
          <cell r="C264">
            <v>3643557</v>
          </cell>
        </row>
        <row r="265">
          <cell r="C265">
            <v>1150963</v>
          </cell>
          <cell r="D265">
            <v>167519402</v>
          </cell>
        </row>
        <row r="266">
          <cell r="C266" t="str">
            <v>224402 Income Tax Refund</v>
          </cell>
          <cell r="D266">
            <v>-2163459</v>
          </cell>
        </row>
        <row r="267">
          <cell r="C267" t="str">
            <v>224403 TDS BY CUSTOMERS</v>
          </cell>
          <cell r="D267">
            <v>79719900</v>
          </cell>
        </row>
        <row r="268">
          <cell r="C268" t="str">
            <v>WORK CONTRACT TAX DEDUCTED AT SOURCE BY CUSTOMERS</v>
          </cell>
          <cell r="D268">
            <v>950767</v>
          </cell>
        </row>
        <row r="270">
          <cell r="C270">
            <v>750000</v>
          </cell>
          <cell r="D270">
            <v>246026610</v>
          </cell>
        </row>
        <row r="271">
          <cell r="C271">
            <v>250000</v>
          </cell>
        </row>
        <row r="272">
          <cell r="C272">
            <v>286125</v>
          </cell>
          <cell r="D272">
            <v>1148784955</v>
          </cell>
        </row>
        <row r="273">
          <cell r="C273">
            <v>122358</v>
          </cell>
        </row>
        <row r="274">
          <cell r="B274" t="str">
            <v>Schedule H</v>
          </cell>
          <cell r="C274" t="str">
            <v>CURRENT LIABILITIES AND PROVISIONS</v>
          </cell>
        </row>
        <row r="276">
          <cell r="C276" t="str">
            <v>A. CURRENT LIABILITIES</v>
          </cell>
        </row>
        <row r="278">
          <cell r="B278">
            <v>1</v>
          </cell>
          <cell r="C278" t="str">
            <v>Sundry Creditors</v>
          </cell>
        </row>
        <row r="280">
          <cell r="C280" t="str">
            <v>120001 Vendors Reconciliation Account</v>
          </cell>
          <cell r="D280">
            <v>-241531280</v>
          </cell>
        </row>
        <row r="281">
          <cell r="C281" t="str">
            <v>120002 GR/IR-clearing - external procurement</v>
          </cell>
          <cell r="D281">
            <v>-1735156</v>
          </cell>
        </row>
        <row r="282">
          <cell r="C282" t="str">
            <v>120003 Asset acquisition - contra account</v>
          </cell>
          <cell r="D282">
            <v>0</v>
          </cell>
        </row>
        <row r="283">
          <cell r="C283" t="str">
            <v>120005 VENDORS GENERAL A/C</v>
          </cell>
          <cell r="D283">
            <v>-2519426</v>
          </cell>
        </row>
        <row r="284">
          <cell r="C284" t="str">
            <v>Grossing up of vendors</v>
          </cell>
          <cell r="D284">
            <v>1169481</v>
          </cell>
        </row>
        <row r="285">
          <cell r="C285" t="str">
            <v>Less : Non Trade Creditors in GR/IR account</v>
          </cell>
          <cell r="D285">
            <v>0</v>
          </cell>
        </row>
        <row r="287">
          <cell r="C287" t="str">
            <v>Sub Total</v>
          </cell>
          <cell r="D287">
            <v>-244616381</v>
          </cell>
        </row>
        <row r="289">
          <cell r="B289">
            <v>2</v>
          </cell>
          <cell r="C289" t="str">
            <v xml:space="preserve"> Advance from customers</v>
          </cell>
        </row>
        <row r="290">
          <cell r="C290" t="str">
            <v>120101 Customers Down Payment Special GL</v>
          </cell>
          <cell r="D290">
            <v>-22888178</v>
          </cell>
        </row>
        <row r="291">
          <cell r="C291" t="str">
            <v>Grossing up of vendors</v>
          </cell>
          <cell r="D291">
            <v>-1935785</v>
          </cell>
        </row>
        <row r="292">
          <cell r="D292">
            <v>-24823963</v>
          </cell>
        </row>
        <row r="295">
          <cell r="B295">
            <v>3</v>
          </cell>
          <cell r="C295" t="str">
            <v>Interest accrued but not due</v>
          </cell>
          <cell r="D295">
            <v>-7446130.96</v>
          </cell>
        </row>
        <row r="297">
          <cell r="B297">
            <v>4</v>
          </cell>
          <cell r="C297" t="str">
            <v>Other Liabilities</v>
          </cell>
        </row>
        <row r="298">
          <cell r="C298" t="str">
            <v>120004 Employees Reconciliation Account</v>
          </cell>
          <cell r="D298">
            <v>-117036</v>
          </cell>
        </row>
        <row r="299">
          <cell r="C299" t="str">
            <v>IDL-Course Fee Advance</v>
          </cell>
          <cell r="D299">
            <v>0</v>
          </cell>
        </row>
        <row r="300">
          <cell r="C300" t="str">
            <v>120301 Salaries Payable</v>
          </cell>
          <cell r="D300">
            <v>-42798</v>
          </cell>
        </row>
        <row r="301">
          <cell r="C301" t="str">
            <v>120302 Rent  Payable (Salaries)</v>
          </cell>
          <cell r="D301">
            <v>0</v>
          </cell>
        </row>
        <row r="302">
          <cell r="C302" t="str">
            <v>120303 Monthly Reimbursement Payable (Travel)</v>
          </cell>
          <cell r="D302">
            <v>-479</v>
          </cell>
        </row>
        <row r="303">
          <cell r="C303" t="str">
            <v>120304 Monthly Reimbursement Payable (Other than Travel)</v>
          </cell>
          <cell r="D303">
            <v>-702022</v>
          </cell>
        </row>
        <row r="304">
          <cell r="C304" t="str">
            <v>120305 PF Payable - Employer's contribution</v>
          </cell>
          <cell r="D304">
            <v>-180918</v>
          </cell>
        </row>
        <row r="305">
          <cell r="C305" t="str">
            <v>120306 FPF Payable - Employer's contribution</v>
          </cell>
          <cell r="D305">
            <v>1123</v>
          </cell>
        </row>
        <row r="306">
          <cell r="C306" t="str">
            <v>120307 PF Payable - Employee's contribution</v>
          </cell>
          <cell r="D306">
            <v>-297761</v>
          </cell>
        </row>
        <row r="307">
          <cell r="C307" t="str">
            <v>120308 PF Admn. Charges Payable</v>
          </cell>
          <cell r="D307">
            <v>0</v>
          </cell>
        </row>
        <row r="308">
          <cell r="C308" t="str">
            <v>120309 DLI  Payable</v>
          </cell>
          <cell r="D308">
            <v>0</v>
          </cell>
        </row>
        <row r="309">
          <cell r="C309" t="str">
            <v>120310 DLI  Admn Chrgs Payable</v>
          </cell>
          <cell r="D309">
            <v>0</v>
          </cell>
        </row>
        <row r="310">
          <cell r="C310" t="str">
            <v>120311 Voluntary PF Payable</v>
          </cell>
          <cell r="D310">
            <v>-60069</v>
          </cell>
        </row>
        <row r="311">
          <cell r="C311" t="str">
            <v>120312 Prof. Tax  Payable</v>
          </cell>
          <cell r="D311">
            <v>-4740</v>
          </cell>
        </row>
        <row r="312">
          <cell r="C312" t="str">
            <v>120313 TDS Payable - Section 192.</v>
          </cell>
          <cell r="D312">
            <v>-1241738</v>
          </cell>
        </row>
        <row r="313">
          <cell r="C313" t="str">
            <v>120314 HECL Employees' Provident Fund Trust</v>
          </cell>
          <cell r="D313">
            <v>0</v>
          </cell>
        </row>
        <row r="314">
          <cell r="C314" t="str">
            <v>120315 Regional Provident Fund Commissioner</v>
          </cell>
          <cell r="D314">
            <v>-129654</v>
          </cell>
        </row>
        <row r="315">
          <cell r="C315" t="str">
            <v>120321 Works Contract Tax Payable.</v>
          </cell>
          <cell r="D315">
            <v>-6385</v>
          </cell>
        </row>
        <row r="316">
          <cell r="C316" t="str">
            <v>120322 Local Sales Tax Payable.</v>
          </cell>
          <cell r="D316">
            <v>-296879</v>
          </cell>
        </row>
        <row r="317">
          <cell r="C317" t="str">
            <v>120323 Central Sales Tax Payable.</v>
          </cell>
          <cell r="D317">
            <v>-1623251</v>
          </cell>
        </row>
        <row r="318">
          <cell r="C318" t="str">
            <v>120326 TDS Payable - Section 194 C.</v>
          </cell>
          <cell r="D318">
            <v>-402900</v>
          </cell>
        </row>
        <row r="319">
          <cell r="C319" t="str">
            <v>TDS Payable - Section 194 - H</v>
          </cell>
          <cell r="D319">
            <v>4570</v>
          </cell>
        </row>
        <row r="320">
          <cell r="C320" t="str">
            <v>120329 TDS Payable - Section 194 I.</v>
          </cell>
          <cell r="D320">
            <v>1721</v>
          </cell>
        </row>
        <row r="321">
          <cell r="C321" t="str">
            <v>120330 TDS Payable - Section 194 J.</v>
          </cell>
          <cell r="D321">
            <v>-1261417</v>
          </cell>
        </row>
        <row r="322">
          <cell r="C322" t="str">
            <v>TDS Payable - Section 195..</v>
          </cell>
          <cell r="D322">
            <v>320107</v>
          </cell>
        </row>
        <row r="323">
          <cell r="C323" t="str">
            <v>120332 TDS Payable - Foreign Remittances - USA.</v>
          </cell>
          <cell r="D323">
            <v>-1373272</v>
          </cell>
        </row>
        <row r="324">
          <cell r="C324" t="str">
            <v>120333 Works Contract Tax Payable - 2% Haryana.</v>
          </cell>
          <cell r="D324">
            <v>-45653</v>
          </cell>
        </row>
        <row r="325">
          <cell r="C325" t="str">
            <v>120334 Works Contract Tax Payable - 2% Delhi</v>
          </cell>
          <cell r="D325">
            <v>-2867</v>
          </cell>
        </row>
        <row r="326">
          <cell r="C326" t="str">
            <v>Works Contract Tax Payable - 4% UP.</v>
          </cell>
          <cell r="D326">
            <v>0</v>
          </cell>
        </row>
        <row r="327">
          <cell r="C327" t="str">
            <v>Work Contract Tax Payable - Maharashtra</v>
          </cell>
          <cell r="D327">
            <v>-3220</v>
          </cell>
        </row>
        <row r="328">
          <cell r="C328" t="str">
            <v>Service Tax Payable</v>
          </cell>
          <cell r="D328">
            <v>-7801242</v>
          </cell>
        </row>
        <row r="329">
          <cell r="C329" t="str">
            <v>120341 Freight Inwards Payable</v>
          </cell>
          <cell r="D329">
            <v>0</v>
          </cell>
        </row>
        <row r="330">
          <cell r="C330" t="str">
            <v>120342 Insurance  Payable</v>
          </cell>
          <cell r="D330">
            <v>-46449</v>
          </cell>
        </row>
        <row r="331">
          <cell r="C331" t="str">
            <v>120343 Customs Duty Payable</v>
          </cell>
          <cell r="D331">
            <v>-80169</v>
          </cell>
        </row>
        <row r="332">
          <cell r="C332" t="str">
            <v>120344 C&amp;F charges  Payable</v>
          </cell>
          <cell r="D332">
            <v>0</v>
          </cell>
        </row>
        <row r="333">
          <cell r="C333" t="str">
            <v>120352 Advance Billing to Customers</v>
          </cell>
          <cell r="D333">
            <v>-22103965</v>
          </cell>
        </row>
        <row r="334">
          <cell r="C334" t="str">
            <v>120353 Stale Cheques</v>
          </cell>
          <cell r="D334">
            <v>-1161162</v>
          </cell>
        </row>
        <row r="335">
          <cell r="C335" t="str">
            <v>120355 Unpaid Dividend</v>
          </cell>
          <cell r="D335">
            <v>-26</v>
          </cell>
        </row>
        <row r="336">
          <cell r="C336" t="str">
            <v>Revenue billed but not accrued</v>
          </cell>
          <cell r="D336">
            <v>-2751328</v>
          </cell>
        </row>
        <row r="337">
          <cell r="C337" t="str">
            <v>120361 Expenses  Payable</v>
          </cell>
          <cell r="D337">
            <v>-99295391</v>
          </cell>
        </row>
        <row r="338">
          <cell r="C338" t="str">
            <v>120362 Freight Outwards Payable</v>
          </cell>
          <cell r="D338">
            <v>0</v>
          </cell>
        </row>
        <row r="339">
          <cell r="C339" t="str">
            <v>120363 DOT Charges  Payable</v>
          </cell>
          <cell r="D339">
            <v>0</v>
          </cell>
        </row>
        <row r="340">
          <cell r="C340" t="str">
            <v>120366 Security Deposit Received</v>
          </cell>
          <cell r="D340">
            <v>-3864254</v>
          </cell>
        </row>
        <row r="341">
          <cell r="C341" t="str">
            <v>120367 WPC Charges Payable</v>
          </cell>
          <cell r="D341">
            <v>0</v>
          </cell>
        </row>
        <row r="342">
          <cell r="C342" t="str">
            <v>120368 SECURITY DEPOSIT  RECIEVED- CO.CAR SCHEME</v>
          </cell>
          <cell r="D342">
            <v>-66036</v>
          </cell>
        </row>
        <row r="344">
          <cell r="C344" t="str">
            <v>Less : TDS Payable debit balances</v>
          </cell>
          <cell r="D344">
            <v>-326398</v>
          </cell>
        </row>
        <row r="345">
          <cell r="C345" t="str">
            <v>Less : Interest accrued and due</v>
          </cell>
          <cell r="D345">
            <v>890889.04</v>
          </cell>
        </row>
        <row r="346">
          <cell r="C346" t="str">
            <v>Less : Interest accrued but not due</v>
          </cell>
          <cell r="D346">
            <v>7446130.96</v>
          </cell>
        </row>
        <row r="347">
          <cell r="C347" t="str">
            <v>Add : Non Trade Creditors in GR/IR account</v>
          </cell>
          <cell r="D347">
            <v>0</v>
          </cell>
        </row>
        <row r="349">
          <cell r="C349" t="str">
            <v>Sub Total</v>
          </cell>
          <cell r="D349">
            <v>-136624938</v>
          </cell>
        </row>
        <row r="351">
          <cell r="C351" t="str">
            <v>PROVISIONS</v>
          </cell>
        </row>
        <row r="352">
          <cell r="B352">
            <v>1</v>
          </cell>
          <cell r="C352" t="str">
            <v>Provision for Taxation</v>
          </cell>
        </row>
        <row r="353">
          <cell r="C353" t="str">
            <v>121001 Provision for Taxation</v>
          </cell>
          <cell r="D353">
            <v>-259792065</v>
          </cell>
        </row>
        <row r="354">
          <cell r="C354" t="str">
            <v>Prior Period Tax Adjustment</v>
          </cell>
          <cell r="D354">
            <v>0</v>
          </cell>
        </row>
        <row r="356">
          <cell r="D356">
            <v>-259792065</v>
          </cell>
        </row>
        <row r="358">
          <cell r="C358" t="str">
            <v>121101 Proposed Dividend</v>
          </cell>
          <cell r="D358">
            <v>0</v>
          </cell>
        </row>
        <row r="359">
          <cell r="B359">
            <v>2</v>
          </cell>
          <cell r="C359" t="str">
            <v>Provision for Dividend Tax</v>
          </cell>
          <cell r="D359">
            <v>0</v>
          </cell>
        </row>
        <row r="360">
          <cell r="B360">
            <v>3</v>
          </cell>
          <cell r="C360" t="str">
            <v>Provision for Warranties</v>
          </cell>
          <cell r="D360">
            <v>-3732707</v>
          </cell>
        </row>
        <row r="361">
          <cell r="B361">
            <v>4</v>
          </cell>
          <cell r="C361" t="str">
            <v xml:space="preserve"> Proposed/ Interim dividend</v>
          </cell>
          <cell r="D361">
            <v>0</v>
          </cell>
        </row>
        <row r="362">
          <cell r="D362">
            <v>-3732707</v>
          </cell>
        </row>
        <row r="364">
          <cell r="C364" t="str">
            <v>Provision for Employee Retirement Benefits</v>
          </cell>
        </row>
        <row r="365">
          <cell r="C365" t="str">
            <v>Provision for Gratuity</v>
          </cell>
          <cell r="D365">
            <v>-3664236</v>
          </cell>
        </row>
        <row r="366">
          <cell r="C366" t="str">
            <v>Provision for Bonus</v>
          </cell>
          <cell r="D366">
            <v>-13560774</v>
          </cell>
        </row>
        <row r="367">
          <cell r="C367" t="str">
            <v>Provision for Leave Encashment</v>
          </cell>
          <cell r="D367">
            <v>-1377316</v>
          </cell>
        </row>
        <row r="369">
          <cell r="D369">
            <v>-18602326</v>
          </cell>
        </row>
        <row r="371">
          <cell r="C371" t="str">
            <v>Sub Total</v>
          </cell>
          <cell r="D371">
            <v>-282127098</v>
          </cell>
        </row>
        <row r="373">
          <cell r="C373" t="str">
            <v>Schedule Total</v>
          </cell>
          <cell r="D373">
            <v>-695638510.96000004</v>
          </cell>
        </row>
        <row r="375">
          <cell r="B375" t="str">
            <v>Schedule I</v>
          </cell>
          <cell r="C375" t="str">
            <v>MISCELLANEOUS EXPENDITURE</v>
          </cell>
        </row>
        <row r="377">
          <cell r="C377" t="str">
            <v>230001 OQPSF Expenses not written off</v>
          </cell>
          <cell r="D377">
            <v>14571538</v>
          </cell>
        </row>
        <row r="378">
          <cell r="C378" t="str">
            <v>230002 EBS Expenditure not written off</v>
          </cell>
          <cell r="D378">
            <v>0</v>
          </cell>
        </row>
        <row r="379">
          <cell r="C379" t="str">
            <v>230101 Accumulated OQPSK expenses written off</v>
          </cell>
          <cell r="D379">
            <v>-13842963</v>
          </cell>
        </row>
        <row r="381">
          <cell r="C381" t="str">
            <v>Schedule Total</v>
          </cell>
          <cell r="D381">
            <v>728575</v>
          </cell>
        </row>
        <row r="383">
          <cell r="B383" t="str">
            <v>Schedule J</v>
          </cell>
        </row>
        <row r="385">
          <cell r="B385" t="str">
            <v>DEFERRED TAX ASSETS/(LIABILITIES)</v>
          </cell>
        </row>
        <row r="387">
          <cell r="C387" t="str">
            <v>Deferred Tax Asset</v>
          </cell>
          <cell r="D387">
            <v>17448108</v>
          </cell>
        </row>
        <row r="388">
          <cell r="C388" t="str">
            <v>Deferred Tax Adjustment</v>
          </cell>
          <cell r="D388">
            <v>0</v>
          </cell>
        </row>
        <row r="390">
          <cell r="C390" t="str">
            <v>Schedule Total</v>
          </cell>
          <cell r="D390">
            <v>17448108</v>
          </cell>
        </row>
        <row r="392">
          <cell r="C392" t="str">
            <v>Contra Accounts</v>
          </cell>
        </row>
        <row r="394">
          <cell r="C394" t="str">
            <v>120369 Bank Guarantees Issued to Customers</v>
          </cell>
          <cell r="D394">
            <v>1445735370</v>
          </cell>
        </row>
        <row r="395">
          <cell r="C395" t="str">
            <v>120370 Letter of Credit Issued to Suppliers</v>
          </cell>
          <cell r="D395">
            <v>0</v>
          </cell>
        </row>
        <row r="396">
          <cell r="C396" t="str">
            <v>120371 Bank Guarantee - Centurion Bank Ltd</v>
          </cell>
          <cell r="D396">
            <v>-15036367</v>
          </cell>
        </row>
        <row r="397">
          <cell r="C397" t="str">
            <v>120372 Bank Guarantee - Credit Lyonnais Ltd</v>
          </cell>
          <cell r="D397">
            <v>-139054162</v>
          </cell>
        </row>
        <row r="398">
          <cell r="C398" t="str">
            <v>120373 Bank Guarantee - Grindlays Bank Ltd</v>
          </cell>
          <cell r="D398">
            <v>-144710721</v>
          </cell>
        </row>
        <row r="399">
          <cell r="C399" t="str">
            <v>120374 Letter of Credit  - Credit Lyonnais Ltd</v>
          </cell>
          <cell r="D399">
            <v>0</v>
          </cell>
        </row>
        <row r="400">
          <cell r="C400" t="str">
            <v>120377 Bank Guarantee - ABN Amro Bank</v>
          </cell>
          <cell r="D400">
            <v>-39020360</v>
          </cell>
        </row>
        <row r="401">
          <cell r="C401" t="str">
            <v>120378 Letter of Credit - ABN Amro Bank</v>
          </cell>
          <cell r="D401">
            <v>0</v>
          </cell>
        </row>
        <row r="402">
          <cell r="C402" t="str">
            <v>120379 ICICI - Bank Guarantees</v>
          </cell>
          <cell r="D402">
            <v>-1000000000</v>
          </cell>
        </row>
        <row r="403">
          <cell r="C403" t="str">
            <v>Bank Guarantee - Bank of Maharashtra</v>
          </cell>
          <cell r="D403">
            <v>-107913760</v>
          </cell>
        </row>
        <row r="405">
          <cell r="C405" t="str">
            <v>Schedule Total</v>
          </cell>
          <cell r="D405">
            <v>0</v>
          </cell>
        </row>
        <row r="407">
          <cell r="B407" t="str">
            <v>Groupings - P&amp;L Schedules</v>
          </cell>
        </row>
        <row r="409">
          <cell r="B409" t="str">
            <v>Direct To P&amp;L</v>
          </cell>
          <cell r="C409" t="str">
            <v>Sales- bought out items</v>
          </cell>
        </row>
        <row r="411">
          <cell r="C411" t="str">
            <v>300001 Hardware Sales-Domestic-Networking</v>
          </cell>
          <cell r="D411">
            <v>-373270680</v>
          </cell>
        </row>
        <row r="412">
          <cell r="C412" t="str">
            <v>300002 Hardware Sales-Exports-Networking</v>
          </cell>
          <cell r="D412">
            <v>0</v>
          </cell>
        </row>
        <row r="413">
          <cell r="C413" t="str">
            <v>Hardware Sales-Domestic-Internet Services</v>
          </cell>
          <cell r="D413">
            <v>0</v>
          </cell>
        </row>
        <row r="415">
          <cell r="C415" t="str">
            <v>Sub Total</v>
          </cell>
          <cell r="D415">
            <v>-373270680</v>
          </cell>
        </row>
        <row r="417">
          <cell r="B417" t="str">
            <v>Direct To P&amp;L</v>
          </cell>
          <cell r="C417" t="str">
            <v>Service Income</v>
          </cell>
        </row>
        <row r="419">
          <cell r="C419" t="str">
            <v>301001 Bandwidth-Networking</v>
          </cell>
          <cell r="D419">
            <v>-53521992</v>
          </cell>
        </row>
        <row r="420">
          <cell r="C420" t="str">
            <v>301002 Annual Maintenance Charges-Networking</v>
          </cell>
          <cell r="D420">
            <v>-155194820</v>
          </cell>
        </row>
        <row r="421">
          <cell r="C421" t="str">
            <v>301003 One time Charges-Networking</v>
          </cell>
          <cell r="D421">
            <v>-57813230</v>
          </cell>
        </row>
        <row r="422">
          <cell r="C422" t="str">
            <v>301004 Network Monitoring - Networking.</v>
          </cell>
          <cell r="D422">
            <v>-29977750</v>
          </cell>
        </row>
        <row r="423">
          <cell r="C423" t="str">
            <v>301005 Shifting Charges-Networking</v>
          </cell>
          <cell r="D423">
            <v>-2536960</v>
          </cell>
        </row>
        <row r="424">
          <cell r="C424" t="str">
            <v>301006 Rental Income-Networking</v>
          </cell>
          <cell r="D424">
            <v>-8731156</v>
          </cell>
        </row>
        <row r="425">
          <cell r="C425" t="str">
            <v>301007 Manage Network Services - Networking</v>
          </cell>
          <cell r="D425">
            <v>-1712353</v>
          </cell>
        </row>
        <row r="426">
          <cell r="C426" t="str">
            <v>Security Services</v>
          </cell>
          <cell r="D426">
            <v>-929174</v>
          </cell>
        </row>
        <row r="427">
          <cell r="C427" t="str">
            <v>301012 Global Support-Networking</v>
          </cell>
          <cell r="D427">
            <v>-403044</v>
          </cell>
        </row>
        <row r="428">
          <cell r="C428" t="str">
            <v>301013 Warranty Repairs</v>
          </cell>
          <cell r="D428">
            <v>-7081969</v>
          </cell>
        </row>
        <row r="429">
          <cell r="C429" t="str">
            <v>301014 Others-Networking</v>
          </cell>
          <cell r="D429">
            <v>-9742938</v>
          </cell>
        </row>
        <row r="430">
          <cell r="C430" t="str">
            <v>301015 Satellite Access Charges-Networking</v>
          </cell>
          <cell r="D430">
            <v>-41412854</v>
          </cell>
        </row>
        <row r="431">
          <cell r="C431" t="str">
            <v>SCPC Links Bandwidth - Networking</v>
          </cell>
          <cell r="D431">
            <v>-329862088</v>
          </cell>
        </row>
        <row r="432">
          <cell r="C432" t="str">
            <v>One time Charges-Internet</v>
          </cell>
          <cell r="D432">
            <v>-4321990</v>
          </cell>
        </row>
        <row r="433">
          <cell r="C433" t="str">
            <v>301102 Rental Income-Internet</v>
          </cell>
          <cell r="D433">
            <v>-78000</v>
          </cell>
        </row>
        <row r="434">
          <cell r="C434" t="str">
            <v>Net Access Charges-Internet</v>
          </cell>
          <cell r="D434">
            <v>-6575588</v>
          </cell>
        </row>
        <row r="435">
          <cell r="C435" t="str">
            <v>Satellite Access Charges-Internet</v>
          </cell>
          <cell r="D435">
            <v>0</v>
          </cell>
        </row>
        <row r="436">
          <cell r="C436" t="str">
            <v>301105 Hosting Charges-Internet</v>
          </cell>
          <cell r="D436">
            <v>-1056715</v>
          </cell>
        </row>
        <row r="437">
          <cell r="C437" t="str">
            <v>Annual Maintenance Charges-Internet</v>
          </cell>
          <cell r="D437">
            <v>0</v>
          </cell>
        </row>
        <row r="438">
          <cell r="C438" t="str">
            <v>Bandwidth-Internet</v>
          </cell>
          <cell r="D438">
            <v>-172833</v>
          </cell>
        </row>
        <row r="439">
          <cell r="C439" t="str">
            <v>Co Location Charges</v>
          </cell>
          <cell r="D439">
            <v>-5996310</v>
          </cell>
        </row>
        <row r="440">
          <cell r="C440" t="str">
            <v>Internet - Dial up charges</v>
          </cell>
          <cell r="D440">
            <v>0</v>
          </cell>
        </row>
        <row r="441">
          <cell r="C441" t="str">
            <v>301112 Internet - Transactions.</v>
          </cell>
          <cell r="D441">
            <v>-2238583</v>
          </cell>
        </row>
        <row r="442">
          <cell r="C442" t="str">
            <v>Internet - Administration Services</v>
          </cell>
          <cell r="D442">
            <v>-45733</v>
          </cell>
        </row>
        <row r="443">
          <cell r="C443" t="str">
            <v>IDL - Corporate Training Fees</v>
          </cell>
          <cell r="D443">
            <v>-2854277</v>
          </cell>
        </row>
        <row r="444">
          <cell r="C444" t="str">
            <v>IDL - Course Fee Revenue</v>
          </cell>
          <cell r="D444">
            <v>-26520737</v>
          </cell>
        </row>
        <row r="445">
          <cell r="C445" t="str">
            <v>IDL - License Fee Revenue</v>
          </cell>
          <cell r="D445">
            <v>-7400000</v>
          </cell>
        </row>
        <row r="446">
          <cell r="C446" t="str">
            <v>IDL - Other Income</v>
          </cell>
          <cell r="D446">
            <v>-1537355</v>
          </cell>
        </row>
        <row r="447">
          <cell r="C447" t="str">
            <v>IDL - seminal Fees</v>
          </cell>
          <cell r="D447">
            <v>-154110</v>
          </cell>
        </row>
        <row r="448">
          <cell r="C448" t="str">
            <v>CONSUMER - Jogger 1 Way</v>
          </cell>
          <cell r="D448">
            <v>-8320</v>
          </cell>
        </row>
        <row r="449">
          <cell r="C449" t="str">
            <v>CONSUMER - Jogger 2 Way</v>
          </cell>
          <cell r="D449">
            <v>-2079715</v>
          </cell>
        </row>
        <row r="450">
          <cell r="C450" t="str">
            <v>CONSUMER - Runner 1 Way</v>
          </cell>
          <cell r="D450">
            <v>-66394</v>
          </cell>
        </row>
        <row r="451">
          <cell r="C451" t="str">
            <v>CONSUMER - Runner 2 Way</v>
          </cell>
          <cell r="D451">
            <v>-582381</v>
          </cell>
        </row>
        <row r="452">
          <cell r="C452" t="str">
            <v>CONSUMER - Sprinter 1 Way</v>
          </cell>
          <cell r="D452">
            <v>129362</v>
          </cell>
        </row>
        <row r="453">
          <cell r="C453" t="str">
            <v>CONSUMER - Sprinter 2 Way</v>
          </cell>
          <cell r="D453">
            <v>-343400</v>
          </cell>
        </row>
        <row r="454">
          <cell r="C454" t="str">
            <v>Income from Warranty Support</v>
          </cell>
          <cell r="D454">
            <v>-8405516</v>
          </cell>
        </row>
        <row r="455">
          <cell r="C455" t="str">
            <v>Income from Logistics Support</v>
          </cell>
          <cell r="D455">
            <v>-3600000</v>
          </cell>
        </row>
        <row r="456">
          <cell r="C456" t="str">
            <v>Income from coordinator charges</v>
          </cell>
          <cell r="D456">
            <v>-1400000</v>
          </cell>
        </row>
        <row r="457">
          <cell r="C457" t="str">
            <v>Income from coordinator charges</v>
          </cell>
          <cell r="D457">
            <v>-133534</v>
          </cell>
        </row>
        <row r="459">
          <cell r="C459" t="str">
            <v>Less: Adjustemt made in P/Y</v>
          </cell>
        </row>
        <row r="461">
          <cell r="C461" t="str">
            <v>Sub Total</v>
          </cell>
          <cell r="D461">
            <v>-774362457</v>
          </cell>
        </row>
        <row r="463">
          <cell r="B463" t="str">
            <v>Schedule J</v>
          </cell>
          <cell r="C463" t="str">
            <v>Other Income</v>
          </cell>
        </row>
        <row r="465">
          <cell r="B465">
            <v>1</v>
          </cell>
          <cell r="C465" t="str">
            <v>310001 Commission - Networking</v>
          </cell>
          <cell r="D465">
            <v>-27518815</v>
          </cell>
        </row>
        <row r="467">
          <cell r="C467" t="str">
            <v>Sub Total</v>
          </cell>
          <cell r="D467">
            <v>-27518815</v>
          </cell>
        </row>
        <row r="469">
          <cell r="B469">
            <v>2</v>
          </cell>
          <cell r="C469" t="str">
            <v>310101 Interest on FD with Banks.</v>
          </cell>
          <cell r="D469">
            <v>-49218</v>
          </cell>
        </row>
        <row r="471">
          <cell r="C471" t="str">
            <v>Profit on Sale of Fixed Asset  (Net)</v>
          </cell>
        </row>
        <row r="472">
          <cell r="B472">
            <v>3</v>
          </cell>
          <cell r="C472" t="str">
            <v>310201 Profit on Sale of Assets.</v>
          </cell>
          <cell r="D472">
            <v>-972325</v>
          </cell>
        </row>
        <row r="473">
          <cell r="C473" t="str">
            <v>413801 Loss on Sale of Fixed Assets</v>
          </cell>
          <cell r="D473">
            <v>404170</v>
          </cell>
        </row>
        <row r="474">
          <cell r="C474" t="str">
            <v>202201 Revenue on Sale of Fixed Assets.</v>
          </cell>
          <cell r="D474">
            <v>0</v>
          </cell>
        </row>
        <row r="476">
          <cell r="D476">
            <v>-568155</v>
          </cell>
        </row>
        <row r="477">
          <cell r="C477" t="str">
            <v>Miscellaneous  Income</v>
          </cell>
        </row>
        <row r="478">
          <cell r="C478" t="str">
            <v>Misc. Income - Scrap Sales</v>
          </cell>
          <cell r="D478">
            <v>-35100</v>
          </cell>
        </row>
        <row r="479">
          <cell r="B479">
            <v>4</v>
          </cell>
          <cell r="C479" t="str">
            <v>310302 Miscellaneous  Income</v>
          </cell>
          <cell r="D479">
            <v>-92151</v>
          </cell>
        </row>
        <row r="480">
          <cell r="D480">
            <v>-127251</v>
          </cell>
        </row>
        <row r="482">
          <cell r="B482">
            <v>5</v>
          </cell>
          <cell r="C482" t="str">
            <v>Excess Provision written Back</v>
          </cell>
          <cell r="D482">
            <v>-3720158</v>
          </cell>
        </row>
        <row r="484">
          <cell r="C484" t="str">
            <v>Schedule Total</v>
          </cell>
          <cell r="D484">
            <v>-31983597</v>
          </cell>
        </row>
        <row r="486">
          <cell r="B486" t="str">
            <v>Schedule K</v>
          </cell>
          <cell r="C486" t="str">
            <v>COST OF MATERIALS</v>
          </cell>
        </row>
        <row r="488">
          <cell r="C488" t="str">
            <v>400001 Cost of Goods Sold</v>
          </cell>
          <cell r="D488">
            <v>295495095</v>
          </cell>
        </row>
        <row r="489">
          <cell r="C489" t="str">
            <v>C&amp;F Expenses - Imports</v>
          </cell>
          <cell r="D489">
            <v>90090</v>
          </cell>
        </row>
        <row r="490">
          <cell r="C490" t="str">
            <v>400004 Cost of Goods Sold Inventory Adjustment</v>
          </cell>
          <cell r="D490">
            <v>19904107</v>
          </cell>
        </row>
        <row r="491">
          <cell r="C491" t="str">
            <v>413701 Customs Duty</v>
          </cell>
          <cell r="D491">
            <v>440027</v>
          </cell>
        </row>
        <row r="492">
          <cell r="C492" t="str">
            <v>499909 Price difference a/c</v>
          </cell>
          <cell r="D492">
            <v>724623</v>
          </cell>
        </row>
        <row r="496">
          <cell r="C496" t="str">
            <v>Schedule Total</v>
          </cell>
          <cell r="D496">
            <v>316653942</v>
          </cell>
        </row>
        <row r="498">
          <cell r="B498" t="str">
            <v>Schedule L</v>
          </cell>
          <cell r="C498" t="str">
            <v>EMPLOYEES REMUNERATION &amp; BENEFITS</v>
          </cell>
        </row>
        <row r="500">
          <cell r="B500">
            <v>1</v>
          </cell>
          <cell r="C500" t="str">
            <v>Salaries &amp; Wages</v>
          </cell>
        </row>
        <row r="501">
          <cell r="C501" t="str">
            <v>410001 Basic Salary</v>
          </cell>
          <cell r="D501">
            <v>30057016</v>
          </cell>
        </row>
        <row r="502">
          <cell r="C502" t="str">
            <v>410002 House Rent Allowance</v>
          </cell>
          <cell r="D502">
            <v>17275397</v>
          </cell>
        </row>
        <row r="503">
          <cell r="C503" t="str">
            <v>410003 Flexible Benefit Plan</v>
          </cell>
          <cell r="D503">
            <v>23332385</v>
          </cell>
        </row>
        <row r="504">
          <cell r="C504" t="str">
            <v>410004 Bonus</v>
          </cell>
          <cell r="D504">
            <v>3754827</v>
          </cell>
        </row>
        <row r="505">
          <cell r="C505" t="str">
            <v>410005 Night Shift Allowance</v>
          </cell>
          <cell r="D505">
            <v>188558</v>
          </cell>
        </row>
        <row r="506">
          <cell r="C506" t="str">
            <v>411019 Car Allowance</v>
          </cell>
          <cell r="D506">
            <v>1271015</v>
          </cell>
        </row>
        <row r="507">
          <cell r="C507" t="str">
            <v>410006 24 Hour Allowance</v>
          </cell>
          <cell r="D507">
            <v>454500</v>
          </cell>
        </row>
        <row r="508">
          <cell r="C508" t="str">
            <v>410007 Interest Subsidy</v>
          </cell>
          <cell r="D508">
            <v>274864</v>
          </cell>
        </row>
        <row r="509">
          <cell r="C509" t="str">
            <v>410008 Ex-gratia</v>
          </cell>
          <cell r="D509">
            <v>615000</v>
          </cell>
        </row>
        <row r="510">
          <cell r="C510" t="str">
            <v>410009 Joining Bonus</v>
          </cell>
          <cell r="D510">
            <v>116185</v>
          </cell>
        </row>
        <row r="511">
          <cell r="C511" t="str">
            <v>410010 Leave Encashment</v>
          </cell>
          <cell r="D511">
            <v>1047564</v>
          </cell>
        </row>
        <row r="512">
          <cell r="C512" t="str">
            <v>410011 Gratuity</v>
          </cell>
          <cell r="D512">
            <v>1753699</v>
          </cell>
        </row>
        <row r="513">
          <cell r="C513" t="str">
            <v>410012 Management Incentive Plan</v>
          </cell>
          <cell r="D513">
            <v>13263859</v>
          </cell>
        </row>
        <row r="514">
          <cell r="C514" t="str">
            <v>410013 Stipend</v>
          </cell>
          <cell r="D514">
            <v>968922</v>
          </cell>
        </row>
        <row r="515">
          <cell r="C515" t="str">
            <v>410014 Transfer Allowance</v>
          </cell>
          <cell r="D515">
            <v>117844</v>
          </cell>
        </row>
        <row r="516">
          <cell r="C516" t="str">
            <v>410015 Professional Development  Allowance</v>
          </cell>
          <cell r="D516">
            <v>18951</v>
          </cell>
        </row>
        <row r="517">
          <cell r="C517" t="str">
            <v>410016 Conveyance Allowance</v>
          </cell>
          <cell r="D517">
            <v>43720</v>
          </cell>
        </row>
        <row r="518">
          <cell r="C518" t="str">
            <v>410017 Outfit  Allowance</v>
          </cell>
          <cell r="D518">
            <v>9482</v>
          </cell>
        </row>
        <row r="519">
          <cell r="C519" t="str">
            <v>410018 Special  Allowance</v>
          </cell>
          <cell r="D519">
            <v>3628136</v>
          </cell>
        </row>
        <row r="521">
          <cell r="C521" t="str">
            <v>Sub Total</v>
          </cell>
          <cell r="D521">
            <v>98191924</v>
          </cell>
        </row>
        <row r="523">
          <cell r="B523">
            <v>2</v>
          </cell>
          <cell r="C523" t="str">
            <v>Contribution to Provident Fund &amp; Other Funds</v>
          </cell>
        </row>
        <row r="524">
          <cell r="C524" t="str">
            <v>410101 Employer's Contribution to PF</v>
          </cell>
          <cell r="D524">
            <v>2301493</v>
          </cell>
        </row>
        <row r="525">
          <cell r="C525" t="str">
            <v>410102 Employer's Contribution to FPF</v>
          </cell>
          <cell r="D525">
            <v>1414045</v>
          </cell>
        </row>
        <row r="526">
          <cell r="C526" t="str">
            <v>410103 PF Administration Charges</v>
          </cell>
          <cell r="D526">
            <v>54483</v>
          </cell>
        </row>
        <row r="527">
          <cell r="C527" t="str">
            <v>410104 DLI Charges</v>
          </cell>
          <cell r="D527">
            <v>85200</v>
          </cell>
        </row>
        <row r="528">
          <cell r="C528" t="str">
            <v>410105 DLI  Administration Charges</v>
          </cell>
          <cell r="D528">
            <v>1568</v>
          </cell>
        </row>
        <row r="529">
          <cell r="C529" t="str">
            <v>410106 ESI Expenses</v>
          </cell>
          <cell r="D529">
            <v>0</v>
          </cell>
        </row>
        <row r="531">
          <cell r="C531" t="str">
            <v>Sub Total</v>
          </cell>
          <cell r="D531">
            <v>3856789</v>
          </cell>
        </row>
        <row r="533">
          <cell r="B533">
            <v>3</v>
          </cell>
          <cell r="C533" t="str">
            <v>Staff Welfare Expenses</v>
          </cell>
        </row>
        <row r="534">
          <cell r="C534" t="str">
            <v>410201 Refreshments</v>
          </cell>
          <cell r="D534">
            <v>612892</v>
          </cell>
        </row>
        <row r="535">
          <cell r="C535" t="str">
            <v>410202 Relocation Expenses</v>
          </cell>
          <cell r="D535">
            <v>314753</v>
          </cell>
        </row>
        <row r="536">
          <cell r="C536" t="str">
            <v>410203 Awards &amp; Gifts</v>
          </cell>
          <cell r="D536">
            <v>1547900</v>
          </cell>
        </row>
        <row r="537">
          <cell r="C537" t="str">
            <v>410204 Pantry Expenses</v>
          </cell>
          <cell r="D537">
            <v>1279092</v>
          </cell>
        </row>
        <row r="538">
          <cell r="C538" t="str">
            <v>410205 Cafetaria Expenses</v>
          </cell>
          <cell r="D538">
            <v>152716</v>
          </cell>
        </row>
        <row r="539">
          <cell r="C539" t="str">
            <v>410206 Lunch Reimbursement</v>
          </cell>
          <cell r="D539">
            <v>3618</v>
          </cell>
        </row>
        <row r="540">
          <cell r="C540" t="str">
            <v>410207 QSM Expenses</v>
          </cell>
          <cell r="D540">
            <v>1374528</v>
          </cell>
        </row>
        <row r="541">
          <cell r="C541" t="str">
            <v>410208 Group Medical Insurance</v>
          </cell>
          <cell r="D541">
            <v>1949176</v>
          </cell>
        </row>
        <row r="542">
          <cell r="C542" t="str">
            <v>410209 Personal Accident  Insurance</v>
          </cell>
          <cell r="D542">
            <v>166982</v>
          </cell>
        </row>
        <row r="543">
          <cell r="C543" t="str">
            <v>410210 Health Check up</v>
          </cell>
          <cell r="D543">
            <v>86850</v>
          </cell>
        </row>
        <row r="544">
          <cell r="C544" t="str">
            <v>410211 Medical Reimbursement</v>
          </cell>
          <cell r="D544">
            <v>15393</v>
          </cell>
        </row>
        <row r="545">
          <cell r="C545" t="str">
            <v>410212 Leave Travel Assistance</v>
          </cell>
          <cell r="D545">
            <v>56665</v>
          </cell>
        </row>
        <row r="546">
          <cell r="C546" t="str">
            <v>410213 Staff Welfare</v>
          </cell>
          <cell r="D546">
            <v>679920</v>
          </cell>
        </row>
        <row r="548">
          <cell r="C548" t="str">
            <v>Sub Total</v>
          </cell>
          <cell r="D548">
            <v>8240485</v>
          </cell>
        </row>
        <row r="550">
          <cell r="C550" t="str">
            <v>Schedule Total</v>
          </cell>
          <cell r="D550">
            <v>110289198</v>
          </cell>
        </row>
        <row r="552">
          <cell r="B552" t="str">
            <v>Schedule M</v>
          </cell>
          <cell r="C552" t="str">
            <v>ADMINISTRATIVE &amp; OTHER EXPENSES</v>
          </cell>
        </row>
        <row r="554">
          <cell r="B554">
            <v>1</v>
          </cell>
          <cell r="C554" t="str">
            <v>Rent &amp; Hire Charges</v>
          </cell>
        </row>
        <row r="555">
          <cell r="C555" t="str">
            <v>411001 Rent - Offices</v>
          </cell>
          <cell r="D555">
            <v>21497226</v>
          </cell>
        </row>
        <row r="556">
          <cell r="C556" t="str">
            <v>411002 Rent - Employee Residences</v>
          </cell>
          <cell r="D556">
            <v>2404000</v>
          </cell>
        </row>
        <row r="557">
          <cell r="C557" t="str">
            <v>411003 Rent - Car Parking</v>
          </cell>
          <cell r="D557">
            <v>74505</v>
          </cell>
        </row>
        <row r="558">
          <cell r="C558" t="str">
            <v>IDL - Rent Classroom &amp; Studios</v>
          </cell>
          <cell r="D558">
            <v>2138999</v>
          </cell>
        </row>
        <row r="559">
          <cell r="C559" t="str">
            <v>411004 Brokerage</v>
          </cell>
          <cell r="D559">
            <v>260651</v>
          </cell>
        </row>
        <row r="561">
          <cell r="C561" t="str">
            <v>Sub Total</v>
          </cell>
          <cell r="D561">
            <v>26375381</v>
          </cell>
        </row>
        <row r="563">
          <cell r="B563">
            <v>2</v>
          </cell>
          <cell r="C563" t="str">
            <v>Lease Rent</v>
          </cell>
        </row>
        <row r="564">
          <cell r="C564" t="str">
            <v>411101 Lease Rent - Equipment</v>
          </cell>
          <cell r="D564">
            <v>0</v>
          </cell>
        </row>
        <row r="565">
          <cell r="C565" t="str">
            <v>411102 Lease Rent - Vehicles</v>
          </cell>
          <cell r="D565">
            <v>884270</v>
          </cell>
        </row>
        <row r="567">
          <cell r="C567" t="str">
            <v>Sub Total</v>
          </cell>
          <cell r="D567">
            <v>884270</v>
          </cell>
        </row>
        <row r="569">
          <cell r="B569">
            <v>3</v>
          </cell>
          <cell r="C569" t="str">
            <v>Insurance</v>
          </cell>
        </row>
        <row r="570">
          <cell r="C570" t="str">
            <v>411201 Insurance Stock in Transit</v>
          </cell>
          <cell r="D570">
            <v>8644</v>
          </cell>
        </row>
        <row r="571">
          <cell r="C571" t="str">
            <v>411202 Insurance Fixed Assets.</v>
          </cell>
          <cell r="D571">
            <v>2722356</v>
          </cell>
        </row>
        <row r="572">
          <cell r="C572" t="str">
            <v>411203 Insurance - Stocks</v>
          </cell>
          <cell r="D572">
            <v>1743088</v>
          </cell>
        </row>
        <row r="573">
          <cell r="C573" t="str">
            <v>411204 Insurance Vehicles</v>
          </cell>
          <cell r="D573">
            <v>235064</v>
          </cell>
        </row>
        <row r="574">
          <cell r="C574" t="str">
            <v>411205 Insurance  - Cash</v>
          </cell>
          <cell r="D574">
            <v>8168</v>
          </cell>
        </row>
        <row r="575">
          <cell r="C575" t="str">
            <v>Insurance Fidelity Guarantee</v>
          </cell>
          <cell r="D575">
            <v>369946</v>
          </cell>
        </row>
        <row r="576">
          <cell r="C576" t="str">
            <v>411207 Insurance Others</v>
          </cell>
          <cell r="D576">
            <v>589838</v>
          </cell>
        </row>
        <row r="578">
          <cell r="C578" t="str">
            <v>Sub Total</v>
          </cell>
          <cell r="D578">
            <v>5677104</v>
          </cell>
        </row>
        <row r="580">
          <cell r="B580">
            <v>4</v>
          </cell>
          <cell r="C580" t="str">
            <v>Travelling Expenses</v>
          </cell>
        </row>
        <row r="581">
          <cell r="C581" t="str">
            <v>Staff Bus Charges</v>
          </cell>
          <cell r="D581">
            <v>1642212</v>
          </cell>
        </row>
        <row r="582">
          <cell r="C582" t="str">
            <v>411301 Travelling Domestic</v>
          </cell>
          <cell r="D582">
            <v>14777962</v>
          </cell>
        </row>
        <row r="583">
          <cell r="C583" t="str">
            <v>411302 Travelling Foreign</v>
          </cell>
          <cell r="D583">
            <v>2384603</v>
          </cell>
        </row>
        <row r="584">
          <cell r="C584" t="str">
            <v>411303 Travelling Domestic - Training</v>
          </cell>
          <cell r="D584">
            <v>246891</v>
          </cell>
        </row>
        <row r="585">
          <cell r="C585" t="str">
            <v>411304 Travelling Foreign  - Training</v>
          </cell>
          <cell r="D585">
            <v>0</v>
          </cell>
        </row>
        <row r="586">
          <cell r="C586" t="str">
            <v>411305 Local Conveyance</v>
          </cell>
          <cell r="D586">
            <v>2972348</v>
          </cell>
        </row>
        <row r="587">
          <cell r="C587" t="str">
            <v>411306 Taxi Hire Charges</v>
          </cell>
          <cell r="D587">
            <v>262517</v>
          </cell>
        </row>
        <row r="588">
          <cell r="C588" t="str">
            <v>411307 Vehicle Running &amp; Maintainence</v>
          </cell>
          <cell r="D588">
            <v>3176075</v>
          </cell>
        </row>
        <row r="589">
          <cell r="C589" t="str">
            <v>411308 Car Rental</v>
          </cell>
          <cell r="D589">
            <v>2996146</v>
          </cell>
        </row>
        <row r="590">
          <cell r="C590" t="str">
            <v>Vehicle Running &amp; Maintainence - Employees</v>
          </cell>
          <cell r="D590">
            <v>1067665</v>
          </cell>
        </row>
        <row r="591">
          <cell r="C591" t="str">
            <v>Travelling Domestic - Promotions</v>
          </cell>
          <cell r="D591">
            <v>0</v>
          </cell>
        </row>
        <row r="593">
          <cell r="C593" t="str">
            <v>Sub Total</v>
          </cell>
          <cell r="D593">
            <v>29526419</v>
          </cell>
        </row>
        <row r="595">
          <cell r="B595">
            <v>5</v>
          </cell>
          <cell r="C595" t="str">
            <v>Installation  and shifting Charges</v>
          </cell>
        </row>
        <row r="596">
          <cell r="C596" t="str">
            <v>411401 VSAT Installation Costs</v>
          </cell>
          <cell r="D596">
            <v>25818978</v>
          </cell>
        </row>
        <row r="597">
          <cell r="C597" t="str">
            <v>VSAT Shifting, Deinstallation &amp; Reinstallation</v>
          </cell>
          <cell r="D597">
            <v>2466384</v>
          </cell>
        </row>
        <row r="598">
          <cell r="C598" t="str">
            <v>VSAT Installation Ancillary Costs</v>
          </cell>
          <cell r="D598">
            <v>4087674</v>
          </cell>
        </row>
        <row r="600">
          <cell r="C600" t="str">
            <v>Sub Total</v>
          </cell>
          <cell r="D600">
            <v>32373036</v>
          </cell>
        </row>
        <row r="602">
          <cell r="B602">
            <v>6</v>
          </cell>
          <cell r="C602" t="str">
            <v>Printing &amp; Stationary</v>
          </cell>
        </row>
        <row r="603">
          <cell r="C603" t="str">
            <v>411501 Printing &amp; Stationery</v>
          </cell>
          <cell r="D603">
            <v>3001244</v>
          </cell>
        </row>
        <row r="604">
          <cell r="C604" t="str">
            <v>Sub Total</v>
          </cell>
          <cell r="D604">
            <v>3001244</v>
          </cell>
        </row>
        <row r="606">
          <cell r="B606">
            <v>7</v>
          </cell>
          <cell r="C606" t="str">
            <v>Legal &amp; Professional Charges</v>
          </cell>
        </row>
        <row r="607">
          <cell r="C607" t="str">
            <v>411601 Professional &amp; Consultancy Services</v>
          </cell>
          <cell r="D607">
            <v>11307887</v>
          </cell>
        </row>
        <row r="608">
          <cell r="C608" t="str">
            <v>411602 Legal Expenses</v>
          </cell>
          <cell r="D608">
            <v>231821</v>
          </cell>
        </row>
        <row r="609">
          <cell r="C609" t="str">
            <v>Internal Audit fee</v>
          </cell>
          <cell r="D609">
            <v>0</v>
          </cell>
        </row>
        <row r="610">
          <cell r="C610" t="str">
            <v>Specialised Services</v>
          </cell>
          <cell r="D610">
            <v>10146022</v>
          </cell>
        </row>
        <row r="611">
          <cell r="C611" t="str">
            <v>Placement Consultancy Services</v>
          </cell>
          <cell r="D611">
            <v>545419</v>
          </cell>
        </row>
        <row r="612">
          <cell r="C612" t="str">
            <v>Technical Consultancy to HNS</v>
          </cell>
          <cell r="D612">
            <v>11287175</v>
          </cell>
        </row>
        <row r="614">
          <cell r="C614" t="str">
            <v>Sub Total</v>
          </cell>
          <cell r="D614">
            <v>33518324</v>
          </cell>
        </row>
        <row r="616">
          <cell r="B616">
            <v>8</v>
          </cell>
          <cell r="C616" t="str">
            <v>Software Development and Consultancy</v>
          </cell>
        </row>
        <row r="618">
          <cell r="C618" t="str">
            <v>Sub Total</v>
          </cell>
          <cell r="D618">
            <v>0</v>
          </cell>
        </row>
        <row r="620">
          <cell r="B620">
            <v>9</v>
          </cell>
          <cell r="C620" t="str">
            <v>Communication Expenses</v>
          </cell>
        </row>
        <row r="621">
          <cell r="C621" t="str">
            <v>411801 Telephone  Expenses</v>
          </cell>
          <cell r="D621">
            <v>9249327</v>
          </cell>
        </row>
        <row r="622">
          <cell r="C622" t="str">
            <v>411802 Cellphone  Expenses</v>
          </cell>
          <cell r="D622">
            <v>3229647</v>
          </cell>
        </row>
        <row r="623">
          <cell r="C623" t="str">
            <v>411803 Postage &amp; Courier</v>
          </cell>
          <cell r="D623">
            <v>1143177</v>
          </cell>
        </row>
        <row r="624">
          <cell r="C624" t="str">
            <v>411804 Telephone Residence</v>
          </cell>
          <cell r="D624">
            <v>1601326</v>
          </cell>
        </row>
        <row r="626">
          <cell r="C626" t="str">
            <v>Sub Total</v>
          </cell>
          <cell r="D626">
            <v>15223477</v>
          </cell>
        </row>
        <row r="628">
          <cell r="B628">
            <v>10</v>
          </cell>
          <cell r="C628" t="str">
            <v>Customer Maintenance</v>
          </cell>
        </row>
        <row r="629">
          <cell r="C629" t="str">
            <v>411901 CAC Charges to HNS</v>
          </cell>
          <cell r="D629">
            <v>6182475</v>
          </cell>
        </row>
        <row r="630">
          <cell r="C630" t="str">
            <v>411902 Franchisee Call Charges - VSAT under warranty</v>
          </cell>
          <cell r="D630">
            <v>27500</v>
          </cell>
        </row>
        <row r="631">
          <cell r="C631" t="str">
            <v>411903 Franchisee Call Charges - VSAT otherthan warranty</v>
          </cell>
          <cell r="D631">
            <v>1074043</v>
          </cell>
        </row>
        <row r="632">
          <cell r="C632" t="str">
            <v>411806 Leaseline Charges</v>
          </cell>
          <cell r="D632">
            <v>-513602</v>
          </cell>
        </row>
        <row r="633">
          <cell r="C633" t="str">
            <v>411807 Leaseline Charges for Customers</v>
          </cell>
          <cell r="D633">
            <v>9140818</v>
          </cell>
        </row>
        <row r="634">
          <cell r="C634" t="str">
            <v>411904 Franchisee AMC  - VSAT under warranty</v>
          </cell>
          <cell r="D634">
            <v>243460</v>
          </cell>
        </row>
        <row r="635">
          <cell r="C635" t="str">
            <v>411905 Franchisee AMC  - VSAT otherthan warranty</v>
          </cell>
          <cell r="D635">
            <v>14804722</v>
          </cell>
        </row>
        <row r="636">
          <cell r="C636" t="str">
            <v>412302 Repairs VSAT Equipment - Imported</v>
          </cell>
          <cell r="D636">
            <v>12067176</v>
          </cell>
        </row>
        <row r="637">
          <cell r="C637" t="str">
            <v>412303 Repairs VSAT Equipment - Local</v>
          </cell>
          <cell r="D637">
            <v>418900</v>
          </cell>
        </row>
        <row r="638">
          <cell r="C638" t="str">
            <v>411906 Other warranty costs</v>
          </cell>
          <cell r="D638">
            <v>2537686</v>
          </cell>
        </row>
        <row r="640">
          <cell r="C640" t="str">
            <v>Sub Total</v>
          </cell>
          <cell r="D640">
            <v>45983178</v>
          </cell>
        </row>
        <row r="642">
          <cell r="B642">
            <v>11</v>
          </cell>
          <cell r="C642" t="str">
            <v>Repairs &amp; Maintenance</v>
          </cell>
        </row>
        <row r="644">
          <cell r="C644" t="str">
            <v>412101 Repairs &amp; Maintainence - Plant &amp; Machinery</v>
          </cell>
          <cell r="D644">
            <v>8341112</v>
          </cell>
        </row>
        <row r="646">
          <cell r="C646" t="str">
            <v>412301 Repairs &amp; Maintainence - Office Eqpt &amp; Fur. &amp; Fix.</v>
          </cell>
          <cell r="D646">
            <v>3643557</v>
          </cell>
        </row>
        <row r="648">
          <cell r="C648" t="str">
            <v>412201 Repairs &amp; Maintainence - Vehicles</v>
          </cell>
          <cell r="D648">
            <v>13691</v>
          </cell>
        </row>
        <row r="649">
          <cell r="C649" t="str">
            <v>412001 Repairs &amp; Maintainence - Buildings</v>
          </cell>
          <cell r="D649">
            <v>723971</v>
          </cell>
        </row>
        <row r="650">
          <cell r="C650" t="str">
            <v>412304 Repairs &amp; Maintainence - Others</v>
          </cell>
          <cell r="D650">
            <v>413301</v>
          </cell>
        </row>
        <row r="651">
          <cell r="D651">
            <v>1150963</v>
          </cell>
        </row>
        <row r="653">
          <cell r="C653" t="str">
            <v>Sub Total</v>
          </cell>
          <cell r="D653">
            <v>13135632</v>
          </cell>
        </row>
        <row r="655">
          <cell r="B655">
            <v>12</v>
          </cell>
          <cell r="C655" t="str">
            <v xml:space="preserve">License Fee </v>
          </cell>
        </row>
        <row r="656">
          <cell r="C656" t="str">
            <v>412401 DOT License fee</v>
          </cell>
          <cell r="D656">
            <v>63782600</v>
          </cell>
        </row>
        <row r="657">
          <cell r="C657" t="str">
            <v>412402 WPC Royalty</v>
          </cell>
          <cell r="D657">
            <v>0</v>
          </cell>
        </row>
        <row r="658">
          <cell r="C658" t="str">
            <v>412403 WPC Operating  License fee</v>
          </cell>
          <cell r="D658">
            <v>23456515</v>
          </cell>
        </row>
        <row r="659">
          <cell r="C659" t="str">
            <v>412404 Satellite Access Charges</v>
          </cell>
          <cell r="D659">
            <v>0</v>
          </cell>
        </row>
        <row r="661">
          <cell r="C661" t="str">
            <v>Sub Total</v>
          </cell>
          <cell r="D661">
            <v>87239115</v>
          </cell>
        </row>
        <row r="663">
          <cell r="B663">
            <v>13</v>
          </cell>
          <cell r="C663" t="str">
            <v>Auditors Remuneration:</v>
          </cell>
        </row>
        <row r="664">
          <cell r="C664" t="str">
            <v>412501 Statutory Audit fee</v>
          </cell>
          <cell r="D664">
            <v>750000</v>
          </cell>
        </row>
        <row r="665">
          <cell r="C665" t="str">
            <v>412502 Tax Audit Fee</v>
          </cell>
          <cell r="D665">
            <v>250000</v>
          </cell>
        </row>
        <row r="666">
          <cell r="C666" t="str">
            <v>Certification  fee</v>
          </cell>
          <cell r="D666">
            <v>286125</v>
          </cell>
        </row>
        <row r="667">
          <cell r="C667" t="str">
            <v>412504 Out of Pocket Expenses.</v>
          </cell>
          <cell r="D667">
            <v>122358</v>
          </cell>
        </row>
        <row r="669">
          <cell r="C669" t="str">
            <v>Sub Total</v>
          </cell>
          <cell r="D669">
            <v>1408483</v>
          </cell>
        </row>
        <row r="671">
          <cell r="B671">
            <v>14</v>
          </cell>
          <cell r="C671" t="str">
            <v>Provision for Doubtful Debts and Advances</v>
          </cell>
        </row>
        <row r="672">
          <cell r="C672" t="str">
            <v>412602 Provision for Doubtful Advances</v>
          </cell>
          <cell r="D672">
            <v>0</v>
          </cell>
        </row>
        <row r="673">
          <cell r="C673" t="str">
            <v>Provision for Doubtful Debts</v>
          </cell>
          <cell r="D673">
            <v>12535110</v>
          </cell>
        </row>
        <row r="675">
          <cell r="C675" t="str">
            <v>Sub Total</v>
          </cell>
          <cell r="D675">
            <v>12535110</v>
          </cell>
        </row>
        <row r="677">
          <cell r="B677">
            <v>15</v>
          </cell>
          <cell r="C677" t="str">
            <v>Rates &amp; Taxes</v>
          </cell>
        </row>
        <row r="679">
          <cell r="C679" t="str">
            <v>413702 Sales tax Expenses</v>
          </cell>
          <cell r="D679">
            <v>1063276</v>
          </cell>
        </row>
        <row r="680">
          <cell r="C680" t="str">
            <v>413703 Muncipal Taxes</v>
          </cell>
          <cell r="D680">
            <v>357179</v>
          </cell>
        </row>
        <row r="681">
          <cell r="C681" t="str">
            <v>Service Tax</v>
          </cell>
          <cell r="D681">
            <v>285787</v>
          </cell>
        </row>
        <row r="684">
          <cell r="C684" t="str">
            <v>Sub Total</v>
          </cell>
          <cell r="D684">
            <v>1706242</v>
          </cell>
        </row>
        <row r="686">
          <cell r="B686">
            <v>16</v>
          </cell>
          <cell r="C686" t="str">
            <v>Bad Debts and Write offs</v>
          </cell>
        </row>
        <row r="687">
          <cell r="C687" t="str">
            <v>412701 Bad Debts written off</v>
          </cell>
          <cell r="D687">
            <v>622553</v>
          </cell>
        </row>
        <row r="688">
          <cell r="C688" t="str">
            <v>412703 Debit Balances written off</v>
          </cell>
          <cell r="D688">
            <v>15533</v>
          </cell>
        </row>
        <row r="690">
          <cell r="C690" t="str">
            <v>Sub Total</v>
          </cell>
          <cell r="D690">
            <v>638086</v>
          </cell>
        </row>
        <row r="692">
          <cell r="B692">
            <v>17</v>
          </cell>
          <cell r="C692" t="str">
            <v>Provision for Liquidated Damages</v>
          </cell>
        </row>
        <row r="693">
          <cell r="C693" t="str">
            <v>414039 Liquidated Damages</v>
          </cell>
          <cell r="D693">
            <v>9252496</v>
          </cell>
        </row>
        <row r="694">
          <cell r="C694" t="str">
            <v>Sub Total</v>
          </cell>
          <cell r="D694">
            <v>9252496</v>
          </cell>
        </row>
        <row r="696">
          <cell r="B696">
            <v>18</v>
          </cell>
          <cell r="C696" t="str">
            <v>Advertisement, Publicity &amp; Sales Promotion</v>
          </cell>
        </row>
        <row r="698">
          <cell r="C698" t="str">
            <v>Sub Total</v>
          </cell>
          <cell r="D698">
            <v>0</v>
          </cell>
        </row>
        <row r="700">
          <cell r="B700">
            <v>19</v>
          </cell>
          <cell r="C700" t="str">
            <v>Consumables</v>
          </cell>
        </row>
        <row r="701">
          <cell r="C701" t="str">
            <v>412901 Consumables</v>
          </cell>
          <cell r="D701">
            <v>3931974</v>
          </cell>
        </row>
        <row r="702">
          <cell r="C702" t="str">
            <v>412902 Components</v>
          </cell>
          <cell r="D702">
            <v>-578652</v>
          </cell>
        </row>
        <row r="704">
          <cell r="C704" t="str">
            <v>Sub Total</v>
          </cell>
          <cell r="D704">
            <v>3353322</v>
          </cell>
        </row>
        <row r="706">
          <cell r="B706">
            <v>20</v>
          </cell>
          <cell r="C706" t="str">
            <v>Provision for Impairment of Investment</v>
          </cell>
        </row>
        <row r="708">
          <cell r="B708">
            <v>21</v>
          </cell>
          <cell r="C708" t="str">
            <v>Warranty costs</v>
          </cell>
        </row>
        <row r="710">
          <cell r="C710" t="str">
            <v>Sub Total</v>
          </cell>
          <cell r="D710">
            <v>0</v>
          </cell>
        </row>
        <row r="712">
          <cell r="B712">
            <v>22</v>
          </cell>
          <cell r="C712" t="str">
            <v>Power &amp; Fuel</v>
          </cell>
        </row>
        <row r="713">
          <cell r="C713" t="str">
            <v>413001 Electricity &amp; Power</v>
          </cell>
          <cell r="D713">
            <v>10633665</v>
          </cell>
        </row>
        <row r="714">
          <cell r="C714" t="str">
            <v>413002 DG set running expenses</v>
          </cell>
          <cell r="D714">
            <v>4328371</v>
          </cell>
        </row>
        <row r="716">
          <cell r="C716" t="str">
            <v>Sub Total</v>
          </cell>
          <cell r="D716">
            <v>14962036</v>
          </cell>
        </row>
        <row r="718">
          <cell r="B718">
            <v>23</v>
          </cell>
          <cell r="C718" t="str">
            <v>Space Segment Charges</v>
          </cell>
        </row>
        <row r="719">
          <cell r="C719" t="str">
            <v>411805 Internet Account fees</v>
          </cell>
          <cell r="D719">
            <v>10899272</v>
          </cell>
        </row>
        <row r="720">
          <cell r="C720" t="str">
            <v>413101 Transponder fee Ext C Band</v>
          </cell>
          <cell r="D720">
            <v>48778544</v>
          </cell>
        </row>
        <row r="721">
          <cell r="C721" t="str">
            <v>Transponder fee KU  Band</v>
          </cell>
          <cell r="D721">
            <v>40540773</v>
          </cell>
        </row>
        <row r="725">
          <cell r="C725" t="str">
            <v>Sub Total</v>
          </cell>
          <cell r="D725">
            <v>100218589</v>
          </cell>
        </row>
        <row r="727">
          <cell r="C727" t="str">
            <v>IDL- Faculty expenses</v>
          </cell>
          <cell r="D727">
            <v>2307708</v>
          </cell>
        </row>
        <row r="728">
          <cell r="C728" t="str">
            <v>IDL-Content Partner Costs</v>
          </cell>
          <cell r="D728">
            <v>4726841</v>
          </cell>
        </row>
        <row r="729">
          <cell r="C729" t="str">
            <v>IDL- Franchisee Operating Costs</v>
          </cell>
          <cell r="D729">
            <v>9600942</v>
          </cell>
        </row>
        <row r="730">
          <cell r="C730" t="str">
            <v>Sub Total</v>
          </cell>
          <cell r="D730">
            <v>16635491</v>
          </cell>
        </row>
        <row r="732">
          <cell r="B732">
            <v>24</v>
          </cell>
          <cell r="C732" t="str">
            <v>Exchange Loss</v>
          </cell>
        </row>
        <row r="733">
          <cell r="C733" t="str">
            <v>413401 Foreign Exchange Loss</v>
          </cell>
          <cell r="D733">
            <v>9263878</v>
          </cell>
        </row>
        <row r="734">
          <cell r="C734" t="str">
            <v>310303 Exchange Gain</v>
          </cell>
          <cell r="D734">
            <v>-16454019</v>
          </cell>
        </row>
        <row r="736">
          <cell r="C736" t="str">
            <v>Sub Total</v>
          </cell>
          <cell r="D736">
            <v>-7190141</v>
          </cell>
        </row>
        <row r="738">
          <cell r="B738">
            <v>25</v>
          </cell>
          <cell r="C738" t="str">
            <v>Wealth Tax</v>
          </cell>
          <cell r="D738">
            <v>21760</v>
          </cell>
        </row>
        <row r="740">
          <cell r="B740">
            <v>27</v>
          </cell>
          <cell r="C740" t="str">
            <v>Provision For loose tools</v>
          </cell>
          <cell r="D740">
            <v>0</v>
          </cell>
        </row>
        <row r="742">
          <cell r="B742">
            <v>28</v>
          </cell>
          <cell r="C742" t="str">
            <v>Miscellaneous Expenses</v>
          </cell>
        </row>
        <row r="743">
          <cell r="C743" t="str">
            <v>Rent - Hub</v>
          </cell>
          <cell r="D743">
            <v>0</v>
          </cell>
        </row>
        <row r="744">
          <cell r="C744" t="str">
            <v>411701 Software Development &amp; Consultancy</v>
          </cell>
          <cell r="D744">
            <v>1969004</v>
          </cell>
        </row>
        <row r="745">
          <cell r="C745" t="str">
            <v>411702 Software Expenses</v>
          </cell>
          <cell r="D745">
            <v>1692683</v>
          </cell>
        </row>
        <row r="746">
          <cell r="C746" t="str">
            <v>Internet Services</v>
          </cell>
          <cell r="D746">
            <v>0</v>
          </cell>
        </row>
        <row r="747">
          <cell r="C747" t="str">
            <v>413704 Filing Fees</v>
          </cell>
          <cell r="D747">
            <v>33845</v>
          </cell>
        </row>
        <row r="748">
          <cell r="C748" t="str">
            <v>413705 Regulatory Expenses</v>
          </cell>
          <cell r="D748">
            <v>1118800</v>
          </cell>
        </row>
        <row r="749">
          <cell r="C749" t="str">
            <v>413706 Professional Tax Registration</v>
          </cell>
          <cell r="D749">
            <v>10230</v>
          </cell>
        </row>
        <row r="750">
          <cell r="C750" t="str">
            <v>414001 Security Services</v>
          </cell>
          <cell r="D750">
            <v>729916</v>
          </cell>
        </row>
        <row r="751">
          <cell r="C751" t="str">
            <v>414002 Housekeeping Expenses</v>
          </cell>
          <cell r="D751">
            <v>8046044</v>
          </cell>
        </row>
        <row r="752">
          <cell r="C752" t="str">
            <v>414003 Guest House Expenses</v>
          </cell>
          <cell r="D752">
            <v>457025</v>
          </cell>
        </row>
        <row r="753">
          <cell r="C753" t="str">
            <v>414004 Eqpt Hire Charges</v>
          </cell>
          <cell r="D753">
            <v>545880</v>
          </cell>
        </row>
        <row r="754">
          <cell r="C754" t="str">
            <v>414005 Water Charges</v>
          </cell>
          <cell r="D754">
            <v>417555</v>
          </cell>
        </row>
        <row r="755">
          <cell r="C755" t="str">
            <v>414021 Recruitment Health Check up.</v>
          </cell>
          <cell r="D755">
            <v>123870</v>
          </cell>
        </row>
        <row r="756">
          <cell r="C756" t="str">
            <v>414022 Recruitment  Fare Reimbursement</v>
          </cell>
          <cell r="D756">
            <v>55810</v>
          </cell>
        </row>
        <row r="757">
          <cell r="C757" t="str">
            <v>414023 Training  &amp; Seminar Expenses</v>
          </cell>
          <cell r="D757">
            <v>1453295</v>
          </cell>
        </row>
        <row r="758">
          <cell r="C758" t="str">
            <v>414031 Corporate Membership fee</v>
          </cell>
          <cell r="D758">
            <v>323000</v>
          </cell>
        </row>
        <row r="759">
          <cell r="C759" t="str">
            <v>414032 Books &amp; Periodicals</v>
          </cell>
          <cell r="D759">
            <v>193470</v>
          </cell>
        </row>
        <row r="760">
          <cell r="C760" t="str">
            <v>414033 Tender fee</v>
          </cell>
          <cell r="D760">
            <v>131899</v>
          </cell>
        </row>
        <row r="761">
          <cell r="C761" t="str">
            <v>414034 Donations</v>
          </cell>
          <cell r="D761">
            <v>0</v>
          </cell>
        </row>
        <row r="762">
          <cell r="C762" t="str">
            <v>414036 Credit Card Subscription</v>
          </cell>
          <cell r="D762">
            <v>75617</v>
          </cell>
        </row>
        <row r="763">
          <cell r="C763" t="str">
            <v>414038 Domain Registration Charges</v>
          </cell>
          <cell r="D763">
            <v>3000</v>
          </cell>
        </row>
        <row r="764">
          <cell r="C764" t="str">
            <v>IDL-Course material Costs/ Recovery</v>
          </cell>
          <cell r="D764">
            <v>273230</v>
          </cell>
        </row>
        <row r="765">
          <cell r="C765" t="str">
            <v>IDL-Examination Cost</v>
          </cell>
          <cell r="D765">
            <v>220000</v>
          </cell>
        </row>
        <row r="766">
          <cell r="C766" t="str">
            <v>414099 Micellaneous Expenses</v>
          </cell>
          <cell r="D766">
            <v>19450</v>
          </cell>
        </row>
        <row r="768">
          <cell r="C768" t="str">
            <v>Sub Total</v>
          </cell>
          <cell r="D768">
            <v>17893623</v>
          </cell>
        </row>
        <row r="770">
          <cell r="C770" t="str">
            <v>Schedule total</v>
          </cell>
          <cell r="D770">
            <v>464372277</v>
          </cell>
        </row>
        <row r="772">
          <cell r="B772" t="str">
            <v>Schedule N</v>
          </cell>
          <cell r="C772" t="str">
            <v>SELLING &amp; DISTRIBUTION EXPENSES</v>
          </cell>
        </row>
        <row r="774">
          <cell r="B774">
            <v>1</v>
          </cell>
          <cell r="C774" t="str">
            <v>Freight &amp; Forwarding Charges</v>
          </cell>
        </row>
        <row r="775">
          <cell r="C775" t="str">
            <v>414011 Octroi Stock Transfer</v>
          </cell>
          <cell r="D775">
            <v>2194099</v>
          </cell>
        </row>
        <row r="776">
          <cell r="C776" t="str">
            <v>414012 Octroi Non recoverable</v>
          </cell>
          <cell r="D776">
            <v>-653179</v>
          </cell>
        </row>
        <row r="777">
          <cell r="C777" t="str">
            <v>414015 Freight outwards - Stock Transfer</v>
          </cell>
          <cell r="D777">
            <v>4130501</v>
          </cell>
        </row>
        <row r="778">
          <cell r="C778" t="str">
            <v>414016 Freight outwards non recoverable</v>
          </cell>
          <cell r="D778">
            <v>11203667</v>
          </cell>
        </row>
        <row r="779">
          <cell r="C779" t="str">
            <v>414037 Warehouse Ser. Chrgs</v>
          </cell>
          <cell r="D779">
            <v>1774841</v>
          </cell>
        </row>
        <row r="780">
          <cell r="C780" t="str">
            <v>Sub Total</v>
          </cell>
          <cell r="D780">
            <v>18649929</v>
          </cell>
        </row>
        <row r="783">
          <cell r="B783">
            <v>2</v>
          </cell>
          <cell r="C783" t="str">
            <v>Advertisement, Publicity &amp; Sales Promotion</v>
          </cell>
        </row>
        <row r="784">
          <cell r="C784" t="str">
            <v>412801 Advertisement  &amp; Publicity</v>
          </cell>
          <cell r="D784">
            <v>1740970</v>
          </cell>
        </row>
        <row r="785">
          <cell r="C785" t="str">
            <v>IDL- Advertisement Costs/ Recovery</v>
          </cell>
          <cell r="D785">
            <v>3405433</v>
          </cell>
        </row>
        <row r="786">
          <cell r="C786" t="str">
            <v>412802 Corporate Communication</v>
          </cell>
          <cell r="D786">
            <v>107386</v>
          </cell>
        </row>
        <row r="787">
          <cell r="C787" t="str">
            <v>412803 Sales Representative Expenses</v>
          </cell>
          <cell r="D787">
            <v>1507761</v>
          </cell>
        </row>
        <row r="788">
          <cell r="C788" t="str">
            <v>412804 Sponsorship for Seminars</v>
          </cell>
          <cell r="D788">
            <v>292500</v>
          </cell>
        </row>
        <row r="789">
          <cell r="C789" t="str">
            <v>412805 User Forum / Meet Expenses</v>
          </cell>
          <cell r="D789">
            <v>249462</v>
          </cell>
        </row>
        <row r="790">
          <cell r="C790" t="str">
            <v>412806 Entertainment</v>
          </cell>
          <cell r="D790">
            <v>552147</v>
          </cell>
        </row>
        <row r="791">
          <cell r="C791" t="str">
            <v>412807 Gifts &amp; Presents</v>
          </cell>
          <cell r="D791">
            <v>328417</v>
          </cell>
        </row>
        <row r="792">
          <cell r="C792" t="str">
            <v>Sub Total</v>
          </cell>
          <cell r="D792">
            <v>8184076</v>
          </cell>
        </row>
        <row r="794">
          <cell r="C794" t="str">
            <v>Schedule total</v>
          </cell>
          <cell r="D794">
            <v>26834005</v>
          </cell>
        </row>
        <row r="797">
          <cell r="B797" t="str">
            <v>Schedule O</v>
          </cell>
          <cell r="C797" t="str">
            <v>INTEREST &amp; FINANCE CHARGES</v>
          </cell>
        </row>
        <row r="799">
          <cell r="B799">
            <v>1</v>
          </cell>
          <cell r="C799" t="str">
            <v>Interest on Term Loans</v>
          </cell>
        </row>
        <row r="800">
          <cell r="C800" t="str">
            <v>420001 Interest on Term Loan - ABN Amro Bank</v>
          </cell>
          <cell r="D800">
            <v>16785587</v>
          </cell>
        </row>
        <row r="801">
          <cell r="C801" t="str">
            <v>Interest on Term Loan - Credit Lyonnais</v>
          </cell>
          <cell r="D801">
            <v>9401534</v>
          </cell>
        </row>
        <row r="802">
          <cell r="C802" t="str">
            <v>Interest on Term Loan - Bank of Maharshtra</v>
          </cell>
          <cell r="D802">
            <v>6213144</v>
          </cell>
        </row>
        <row r="804">
          <cell r="C804" t="str">
            <v>Sub Total</v>
          </cell>
          <cell r="D804">
            <v>32400265</v>
          </cell>
        </row>
        <row r="806">
          <cell r="B806">
            <v>2</v>
          </cell>
          <cell r="C806" t="str">
            <v>Interest on Cash Credit</v>
          </cell>
        </row>
        <row r="808">
          <cell r="C808" t="str">
            <v>420101 Interest on CC - Citi Bank</v>
          </cell>
          <cell r="D808">
            <v>315791</v>
          </cell>
        </row>
        <row r="809">
          <cell r="C809" t="str">
            <v>420102 Interest on CC - Credit Lyonnais- Delhi</v>
          </cell>
          <cell r="D809">
            <v>176474</v>
          </cell>
        </row>
        <row r="810">
          <cell r="C810" t="str">
            <v>420103 Interest on CC - ANZ Grindlays, Delhi.</v>
          </cell>
          <cell r="D810">
            <v>1276360</v>
          </cell>
        </row>
        <row r="811">
          <cell r="C811" t="str">
            <v>420104 Interest on CC - ICICI Bank,  Delhi</v>
          </cell>
          <cell r="D811">
            <v>2424405</v>
          </cell>
        </row>
        <row r="812">
          <cell r="C812" t="str">
            <v>420105 Interest on WCL - ANZ Grindlays Bank,  New Delhi</v>
          </cell>
          <cell r="D812">
            <v>1640514</v>
          </cell>
        </row>
        <row r="813">
          <cell r="C813" t="str">
            <v>420106 Interest on WCL - ICICI Bank,  Delhi</v>
          </cell>
          <cell r="D813">
            <v>0</v>
          </cell>
        </row>
        <row r="814">
          <cell r="C814" t="str">
            <v>420107 Interest on WCL - Credit Lyonnais, Delhi</v>
          </cell>
          <cell r="D814">
            <v>3381773</v>
          </cell>
        </row>
        <row r="815">
          <cell r="C815" t="str">
            <v>Interest on WCL - ABN AMRO, Delhi</v>
          </cell>
          <cell r="D815">
            <v>0</v>
          </cell>
        </row>
        <row r="816">
          <cell r="C816" t="str">
            <v>Interest on WCL - Citi Bank, Delhi</v>
          </cell>
          <cell r="D816">
            <v>1167021</v>
          </cell>
        </row>
        <row r="817">
          <cell r="C817" t="str">
            <v>Interest on CC - ABN AMRO,  Delhi</v>
          </cell>
          <cell r="D817">
            <v>6814</v>
          </cell>
        </row>
        <row r="818">
          <cell r="C818" t="str">
            <v>Interest on CC - Bank of Maharashtra</v>
          </cell>
          <cell r="D818">
            <v>3401193</v>
          </cell>
        </row>
        <row r="820">
          <cell r="C820" t="str">
            <v>Sub Total</v>
          </cell>
          <cell r="D820">
            <v>13790345</v>
          </cell>
        </row>
        <row r="822">
          <cell r="B822">
            <v>26</v>
          </cell>
          <cell r="C822" t="str">
            <v>Interest to others</v>
          </cell>
        </row>
        <row r="823">
          <cell r="C823" t="str">
            <v xml:space="preserve">414035 Interest on Others </v>
          </cell>
          <cell r="D823">
            <v>1145441</v>
          </cell>
        </row>
        <row r="825">
          <cell r="C825" t="str">
            <v>Sub Total</v>
          </cell>
          <cell r="D825">
            <v>1145441</v>
          </cell>
        </row>
        <row r="827">
          <cell r="B827">
            <v>3</v>
          </cell>
          <cell r="C827" t="str">
            <v>Bank Charges and commission</v>
          </cell>
        </row>
        <row r="828">
          <cell r="C828" t="str">
            <v>420201 Bank Charges</v>
          </cell>
          <cell r="D828">
            <v>1320418</v>
          </cell>
        </row>
        <row r="829">
          <cell r="C829" t="str">
            <v>420202 Bank  Guarantee Commission</v>
          </cell>
          <cell r="D829">
            <v>4948140</v>
          </cell>
        </row>
        <row r="831">
          <cell r="C831" t="str">
            <v>Sub Total</v>
          </cell>
          <cell r="D831">
            <v>6268558</v>
          </cell>
        </row>
        <row r="833">
          <cell r="C833" t="str">
            <v>Schedule total</v>
          </cell>
          <cell r="D833">
            <v>53604609</v>
          </cell>
        </row>
        <row r="836">
          <cell r="B836" t="str">
            <v>Schedule E</v>
          </cell>
          <cell r="C836" t="str">
            <v>Depreciation</v>
          </cell>
        </row>
        <row r="838">
          <cell r="C838" t="str">
            <v>430001 Depreciation - Buildings</v>
          </cell>
          <cell r="D838">
            <v>1137566</v>
          </cell>
        </row>
        <row r="839">
          <cell r="C839" t="str">
            <v>430002 Depreciation - Leasehold Land</v>
          </cell>
          <cell r="D839">
            <v>56387</v>
          </cell>
        </row>
        <row r="840">
          <cell r="C840" t="str">
            <v>430003 Depreciation - Plant &amp; Machinery</v>
          </cell>
          <cell r="D840">
            <v>74990425</v>
          </cell>
        </row>
        <row r="841">
          <cell r="C841" t="str">
            <v>430004 Depreciation - Office Equipment</v>
          </cell>
          <cell r="D841">
            <v>3438813</v>
          </cell>
        </row>
        <row r="842">
          <cell r="C842" t="str">
            <v>430005 Depreciation - Computers</v>
          </cell>
          <cell r="D842">
            <v>11970749</v>
          </cell>
        </row>
        <row r="843">
          <cell r="C843" t="str">
            <v>430006 Depreciation - Furniture &amp; Fixtures</v>
          </cell>
          <cell r="D843">
            <v>4410613</v>
          </cell>
        </row>
        <row r="844">
          <cell r="C844" t="str">
            <v>430007 Depreciation - L.easehold Improvements</v>
          </cell>
          <cell r="D844">
            <v>4313111</v>
          </cell>
        </row>
        <row r="845">
          <cell r="C845" t="str">
            <v>430008 Depreciation - Vehicles</v>
          </cell>
          <cell r="D845">
            <v>1136399</v>
          </cell>
        </row>
        <row r="846">
          <cell r="C846" t="str">
            <v>430009 Depreciation - Computer SW</v>
          </cell>
          <cell r="D846">
            <v>6030038</v>
          </cell>
        </row>
        <row r="847">
          <cell r="C847" t="str">
            <v xml:space="preserve">Depreciation - Equipments given on Rent </v>
          </cell>
          <cell r="D847">
            <v>2035472</v>
          </cell>
        </row>
        <row r="849">
          <cell r="C849" t="str">
            <v>Total</v>
          </cell>
          <cell r="D849">
            <v>109519573</v>
          </cell>
        </row>
        <row r="851">
          <cell r="B851" t="str">
            <v>Schedule I</v>
          </cell>
          <cell r="C851" t="str">
            <v>Preliminary Expenses written off</v>
          </cell>
        </row>
        <row r="853">
          <cell r="C853" t="str">
            <v>OQPSK Expenditure written off</v>
          </cell>
          <cell r="D853">
            <v>2914308</v>
          </cell>
        </row>
        <row r="855">
          <cell r="C855" t="str">
            <v>Total</v>
          </cell>
          <cell r="D855">
            <v>2914308</v>
          </cell>
        </row>
        <row r="858">
          <cell r="C858" t="str">
            <v>Provision For Income Tax</v>
          </cell>
        </row>
        <row r="860">
          <cell r="C860" t="str">
            <v>Prior period tax adjustment</v>
          </cell>
          <cell r="D860">
            <v>714637</v>
          </cell>
        </row>
        <row r="861">
          <cell r="C861" t="str">
            <v>Income Tax Expense</v>
          </cell>
          <cell r="D861">
            <v>35000000</v>
          </cell>
        </row>
        <row r="863">
          <cell r="C863" t="str">
            <v>Total</v>
          </cell>
          <cell r="D863">
            <v>35000000</v>
          </cell>
        </row>
        <row r="865">
          <cell r="C865" t="str">
            <v>Prior Period Items</v>
          </cell>
          <cell r="D865">
            <v>3128744</v>
          </cell>
        </row>
        <row r="867">
          <cell r="B867" t="str">
            <v>Detail of Prior Period Items</v>
          </cell>
        </row>
        <row r="869">
          <cell r="B869">
            <v>310001</v>
          </cell>
          <cell r="C869" t="str">
            <v xml:space="preserve">Commission </v>
          </cell>
          <cell r="D869">
            <v>-1884545</v>
          </cell>
        </row>
        <row r="870">
          <cell r="B870">
            <v>411102</v>
          </cell>
          <cell r="C870" t="str">
            <v>Lease Rent</v>
          </cell>
          <cell r="D870">
            <v>24288</v>
          </cell>
        </row>
        <row r="871">
          <cell r="B871">
            <v>411601</v>
          </cell>
          <cell r="C871" t="str">
            <v>Legal &amp; Professional Charges</v>
          </cell>
          <cell r="D871">
            <v>65205</v>
          </cell>
        </row>
        <row r="872">
          <cell r="B872">
            <v>412101</v>
          </cell>
          <cell r="C872" t="str">
            <v xml:space="preserve">Repairs &amp; Maintenance: Plant &amp; Machinery </v>
          </cell>
          <cell r="D872">
            <v>181577</v>
          </cell>
        </row>
        <row r="873">
          <cell r="B873">
            <v>412801</v>
          </cell>
          <cell r="C873" t="str">
            <v>Advertisement &amp; Publicity</v>
          </cell>
          <cell r="D873">
            <v>641250</v>
          </cell>
        </row>
        <row r="874">
          <cell r="B874">
            <v>413101</v>
          </cell>
          <cell r="C874" t="str">
            <v>Space Segment Charges</v>
          </cell>
          <cell r="D874">
            <v>1068755</v>
          </cell>
        </row>
        <row r="875">
          <cell r="B875">
            <v>413701</v>
          </cell>
          <cell r="C875" t="str">
            <v>custom duty</v>
          </cell>
          <cell r="D875">
            <v>81837</v>
          </cell>
        </row>
        <row r="876">
          <cell r="B876">
            <v>414012</v>
          </cell>
          <cell r="C876" t="str">
            <v>Octroi non recvoerable</v>
          </cell>
          <cell r="D876">
            <v>155877</v>
          </cell>
        </row>
        <row r="877">
          <cell r="B877">
            <v>499909</v>
          </cell>
          <cell r="C877" t="str">
            <v>Price difference account</v>
          </cell>
          <cell r="D877">
            <v>2794500</v>
          </cell>
        </row>
        <row r="879">
          <cell r="D879">
            <v>3128744</v>
          </cell>
        </row>
      </sheetData>
      <sheetData sheetId="3" refreshError="1">
        <row r="1">
          <cell r="A1" t="str">
            <v>HUGHES ESCORTS COMMUNICATION LTD</v>
          </cell>
          <cell r="C1">
            <v>0</v>
          </cell>
          <cell r="D1">
            <v>0</v>
          </cell>
        </row>
        <row r="2">
          <cell r="A2" t="str">
            <v>NEW DELHI</v>
          </cell>
          <cell r="B2" t="str">
            <v>HUGHES ESCORTS COMMUNICATIONS LIMITED</v>
          </cell>
          <cell r="C2">
            <v>-2</v>
          </cell>
          <cell r="D2">
            <v>-4</v>
          </cell>
        </row>
        <row r="3">
          <cell r="A3" t="str">
            <v>Account No</v>
          </cell>
          <cell r="B3" t="str">
            <v>Account Head/ Name</v>
          </cell>
          <cell r="C3" t="str">
            <v>Final Trial 310303</v>
          </cell>
          <cell r="D3" t="str">
            <v>Final 2001-02</v>
          </cell>
          <cell r="E3" t="str">
            <v>as on 110703- at 6.00</v>
          </cell>
          <cell r="G3" t="str">
            <v>Final Trial 310303</v>
          </cell>
          <cell r="H3" t="str">
            <v>Final 2001-02</v>
          </cell>
        </row>
        <row r="4">
          <cell r="A4">
            <v>100001</v>
          </cell>
          <cell r="B4" t="str">
            <v>Schedules forming part of the Balance Sheet</v>
          </cell>
          <cell r="C4">
            <v>-150000000</v>
          </cell>
          <cell r="D4">
            <v>-150000000</v>
          </cell>
          <cell r="E4">
            <v>-150000000</v>
          </cell>
          <cell r="G4">
            <v>-150000000</v>
          </cell>
          <cell r="H4">
            <v>-150000000</v>
          </cell>
        </row>
        <row r="5">
          <cell r="A5">
            <v>101101</v>
          </cell>
          <cell r="B5" t="str">
            <v>Profit &amp; Loss A/c.</v>
          </cell>
          <cell r="C5">
            <v>-269316400</v>
          </cell>
          <cell r="D5">
            <v>-220448484</v>
          </cell>
          <cell r="E5">
            <v>-269316399.80000001</v>
          </cell>
          <cell r="G5">
            <v>-269316399.80000001</v>
          </cell>
          <cell r="H5">
            <v>-220448483.63999999</v>
          </cell>
        </row>
        <row r="6">
          <cell r="A6">
            <v>110001</v>
          </cell>
          <cell r="B6" t="str">
            <v>Schedule E</v>
          </cell>
          <cell r="C6">
            <v>-118000000</v>
          </cell>
          <cell r="D6">
            <v>-150000000</v>
          </cell>
          <cell r="E6">
            <v>-118000000</v>
          </cell>
          <cell r="G6">
            <v>-118000000</v>
          </cell>
          <cell r="H6">
            <v>-150000000</v>
          </cell>
        </row>
        <row r="7">
          <cell r="A7">
            <v>110002</v>
          </cell>
          <cell r="B7" t="str">
            <v>Credit Lyonnais Term Loan</v>
          </cell>
          <cell r="C7">
            <v>-66666667</v>
          </cell>
          <cell r="D7">
            <v>-80000000</v>
          </cell>
          <cell r="E7">
            <v>-66666666.659999996</v>
          </cell>
          <cell r="G7">
            <v>-66666666.659999996</v>
          </cell>
          <cell r="H7">
            <v>-80000000</v>
          </cell>
        </row>
        <row r="8">
          <cell r="A8">
            <v>110003</v>
          </cell>
          <cell r="B8" t="str">
            <v>FIXED ASSETS</v>
          </cell>
          <cell r="C8">
            <v>-95000000</v>
          </cell>
          <cell r="D8">
            <v>0</v>
          </cell>
          <cell r="E8">
            <v>-95000000</v>
          </cell>
          <cell r="G8">
            <v>-95000000</v>
          </cell>
          <cell r="H8">
            <v>0</v>
          </cell>
        </row>
        <row r="9">
          <cell r="A9">
            <v>110201</v>
          </cell>
          <cell r="B9" t="str">
            <v>Cash Credit - Citi Bank, New Delhi</v>
          </cell>
          <cell r="C9">
            <v>0</v>
          </cell>
          <cell r="D9">
            <v>0</v>
          </cell>
          <cell r="E9">
            <v>0</v>
          </cell>
          <cell r="G9">
            <v>0</v>
          </cell>
          <cell r="H9">
            <v>0</v>
          </cell>
        </row>
        <row r="10">
          <cell r="A10">
            <v>110202</v>
          </cell>
          <cell r="B10" t="str">
            <v>Cash Credit - Credit Lyonias, New Delhi</v>
          </cell>
          <cell r="C10" t="str">
            <v>GROSS BLOCK AT COST</v>
          </cell>
          <cell r="D10">
            <v>-23700574</v>
          </cell>
          <cell r="E10">
            <v>9459453.0500000007</v>
          </cell>
          <cell r="G10" t="str">
            <v xml:space="preserve">         DEPRECIATION</v>
          </cell>
          <cell r="H10">
            <v>-23700574.440000001</v>
          </cell>
        </row>
        <row r="11">
          <cell r="A11">
            <v>110203</v>
          </cell>
          <cell r="B11" t="str">
            <v>Particulars</v>
          </cell>
          <cell r="C11" t="str">
            <v>As at</v>
          </cell>
          <cell r="D11" t="str">
            <v>Additions</v>
          </cell>
          <cell r="E11" t="str">
            <v>Adjustments/</v>
          </cell>
          <cell r="F11" t="str">
            <v>As at</v>
          </cell>
          <cell r="G11" t="str">
            <v>Upto</v>
          </cell>
          <cell r="H11" t="str">
            <v>Provided</v>
          </cell>
          <cell r="I11" t="str">
            <v>Adjustments</v>
          </cell>
        </row>
        <row r="12">
          <cell r="A12">
            <v>110204</v>
          </cell>
          <cell r="B12" t="str">
            <v>Cash Credit - ICICI Bank, New Delhi.</v>
          </cell>
          <cell r="C12" t="str">
            <v>01.04.2002</v>
          </cell>
          <cell r="D12" t="str">
            <v>during the</v>
          </cell>
          <cell r="E12" t="str">
            <v>Sales during</v>
          </cell>
          <cell r="F12" t="str">
            <v>31.03.2003</v>
          </cell>
          <cell r="G12" t="str">
            <v>01.04.2002</v>
          </cell>
          <cell r="H12" t="str">
            <v>during the</v>
          </cell>
          <cell r="I12" t="str">
            <v xml:space="preserve">during the </v>
          </cell>
        </row>
        <row r="13">
          <cell r="A13">
            <v>110205</v>
          </cell>
          <cell r="B13" t="str">
            <v>Cash Credit - Bank of Maharashtra, Gurgaon</v>
          </cell>
          <cell r="C13">
            <v>-1625210</v>
          </cell>
          <cell r="D13" t="str">
            <v>Year</v>
          </cell>
          <cell r="E13" t="str">
            <v>the Year</v>
          </cell>
          <cell r="G13">
            <v>-1625209.71</v>
          </cell>
          <cell r="H13" t="str">
            <v>Year</v>
          </cell>
          <cell r="I13" t="str">
            <v>Year</v>
          </cell>
        </row>
        <row r="14">
          <cell r="A14">
            <v>110226</v>
          </cell>
          <cell r="B14" t="str">
            <v>Working Capital Loan - ANZ Grindlays Bank,  Delhi.</v>
          </cell>
          <cell r="C14" t="str">
            <v>Rs.</v>
          </cell>
          <cell r="D14" t="str">
            <v>Rs.</v>
          </cell>
          <cell r="E14" t="str">
            <v>Rs.</v>
          </cell>
          <cell r="F14" t="str">
            <v>Rs.</v>
          </cell>
          <cell r="G14" t="str">
            <v>Rs.</v>
          </cell>
          <cell r="H14" t="str">
            <v>Rs.</v>
          </cell>
          <cell r="I14" t="str">
            <v>Rs.</v>
          </cell>
        </row>
        <row r="15">
          <cell r="A15">
            <v>110228</v>
          </cell>
          <cell r="B15" t="str">
            <v>Working Capital Loan - Credit Lyonnais,  Delhi.</v>
          </cell>
          <cell r="C15">
            <v>0</v>
          </cell>
          <cell r="D15">
            <v>-20000000</v>
          </cell>
          <cell r="E15">
            <v>0</v>
          </cell>
          <cell r="G15">
            <v>0</v>
          </cell>
          <cell r="H15">
            <v>-20000000</v>
          </cell>
        </row>
        <row r="16">
          <cell r="A16">
            <v>110229</v>
          </cell>
          <cell r="B16" t="str">
            <v>Leasehold Land</v>
          </cell>
          <cell r="C16">
            <v>5582900</v>
          </cell>
          <cell r="D16">
            <v>0</v>
          </cell>
          <cell r="E16">
            <v>0</v>
          </cell>
          <cell r="F16">
            <v>5582900</v>
          </cell>
          <cell r="G16">
            <v>286773</v>
          </cell>
          <cell r="H16">
            <v>56387</v>
          </cell>
          <cell r="I16">
            <v>0</v>
          </cell>
        </row>
        <row r="17">
          <cell r="A17">
            <v>110230</v>
          </cell>
          <cell r="B17" t="str">
            <v>Citi Bank - Working Capital Demand Loan A/c</v>
          </cell>
          <cell r="C17">
            <v>0</v>
          </cell>
          <cell r="D17">
            <v>0</v>
          </cell>
          <cell r="E17">
            <v>0</v>
          </cell>
          <cell r="G17">
            <v>0</v>
          </cell>
          <cell r="H17">
            <v>0</v>
          </cell>
        </row>
        <row r="18">
          <cell r="A18">
            <v>110401</v>
          </cell>
          <cell r="B18" t="str">
            <v>Building</v>
          </cell>
          <cell r="C18">
            <v>34130400</v>
          </cell>
          <cell r="D18">
            <v>0</v>
          </cell>
          <cell r="E18">
            <v>0</v>
          </cell>
          <cell r="F18">
            <v>34130400</v>
          </cell>
          <cell r="G18">
            <v>1501187</v>
          </cell>
          <cell r="H18">
            <v>1137566</v>
          </cell>
          <cell r="I18">
            <v>0</v>
          </cell>
        </row>
        <row r="19">
          <cell r="A19">
            <v>110404</v>
          </cell>
          <cell r="B19" t="str">
            <v>ICICI, New Delhi Clearing A/c. (CC)</v>
          </cell>
          <cell r="C19">
            <v>-25455256</v>
          </cell>
          <cell r="D19">
            <v>-28931643</v>
          </cell>
          <cell r="E19">
            <v>-25455255.539999999</v>
          </cell>
          <cell r="G19">
            <v>-25455255.539999999</v>
          </cell>
          <cell r="H19">
            <v>-28931642.850000001</v>
          </cell>
        </row>
        <row r="20">
          <cell r="A20">
            <v>110405</v>
          </cell>
          <cell r="B20" t="str">
            <v>Plant &amp; Machinery</v>
          </cell>
          <cell r="C20">
            <v>553397506</v>
          </cell>
          <cell r="D20">
            <v>25665136</v>
          </cell>
          <cell r="E20">
            <v>1392968</v>
          </cell>
          <cell r="F20">
            <v>577669674</v>
          </cell>
          <cell r="G20">
            <v>311997722</v>
          </cell>
          <cell r="H20">
            <v>74990425</v>
          </cell>
          <cell r="I20">
            <v>383066.19999999995</v>
          </cell>
        </row>
        <row r="21">
          <cell r="A21">
            <v>110406</v>
          </cell>
          <cell r="B21" t="str">
            <v>Commercial Paper</v>
          </cell>
          <cell r="C21">
            <v>0</v>
          </cell>
          <cell r="D21">
            <v>0</v>
          </cell>
          <cell r="E21">
            <v>0</v>
          </cell>
          <cell r="G21">
            <v>0</v>
          </cell>
          <cell r="H21">
            <v>0</v>
          </cell>
        </row>
        <row r="22">
          <cell r="A22">
            <v>120001</v>
          </cell>
          <cell r="B22" t="str">
            <v>Furniture &amp; Fixtures</v>
          </cell>
          <cell r="C22">
            <v>22871198</v>
          </cell>
          <cell r="D22">
            <v>2900673</v>
          </cell>
          <cell r="E22">
            <v>0</v>
          </cell>
          <cell r="F22">
            <v>25771871</v>
          </cell>
          <cell r="G22">
            <v>7750386</v>
          </cell>
          <cell r="H22">
            <v>4410613</v>
          </cell>
          <cell r="I22">
            <v>0</v>
          </cell>
        </row>
        <row r="23">
          <cell r="A23">
            <v>120002</v>
          </cell>
          <cell r="B23" t="str">
            <v>GR/IR-clearing - external procurement</v>
          </cell>
          <cell r="C23">
            <v>-1735156</v>
          </cell>
          <cell r="D23">
            <v>-10602064</v>
          </cell>
          <cell r="E23">
            <v>-1735156.13</v>
          </cell>
          <cell r="G23">
            <v>-1735156.13</v>
          </cell>
          <cell r="H23">
            <v>-10602063.800000001</v>
          </cell>
        </row>
        <row r="24">
          <cell r="A24">
            <v>120003</v>
          </cell>
          <cell r="B24" t="str">
            <v>Vehicles</v>
          </cell>
          <cell r="C24">
            <v>6439010</v>
          </cell>
          <cell r="D24">
            <v>1822538</v>
          </cell>
          <cell r="E24">
            <v>1371263</v>
          </cell>
          <cell r="F24">
            <v>6890285</v>
          </cell>
          <cell r="G24">
            <v>4930194</v>
          </cell>
          <cell r="H24">
            <v>1136399</v>
          </cell>
          <cell r="I24">
            <v>1309520.6499999999</v>
          </cell>
        </row>
        <row r="25">
          <cell r="A25">
            <v>120004</v>
          </cell>
          <cell r="B25" t="str">
            <v>Employees Reconciliation Account</v>
          </cell>
          <cell r="C25">
            <v>-117036</v>
          </cell>
          <cell r="D25">
            <v>-108111</v>
          </cell>
          <cell r="E25">
            <v>-117036</v>
          </cell>
          <cell r="G25">
            <v>-117036</v>
          </cell>
          <cell r="H25">
            <v>-108111.37</v>
          </cell>
        </row>
        <row r="26">
          <cell r="A26">
            <v>120005</v>
          </cell>
          <cell r="B26" t="str">
            <v>Office Equipment</v>
          </cell>
          <cell r="C26">
            <v>106979463</v>
          </cell>
          <cell r="D26">
            <v>25382391</v>
          </cell>
          <cell r="E26">
            <v>253568</v>
          </cell>
          <cell r="F26">
            <v>132108286</v>
          </cell>
          <cell r="G26">
            <v>47482548</v>
          </cell>
          <cell r="H26">
            <v>21439600</v>
          </cell>
          <cell r="I26">
            <v>126583.01999999999</v>
          </cell>
        </row>
        <row r="27">
          <cell r="A27">
            <v>120101</v>
          </cell>
          <cell r="B27" t="str">
            <v>Customers Down Payment Special GL</v>
          </cell>
          <cell r="C27">
            <v>-22888178</v>
          </cell>
          <cell r="D27">
            <v>-35842577</v>
          </cell>
          <cell r="E27">
            <v>-22888177.789999999</v>
          </cell>
          <cell r="G27">
            <v>-22888177.789999999</v>
          </cell>
          <cell r="H27">
            <v>-35842577.159999996</v>
          </cell>
        </row>
        <row r="28">
          <cell r="A28">
            <v>120103</v>
          </cell>
          <cell r="B28" t="str">
            <v>Leasehold Improvement</v>
          </cell>
          <cell r="C28">
            <v>24265178</v>
          </cell>
          <cell r="D28">
            <v>94492</v>
          </cell>
          <cell r="E28">
            <v>0</v>
          </cell>
          <cell r="F28">
            <v>24359670</v>
          </cell>
          <cell r="G28">
            <v>5516238</v>
          </cell>
          <cell r="H28">
            <v>4313111</v>
          </cell>
          <cell r="I28">
            <v>0</v>
          </cell>
        </row>
        <row r="29">
          <cell r="A29">
            <v>120301</v>
          </cell>
          <cell r="B29" t="str">
            <v>Salaries Payable</v>
          </cell>
          <cell r="C29">
            <v>-42798</v>
          </cell>
          <cell r="D29">
            <v>-4533870</v>
          </cell>
          <cell r="E29">
            <v>-42798</v>
          </cell>
          <cell r="G29">
            <v>-42798</v>
          </cell>
          <cell r="H29">
            <v>-4533870</v>
          </cell>
        </row>
        <row r="30">
          <cell r="A30">
            <v>120302</v>
          </cell>
          <cell r="B30" t="str">
            <v>Equipment given on rent</v>
          </cell>
          <cell r="C30">
            <v>10156749</v>
          </cell>
          <cell r="D30">
            <v>123651</v>
          </cell>
          <cell r="E30">
            <v>0</v>
          </cell>
          <cell r="F30">
            <v>10280400</v>
          </cell>
          <cell r="G30">
            <v>2664011</v>
          </cell>
          <cell r="H30">
            <v>2035472</v>
          </cell>
          <cell r="I30">
            <v>0</v>
          </cell>
        </row>
        <row r="31">
          <cell r="A31">
            <v>120303</v>
          </cell>
          <cell r="B31" t="str">
            <v>Monthly Reimbursement Payable (Travel)</v>
          </cell>
          <cell r="C31">
            <v>-479</v>
          </cell>
          <cell r="D31">
            <v>-269102</v>
          </cell>
          <cell r="E31">
            <v>-479</v>
          </cell>
          <cell r="G31">
            <v>-479</v>
          </cell>
          <cell r="H31">
            <v>-269101.83</v>
          </cell>
        </row>
        <row r="32">
          <cell r="A32">
            <v>120304</v>
          </cell>
          <cell r="B32" t="str">
            <v>TOTAL</v>
          </cell>
          <cell r="C32">
            <v>763822404</v>
          </cell>
          <cell r="D32">
            <v>55988881</v>
          </cell>
          <cell r="E32">
            <v>3017799</v>
          </cell>
          <cell r="F32">
            <v>816793486</v>
          </cell>
          <cell r="G32">
            <v>382129059</v>
          </cell>
          <cell r="H32">
            <v>109519573</v>
          </cell>
          <cell r="I32">
            <v>1819169.8699999999</v>
          </cell>
        </row>
        <row r="33">
          <cell r="A33">
            <v>120305</v>
          </cell>
          <cell r="B33" t="str">
            <v>PF Payable - Employer's contribution</v>
          </cell>
          <cell r="C33">
            <v>-180918</v>
          </cell>
          <cell r="D33">
            <v>-229409</v>
          </cell>
          <cell r="E33">
            <v>-180918</v>
          </cell>
          <cell r="G33">
            <v>-180918</v>
          </cell>
          <cell r="H33">
            <v>-229409</v>
          </cell>
        </row>
        <row r="34">
          <cell r="A34">
            <v>120306</v>
          </cell>
          <cell r="B34" t="str">
            <v>PREVIOUS YEAR</v>
          </cell>
          <cell r="C34">
            <v>545983042</v>
          </cell>
          <cell r="D34">
            <v>221561820</v>
          </cell>
          <cell r="E34">
            <v>3722458</v>
          </cell>
          <cell r="F34">
            <v>763822404</v>
          </cell>
          <cell r="G34">
            <v>285272615</v>
          </cell>
          <cell r="H34">
            <v>99223989</v>
          </cell>
          <cell r="I34">
            <v>2367545</v>
          </cell>
        </row>
        <row r="35">
          <cell r="A35">
            <v>120307</v>
          </cell>
          <cell r="B35" t="str">
            <v>PF Payable - Employee's contribution</v>
          </cell>
          <cell r="C35">
            <v>-297761</v>
          </cell>
          <cell r="D35">
            <v>-353427</v>
          </cell>
          <cell r="E35">
            <v>-297761</v>
          </cell>
          <cell r="G35">
            <v>-297761</v>
          </cell>
          <cell r="H35">
            <v>-353427</v>
          </cell>
        </row>
        <row r="36">
          <cell r="A36">
            <v>120308</v>
          </cell>
          <cell r="B36" t="str">
            <v>Notes:</v>
          </cell>
          <cell r="C36">
            <v>0</v>
          </cell>
          <cell r="D36">
            <v>0</v>
          </cell>
          <cell r="E36">
            <v>0</v>
          </cell>
          <cell r="G36">
            <v>0</v>
          </cell>
          <cell r="H36">
            <v>0</v>
          </cell>
        </row>
        <row r="37">
          <cell r="A37">
            <v>120309</v>
          </cell>
          <cell r="B37" t="str">
            <v>1) Additions to Fixed Assets during the year includes net exchange gain of Rs.79,500 (Previous Year Rs.962,474) on account of foreign exchange fluctuation.</v>
          </cell>
          <cell r="C37">
            <v>0</v>
          </cell>
          <cell r="D37">
            <v>0</v>
          </cell>
          <cell r="E37">
            <v>0</v>
          </cell>
          <cell r="G37">
            <v>0</v>
          </cell>
          <cell r="H37">
            <v>0</v>
          </cell>
        </row>
        <row r="38">
          <cell r="A38">
            <v>120310</v>
          </cell>
          <cell r="B38" t="str">
            <v>2) The land on which the building has been constructed has been taken on lease from Imaging Solutions Private Limited for a period of eleven years. The company may at any time, after</v>
          </cell>
          <cell r="C38">
            <v>0</v>
          </cell>
          <cell r="D38">
            <v>0</v>
          </cell>
          <cell r="E38">
            <v>0</v>
          </cell>
          <cell r="G38">
            <v>0</v>
          </cell>
          <cell r="H38">
            <v>0</v>
          </cell>
        </row>
        <row r="39">
          <cell r="A39">
            <v>120311</v>
          </cell>
          <cell r="B39" t="str">
            <v xml:space="preserve">    completion of the lease period of six years exercise its option to purchase the land at a predetermined price, subject to the approval of the Government authorities.</v>
          </cell>
          <cell r="C39">
            <v>-60069</v>
          </cell>
          <cell r="D39">
            <v>-21000</v>
          </cell>
          <cell r="E39">
            <v>-60069</v>
          </cell>
          <cell r="G39">
            <v>-60069</v>
          </cell>
          <cell r="H39">
            <v>-21000</v>
          </cell>
        </row>
        <row r="40">
          <cell r="A40">
            <v>120312</v>
          </cell>
          <cell r="B40" t="str">
            <v>3) Gross value of Fixed Assets includes borrowing costs of Rs.Nil ( Previous year Rs.1,983,094) capitalised during the year.</v>
          </cell>
          <cell r="C40">
            <v>-4740</v>
          </cell>
          <cell r="D40">
            <v>-18060</v>
          </cell>
          <cell r="E40">
            <v>-4740</v>
          </cell>
          <cell r="G40">
            <v>-4740</v>
          </cell>
          <cell r="H40">
            <v>-18060</v>
          </cell>
        </row>
        <row r="41">
          <cell r="A41">
            <v>120313</v>
          </cell>
          <cell r="B41" t="str">
            <v>4) Gross value of Fixed Assets includes assets of Rs.1,375,229 (Previous Year Rs.1,274,798) provided to the employees of the company.</v>
          </cell>
          <cell r="C41">
            <v>-1241738</v>
          </cell>
          <cell r="D41">
            <v>-1312954</v>
          </cell>
          <cell r="E41">
            <v>-1241738</v>
          </cell>
          <cell r="G41">
            <v>-1241738</v>
          </cell>
          <cell r="H41">
            <v>-1312954</v>
          </cell>
        </row>
        <row r="42">
          <cell r="A42">
            <v>120314</v>
          </cell>
          <cell r="B42" t="str">
            <v>HECL Employees' Provident Fund Trust</v>
          </cell>
          <cell r="C42">
            <v>0</v>
          </cell>
          <cell r="D42">
            <v>0</v>
          </cell>
          <cell r="E42">
            <v>0</v>
          </cell>
          <cell r="G42">
            <v>0</v>
          </cell>
          <cell r="H42">
            <v>0</v>
          </cell>
        </row>
        <row r="43">
          <cell r="A43">
            <v>120315</v>
          </cell>
          <cell r="B43" t="str">
            <v>Regional Provident Fund Commissioner</v>
          </cell>
          <cell r="C43">
            <v>-129654</v>
          </cell>
          <cell r="D43">
            <v>0</v>
          </cell>
          <cell r="E43">
            <v>-129654</v>
          </cell>
          <cell r="G43">
            <v>-129654</v>
          </cell>
          <cell r="H43">
            <v>0</v>
          </cell>
        </row>
        <row r="44">
          <cell r="A44">
            <v>120321</v>
          </cell>
          <cell r="B44" t="str">
            <v>Works Contract Tax Payable.</v>
          </cell>
          <cell r="C44">
            <v>-6385</v>
          </cell>
          <cell r="D44">
            <v>0</v>
          </cell>
          <cell r="E44">
            <v>-6385</v>
          </cell>
          <cell r="G44">
            <v>-6385</v>
          </cell>
          <cell r="H44">
            <v>0</v>
          </cell>
        </row>
        <row r="45">
          <cell r="A45">
            <v>120322</v>
          </cell>
          <cell r="B45" t="str">
            <v>Local Sales Tax Payable.</v>
          </cell>
          <cell r="C45">
            <v>-296879</v>
          </cell>
          <cell r="D45">
            <v>-120200</v>
          </cell>
          <cell r="E45">
            <v>-296878.81</v>
          </cell>
          <cell r="G45" t="str">
            <v>31.03.03</v>
          </cell>
          <cell r="H45" t="str">
            <v>31.03.02</v>
          </cell>
          <cell r="I45" t="str">
            <v>Additions</v>
          </cell>
        </row>
        <row r="46">
          <cell r="A46">
            <v>120323</v>
          </cell>
          <cell r="B46">
            <v>200101</v>
          </cell>
          <cell r="C46" t="str">
            <v>200101 Buildings</v>
          </cell>
          <cell r="D46">
            <v>-1035630</v>
          </cell>
          <cell r="E46">
            <v>-1623250.78</v>
          </cell>
          <cell r="G46">
            <v>34130400</v>
          </cell>
          <cell r="H46">
            <v>34130400</v>
          </cell>
          <cell r="I46">
            <v>0</v>
          </cell>
        </row>
        <row r="47">
          <cell r="A47">
            <v>120325</v>
          </cell>
          <cell r="B47">
            <v>200201</v>
          </cell>
          <cell r="C47" t="str">
            <v>200201 LEASEHOLD LAND</v>
          </cell>
          <cell r="D47">
            <v>0</v>
          </cell>
          <cell r="E47">
            <v>0</v>
          </cell>
          <cell r="G47">
            <v>5582900</v>
          </cell>
          <cell r="H47">
            <v>5582900</v>
          </cell>
          <cell r="I47">
            <v>0</v>
          </cell>
        </row>
        <row r="48">
          <cell r="A48">
            <v>120326</v>
          </cell>
          <cell r="B48">
            <v>200301</v>
          </cell>
          <cell r="C48" t="str">
            <v>200301 Plant &amp; Machinery</v>
          </cell>
          <cell r="D48">
            <v>-122442</v>
          </cell>
          <cell r="E48">
            <v>-402900</v>
          </cell>
          <cell r="G48">
            <v>573437541</v>
          </cell>
          <cell r="H48">
            <v>548721341</v>
          </cell>
          <cell r="I48">
            <v>24716200</v>
          </cell>
        </row>
        <row r="49">
          <cell r="A49">
            <v>120327</v>
          </cell>
          <cell r="B49">
            <v>200401</v>
          </cell>
          <cell r="C49" t="str">
            <v>200401 Office Equipment</v>
          </cell>
          <cell r="D49">
            <v>-1033394</v>
          </cell>
          <cell r="E49">
            <v>4569.96</v>
          </cell>
          <cell r="G49">
            <v>20441025</v>
          </cell>
          <cell r="H49">
            <v>19657955</v>
          </cell>
          <cell r="I49">
            <v>783070</v>
          </cell>
        </row>
        <row r="50">
          <cell r="A50">
            <v>120329</v>
          </cell>
          <cell r="B50">
            <v>200501</v>
          </cell>
          <cell r="C50" t="str">
            <v>200501 Computers</v>
          </cell>
          <cell r="D50">
            <v>-370642</v>
          </cell>
          <cell r="E50">
            <v>1721</v>
          </cell>
          <cell r="G50">
            <v>76817693</v>
          </cell>
          <cell r="H50">
            <v>68491625</v>
          </cell>
          <cell r="I50">
            <v>8326068</v>
          </cell>
        </row>
        <row r="51">
          <cell r="A51">
            <v>120330</v>
          </cell>
          <cell r="B51">
            <v>200601</v>
          </cell>
          <cell r="C51" t="str">
            <v>200601 Furniture &amp; Fixtures</v>
          </cell>
          <cell r="D51">
            <v>-852338</v>
          </cell>
          <cell r="E51">
            <v>-1261416.6399999999</v>
          </cell>
          <cell r="G51">
            <v>25678420</v>
          </cell>
          <cell r="H51">
            <v>22871198</v>
          </cell>
          <cell r="I51">
            <v>2807222</v>
          </cell>
        </row>
        <row r="52">
          <cell r="A52">
            <v>120331</v>
          </cell>
          <cell r="B52">
            <v>200701</v>
          </cell>
          <cell r="C52" t="str">
            <v>200701 Leasehold Improvements.</v>
          </cell>
          <cell r="D52">
            <v>-771143</v>
          </cell>
          <cell r="E52">
            <v>320107</v>
          </cell>
          <cell r="G52">
            <v>24359670</v>
          </cell>
          <cell r="H52">
            <v>24265178</v>
          </cell>
          <cell r="I52">
            <v>94492</v>
          </cell>
        </row>
        <row r="53">
          <cell r="A53">
            <v>120332</v>
          </cell>
          <cell r="B53">
            <v>200801</v>
          </cell>
          <cell r="C53" t="str">
            <v>200801 Vehicles</v>
          </cell>
          <cell r="D53">
            <v>0</v>
          </cell>
          <cell r="E53">
            <v>-1373272.18</v>
          </cell>
          <cell r="G53">
            <v>6890285</v>
          </cell>
          <cell r="H53">
            <v>6439010</v>
          </cell>
          <cell r="I53">
            <v>451275</v>
          </cell>
        </row>
        <row r="54">
          <cell r="A54">
            <v>120333</v>
          </cell>
          <cell r="B54">
            <v>200901</v>
          </cell>
          <cell r="C54" t="str">
            <v>200901 Capitalised Software</v>
          </cell>
          <cell r="D54">
            <v>-74549</v>
          </cell>
          <cell r="E54">
            <v>-45653</v>
          </cell>
          <cell r="G54">
            <v>38182866</v>
          </cell>
          <cell r="H54">
            <v>21962330</v>
          </cell>
          <cell r="I54">
            <v>16220536</v>
          </cell>
        </row>
        <row r="55">
          <cell r="A55">
            <v>120334</v>
          </cell>
          <cell r="B55">
            <v>202002</v>
          </cell>
          <cell r="C55" t="str">
            <v>202002 Plant &amp; Machinery - Additional</v>
          </cell>
          <cell r="D55">
            <v>-689</v>
          </cell>
          <cell r="E55">
            <v>-2867</v>
          </cell>
          <cell r="G55">
            <v>4232133</v>
          </cell>
          <cell r="H55">
            <v>4676165</v>
          </cell>
          <cell r="I55">
            <v>-444032</v>
          </cell>
        </row>
        <row r="56">
          <cell r="A56">
            <v>120335</v>
          </cell>
          <cell r="B56">
            <v>202003</v>
          </cell>
          <cell r="C56" t="str">
            <v>202003 Office Equipment - Additional</v>
          </cell>
          <cell r="D56">
            <v>0</v>
          </cell>
          <cell r="E56">
            <v>0</v>
          </cell>
          <cell r="G56">
            <v>1797137</v>
          </cell>
          <cell r="H56">
            <v>1890588</v>
          </cell>
          <cell r="I56">
            <v>-93451</v>
          </cell>
        </row>
        <row r="57">
          <cell r="A57">
            <v>120336</v>
          </cell>
          <cell r="B57">
            <v>202004</v>
          </cell>
          <cell r="C57" t="str">
            <v>Computers  - Additional</v>
          </cell>
          <cell r="D57">
            <v>0</v>
          </cell>
          <cell r="E57">
            <v>-3220</v>
          </cell>
          <cell r="G57">
            <v>-5130435</v>
          </cell>
          <cell r="H57">
            <v>-5023035</v>
          </cell>
          <cell r="I57">
            <v>-107400</v>
          </cell>
        </row>
        <row r="58">
          <cell r="A58">
            <v>120337</v>
          </cell>
          <cell r="B58">
            <v>202006</v>
          </cell>
          <cell r="C58" t="str">
            <v>Furniture &amp; Fixtures - Additional</v>
          </cell>
          <cell r="D58">
            <v>0</v>
          </cell>
          <cell r="E58">
            <v>0</v>
          </cell>
          <cell r="G58">
            <v>93451</v>
          </cell>
          <cell r="H58">
            <v>0</v>
          </cell>
          <cell r="I58">
            <v>93451</v>
          </cell>
        </row>
        <row r="59">
          <cell r="A59">
            <v>120338</v>
          </cell>
          <cell r="B59">
            <v>202005</v>
          </cell>
          <cell r="C59" t="str">
            <v>Equipment given on rent</v>
          </cell>
          <cell r="D59">
            <v>-602486</v>
          </cell>
          <cell r="E59">
            <v>-7801241.6500000004</v>
          </cell>
          <cell r="G59">
            <v>10280400</v>
          </cell>
          <cell r="H59">
            <v>10156749</v>
          </cell>
          <cell r="I59">
            <v>123651</v>
          </cell>
        </row>
        <row r="60">
          <cell r="A60">
            <v>120341</v>
          </cell>
          <cell r="B60" t="str">
            <v>Freight Inwards Payable</v>
          </cell>
          <cell r="C60">
            <v>0</v>
          </cell>
          <cell r="D60">
            <v>-27515</v>
          </cell>
          <cell r="E60">
            <v>0</v>
          </cell>
          <cell r="G60">
            <v>816793486</v>
          </cell>
          <cell r="H60">
            <v>763822404</v>
          </cell>
          <cell r="I60">
            <v>52971082</v>
          </cell>
        </row>
        <row r="61">
          <cell r="A61">
            <v>120342</v>
          </cell>
          <cell r="B61" t="str">
            <v>Insurance  Payable</v>
          </cell>
          <cell r="C61">
            <v>-46449</v>
          </cell>
          <cell r="D61">
            <v>0</v>
          </cell>
          <cell r="E61">
            <v>-46448.54</v>
          </cell>
          <cell r="G61">
            <v>-46448.54</v>
          </cell>
          <cell r="H61">
            <v>0</v>
          </cell>
        </row>
        <row r="62">
          <cell r="A62">
            <v>120343</v>
          </cell>
          <cell r="B62">
            <v>201001</v>
          </cell>
          <cell r="C62" t="str">
            <v>201001 Accumulated Depreciation Buildings</v>
          </cell>
          <cell r="D62">
            <v>0</v>
          </cell>
          <cell r="E62">
            <v>-80169</v>
          </cell>
          <cell r="G62">
            <v>-2638754</v>
          </cell>
          <cell r="H62">
            <v>-1501188</v>
          </cell>
          <cell r="I62">
            <v>-1137566</v>
          </cell>
        </row>
        <row r="63">
          <cell r="A63">
            <v>120344</v>
          </cell>
          <cell r="B63">
            <v>201101</v>
          </cell>
          <cell r="C63" t="str">
            <v>201101 Accumulated Depreciation Leasehold Land</v>
          </cell>
          <cell r="D63">
            <v>-1012201</v>
          </cell>
          <cell r="E63">
            <v>0</v>
          </cell>
          <cell r="G63">
            <v>-343161</v>
          </cell>
          <cell r="H63">
            <v>-286774</v>
          </cell>
          <cell r="I63">
            <v>-56387</v>
          </cell>
        </row>
        <row r="64">
          <cell r="A64">
            <v>120352</v>
          </cell>
          <cell r="B64">
            <v>201201</v>
          </cell>
          <cell r="C64" t="str">
            <v>201201 Accumulated Depreciation Plant &amp; Machinery.</v>
          </cell>
          <cell r="D64">
            <v>-22404390</v>
          </cell>
          <cell r="E64">
            <v>-22103965</v>
          </cell>
          <cell r="G64">
            <v>-386406994</v>
          </cell>
          <cell r="H64">
            <v>-311799635</v>
          </cell>
          <cell r="I64">
            <v>-74607359</v>
          </cell>
        </row>
        <row r="65">
          <cell r="A65">
            <v>120353</v>
          </cell>
          <cell r="B65">
            <v>201301</v>
          </cell>
          <cell r="C65" t="str">
            <v>201301 Accumulated Depreciation Office Equipment</v>
          </cell>
          <cell r="D65">
            <v>-822049</v>
          </cell>
          <cell r="E65">
            <v>-1161162</v>
          </cell>
          <cell r="G65">
            <v>-12686923</v>
          </cell>
          <cell r="H65">
            <v>-9374693</v>
          </cell>
          <cell r="I65">
            <v>-3312230</v>
          </cell>
        </row>
        <row r="66">
          <cell r="A66">
            <v>120354</v>
          </cell>
          <cell r="B66">
            <v>201401</v>
          </cell>
          <cell r="C66" t="str">
            <v>201401 Accumulated Depreciation Furniture &amp; Fixtures</v>
          </cell>
          <cell r="D66">
            <v>0</v>
          </cell>
          <cell r="E66">
            <v>0</v>
          </cell>
          <cell r="G66">
            <v>-12161000</v>
          </cell>
          <cell r="H66">
            <v>-7750387</v>
          </cell>
          <cell r="I66">
            <v>-4410613</v>
          </cell>
        </row>
        <row r="67">
          <cell r="A67">
            <v>120355</v>
          </cell>
          <cell r="B67">
            <v>201501</v>
          </cell>
          <cell r="C67" t="str">
            <v>201501 Accumulated Depreciation Computers</v>
          </cell>
          <cell r="D67">
            <v>-16</v>
          </cell>
          <cell r="E67">
            <v>-26</v>
          </cell>
          <cell r="G67">
            <v>-45973500</v>
          </cell>
          <cell r="H67">
            <v>-34002752</v>
          </cell>
          <cell r="I67">
            <v>-11970748</v>
          </cell>
        </row>
        <row r="68">
          <cell r="A68">
            <v>120356</v>
          </cell>
          <cell r="B68">
            <v>201601</v>
          </cell>
          <cell r="C68" t="str">
            <v>201601 Accumulated Depreciation Leasehold Improvements</v>
          </cell>
          <cell r="D68">
            <v>-462797</v>
          </cell>
          <cell r="E68">
            <v>-27371959.57</v>
          </cell>
          <cell r="G68">
            <v>-9829349</v>
          </cell>
          <cell r="H68">
            <v>-5516237</v>
          </cell>
          <cell r="I68">
            <v>-4313112</v>
          </cell>
        </row>
        <row r="69">
          <cell r="A69">
            <v>120357</v>
          </cell>
          <cell r="B69">
            <v>201701</v>
          </cell>
          <cell r="C69" t="str">
            <v>201701 Accumulated Depreciation Vehicles</v>
          </cell>
          <cell r="D69">
            <v>0</v>
          </cell>
          <cell r="E69">
            <v>-2751328</v>
          </cell>
          <cell r="G69">
            <v>-4757073</v>
          </cell>
          <cell r="H69">
            <v>-4930194</v>
          </cell>
          <cell r="I69">
            <v>173121</v>
          </cell>
        </row>
        <row r="70">
          <cell r="A70">
            <v>120361</v>
          </cell>
          <cell r="B70">
            <v>201801</v>
          </cell>
          <cell r="C70" t="str">
            <v>201801 Accumulated Depreciation Computer Software</v>
          </cell>
          <cell r="D70">
            <v>-105993612</v>
          </cell>
          <cell r="E70">
            <v>-99295391.090000004</v>
          </cell>
          <cell r="G70">
            <v>-9631862</v>
          </cell>
          <cell r="H70">
            <v>-3601824</v>
          </cell>
          <cell r="I70">
            <v>-6030038</v>
          </cell>
        </row>
        <row r="71">
          <cell r="A71">
            <v>120362</v>
          </cell>
          <cell r="B71">
            <v>203001</v>
          </cell>
          <cell r="C71" t="str">
            <v>Accumulated  Depreciation - Adjustment</v>
          </cell>
          <cell r="D71">
            <v>3887</v>
          </cell>
          <cell r="E71">
            <v>0</v>
          </cell>
          <cell r="G71">
            <v>-198086</v>
          </cell>
          <cell r="H71">
            <v>-198086</v>
          </cell>
          <cell r="I71">
            <v>0</v>
          </cell>
        </row>
        <row r="72">
          <cell r="A72">
            <v>120363</v>
          </cell>
          <cell r="B72">
            <v>203002</v>
          </cell>
          <cell r="C72" t="str">
            <v>Accumulated  Depreciation - Computers Adjustment</v>
          </cell>
          <cell r="D72">
            <v>-3400000</v>
          </cell>
          <cell r="E72">
            <v>0</v>
          </cell>
          <cell r="G72">
            <v>733299</v>
          </cell>
          <cell r="H72">
            <v>733299</v>
          </cell>
          <cell r="I72">
            <v>0</v>
          </cell>
        </row>
        <row r="73">
          <cell r="A73">
            <v>120366</v>
          </cell>
          <cell r="B73">
            <v>203003</v>
          </cell>
          <cell r="C73" t="str">
            <v>Accumulated  Depreciation - Office equipment Adjustment</v>
          </cell>
          <cell r="D73">
            <v>-250000</v>
          </cell>
          <cell r="E73">
            <v>-3864254.45</v>
          </cell>
          <cell r="G73">
            <v>-1236578</v>
          </cell>
          <cell r="H73">
            <v>-1236578</v>
          </cell>
          <cell r="I73">
            <v>0</v>
          </cell>
        </row>
        <row r="74">
          <cell r="A74">
            <v>120367</v>
          </cell>
          <cell r="B74">
            <v>203004</v>
          </cell>
          <cell r="C74" t="str">
            <v>Accumulated  Deprn. - Adjustment Leasehold Improve</v>
          </cell>
          <cell r="D74">
            <v>-2812710</v>
          </cell>
          <cell r="E74">
            <v>0</v>
          </cell>
          <cell r="G74">
            <v>1</v>
          </cell>
          <cell r="H74">
            <v>1</v>
          </cell>
          <cell r="I74">
            <v>0</v>
          </cell>
        </row>
        <row r="75">
          <cell r="A75">
            <v>120368</v>
          </cell>
          <cell r="B75">
            <v>203006</v>
          </cell>
          <cell r="C75" t="str">
            <v>Accumulated  Deprn. - Adjustment Furniture &amp; Fixtu</v>
          </cell>
          <cell r="D75">
            <v>-817203</v>
          </cell>
          <cell r="E75">
            <v>-66036</v>
          </cell>
          <cell r="G75">
            <v>1</v>
          </cell>
          <cell r="H75">
            <v>1</v>
          </cell>
          <cell r="I75">
            <v>0</v>
          </cell>
        </row>
        <row r="76">
          <cell r="A76">
            <v>120369</v>
          </cell>
          <cell r="B76">
            <v>203007</v>
          </cell>
          <cell r="C76" t="str">
            <v>Accumulated Depreciation Rental equipment</v>
          </cell>
          <cell r="D76">
            <v>1347748222</v>
          </cell>
          <cell r="E76">
            <v>1445735369.6500001</v>
          </cell>
          <cell r="G76">
            <v>-4699483</v>
          </cell>
          <cell r="H76">
            <v>-2664011</v>
          </cell>
          <cell r="I76">
            <v>-2035472</v>
          </cell>
        </row>
        <row r="77">
          <cell r="A77">
            <v>120370</v>
          </cell>
          <cell r="B77" t="str">
            <v>Letter of Credit Issued to Suppliers</v>
          </cell>
          <cell r="C77">
            <v>0</v>
          </cell>
          <cell r="D77">
            <v>326964024</v>
          </cell>
          <cell r="E77">
            <v>0</v>
          </cell>
          <cell r="G77">
            <v>-489829462</v>
          </cell>
          <cell r="H77">
            <v>-382129058</v>
          </cell>
          <cell r="I77">
            <v>-107700404</v>
          </cell>
        </row>
        <row r="78">
          <cell r="A78">
            <v>120371</v>
          </cell>
          <cell r="B78" t="str">
            <v>Bank Guarantee - Centurion Bank Ltd</v>
          </cell>
          <cell r="C78">
            <v>-15036367</v>
          </cell>
          <cell r="D78">
            <v>-15118867</v>
          </cell>
          <cell r="E78">
            <v>-15036366.6</v>
          </cell>
          <cell r="G78">
            <v>-15036366.6</v>
          </cell>
          <cell r="H78">
            <v>-15118866.6</v>
          </cell>
        </row>
        <row r="79">
          <cell r="A79">
            <v>120372</v>
          </cell>
          <cell r="B79">
            <v>430001</v>
          </cell>
          <cell r="C79" t="str">
            <v>430001 Depreciation - Buildings</v>
          </cell>
          <cell r="D79">
            <v>-78439999</v>
          </cell>
          <cell r="E79">
            <v>-139054162.05000001</v>
          </cell>
          <cell r="G79">
            <v>1137566</v>
          </cell>
          <cell r="H79">
            <v>1137566</v>
          </cell>
          <cell r="I79">
            <v>1137566</v>
          </cell>
        </row>
        <row r="80">
          <cell r="A80">
            <v>120373</v>
          </cell>
          <cell r="B80">
            <v>430002</v>
          </cell>
          <cell r="C80" t="str">
            <v>430002 Depreciation - Leasehold Land</v>
          </cell>
          <cell r="D80">
            <v>-129710721</v>
          </cell>
          <cell r="E80">
            <v>-144710721</v>
          </cell>
          <cell r="G80">
            <v>56387</v>
          </cell>
          <cell r="H80">
            <v>56387</v>
          </cell>
          <cell r="I80">
            <v>56387</v>
          </cell>
        </row>
        <row r="81">
          <cell r="A81">
            <v>120374</v>
          </cell>
          <cell r="B81">
            <v>430003</v>
          </cell>
          <cell r="C81" t="str">
            <v>430003 Depreciation - Plant &amp; Machinery</v>
          </cell>
          <cell r="D81">
            <v>0</v>
          </cell>
          <cell r="E81">
            <v>0</v>
          </cell>
          <cell r="G81">
            <v>74990425</v>
          </cell>
          <cell r="H81">
            <v>71073808</v>
          </cell>
          <cell r="I81">
            <v>74990425</v>
          </cell>
        </row>
        <row r="82">
          <cell r="A82">
            <v>120377</v>
          </cell>
          <cell r="B82">
            <v>430004</v>
          </cell>
          <cell r="C82" t="str">
            <v>430004 Depreciation - Office Equipment</v>
          </cell>
          <cell r="D82">
            <v>-41786480</v>
          </cell>
          <cell r="E82">
            <v>-39020360</v>
          </cell>
          <cell r="G82">
            <v>3438813</v>
          </cell>
          <cell r="H82">
            <v>3010920</v>
          </cell>
          <cell r="I82">
            <v>3438813</v>
          </cell>
        </row>
        <row r="83">
          <cell r="A83">
            <v>120378</v>
          </cell>
          <cell r="B83">
            <v>430005</v>
          </cell>
          <cell r="C83" t="str">
            <v>430005 Depreciation - Computers</v>
          </cell>
          <cell r="D83">
            <v>0</v>
          </cell>
          <cell r="E83">
            <v>0</v>
          </cell>
          <cell r="G83">
            <v>11970749</v>
          </cell>
          <cell r="H83">
            <v>10559612</v>
          </cell>
          <cell r="I83">
            <v>11970749</v>
          </cell>
        </row>
        <row r="84">
          <cell r="A84">
            <v>120379</v>
          </cell>
          <cell r="B84">
            <v>430006</v>
          </cell>
          <cell r="C84" t="str">
            <v>430006 Depreciation - Furniture &amp; Fixtures</v>
          </cell>
          <cell r="D84">
            <v>-1000000000</v>
          </cell>
          <cell r="E84">
            <v>-1000000000</v>
          </cell>
          <cell r="G84">
            <v>4410613</v>
          </cell>
          <cell r="H84">
            <v>4200039</v>
          </cell>
          <cell r="I84">
            <v>4410613</v>
          </cell>
        </row>
        <row r="85">
          <cell r="A85">
            <v>120380</v>
          </cell>
          <cell r="B85">
            <v>430007</v>
          </cell>
          <cell r="C85" t="str">
            <v>430007 Depreciation - L.easehold Improvements</v>
          </cell>
          <cell r="D85">
            <v>-82692155</v>
          </cell>
          <cell r="E85">
            <v>-107913760</v>
          </cell>
          <cell r="G85">
            <v>4313111</v>
          </cell>
          <cell r="H85">
            <v>1986350</v>
          </cell>
          <cell r="I85">
            <v>4313111</v>
          </cell>
        </row>
        <row r="86">
          <cell r="A86">
            <v>121001</v>
          </cell>
          <cell r="B86">
            <v>430008</v>
          </cell>
          <cell r="C86" t="str">
            <v>430008 Depreciation - Vehicles</v>
          </cell>
          <cell r="D86">
            <v>-213603180</v>
          </cell>
          <cell r="E86">
            <v>-212776781</v>
          </cell>
          <cell r="G86">
            <v>1136399</v>
          </cell>
          <cell r="H86">
            <v>1044649</v>
          </cell>
          <cell r="I86">
            <v>1136399</v>
          </cell>
        </row>
        <row r="87">
          <cell r="A87">
            <v>121101</v>
          </cell>
          <cell r="B87">
            <v>430009</v>
          </cell>
          <cell r="C87" t="str">
            <v>430009 Depreciation - Computer SW</v>
          </cell>
          <cell r="D87">
            <v>-7500000</v>
          </cell>
          <cell r="E87">
            <v>0</v>
          </cell>
          <cell r="G87">
            <v>6030038</v>
          </cell>
          <cell r="H87">
            <v>3490647</v>
          </cell>
          <cell r="I87">
            <v>6030038</v>
          </cell>
        </row>
        <row r="88">
          <cell r="A88">
            <v>121301</v>
          </cell>
          <cell r="B88">
            <v>430010</v>
          </cell>
          <cell r="C88" t="str">
            <v>Depreciation Rental equipment</v>
          </cell>
          <cell r="D88">
            <v>-6870000</v>
          </cell>
          <cell r="E88">
            <v>-3732707</v>
          </cell>
          <cell r="G88">
            <v>2035472</v>
          </cell>
          <cell r="H88">
            <v>2664011</v>
          </cell>
          <cell r="I88">
            <v>2035472</v>
          </cell>
        </row>
        <row r="89">
          <cell r="A89">
            <v>121401</v>
          </cell>
          <cell r="B89" t="str">
            <v>Provision for Gratuity.</v>
          </cell>
          <cell r="C89">
            <v>-3664236</v>
          </cell>
          <cell r="D89">
            <v>-3976564</v>
          </cell>
          <cell r="E89">
            <v>-3664236</v>
          </cell>
          <cell r="G89">
            <v>109519573</v>
          </cell>
          <cell r="H89">
            <v>99223989</v>
          </cell>
          <cell r="I89">
            <v>109519573</v>
          </cell>
        </row>
        <row r="90">
          <cell r="A90">
            <v>121402</v>
          </cell>
          <cell r="B90" t="str">
            <v>Provision for Bonus/MIP</v>
          </cell>
          <cell r="C90">
            <v>-13560774</v>
          </cell>
          <cell r="D90">
            <v>-7690000</v>
          </cell>
          <cell r="E90">
            <v>-13560774</v>
          </cell>
          <cell r="G90">
            <v>-13560774</v>
          </cell>
          <cell r="H90">
            <v>-7690000</v>
          </cell>
        </row>
        <row r="91">
          <cell r="A91">
            <v>121403</v>
          </cell>
          <cell r="B91" t="str">
            <v>Provision for Leave Encashment</v>
          </cell>
          <cell r="C91">
            <v>-1377316</v>
          </cell>
          <cell r="D91">
            <v>-1179421</v>
          </cell>
          <cell r="E91">
            <v>-1377316</v>
          </cell>
          <cell r="G91">
            <v>-1377316</v>
          </cell>
          <cell r="H91">
            <v>-1179421</v>
          </cell>
        </row>
        <row r="92">
          <cell r="A92">
            <v>130001</v>
          </cell>
          <cell r="B92" t="str">
            <v>Deferred Tax Liability</v>
          </cell>
          <cell r="C92">
            <v>0</v>
          </cell>
          <cell r="D92">
            <v>0</v>
          </cell>
          <cell r="E92">
            <v>0</v>
          </cell>
          <cell r="G92">
            <v>0</v>
          </cell>
          <cell r="H92">
            <v>0</v>
          </cell>
        </row>
        <row r="93">
          <cell r="A93">
            <v>200101</v>
          </cell>
          <cell r="B93" t="str">
            <v>Buildings</v>
          </cell>
          <cell r="C93">
            <v>34130400</v>
          </cell>
          <cell r="D93">
            <v>34130400</v>
          </cell>
          <cell r="E93">
            <v>34130400</v>
          </cell>
          <cell r="G93">
            <v>34130400</v>
          </cell>
          <cell r="H93">
            <v>34130400</v>
          </cell>
        </row>
        <row r="94">
          <cell r="A94">
            <v>200201</v>
          </cell>
          <cell r="B94" t="str">
            <v>LEASEHOLD LAND</v>
          </cell>
          <cell r="C94">
            <v>5582900</v>
          </cell>
          <cell r="D94">
            <v>5582900</v>
          </cell>
          <cell r="E94">
            <v>5582900</v>
          </cell>
          <cell r="G94">
            <v>5582900</v>
          </cell>
          <cell r="H94">
            <v>5582900</v>
          </cell>
        </row>
        <row r="95">
          <cell r="A95">
            <v>200301</v>
          </cell>
          <cell r="B95" t="str">
            <v>Plant &amp; Machinery</v>
          </cell>
          <cell r="C95">
            <v>573437541</v>
          </cell>
          <cell r="D95">
            <v>548721341</v>
          </cell>
          <cell r="E95">
            <v>573437541.15999997</v>
          </cell>
          <cell r="G95">
            <v>573437541.15999997</v>
          </cell>
          <cell r="H95">
            <v>548721340.52999997</v>
          </cell>
        </row>
        <row r="96">
          <cell r="A96">
            <v>200401</v>
          </cell>
          <cell r="B96" t="str">
            <v>Office Equipment</v>
          </cell>
          <cell r="C96">
            <v>20441025</v>
          </cell>
          <cell r="D96">
            <v>19657955</v>
          </cell>
          <cell r="E96">
            <v>20441025.25</v>
          </cell>
          <cell r="G96">
            <v>20441025.25</v>
          </cell>
          <cell r="H96">
            <v>19657955.25</v>
          </cell>
        </row>
        <row r="97">
          <cell r="A97">
            <v>200501</v>
          </cell>
          <cell r="B97" t="str">
            <v>Computers</v>
          </cell>
          <cell r="C97">
            <v>76817693</v>
          </cell>
          <cell r="D97">
            <v>68491625</v>
          </cell>
          <cell r="E97">
            <v>76817692.579999998</v>
          </cell>
          <cell r="G97">
            <v>76817692.579999998</v>
          </cell>
          <cell r="H97">
            <v>68491625.099999994</v>
          </cell>
        </row>
        <row r="98">
          <cell r="A98">
            <v>200601</v>
          </cell>
          <cell r="B98" t="str">
            <v>Furniture &amp; Fixtures</v>
          </cell>
          <cell r="C98">
            <v>25678420</v>
          </cell>
          <cell r="D98">
            <v>22871198</v>
          </cell>
          <cell r="E98">
            <v>25678419.5</v>
          </cell>
          <cell r="G98">
            <v>25678419.5</v>
          </cell>
          <cell r="H98">
            <v>22871197.5</v>
          </cell>
        </row>
        <row r="99">
          <cell r="A99">
            <v>200701</v>
          </cell>
          <cell r="B99" t="str">
            <v>Leasehold Improvements.</v>
          </cell>
          <cell r="C99">
            <v>24359670</v>
          </cell>
          <cell r="D99">
            <v>24265178</v>
          </cell>
          <cell r="E99">
            <v>24359670</v>
          </cell>
          <cell r="G99">
            <v>24359670</v>
          </cell>
          <cell r="H99">
            <v>24265178</v>
          </cell>
        </row>
        <row r="100">
          <cell r="A100">
            <v>200801</v>
          </cell>
          <cell r="B100" t="str">
            <v>Vehicles</v>
          </cell>
          <cell r="C100">
            <v>6890285</v>
          </cell>
          <cell r="D100">
            <v>6439010</v>
          </cell>
          <cell r="E100">
            <v>6890284.5</v>
          </cell>
          <cell r="G100">
            <v>6890284.5</v>
          </cell>
          <cell r="H100">
            <v>6439009.5</v>
          </cell>
        </row>
        <row r="101">
          <cell r="A101">
            <v>200901</v>
          </cell>
          <cell r="B101" t="str">
            <v>Capitalised Software</v>
          </cell>
          <cell r="C101">
            <v>38182866</v>
          </cell>
          <cell r="D101">
            <v>21962330</v>
          </cell>
          <cell r="E101">
            <v>38182866.340000004</v>
          </cell>
          <cell r="G101">
            <v>38182866.340000004</v>
          </cell>
          <cell r="H101">
            <v>21962329.539999999</v>
          </cell>
        </row>
        <row r="102">
          <cell r="A102">
            <v>201001</v>
          </cell>
          <cell r="B102" t="str">
            <v>Accumulated Depreciation Buildings</v>
          </cell>
          <cell r="C102">
            <v>-2638754</v>
          </cell>
          <cell r="D102">
            <v>-1501188</v>
          </cell>
          <cell r="E102">
            <v>-2638753.7799999998</v>
          </cell>
          <cell r="G102">
            <v>-2638753.7799999998</v>
          </cell>
          <cell r="H102">
            <v>-1501187.55</v>
          </cell>
        </row>
        <row r="103">
          <cell r="A103">
            <v>201101</v>
          </cell>
          <cell r="B103" t="str">
            <v>Accumulated Depreciation Leasehold Land</v>
          </cell>
          <cell r="C103">
            <v>-343161</v>
          </cell>
          <cell r="D103">
            <v>-286774</v>
          </cell>
          <cell r="E103">
            <v>-343160.87</v>
          </cell>
          <cell r="G103">
            <v>-343160.87</v>
          </cell>
          <cell r="H103">
            <v>-286773.58</v>
          </cell>
        </row>
        <row r="104">
          <cell r="A104">
            <v>201201</v>
          </cell>
          <cell r="B104" t="str">
            <v>Accumulated Depreciation Plant &amp; Machinery.</v>
          </cell>
          <cell r="C104">
            <v>-386406994</v>
          </cell>
          <cell r="D104">
            <v>-311799635</v>
          </cell>
          <cell r="E104">
            <v>-386406994</v>
          </cell>
          <cell r="G104">
            <v>-386406994</v>
          </cell>
          <cell r="H104">
            <v>-311799635.23000002</v>
          </cell>
        </row>
        <row r="105">
          <cell r="A105">
            <v>201301</v>
          </cell>
          <cell r="B105" t="str">
            <v>Accumulated Depreciation Office Equipment</v>
          </cell>
          <cell r="C105">
            <v>-12686923</v>
          </cell>
          <cell r="D105">
            <v>-9374693</v>
          </cell>
          <cell r="E105">
            <v>-12686922.710000001</v>
          </cell>
          <cell r="G105">
            <v>-12686922.710000001</v>
          </cell>
          <cell r="H105">
            <v>-9374692.7699999996</v>
          </cell>
        </row>
        <row r="106">
          <cell r="A106">
            <v>201401</v>
          </cell>
          <cell r="B106" t="str">
            <v>Accumulated Depreciation Furniture &amp; Fixtures</v>
          </cell>
          <cell r="C106">
            <v>-12161000</v>
          </cell>
          <cell r="D106">
            <v>-7750387</v>
          </cell>
          <cell r="E106">
            <v>-12160999.720000001</v>
          </cell>
          <cell r="G106">
            <v>-12160999.720000001</v>
          </cell>
          <cell r="H106">
            <v>-7750386.5899999999</v>
          </cell>
        </row>
        <row r="107">
          <cell r="A107">
            <v>201501</v>
          </cell>
          <cell r="B107" t="str">
            <v>Accumulated Depreciation Computers</v>
          </cell>
          <cell r="C107">
            <v>-45973500</v>
          </cell>
          <cell r="D107">
            <v>-34002752</v>
          </cell>
          <cell r="E107">
            <v>-45973500.469999999</v>
          </cell>
          <cell r="G107">
            <v>-45973500.469999999</v>
          </cell>
          <cell r="H107">
            <v>-34002751.869999997</v>
          </cell>
        </row>
        <row r="108">
          <cell r="A108">
            <v>201601</v>
          </cell>
          <cell r="B108" t="str">
            <v>Accumulated Depreciation Leasehold Improvements</v>
          </cell>
          <cell r="C108">
            <v>-9829349</v>
          </cell>
          <cell r="D108">
            <v>-5516237</v>
          </cell>
          <cell r="E108">
            <v>-9829348.5600000005</v>
          </cell>
          <cell r="G108">
            <v>-9829348.5600000005</v>
          </cell>
          <cell r="H108">
            <v>-5516237.3600000003</v>
          </cell>
        </row>
        <row r="109">
          <cell r="A109">
            <v>201701</v>
          </cell>
          <cell r="B109" t="str">
            <v>Accumulated Depreciation Vehicles</v>
          </cell>
          <cell r="C109">
            <v>-4757073</v>
          </cell>
          <cell r="D109">
            <v>-4930194</v>
          </cell>
          <cell r="E109">
            <v>-4757072.93</v>
          </cell>
          <cell r="G109">
            <v>-4757072.93</v>
          </cell>
          <cell r="H109">
            <v>-4930194.2</v>
          </cell>
        </row>
        <row r="110">
          <cell r="A110">
            <v>201801</v>
          </cell>
          <cell r="B110" t="str">
            <v>Accumulated Depreciation Computer Software</v>
          </cell>
          <cell r="C110">
            <v>-9631862</v>
          </cell>
          <cell r="D110">
            <v>-3601824</v>
          </cell>
          <cell r="E110">
            <v>-9631862.1400000006</v>
          </cell>
          <cell r="G110">
            <v>-9631862.1400000006</v>
          </cell>
          <cell r="H110">
            <v>-3601823.97</v>
          </cell>
        </row>
        <row r="111">
          <cell r="A111">
            <v>202001</v>
          </cell>
          <cell r="B111" t="str">
            <v>Capital Work in Progress</v>
          </cell>
          <cell r="C111">
            <v>0</v>
          </cell>
          <cell r="D111">
            <v>0</v>
          </cell>
          <cell r="E111">
            <v>0</v>
          </cell>
          <cell r="G111">
            <v>0</v>
          </cell>
          <cell r="H111">
            <v>0</v>
          </cell>
        </row>
        <row r="112">
          <cell r="A112">
            <v>202002</v>
          </cell>
          <cell r="B112" t="str">
            <v>Plant &amp; Machinery - Additional</v>
          </cell>
          <cell r="C112">
            <v>4232133</v>
          </cell>
          <cell r="D112">
            <v>4676165</v>
          </cell>
          <cell r="E112">
            <v>4232132.67</v>
          </cell>
          <cell r="G112">
            <v>4232132.67</v>
          </cell>
          <cell r="H112">
            <v>4676164.7</v>
          </cell>
        </row>
        <row r="113">
          <cell r="A113">
            <v>202003</v>
          </cell>
          <cell r="B113" t="str">
            <v>Office Equipment - Additional</v>
          </cell>
          <cell r="C113">
            <v>1797137</v>
          </cell>
          <cell r="D113">
            <v>1890588</v>
          </cell>
          <cell r="E113">
            <v>1797137</v>
          </cell>
          <cell r="G113">
            <v>1797137</v>
          </cell>
          <cell r="H113">
            <v>1890588</v>
          </cell>
        </row>
        <row r="114">
          <cell r="A114">
            <v>202004</v>
          </cell>
          <cell r="B114" t="str">
            <v>Computers  - Additional</v>
          </cell>
          <cell r="C114">
            <v>-5130435</v>
          </cell>
          <cell r="D114">
            <v>-5023035</v>
          </cell>
          <cell r="E114">
            <v>-5130434.97</v>
          </cell>
          <cell r="G114">
            <v>-5130434.97</v>
          </cell>
          <cell r="H114">
            <v>-5023035</v>
          </cell>
        </row>
        <row r="115">
          <cell r="A115">
            <v>202005</v>
          </cell>
          <cell r="B115" t="str">
            <v>Equipment given on rent</v>
          </cell>
          <cell r="C115">
            <v>10280400</v>
          </cell>
          <cell r="D115">
            <v>10156749</v>
          </cell>
          <cell r="E115">
            <v>10280400.25</v>
          </cell>
          <cell r="G115">
            <v>10280400.25</v>
          </cell>
          <cell r="H115">
            <v>10156749</v>
          </cell>
        </row>
        <row r="116">
          <cell r="A116">
            <v>202006</v>
          </cell>
          <cell r="B116" t="str">
            <v>Furniture &amp; Fixtures - Additional</v>
          </cell>
          <cell r="C116">
            <v>93451</v>
          </cell>
          <cell r="D116">
            <v>0</v>
          </cell>
          <cell r="E116">
            <v>93451</v>
          </cell>
          <cell r="G116">
            <v>93451</v>
          </cell>
          <cell r="H116">
            <v>0</v>
          </cell>
        </row>
        <row r="117">
          <cell r="A117">
            <v>202201</v>
          </cell>
          <cell r="B117" t="str">
            <v>Revenue on Sale of Fixed Assets.</v>
          </cell>
          <cell r="C117">
            <v>0</v>
          </cell>
          <cell r="D117">
            <v>0</v>
          </cell>
          <cell r="E117">
            <v>0</v>
          </cell>
          <cell r="G117">
            <v>0</v>
          </cell>
          <cell r="H117">
            <v>0</v>
          </cell>
        </row>
        <row r="118">
          <cell r="A118">
            <v>203001</v>
          </cell>
          <cell r="B118" t="str">
            <v>Accumulated  Depreciation - Adjustment</v>
          </cell>
          <cell r="C118">
            <v>-198086</v>
          </cell>
          <cell r="D118">
            <v>-198086</v>
          </cell>
          <cell r="E118">
            <v>-198086</v>
          </cell>
          <cell r="G118">
            <v>-198086</v>
          </cell>
          <cell r="H118">
            <v>-198086</v>
          </cell>
        </row>
        <row r="119">
          <cell r="A119">
            <v>203002</v>
          </cell>
          <cell r="B119" t="str">
            <v>Accumulated  Depreciation - Computers Adjustment</v>
          </cell>
          <cell r="C119">
            <v>733299</v>
          </cell>
          <cell r="D119">
            <v>733299</v>
          </cell>
          <cell r="E119">
            <v>733299</v>
          </cell>
          <cell r="G119">
            <v>733299</v>
          </cell>
          <cell r="H119">
            <v>733299</v>
          </cell>
        </row>
        <row r="120">
          <cell r="A120">
            <v>203003</v>
          </cell>
          <cell r="B120" t="str">
            <v>Accumulated  Depreciation - Office equipment Adjustment</v>
          </cell>
          <cell r="C120">
            <v>-1236578</v>
          </cell>
          <cell r="D120">
            <v>-1236578</v>
          </cell>
          <cell r="E120">
            <v>-1236578</v>
          </cell>
          <cell r="G120">
            <v>-1236578</v>
          </cell>
          <cell r="H120">
            <v>-1236578</v>
          </cell>
        </row>
        <row r="121">
          <cell r="A121">
            <v>203004</v>
          </cell>
          <cell r="B121" t="str">
            <v>Accumulated  Deprn. - Adjustment Leasehold Improve</v>
          </cell>
          <cell r="C121">
            <v>1</v>
          </cell>
          <cell r="D121">
            <v>1</v>
          </cell>
          <cell r="E121">
            <v>1</v>
          </cell>
          <cell r="G121">
            <v>1</v>
          </cell>
          <cell r="H121">
            <v>1</v>
          </cell>
        </row>
        <row r="122">
          <cell r="A122">
            <v>203005</v>
          </cell>
          <cell r="B122" t="str">
            <v>Accumulated  Deprn. - Adjustment Plant &amp; machinery</v>
          </cell>
          <cell r="C122">
            <v>0</v>
          </cell>
          <cell r="D122">
            <v>0</v>
          </cell>
          <cell r="E122">
            <v>0</v>
          </cell>
          <cell r="G122">
            <v>0</v>
          </cell>
          <cell r="H122">
            <v>0</v>
          </cell>
        </row>
        <row r="123">
          <cell r="A123">
            <v>203006</v>
          </cell>
          <cell r="B123" t="str">
            <v>Accumulated  Deprn. - Adjustment Furniture &amp; Fixtu</v>
          </cell>
          <cell r="C123">
            <v>1</v>
          </cell>
          <cell r="D123">
            <v>1</v>
          </cell>
          <cell r="E123">
            <v>1</v>
          </cell>
          <cell r="G123">
            <v>1</v>
          </cell>
          <cell r="H123">
            <v>1</v>
          </cell>
        </row>
        <row r="124">
          <cell r="A124">
            <v>203007</v>
          </cell>
          <cell r="B124" t="str">
            <v>Accumulated Depreciation Rental equipment</v>
          </cell>
          <cell r="C124">
            <v>-4699483</v>
          </cell>
          <cell r="D124">
            <v>-2664011</v>
          </cell>
          <cell r="E124">
            <v>-4699482.51</v>
          </cell>
          <cell r="G124">
            <v>-4699482.51</v>
          </cell>
          <cell r="H124">
            <v>-2664011</v>
          </cell>
        </row>
        <row r="125">
          <cell r="A125">
            <v>210001</v>
          </cell>
          <cell r="B125" t="str">
            <v>Equity Investment in Ceycom - SriLanka.</v>
          </cell>
          <cell r="C125">
            <v>17425141</v>
          </cell>
          <cell r="D125">
            <v>17425141</v>
          </cell>
          <cell r="E125">
            <v>17425141</v>
          </cell>
          <cell r="G125">
            <v>17425141</v>
          </cell>
          <cell r="H125">
            <v>17425140.809999999</v>
          </cell>
        </row>
        <row r="126">
          <cell r="A126">
            <v>210002</v>
          </cell>
          <cell r="B126" t="str">
            <v>Provision for Impairment of Investments</v>
          </cell>
          <cell r="C126">
            <v>-17425141</v>
          </cell>
          <cell r="D126">
            <v>-17425141</v>
          </cell>
          <cell r="E126">
            <v>-17425141</v>
          </cell>
          <cell r="G126">
            <v>-17425141</v>
          </cell>
          <cell r="H126">
            <v>-17425141</v>
          </cell>
        </row>
        <row r="127">
          <cell r="A127">
            <v>220001</v>
          </cell>
          <cell r="B127" t="str">
            <v>Finished goods</v>
          </cell>
          <cell r="C127">
            <v>195149778</v>
          </cell>
          <cell r="D127">
            <v>176902221</v>
          </cell>
          <cell r="E127">
            <v>195149778.30000001</v>
          </cell>
          <cell r="G127">
            <v>195149778.30000001</v>
          </cell>
          <cell r="H127">
            <v>176902221.13</v>
          </cell>
        </row>
        <row r="128">
          <cell r="A128">
            <v>220101</v>
          </cell>
          <cell r="B128" t="str">
            <v>Finished Goods in Transit</v>
          </cell>
          <cell r="C128">
            <v>10974266</v>
          </cell>
          <cell r="D128">
            <v>23378670</v>
          </cell>
          <cell r="E128">
            <v>10974266</v>
          </cell>
          <cell r="G128">
            <v>10974266</v>
          </cell>
          <cell r="H128">
            <v>23378670</v>
          </cell>
        </row>
        <row r="129">
          <cell r="A129">
            <v>220102</v>
          </cell>
          <cell r="B129" t="str">
            <v>Finished Goods Adjustment</v>
          </cell>
          <cell r="C129">
            <v>-85045997</v>
          </cell>
          <cell r="D129">
            <v>-65187211</v>
          </cell>
          <cell r="E129">
            <v>-85045997.319999993</v>
          </cell>
          <cell r="G129">
            <v>-85045997.319999993</v>
          </cell>
          <cell r="H129">
            <v>-65187211.299999997</v>
          </cell>
        </row>
        <row r="130">
          <cell r="A130">
            <v>220201</v>
          </cell>
          <cell r="B130" t="str">
            <v>Loose Tools</v>
          </cell>
          <cell r="C130">
            <v>562929</v>
          </cell>
          <cell r="D130">
            <v>562929</v>
          </cell>
          <cell r="E130">
            <v>562929</v>
          </cell>
          <cell r="G130">
            <v>562929</v>
          </cell>
          <cell r="H130">
            <v>562929</v>
          </cell>
        </row>
        <row r="131">
          <cell r="A131">
            <v>220202</v>
          </cell>
          <cell r="B131" t="str">
            <v>Provision for Loose Tools</v>
          </cell>
          <cell r="C131">
            <v>-562929</v>
          </cell>
          <cell r="D131">
            <v>-562929</v>
          </cell>
          <cell r="E131">
            <v>-562929</v>
          </cell>
          <cell r="G131">
            <v>-562929</v>
          </cell>
          <cell r="H131">
            <v>-562929</v>
          </cell>
        </row>
        <row r="132">
          <cell r="A132">
            <v>221001</v>
          </cell>
          <cell r="B132" t="str">
            <v>Customers Reconciliation Account</v>
          </cell>
          <cell r="C132">
            <v>521783877</v>
          </cell>
          <cell r="D132">
            <v>511329457</v>
          </cell>
          <cell r="E132">
            <v>521783877.25</v>
          </cell>
          <cell r="G132">
            <v>521783877.25</v>
          </cell>
          <cell r="H132">
            <v>511329456.79000002</v>
          </cell>
        </row>
        <row r="133">
          <cell r="A133">
            <v>221002</v>
          </cell>
          <cell r="B133" t="str">
            <v>Provision for Doubtful Debts</v>
          </cell>
          <cell r="C133">
            <v>-33262566</v>
          </cell>
          <cell r="D133">
            <v>-28737450</v>
          </cell>
          <cell r="E133">
            <v>-33262566.050000001</v>
          </cell>
          <cell r="G133">
            <v>-33262566.050000001</v>
          </cell>
          <cell r="H133">
            <v>-28737450</v>
          </cell>
        </row>
        <row r="134">
          <cell r="A134">
            <v>221003</v>
          </cell>
          <cell r="B134" t="str">
            <v>IDL- Course Fee Recoverable from Students</v>
          </cell>
          <cell r="C134">
            <v>27859468</v>
          </cell>
          <cell r="D134">
            <v>-3000000</v>
          </cell>
          <cell r="E134">
            <v>27859468</v>
          </cell>
          <cell r="G134">
            <v>27859468</v>
          </cell>
          <cell r="H134">
            <v>-3000000</v>
          </cell>
        </row>
        <row r="135">
          <cell r="A135">
            <v>222001</v>
          </cell>
          <cell r="B135" t="str">
            <v>Cash at Delhi Office</v>
          </cell>
          <cell r="C135">
            <v>124791</v>
          </cell>
          <cell r="D135">
            <v>13090</v>
          </cell>
          <cell r="E135">
            <v>124791</v>
          </cell>
          <cell r="G135">
            <v>124791</v>
          </cell>
          <cell r="H135">
            <v>13090</v>
          </cell>
        </row>
        <row r="136">
          <cell r="A136">
            <v>222101</v>
          </cell>
          <cell r="B136" t="str">
            <v>FD with Scheduled Banks</v>
          </cell>
          <cell r="C136">
            <v>310067</v>
          </cell>
          <cell r="D136">
            <v>310067</v>
          </cell>
          <cell r="E136">
            <v>310067</v>
          </cell>
          <cell r="G136">
            <v>310067</v>
          </cell>
          <cell r="H136">
            <v>310067</v>
          </cell>
        </row>
        <row r="137">
          <cell r="A137">
            <v>222102</v>
          </cell>
          <cell r="B137" t="str">
            <v>Margin Money with ABN for Letter of Credit</v>
          </cell>
          <cell r="C137">
            <v>0</v>
          </cell>
          <cell r="D137">
            <v>0</v>
          </cell>
          <cell r="E137">
            <v>0</v>
          </cell>
          <cell r="G137">
            <v>0</v>
          </cell>
          <cell r="H137">
            <v>0</v>
          </cell>
        </row>
        <row r="138">
          <cell r="A138">
            <v>222201</v>
          </cell>
          <cell r="B138" t="str">
            <v>Credit Lyonnais, Mumbai.</v>
          </cell>
          <cell r="C138">
            <v>0</v>
          </cell>
          <cell r="D138">
            <v>0</v>
          </cell>
          <cell r="E138">
            <v>0</v>
          </cell>
          <cell r="G138">
            <v>0</v>
          </cell>
          <cell r="H138">
            <v>0</v>
          </cell>
        </row>
        <row r="139">
          <cell r="A139">
            <v>222202</v>
          </cell>
          <cell r="B139" t="str">
            <v>Centurion Bank, Delhi.</v>
          </cell>
          <cell r="C139">
            <v>0</v>
          </cell>
          <cell r="D139">
            <v>0</v>
          </cell>
          <cell r="E139">
            <v>0</v>
          </cell>
          <cell r="G139">
            <v>0</v>
          </cell>
          <cell r="H139">
            <v>0</v>
          </cell>
        </row>
        <row r="140">
          <cell r="A140">
            <v>222203</v>
          </cell>
          <cell r="B140" t="str">
            <v>ANZ Grindlays Delhi</v>
          </cell>
          <cell r="C140">
            <v>0</v>
          </cell>
          <cell r="D140">
            <v>0</v>
          </cell>
          <cell r="E140">
            <v>0</v>
          </cell>
          <cell r="G140">
            <v>0</v>
          </cell>
          <cell r="H140">
            <v>0</v>
          </cell>
        </row>
        <row r="141">
          <cell r="A141">
            <v>222204</v>
          </cell>
          <cell r="B141" t="str">
            <v>HSBC, Calcutta.</v>
          </cell>
          <cell r="C141">
            <v>98875</v>
          </cell>
          <cell r="D141">
            <v>26875</v>
          </cell>
          <cell r="E141">
            <v>98875.199999999997</v>
          </cell>
          <cell r="G141">
            <v>98875.199999999997</v>
          </cell>
          <cell r="H141">
            <v>26875.200000000001</v>
          </cell>
        </row>
        <row r="142">
          <cell r="A142">
            <v>222205</v>
          </cell>
          <cell r="B142" t="str">
            <v>ANZ Grindlays Bangalore</v>
          </cell>
          <cell r="C142">
            <v>60820</v>
          </cell>
          <cell r="D142">
            <v>36820</v>
          </cell>
          <cell r="E142">
            <v>60819.5</v>
          </cell>
          <cell r="G142">
            <v>60819.5</v>
          </cell>
          <cell r="H142">
            <v>36819.5</v>
          </cell>
        </row>
        <row r="143">
          <cell r="A143">
            <v>222206</v>
          </cell>
          <cell r="B143" t="str">
            <v>Syndicate Bank, Delhi</v>
          </cell>
          <cell r="C143">
            <v>-34311</v>
          </cell>
          <cell r="D143">
            <v>526318</v>
          </cell>
          <cell r="E143">
            <v>-34310.79</v>
          </cell>
          <cell r="G143">
            <v>-34310.79</v>
          </cell>
          <cell r="H143">
            <v>526318.21</v>
          </cell>
        </row>
        <row r="144">
          <cell r="A144">
            <v>222207</v>
          </cell>
          <cell r="B144" t="str">
            <v>Credit Lyonnais, Service Billing, New Delhi.</v>
          </cell>
          <cell r="C144">
            <v>2124</v>
          </cell>
          <cell r="D144">
            <v>2124</v>
          </cell>
          <cell r="E144">
            <v>2123.89</v>
          </cell>
          <cell r="G144">
            <v>2123.89</v>
          </cell>
          <cell r="H144">
            <v>2123.89</v>
          </cell>
        </row>
        <row r="145">
          <cell r="A145">
            <v>222208</v>
          </cell>
          <cell r="B145" t="str">
            <v>Credit Lyonnais - Unpaid Dividend A/c</v>
          </cell>
          <cell r="C145">
            <v>26</v>
          </cell>
          <cell r="D145">
            <v>10</v>
          </cell>
          <cell r="E145">
            <v>26</v>
          </cell>
          <cell r="G145">
            <v>26</v>
          </cell>
          <cell r="H145">
            <v>10</v>
          </cell>
        </row>
        <row r="146">
          <cell r="A146">
            <v>222209</v>
          </cell>
          <cell r="B146" t="str">
            <v>ABN Amro Bank Current A/c</v>
          </cell>
          <cell r="C146">
            <v>0</v>
          </cell>
          <cell r="D146">
            <v>0</v>
          </cell>
          <cell r="E146">
            <v>0</v>
          </cell>
          <cell r="G146">
            <v>0</v>
          </cell>
          <cell r="H146">
            <v>0</v>
          </cell>
        </row>
        <row r="147">
          <cell r="A147">
            <v>222210</v>
          </cell>
          <cell r="B147" t="str">
            <v>Bank Of Maharashtra Current A/c</v>
          </cell>
          <cell r="C147">
            <v>0</v>
          </cell>
          <cell r="D147">
            <v>1737180</v>
          </cell>
          <cell r="E147">
            <v>0</v>
          </cell>
          <cell r="G147">
            <v>0</v>
          </cell>
          <cell r="H147">
            <v>1737180</v>
          </cell>
        </row>
        <row r="148">
          <cell r="A148">
            <v>222211</v>
          </cell>
          <cell r="B148" t="str">
            <v>Credit Lyonnais - Dividend Current A/c</v>
          </cell>
          <cell r="C148">
            <v>0</v>
          </cell>
          <cell r="D148">
            <v>0</v>
          </cell>
          <cell r="E148">
            <v>0</v>
          </cell>
          <cell r="G148">
            <v>0</v>
          </cell>
          <cell r="H148">
            <v>0</v>
          </cell>
        </row>
        <row r="149">
          <cell r="A149">
            <v>222301</v>
          </cell>
          <cell r="B149" t="str">
            <v>Cheques in hand</v>
          </cell>
          <cell r="C149">
            <v>28365658</v>
          </cell>
          <cell r="D149">
            <v>17243118</v>
          </cell>
          <cell r="E149">
            <v>28365657.969999999</v>
          </cell>
          <cell r="G149">
            <v>28365657.969999999</v>
          </cell>
          <cell r="H149">
            <v>17243118.02</v>
          </cell>
        </row>
        <row r="150">
          <cell r="A150">
            <v>223001</v>
          </cell>
          <cell r="B150" t="str">
            <v>Interest accrued on Fixed Deposit</v>
          </cell>
          <cell r="C150">
            <v>90060</v>
          </cell>
          <cell r="D150">
            <v>68475</v>
          </cell>
          <cell r="E150">
            <v>90060.18</v>
          </cell>
          <cell r="G150">
            <v>90060.18</v>
          </cell>
          <cell r="H150">
            <v>68474.8</v>
          </cell>
        </row>
        <row r="151">
          <cell r="A151">
            <v>223101</v>
          </cell>
          <cell r="B151" t="str">
            <v>Insurance claim recoverable - VEHICLES</v>
          </cell>
          <cell r="C151">
            <v>128912</v>
          </cell>
          <cell r="D151">
            <v>4019</v>
          </cell>
          <cell r="E151">
            <v>128912</v>
          </cell>
          <cell r="G151">
            <v>128912</v>
          </cell>
          <cell r="H151">
            <v>4019</v>
          </cell>
        </row>
        <row r="152">
          <cell r="A152">
            <v>223102</v>
          </cell>
          <cell r="B152" t="str">
            <v>Insurance claim recoverable - Laptops / Cellphones</v>
          </cell>
          <cell r="C152">
            <v>60061</v>
          </cell>
          <cell r="D152">
            <v>48191</v>
          </cell>
          <cell r="E152">
            <v>60061</v>
          </cell>
          <cell r="G152">
            <v>60061</v>
          </cell>
          <cell r="H152">
            <v>48191</v>
          </cell>
        </row>
        <row r="153">
          <cell r="A153">
            <v>223103</v>
          </cell>
          <cell r="B153" t="str">
            <v>Insurance claim recoverable - MARINE</v>
          </cell>
          <cell r="C153">
            <v>0</v>
          </cell>
          <cell r="D153">
            <v>49730</v>
          </cell>
          <cell r="E153">
            <v>0</v>
          </cell>
          <cell r="G153">
            <v>0</v>
          </cell>
          <cell r="H153">
            <v>49730</v>
          </cell>
        </row>
        <row r="154">
          <cell r="A154">
            <v>223104</v>
          </cell>
          <cell r="B154" t="str">
            <v>DOT Claims recoverable</v>
          </cell>
          <cell r="C154">
            <v>0</v>
          </cell>
          <cell r="D154">
            <v>0</v>
          </cell>
          <cell r="E154">
            <v>0</v>
          </cell>
          <cell r="G154">
            <v>0</v>
          </cell>
          <cell r="H154">
            <v>0</v>
          </cell>
        </row>
        <row r="155">
          <cell r="A155">
            <v>223105</v>
          </cell>
          <cell r="B155" t="str">
            <v>Miscellaneous  claims recoverable</v>
          </cell>
          <cell r="C155">
            <v>2204393</v>
          </cell>
          <cell r="D155">
            <v>2204393</v>
          </cell>
          <cell r="E155">
            <v>2204393</v>
          </cell>
          <cell r="G155">
            <v>2204393</v>
          </cell>
          <cell r="H155">
            <v>2204393</v>
          </cell>
        </row>
        <row r="156">
          <cell r="A156">
            <v>224001</v>
          </cell>
          <cell r="B156" t="str">
            <v>Employee Expense Advance Special GL</v>
          </cell>
          <cell r="C156">
            <v>58022</v>
          </cell>
          <cell r="D156">
            <v>1187718</v>
          </cell>
          <cell r="E156">
            <v>58021.5</v>
          </cell>
          <cell r="G156">
            <v>58021.5</v>
          </cell>
          <cell r="H156">
            <v>1187718.29</v>
          </cell>
        </row>
        <row r="157">
          <cell r="A157">
            <v>224002</v>
          </cell>
          <cell r="B157" t="str">
            <v>Employee Travel Advance Special GL</v>
          </cell>
          <cell r="C157">
            <v>1100472</v>
          </cell>
          <cell r="D157">
            <v>2857019</v>
          </cell>
          <cell r="E157">
            <v>1100472</v>
          </cell>
          <cell r="G157">
            <v>1100472</v>
          </cell>
          <cell r="H157">
            <v>2857019.25</v>
          </cell>
        </row>
        <row r="158">
          <cell r="A158">
            <v>224003</v>
          </cell>
          <cell r="B158" t="str">
            <v>Employee Imprest  Advance Special GL</v>
          </cell>
          <cell r="C158">
            <v>311422</v>
          </cell>
          <cell r="D158">
            <v>69579</v>
          </cell>
          <cell r="E158">
            <v>311421.90000000002</v>
          </cell>
          <cell r="G158">
            <v>311421.90000000002</v>
          </cell>
          <cell r="H158">
            <v>69579.25</v>
          </cell>
        </row>
        <row r="159">
          <cell r="A159">
            <v>224004</v>
          </cell>
          <cell r="B159" t="str">
            <v>Employee Soft Loan Special GL</v>
          </cell>
          <cell r="C159">
            <v>162685</v>
          </cell>
          <cell r="D159">
            <v>272000</v>
          </cell>
          <cell r="E159">
            <v>162685</v>
          </cell>
          <cell r="G159">
            <v>162685</v>
          </cell>
          <cell r="H159">
            <v>272000</v>
          </cell>
        </row>
        <row r="160">
          <cell r="A160">
            <v>224005</v>
          </cell>
          <cell r="B160" t="str">
            <v>Employee Loan (Confidential) Special GL</v>
          </cell>
          <cell r="C160">
            <v>568750</v>
          </cell>
          <cell r="D160">
            <v>1043250</v>
          </cell>
          <cell r="E160">
            <v>568750</v>
          </cell>
          <cell r="G160">
            <v>568750</v>
          </cell>
          <cell r="H160">
            <v>1043250</v>
          </cell>
        </row>
        <row r="161">
          <cell r="A161">
            <v>224006</v>
          </cell>
          <cell r="B161" t="str">
            <v>Employee Ticket Advance Special GL</v>
          </cell>
          <cell r="C161">
            <v>631096</v>
          </cell>
          <cell r="D161">
            <v>3862494</v>
          </cell>
          <cell r="E161">
            <v>631096</v>
          </cell>
          <cell r="G161">
            <v>631096</v>
          </cell>
          <cell r="H161">
            <v>3862494.11</v>
          </cell>
        </row>
        <row r="162">
          <cell r="A162">
            <v>224007</v>
          </cell>
          <cell r="B162" t="str">
            <v>Employee Salary  Advance Special GL</v>
          </cell>
          <cell r="C162">
            <v>64244</v>
          </cell>
          <cell r="D162">
            <v>82718</v>
          </cell>
          <cell r="E162">
            <v>64244</v>
          </cell>
          <cell r="G162">
            <v>64244</v>
          </cell>
          <cell r="H162">
            <v>82718</v>
          </cell>
        </row>
        <row r="163">
          <cell r="A163">
            <v>224021</v>
          </cell>
          <cell r="B163" t="str">
            <v>Rent Paid in Advance - Office Leases</v>
          </cell>
          <cell r="C163">
            <v>644012</v>
          </cell>
          <cell r="D163">
            <v>1458340</v>
          </cell>
          <cell r="E163">
            <v>644012</v>
          </cell>
          <cell r="G163">
            <v>644012</v>
          </cell>
          <cell r="H163">
            <v>1458340</v>
          </cell>
        </row>
        <row r="164">
          <cell r="A164">
            <v>224022</v>
          </cell>
          <cell r="B164" t="str">
            <v>Rent Paid in Advance - Residential Leases</v>
          </cell>
          <cell r="C164">
            <v>482200</v>
          </cell>
          <cell r="D164">
            <v>135786</v>
          </cell>
          <cell r="E164">
            <v>482200</v>
          </cell>
          <cell r="G164">
            <v>482200</v>
          </cell>
          <cell r="H164">
            <v>135786</v>
          </cell>
        </row>
        <row r="165">
          <cell r="A165">
            <v>224031</v>
          </cell>
          <cell r="B165" t="str">
            <v>Prepaid Expenses</v>
          </cell>
          <cell r="C165">
            <v>9642802</v>
          </cell>
          <cell r="D165">
            <v>5179291</v>
          </cell>
          <cell r="E165">
            <v>9642802.4299999997</v>
          </cell>
          <cell r="G165">
            <v>9642802.4299999997</v>
          </cell>
          <cell r="H165">
            <v>5179291.01</v>
          </cell>
        </row>
        <row r="166">
          <cell r="A166">
            <v>224032</v>
          </cell>
          <cell r="B166" t="str">
            <v>Prepaid Insurance</v>
          </cell>
          <cell r="C166">
            <v>7599747</v>
          </cell>
          <cell r="D166">
            <v>7069833</v>
          </cell>
          <cell r="E166">
            <v>7599746.9400000004</v>
          </cell>
          <cell r="G166">
            <v>7599746.9400000004</v>
          </cell>
          <cell r="H166">
            <v>7069833</v>
          </cell>
        </row>
        <row r="167">
          <cell r="A167">
            <v>224033</v>
          </cell>
          <cell r="B167" t="str">
            <v>PRE PAID TRANSPONDER FEE</v>
          </cell>
          <cell r="C167">
            <v>59681950</v>
          </cell>
          <cell r="D167">
            <v>11081361</v>
          </cell>
          <cell r="E167">
            <v>59681950</v>
          </cell>
          <cell r="G167">
            <v>59681950</v>
          </cell>
          <cell r="H167">
            <v>11081361</v>
          </cell>
        </row>
        <row r="168">
          <cell r="A168">
            <v>224041</v>
          </cell>
          <cell r="B168" t="str">
            <v>Sales Tax Deposit</v>
          </cell>
          <cell r="C168">
            <v>6692621</v>
          </cell>
          <cell r="D168">
            <v>3042478</v>
          </cell>
          <cell r="E168">
            <v>6692621</v>
          </cell>
          <cell r="G168">
            <v>6692621</v>
          </cell>
          <cell r="H168">
            <v>3042478</v>
          </cell>
        </row>
        <row r="169">
          <cell r="A169">
            <v>224042</v>
          </cell>
          <cell r="B169" t="str">
            <v>Customs Duty Recoverable</v>
          </cell>
          <cell r="C169">
            <v>2500000</v>
          </cell>
          <cell r="D169">
            <v>2500000</v>
          </cell>
          <cell r="E169">
            <v>2500000</v>
          </cell>
          <cell r="G169">
            <v>2500000</v>
          </cell>
          <cell r="H169">
            <v>2500000</v>
          </cell>
        </row>
        <row r="170">
          <cell r="A170">
            <v>224051</v>
          </cell>
          <cell r="B170" t="str">
            <v>Freight recoverable - Customers</v>
          </cell>
          <cell r="C170">
            <v>772207</v>
          </cell>
          <cell r="D170">
            <v>0</v>
          </cell>
          <cell r="E170">
            <v>772207</v>
          </cell>
          <cell r="G170">
            <v>772207</v>
          </cell>
          <cell r="H170">
            <v>0</v>
          </cell>
        </row>
        <row r="171">
          <cell r="A171">
            <v>224052</v>
          </cell>
          <cell r="B171" t="str">
            <v>Octroi recoverable - Customers</v>
          </cell>
          <cell r="C171">
            <v>1387377</v>
          </cell>
          <cell r="D171">
            <v>-257732</v>
          </cell>
          <cell r="E171">
            <v>1387377</v>
          </cell>
          <cell r="G171">
            <v>1387377</v>
          </cell>
          <cell r="H171">
            <v>-257732.26</v>
          </cell>
        </row>
        <row r="172">
          <cell r="A172">
            <v>224053</v>
          </cell>
          <cell r="B172" t="str">
            <v>Expenses  recoverable - Customers</v>
          </cell>
          <cell r="C172">
            <v>1823611</v>
          </cell>
          <cell r="D172">
            <v>3278127</v>
          </cell>
          <cell r="E172">
            <v>1823611</v>
          </cell>
          <cell r="G172">
            <v>1823611</v>
          </cell>
          <cell r="H172">
            <v>3278127</v>
          </cell>
        </row>
        <row r="173">
          <cell r="A173">
            <v>224054</v>
          </cell>
          <cell r="B173" t="str">
            <v>IDL - Expenses recoverable from customers</v>
          </cell>
          <cell r="C173">
            <v>0</v>
          </cell>
          <cell r="D173">
            <v>0</v>
          </cell>
          <cell r="E173">
            <v>0</v>
          </cell>
          <cell r="G173">
            <v>0</v>
          </cell>
          <cell r="H173">
            <v>0</v>
          </cell>
        </row>
        <row r="174">
          <cell r="A174">
            <v>224061</v>
          </cell>
          <cell r="B174" t="str">
            <v>Advance Wealth Tax</v>
          </cell>
          <cell r="C174">
            <v>85163</v>
          </cell>
          <cell r="D174">
            <v>67443</v>
          </cell>
          <cell r="E174">
            <v>85163</v>
          </cell>
          <cell r="G174">
            <v>85163</v>
          </cell>
          <cell r="H174">
            <v>67443</v>
          </cell>
        </row>
        <row r="175">
          <cell r="A175">
            <v>224101</v>
          </cell>
          <cell r="B175" t="str">
            <v>Vendor Down Payment  Revenue Special GL</v>
          </cell>
          <cell r="C175">
            <v>12678886</v>
          </cell>
          <cell r="D175">
            <v>6604212</v>
          </cell>
          <cell r="E175">
            <v>12678885.859999999</v>
          </cell>
          <cell r="G175">
            <v>12678885.859999999</v>
          </cell>
          <cell r="H175">
            <v>6604211.7000000002</v>
          </cell>
        </row>
        <row r="176">
          <cell r="A176">
            <v>224102</v>
          </cell>
          <cell r="B176" t="str">
            <v>Advance for Customs Duty</v>
          </cell>
          <cell r="C176">
            <v>1528545</v>
          </cell>
          <cell r="D176">
            <v>5184699</v>
          </cell>
          <cell r="E176">
            <v>1528544.76</v>
          </cell>
          <cell r="G176">
            <v>1528544.76</v>
          </cell>
          <cell r="H176">
            <v>5184699</v>
          </cell>
        </row>
        <row r="177">
          <cell r="A177">
            <v>224104</v>
          </cell>
          <cell r="B177" t="str">
            <v>Advance for  Additional Duty</v>
          </cell>
          <cell r="C177">
            <v>0</v>
          </cell>
          <cell r="D177">
            <v>0</v>
          </cell>
          <cell r="E177">
            <v>0</v>
          </cell>
          <cell r="G177">
            <v>0</v>
          </cell>
          <cell r="H177">
            <v>0</v>
          </cell>
        </row>
        <row r="178">
          <cell r="A178">
            <v>224105</v>
          </cell>
          <cell r="B178" t="str">
            <v>Advance for  SAD</v>
          </cell>
          <cell r="C178">
            <v>0</v>
          </cell>
          <cell r="D178">
            <v>0</v>
          </cell>
          <cell r="E178">
            <v>0</v>
          </cell>
          <cell r="G178">
            <v>0</v>
          </cell>
          <cell r="H178">
            <v>0</v>
          </cell>
        </row>
        <row r="179">
          <cell r="A179">
            <v>224106</v>
          </cell>
          <cell r="B179" t="str">
            <v>Advance for  Loading</v>
          </cell>
          <cell r="C179">
            <v>0</v>
          </cell>
          <cell r="D179">
            <v>6189</v>
          </cell>
          <cell r="E179">
            <v>0</v>
          </cell>
          <cell r="G179">
            <v>0</v>
          </cell>
          <cell r="H179">
            <v>6189</v>
          </cell>
        </row>
        <row r="180">
          <cell r="A180">
            <v>224108</v>
          </cell>
          <cell r="B180" t="str">
            <v>Vendor Down Payment  Capital Special GL</v>
          </cell>
          <cell r="C180">
            <v>2204970</v>
          </cell>
          <cell r="D180">
            <v>717925</v>
          </cell>
          <cell r="E180">
            <v>2204970</v>
          </cell>
          <cell r="G180">
            <v>2204970</v>
          </cell>
          <cell r="H180">
            <v>717925</v>
          </cell>
        </row>
        <row r="181">
          <cell r="A181">
            <v>224109</v>
          </cell>
          <cell r="B181" t="str">
            <v>HECL Employees Stock Options Trust</v>
          </cell>
          <cell r="C181">
            <v>1000</v>
          </cell>
          <cell r="D181">
            <v>1000</v>
          </cell>
          <cell r="E181">
            <v>1000</v>
          </cell>
          <cell r="G181">
            <v>1000</v>
          </cell>
          <cell r="H181">
            <v>1000</v>
          </cell>
        </row>
        <row r="182">
          <cell r="A182">
            <v>224201</v>
          </cell>
          <cell r="B182" t="str">
            <v>Deposit with Customs - SVB Deposits.</v>
          </cell>
          <cell r="C182">
            <v>20617649</v>
          </cell>
          <cell r="D182">
            <v>20150671</v>
          </cell>
          <cell r="E182">
            <v>20617648.969999999</v>
          </cell>
          <cell r="G182">
            <v>20617648.969999999</v>
          </cell>
          <cell r="H182">
            <v>20150670.969999999</v>
          </cell>
        </row>
        <row r="183">
          <cell r="A183">
            <v>224301</v>
          </cell>
          <cell r="B183" t="str">
            <v>Earnest Money with Customers</v>
          </cell>
          <cell r="C183">
            <v>7378750</v>
          </cell>
          <cell r="D183">
            <v>12310750</v>
          </cell>
          <cell r="E183">
            <v>7378750</v>
          </cell>
          <cell r="G183">
            <v>7378750</v>
          </cell>
          <cell r="H183">
            <v>12310750</v>
          </cell>
        </row>
        <row r="184">
          <cell r="A184">
            <v>224302</v>
          </cell>
          <cell r="B184" t="str">
            <v>Security  Deposit - Office Leases</v>
          </cell>
          <cell r="C184">
            <v>10560136</v>
          </cell>
          <cell r="D184">
            <v>10222136</v>
          </cell>
          <cell r="E184">
            <v>10560136</v>
          </cell>
          <cell r="G184">
            <v>10560136</v>
          </cell>
          <cell r="H184">
            <v>10222136</v>
          </cell>
        </row>
        <row r="185">
          <cell r="A185">
            <v>224303</v>
          </cell>
          <cell r="B185" t="str">
            <v>Security  Deposit - Employee Residences</v>
          </cell>
          <cell r="C185">
            <v>2489450</v>
          </cell>
          <cell r="D185">
            <v>2788200</v>
          </cell>
          <cell r="E185">
            <v>2489450</v>
          </cell>
          <cell r="G185">
            <v>2489450</v>
          </cell>
          <cell r="H185">
            <v>2788200</v>
          </cell>
        </row>
        <row r="186">
          <cell r="A186">
            <v>224304</v>
          </cell>
          <cell r="B186" t="str">
            <v>Security  Deposit - Others</v>
          </cell>
          <cell r="C186">
            <v>1936345</v>
          </cell>
          <cell r="D186">
            <v>2626057</v>
          </cell>
          <cell r="E186">
            <v>1936345</v>
          </cell>
          <cell r="G186">
            <v>1936345</v>
          </cell>
          <cell r="H186">
            <v>2626057</v>
          </cell>
        </row>
        <row r="187">
          <cell r="A187">
            <v>224305</v>
          </cell>
          <cell r="B187" t="str">
            <v>Telephone Deposit</v>
          </cell>
          <cell r="C187">
            <v>71523</v>
          </cell>
          <cell r="D187">
            <v>1086023</v>
          </cell>
          <cell r="E187">
            <v>71523</v>
          </cell>
          <cell r="G187">
            <v>71523</v>
          </cell>
          <cell r="H187">
            <v>1086023</v>
          </cell>
        </row>
        <row r="188">
          <cell r="A188">
            <v>224401</v>
          </cell>
          <cell r="B188" t="str">
            <v>Advance Income Tax</v>
          </cell>
          <cell r="C188">
            <v>167519402</v>
          </cell>
          <cell r="D188">
            <v>162627758</v>
          </cell>
          <cell r="E188">
            <v>167519402</v>
          </cell>
          <cell r="G188">
            <v>167519402</v>
          </cell>
          <cell r="H188">
            <v>162627758</v>
          </cell>
        </row>
        <row r="189">
          <cell r="A189">
            <v>224402</v>
          </cell>
          <cell r="B189" t="str">
            <v>Income Tax Refund</v>
          </cell>
          <cell r="C189">
            <v>-2163459</v>
          </cell>
          <cell r="D189">
            <v>-2163459</v>
          </cell>
          <cell r="E189">
            <v>-2163459</v>
          </cell>
          <cell r="G189">
            <v>-2163459</v>
          </cell>
          <cell r="H189">
            <v>-2163459</v>
          </cell>
        </row>
        <row r="190">
          <cell r="A190">
            <v>224403</v>
          </cell>
          <cell r="B190" t="str">
            <v>TDS BY CUSTOMERS</v>
          </cell>
          <cell r="C190">
            <v>79719900</v>
          </cell>
          <cell r="D190">
            <v>53522519</v>
          </cell>
          <cell r="E190">
            <v>79719899.989999995</v>
          </cell>
          <cell r="G190">
            <v>79719899.989999995</v>
          </cell>
          <cell r="H190">
            <v>53522518.659999996</v>
          </cell>
        </row>
        <row r="191">
          <cell r="A191">
            <v>224404</v>
          </cell>
          <cell r="B191" t="str">
            <v>WORK CONTRACT TAX DEDUCTED AT SOURCE BY CUSTOMERS</v>
          </cell>
          <cell r="C191">
            <v>950767</v>
          </cell>
          <cell r="D191">
            <v>0</v>
          </cell>
          <cell r="E191">
            <v>950766.5</v>
          </cell>
          <cell r="G191">
            <v>950766.5</v>
          </cell>
          <cell r="H191">
            <v>0</v>
          </cell>
        </row>
        <row r="192">
          <cell r="A192">
            <v>224501</v>
          </cell>
          <cell r="B192" t="str">
            <v>Provision for Doubtful Advances</v>
          </cell>
          <cell r="C192">
            <v>-4716957</v>
          </cell>
          <cell r="D192">
            <v>-586353</v>
          </cell>
          <cell r="E192">
            <v>-4716957.4400000004</v>
          </cell>
          <cell r="G192">
            <v>-4716957.4400000004</v>
          </cell>
          <cell r="H192">
            <v>-586353.43999999994</v>
          </cell>
        </row>
        <row r="193">
          <cell r="A193">
            <v>224601</v>
          </cell>
          <cell r="B193" t="str">
            <v>Credit Lyonnais, Mumbai, Clearing A/c.</v>
          </cell>
          <cell r="C193">
            <v>-931596</v>
          </cell>
          <cell r="D193">
            <v>108839</v>
          </cell>
          <cell r="E193">
            <v>-931595.55</v>
          </cell>
          <cell r="G193">
            <v>-931595.55</v>
          </cell>
          <cell r="H193">
            <v>108838.93</v>
          </cell>
        </row>
        <row r="194">
          <cell r="A194">
            <v>224602</v>
          </cell>
          <cell r="B194" t="str">
            <v>Centurion Bank, Delhi, Clearing A/c. (Current)</v>
          </cell>
          <cell r="C194">
            <v>4334850</v>
          </cell>
          <cell r="D194">
            <v>5943731</v>
          </cell>
          <cell r="E194">
            <v>4334850.34</v>
          </cell>
          <cell r="G194">
            <v>4334850.34</v>
          </cell>
          <cell r="H194">
            <v>5943731.4000000004</v>
          </cell>
        </row>
        <row r="195">
          <cell r="A195">
            <v>224604</v>
          </cell>
          <cell r="B195" t="str">
            <v>Hongkong Bank, Cal, Clearing A/c. (Current A/c.)</v>
          </cell>
          <cell r="C195">
            <v>0</v>
          </cell>
          <cell r="D195">
            <v>0</v>
          </cell>
          <cell r="E195">
            <v>0</v>
          </cell>
          <cell r="G195">
            <v>0</v>
          </cell>
          <cell r="H195">
            <v>0</v>
          </cell>
        </row>
        <row r="196">
          <cell r="A196">
            <v>224605</v>
          </cell>
          <cell r="B196" t="str">
            <v>ANZ Grindlays, Bangalore, Clearing A/c. (Current)</v>
          </cell>
          <cell r="C196">
            <v>0</v>
          </cell>
          <cell r="D196">
            <v>0</v>
          </cell>
          <cell r="E196">
            <v>0</v>
          </cell>
          <cell r="G196">
            <v>0</v>
          </cell>
          <cell r="H196">
            <v>0</v>
          </cell>
        </row>
        <row r="197">
          <cell r="A197">
            <v>224606</v>
          </cell>
          <cell r="B197" t="str">
            <v>ABN Amro Bank Clearing A/c (Current A/C)</v>
          </cell>
          <cell r="C197">
            <v>394620</v>
          </cell>
          <cell r="D197">
            <v>257465</v>
          </cell>
          <cell r="E197">
            <v>394620.45</v>
          </cell>
          <cell r="G197">
            <v>394620.45</v>
          </cell>
          <cell r="H197">
            <v>257464.74</v>
          </cell>
        </row>
        <row r="198">
          <cell r="A198">
            <v>224701</v>
          </cell>
          <cell r="B198" t="str">
            <v>Balance with Department of Telecommunication</v>
          </cell>
          <cell r="C198">
            <v>100938660</v>
          </cell>
          <cell r="D198">
            <v>100938660</v>
          </cell>
          <cell r="E198">
            <v>100938660</v>
          </cell>
          <cell r="G198">
            <v>100938660</v>
          </cell>
          <cell r="H198">
            <v>100938660</v>
          </cell>
        </row>
        <row r="199">
          <cell r="A199">
            <v>230001</v>
          </cell>
          <cell r="B199" t="str">
            <v>OQPSF Expenses not written off</v>
          </cell>
          <cell r="C199">
            <v>14571538</v>
          </cell>
          <cell r="D199">
            <v>14571538</v>
          </cell>
          <cell r="E199">
            <v>14571538</v>
          </cell>
          <cell r="G199">
            <v>14571538</v>
          </cell>
          <cell r="H199">
            <v>14571538</v>
          </cell>
        </row>
        <row r="200">
          <cell r="A200">
            <v>230002</v>
          </cell>
          <cell r="B200" t="str">
            <v>EBS Expenditure not written off</v>
          </cell>
          <cell r="C200">
            <v>0</v>
          </cell>
          <cell r="D200">
            <v>0</v>
          </cell>
          <cell r="E200">
            <v>0</v>
          </cell>
          <cell r="G200">
            <v>0</v>
          </cell>
          <cell r="H200">
            <v>0</v>
          </cell>
        </row>
        <row r="201">
          <cell r="A201">
            <v>230101</v>
          </cell>
          <cell r="B201" t="str">
            <v>Accumulated OQPSK expenses written off</v>
          </cell>
          <cell r="C201">
            <v>-13842963</v>
          </cell>
          <cell r="D201">
            <v>-10928655</v>
          </cell>
          <cell r="E201">
            <v>-13842963</v>
          </cell>
          <cell r="G201">
            <v>-13842963</v>
          </cell>
          <cell r="H201">
            <v>-10928655</v>
          </cell>
        </row>
        <row r="202">
          <cell r="A202">
            <v>240001</v>
          </cell>
          <cell r="B202" t="str">
            <v>Deferred Tax Asset</v>
          </cell>
          <cell r="C202">
            <v>17448108</v>
          </cell>
          <cell r="D202">
            <v>5432824</v>
          </cell>
          <cell r="E202">
            <v>5432824</v>
          </cell>
          <cell r="G202">
            <v>17448108</v>
          </cell>
          <cell r="H202">
            <v>5432824</v>
          </cell>
        </row>
        <row r="203">
          <cell r="A203">
            <v>290000</v>
          </cell>
          <cell r="B203" t="str">
            <v>Vendor Advance Contra</v>
          </cell>
          <cell r="C203">
            <v>0</v>
          </cell>
          <cell r="D203">
            <v>1</v>
          </cell>
          <cell r="E203">
            <v>0</v>
          </cell>
          <cell r="G203">
            <v>0</v>
          </cell>
          <cell r="H203">
            <v>1</v>
          </cell>
        </row>
        <row r="204">
          <cell r="A204">
            <v>300001</v>
          </cell>
          <cell r="B204" t="str">
            <v>Hardware Sales-Domestic-Networking</v>
          </cell>
          <cell r="C204">
            <v>-373270680</v>
          </cell>
          <cell r="D204">
            <v>-451681467</v>
          </cell>
          <cell r="E204">
            <v>-373270680.30000001</v>
          </cell>
          <cell r="G204">
            <v>-373270680.30000001</v>
          </cell>
          <cell r="H204">
            <v>-451681467.44</v>
          </cell>
        </row>
        <row r="205">
          <cell r="A205">
            <v>300002</v>
          </cell>
          <cell r="B205" t="str">
            <v>Hardware Sales-Exports-Networking</v>
          </cell>
          <cell r="C205">
            <v>0</v>
          </cell>
          <cell r="D205">
            <v>-2019449</v>
          </cell>
          <cell r="E205">
            <v>0</v>
          </cell>
          <cell r="G205">
            <v>0</v>
          </cell>
          <cell r="H205">
            <v>-2019449</v>
          </cell>
        </row>
        <row r="206">
          <cell r="A206">
            <v>300101</v>
          </cell>
          <cell r="B206" t="str">
            <v>Hardware Sales-Domestic-Internet Services</v>
          </cell>
          <cell r="C206">
            <v>0</v>
          </cell>
          <cell r="D206">
            <v>-404000</v>
          </cell>
          <cell r="E206">
            <v>0</v>
          </cell>
          <cell r="G206">
            <v>0</v>
          </cell>
          <cell r="H206">
            <v>-404000</v>
          </cell>
        </row>
        <row r="207">
          <cell r="A207">
            <v>301001</v>
          </cell>
          <cell r="B207" t="str">
            <v>Bandwidth-Networking</v>
          </cell>
          <cell r="C207">
            <v>-53521992</v>
          </cell>
          <cell r="D207">
            <v>-144513795</v>
          </cell>
          <cell r="E207">
            <v>-53521991.829999998</v>
          </cell>
          <cell r="G207">
            <v>-53521991.829999998</v>
          </cell>
          <cell r="H207">
            <v>-144513794.53999999</v>
          </cell>
        </row>
        <row r="208">
          <cell r="A208">
            <v>301002</v>
          </cell>
          <cell r="B208" t="str">
            <v>Annual Maintenance Charges-Networking</v>
          </cell>
          <cell r="C208">
            <v>-155194820</v>
          </cell>
          <cell r="D208">
            <v>-130110515</v>
          </cell>
          <cell r="E208">
            <v>-155194819.72999999</v>
          </cell>
          <cell r="G208">
            <v>-155194819.72999999</v>
          </cell>
          <cell r="H208">
            <v>-130110514.64</v>
          </cell>
        </row>
        <row r="209">
          <cell r="A209">
            <v>301003</v>
          </cell>
          <cell r="B209" t="str">
            <v>One time Charges-Networking</v>
          </cell>
          <cell r="C209">
            <v>-57813230</v>
          </cell>
          <cell r="D209">
            <v>-84742759</v>
          </cell>
          <cell r="E209">
            <v>-57813230.310000002</v>
          </cell>
          <cell r="G209">
            <v>-57813230.310000002</v>
          </cell>
          <cell r="H209">
            <v>-84742759.239999995</v>
          </cell>
        </row>
        <row r="210">
          <cell r="A210">
            <v>301004</v>
          </cell>
          <cell r="B210" t="str">
            <v>Network Monitoring - Networking.</v>
          </cell>
          <cell r="C210">
            <v>-29977750</v>
          </cell>
          <cell r="D210">
            <v>-20284282</v>
          </cell>
          <cell r="E210">
            <v>-29977749.940000001</v>
          </cell>
          <cell r="G210">
            <v>-29977749.940000001</v>
          </cell>
          <cell r="H210">
            <v>-20284281.809999999</v>
          </cell>
        </row>
        <row r="211">
          <cell r="A211">
            <v>301005</v>
          </cell>
          <cell r="B211" t="str">
            <v>Shifting Charges-Networking</v>
          </cell>
          <cell r="C211">
            <v>-2536960</v>
          </cell>
          <cell r="D211">
            <v>-540000</v>
          </cell>
          <cell r="E211">
            <v>-2536960</v>
          </cell>
          <cell r="G211">
            <v>-2536960</v>
          </cell>
          <cell r="H211">
            <v>-540000</v>
          </cell>
        </row>
        <row r="212">
          <cell r="A212">
            <v>301006</v>
          </cell>
          <cell r="B212" t="str">
            <v>Rental Income-Networking</v>
          </cell>
          <cell r="C212">
            <v>-8731156</v>
          </cell>
          <cell r="D212">
            <v>-8829877</v>
          </cell>
          <cell r="E212">
            <v>-8731156.1699999999</v>
          </cell>
          <cell r="G212">
            <v>-8731156.1699999999</v>
          </cell>
          <cell r="H212">
            <v>-8829877.3200000003</v>
          </cell>
        </row>
        <row r="213">
          <cell r="A213">
            <v>301007</v>
          </cell>
          <cell r="B213" t="str">
            <v>Manage Network Services - Networking</v>
          </cell>
          <cell r="C213">
            <v>-1712353</v>
          </cell>
          <cell r="D213">
            <v>-1821457</v>
          </cell>
          <cell r="E213">
            <v>-1712353.32</v>
          </cell>
          <cell r="G213">
            <v>-1712353.32</v>
          </cell>
          <cell r="H213">
            <v>-1821457</v>
          </cell>
        </row>
        <row r="214">
          <cell r="A214">
            <v>301008</v>
          </cell>
          <cell r="B214" t="str">
            <v>Security Services</v>
          </cell>
          <cell r="C214">
            <v>-929174</v>
          </cell>
          <cell r="D214">
            <v>-401288</v>
          </cell>
          <cell r="E214">
            <v>-929174.04</v>
          </cell>
          <cell r="G214">
            <v>-929174.04</v>
          </cell>
          <cell r="H214">
            <v>-401287.63</v>
          </cell>
        </row>
        <row r="215">
          <cell r="A215">
            <v>301012</v>
          </cell>
          <cell r="B215" t="str">
            <v>Global Support-Networking</v>
          </cell>
          <cell r="C215">
            <v>-403044</v>
          </cell>
          <cell r="D215">
            <v>-21581221</v>
          </cell>
          <cell r="E215">
            <v>-403044.24</v>
          </cell>
          <cell r="G215">
            <v>-403044.24</v>
          </cell>
          <cell r="H215">
            <v>-21581221.079999998</v>
          </cell>
        </row>
        <row r="216">
          <cell r="A216">
            <v>301013</v>
          </cell>
          <cell r="B216" t="str">
            <v>Warranty Repairs</v>
          </cell>
          <cell r="C216">
            <v>-7081969</v>
          </cell>
          <cell r="D216">
            <v>-8507322</v>
          </cell>
          <cell r="E216">
            <v>-7081968.8200000003</v>
          </cell>
          <cell r="G216">
            <v>-7081968.8200000003</v>
          </cell>
          <cell r="H216">
            <v>-8507321.5999999996</v>
          </cell>
        </row>
        <row r="217">
          <cell r="A217">
            <v>301014</v>
          </cell>
          <cell r="B217" t="str">
            <v>Others-Networking</v>
          </cell>
          <cell r="C217">
            <v>-9742938</v>
          </cell>
          <cell r="D217">
            <v>-650416</v>
          </cell>
          <cell r="E217">
            <v>-9742938</v>
          </cell>
          <cell r="G217">
            <v>-9742938</v>
          </cell>
          <cell r="H217">
            <v>-650416</v>
          </cell>
        </row>
        <row r="218">
          <cell r="A218">
            <v>301015</v>
          </cell>
          <cell r="B218" t="str">
            <v>Satellite Access Charges-Networking</v>
          </cell>
          <cell r="C218">
            <v>-41412854</v>
          </cell>
          <cell r="D218">
            <v>-75389212</v>
          </cell>
          <cell r="E218">
            <v>-41412854.369999997</v>
          </cell>
          <cell r="G218">
            <v>-41412854.369999997</v>
          </cell>
          <cell r="H218">
            <v>-75389211.640000001</v>
          </cell>
        </row>
        <row r="219">
          <cell r="A219">
            <v>301016</v>
          </cell>
          <cell r="B219" t="str">
            <v>SCPC Links Bandwidth - Networking</v>
          </cell>
          <cell r="C219">
            <v>-329862088</v>
          </cell>
          <cell r="D219">
            <v>-172935630</v>
          </cell>
          <cell r="E219">
            <v>-329862088.12</v>
          </cell>
          <cell r="G219">
            <v>-329862088.12</v>
          </cell>
          <cell r="H219">
            <v>-172935630.18000001</v>
          </cell>
        </row>
        <row r="220">
          <cell r="A220">
            <v>301101</v>
          </cell>
          <cell r="B220" t="str">
            <v>One time Charges-Internet</v>
          </cell>
          <cell r="C220">
            <v>-4321990</v>
          </cell>
          <cell r="D220">
            <v>-2345115</v>
          </cell>
          <cell r="E220">
            <v>-4321990.05</v>
          </cell>
          <cell r="G220">
            <v>-4321990.05</v>
          </cell>
          <cell r="H220">
            <v>-2345114.7000000002</v>
          </cell>
        </row>
        <row r="221">
          <cell r="A221">
            <v>301102</v>
          </cell>
          <cell r="B221" t="str">
            <v>Rental Income-Internet</v>
          </cell>
          <cell r="C221">
            <v>-78000</v>
          </cell>
          <cell r="D221">
            <v>-88897</v>
          </cell>
          <cell r="E221">
            <v>-78000</v>
          </cell>
          <cell r="G221">
            <v>-78000</v>
          </cell>
          <cell r="H221">
            <v>-88897</v>
          </cell>
        </row>
        <row r="222">
          <cell r="A222">
            <v>301103</v>
          </cell>
          <cell r="B222" t="str">
            <v>Net Access Charges-Internet</v>
          </cell>
          <cell r="C222">
            <v>-6575588</v>
          </cell>
          <cell r="D222">
            <v>-3381007</v>
          </cell>
          <cell r="E222">
            <v>-6575588.2800000003</v>
          </cell>
          <cell r="G222">
            <v>-6575588.2800000003</v>
          </cell>
          <cell r="H222">
            <v>-3381007.2</v>
          </cell>
        </row>
        <row r="223">
          <cell r="A223">
            <v>301104</v>
          </cell>
          <cell r="B223" t="str">
            <v>Satellite Access Charges-Internet</v>
          </cell>
          <cell r="C223">
            <v>0</v>
          </cell>
          <cell r="D223">
            <v>0</v>
          </cell>
          <cell r="E223">
            <v>0</v>
          </cell>
          <cell r="G223">
            <v>0</v>
          </cell>
          <cell r="H223">
            <v>0</v>
          </cell>
        </row>
        <row r="224">
          <cell r="A224">
            <v>301105</v>
          </cell>
          <cell r="B224" t="str">
            <v>Hosting Charges-Internet</v>
          </cell>
          <cell r="C224">
            <v>-1056715</v>
          </cell>
          <cell r="D224">
            <v>-563176</v>
          </cell>
          <cell r="E224">
            <v>-1056714.95</v>
          </cell>
          <cell r="G224">
            <v>-1056714.95</v>
          </cell>
          <cell r="H224">
            <v>-563175.81000000006</v>
          </cell>
        </row>
        <row r="225">
          <cell r="A225">
            <v>301106</v>
          </cell>
          <cell r="B225" t="str">
            <v>Annual Maintenance Charges-Internet</v>
          </cell>
          <cell r="C225">
            <v>0</v>
          </cell>
          <cell r="D225">
            <v>-3266</v>
          </cell>
          <cell r="E225">
            <v>0</v>
          </cell>
          <cell r="G225">
            <v>0</v>
          </cell>
          <cell r="H225">
            <v>-3266.13</v>
          </cell>
        </row>
        <row r="226">
          <cell r="A226">
            <v>301107</v>
          </cell>
          <cell r="B226" t="str">
            <v>Bandwidth-Internet</v>
          </cell>
          <cell r="C226">
            <v>-172833</v>
          </cell>
          <cell r="D226">
            <v>0</v>
          </cell>
          <cell r="E226">
            <v>-172833.39</v>
          </cell>
          <cell r="G226">
            <v>-172833.39</v>
          </cell>
          <cell r="H226">
            <v>0</v>
          </cell>
        </row>
        <row r="227">
          <cell r="A227">
            <v>301108</v>
          </cell>
          <cell r="B227" t="str">
            <v>Co Location Charges</v>
          </cell>
          <cell r="C227">
            <v>-5996310</v>
          </cell>
          <cell r="D227">
            <v>-1412361</v>
          </cell>
          <cell r="E227">
            <v>-5996310.0099999998</v>
          </cell>
          <cell r="G227">
            <v>-5996310.0099999998</v>
          </cell>
          <cell r="H227">
            <v>-1412360.94</v>
          </cell>
        </row>
        <row r="228">
          <cell r="A228">
            <v>301109</v>
          </cell>
          <cell r="B228" t="str">
            <v>Internet - Dial up charges</v>
          </cell>
          <cell r="C228">
            <v>0</v>
          </cell>
          <cell r="D228">
            <v>-3000</v>
          </cell>
          <cell r="E228">
            <v>0</v>
          </cell>
          <cell r="G228">
            <v>0</v>
          </cell>
          <cell r="H228">
            <v>-3000</v>
          </cell>
        </row>
        <row r="229">
          <cell r="A229">
            <v>301112</v>
          </cell>
          <cell r="B229" t="str">
            <v>Internet - Transactions.</v>
          </cell>
          <cell r="C229">
            <v>-2238583</v>
          </cell>
          <cell r="D229">
            <v>-10427874</v>
          </cell>
          <cell r="E229">
            <v>-2238582.85</v>
          </cell>
          <cell r="G229">
            <v>-2238582.85</v>
          </cell>
          <cell r="H229">
            <v>-10427873.52</v>
          </cell>
        </row>
        <row r="230">
          <cell r="A230">
            <v>301114</v>
          </cell>
          <cell r="B230" t="str">
            <v>Internet - Administration Services</v>
          </cell>
          <cell r="C230">
            <v>-45733</v>
          </cell>
          <cell r="D230">
            <v>0</v>
          </cell>
          <cell r="E230">
            <v>-45733.33</v>
          </cell>
          <cell r="G230">
            <v>-45733.33</v>
          </cell>
          <cell r="H230">
            <v>0</v>
          </cell>
        </row>
        <row r="231">
          <cell r="A231">
            <v>301202</v>
          </cell>
          <cell r="B231" t="str">
            <v>IDL - Corporate Training Fees</v>
          </cell>
          <cell r="C231">
            <v>-2854277</v>
          </cell>
          <cell r="D231">
            <v>0</v>
          </cell>
          <cell r="E231">
            <v>-2854277</v>
          </cell>
          <cell r="G231">
            <v>-2854277</v>
          </cell>
          <cell r="H231">
            <v>0</v>
          </cell>
        </row>
        <row r="232">
          <cell r="A232">
            <v>301203</v>
          </cell>
          <cell r="B232" t="str">
            <v>IDL - Course Fee Revenue</v>
          </cell>
          <cell r="C232">
            <v>-26520737</v>
          </cell>
          <cell r="D232">
            <v>-153036</v>
          </cell>
          <cell r="E232">
            <v>-26520737.43</v>
          </cell>
          <cell r="G232">
            <v>-26520737.43</v>
          </cell>
          <cell r="H232">
            <v>-153036</v>
          </cell>
        </row>
        <row r="233">
          <cell r="A233">
            <v>301204</v>
          </cell>
          <cell r="B233" t="str">
            <v>IDL - License Fee Revenue</v>
          </cell>
          <cell r="C233">
            <v>-7400000</v>
          </cell>
          <cell r="D233">
            <v>-1600000</v>
          </cell>
          <cell r="E233">
            <v>-7400000</v>
          </cell>
          <cell r="G233">
            <v>-7400000</v>
          </cell>
          <cell r="H233">
            <v>-1600000</v>
          </cell>
        </row>
        <row r="234">
          <cell r="A234">
            <v>301207</v>
          </cell>
          <cell r="B234" t="str">
            <v>IDL - Other Income</v>
          </cell>
          <cell r="C234">
            <v>-1537355</v>
          </cell>
          <cell r="D234">
            <v>-190000</v>
          </cell>
          <cell r="E234">
            <v>-1537355.4</v>
          </cell>
          <cell r="G234">
            <v>-1537355.4</v>
          </cell>
          <cell r="H234">
            <v>-190000</v>
          </cell>
        </row>
        <row r="235">
          <cell r="A235">
            <v>301218</v>
          </cell>
          <cell r="B235" t="str">
            <v>IDL - seminal Fees</v>
          </cell>
          <cell r="C235">
            <v>-154110</v>
          </cell>
          <cell r="D235">
            <v>0</v>
          </cell>
          <cell r="E235">
            <v>-154110</v>
          </cell>
          <cell r="G235">
            <v>-154110</v>
          </cell>
          <cell r="H235">
            <v>0</v>
          </cell>
        </row>
        <row r="236">
          <cell r="A236">
            <v>301301</v>
          </cell>
          <cell r="B236" t="str">
            <v>CONSUMER - Jogger 1 Way</v>
          </cell>
          <cell r="C236">
            <v>-8320</v>
          </cell>
          <cell r="D236">
            <v>0</v>
          </cell>
          <cell r="E236">
            <v>-8320</v>
          </cell>
          <cell r="G236">
            <v>-8320</v>
          </cell>
          <cell r="H236">
            <v>0</v>
          </cell>
        </row>
        <row r="237">
          <cell r="A237">
            <v>301302</v>
          </cell>
          <cell r="B237" t="str">
            <v>CONSUMER - Jogger 2 Way</v>
          </cell>
          <cell r="C237">
            <v>-2079715</v>
          </cell>
          <cell r="D237">
            <v>0</v>
          </cell>
          <cell r="E237">
            <v>-2079714.81</v>
          </cell>
          <cell r="G237">
            <v>-2079714.81</v>
          </cell>
          <cell r="H237">
            <v>0</v>
          </cell>
        </row>
        <row r="238">
          <cell r="A238">
            <v>301303</v>
          </cell>
          <cell r="B238" t="str">
            <v>CONSUMER - Runner 1 Way</v>
          </cell>
          <cell r="C238">
            <v>-66394</v>
          </cell>
          <cell r="D238">
            <v>0</v>
          </cell>
          <cell r="E238">
            <v>-66394.399999999994</v>
          </cell>
          <cell r="G238">
            <v>-66394.399999999994</v>
          </cell>
          <cell r="H238">
            <v>0</v>
          </cell>
        </row>
        <row r="239">
          <cell r="A239">
            <v>301304</v>
          </cell>
          <cell r="B239" t="str">
            <v>CONSUMER - Runner 2 Way</v>
          </cell>
          <cell r="C239">
            <v>-582381</v>
          </cell>
          <cell r="D239">
            <v>0</v>
          </cell>
          <cell r="E239">
            <v>-582380.75</v>
          </cell>
          <cell r="G239">
            <v>-582380.75</v>
          </cell>
          <cell r="H239">
            <v>0</v>
          </cell>
        </row>
        <row r="240">
          <cell r="A240">
            <v>301305</v>
          </cell>
          <cell r="B240" t="str">
            <v>CONSUMER - Sprinter 1 Way</v>
          </cell>
          <cell r="C240">
            <v>129362</v>
          </cell>
          <cell r="D240">
            <v>0</v>
          </cell>
          <cell r="E240">
            <v>129362</v>
          </cell>
          <cell r="G240">
            <v>129362</v>
          </cell>
          <cell r="H240">
            <v>0</v>
          </cell>
        </row>
        <row r="241">
          <cell r="A241">
            <v>301306</v>
          </cell>
          <cell r="B241" t="str">
            <v>CONSUMER - Sprinter 2 Way</v>
          </cell>
          <cell r="C241">
            <v>-343400</v>
          </cell>
          <cell r="D241">
            <v>0</v>
          </cell>
          <cell r="E241">
            <v>-343400</v>
          </cell>
          <cell r="G241">
            <v>-343400</v>
          </cell>
          <cell r="H241">
            <v>0</v>
          </cell>
        </row>
        <row r="242">
          <cell r="A242">
            <v>310001</v>
          </cell>
          <cell r="B242" t="str">
            <v>Commission - Networking</v>
          </cell>
          <cell r="C242">
            <v>-27518815</v>
          </cell>
          <cell r="D242">
            <v>-8728206</v>
          </cell>
          <cell r="E242">
            <v>-27518815.059999999</v>
          </cell>
          <cell r="G242">
            <v>-27518815.059999999</v>
          </cell>
          <cell r="H242">
            <v>-8728206</v>
          </cell>
        </row>
        <row r="243">
          <cell r="A243">
            <v>310004</v>
          </cell>
          <cell r="B243" t="str">
            <v>Income from Warranty Support</v>
          </cell>
          <cell r="C243">
            <v>-8405516</v>
          </cell>
          <cell r="D243">
            <v>-3325502</v>
          </cell>
          <cell r="E243">
            <v>-8405516</v>
          </cell>
          <cell r="G243">
            <v>-8405516</v>
          </cell>
          <cell r="H243">
            <v>-3325502</v>
          </cell>
        </row>
        <row r="244">
          <cell r="A244">
            <v>310005</v>
          </cell>
          <cell r="B244" t="str">
            <v>Income from Logistics Support</v>
          </cell>
          <cell r="C244">
            <v>-3600000</v>
          </cell>
          <cell r="D244">
            <v>-3900000</v>
          </cell>
          <cell r="E244">
            <v>-3600000</v>
          </cell>
          <cell r="G244">
            <v>-3600000</v>
          </cell>
          <cell r="H244">
            <v>-3900000</v>
          </cell>
        </row>
        <row r="245">
          <cell r="A245">
            <v>310101</v>
          </cell>
          <cell r="B245" t="str">
            <v>Interest on FD with Banks.</v>
          </cell>
          <cell r="C245">
            <v>-49218</v>
          </cell>
          <cell r="D245">
            <v>-17665</v>
          </cell>
          <cell r="E245">
            <v>-49218.14</v>
          </cell>
          <cell r="G245">
            <v>-49218.14</v>
          </cell>
          <cell r="H245">
            <v>-17665.39</v>
          </cell>
        </row>
        <row r="246">
          <cell r="A246">
            <v>310201</v>
          </cell>
          <cell r="B246" t="str">
            <v>Profit on Sale of Assets.</v>
          </cell>
          <cell r="C246">
            <v>-972325</v>
          </cell>
          <cell r="D246">
            <v>-7034700</v>
          </cell>
          <cell r="E246">
            <v>-972325.39</v>
          </cell>
          <cell r="G246">
            <v>-972325.39</v>
          </cell>
          <cell r="H246">
            <v>-7034700.4699999997</v>
          </cell>
        </row>
        <row r="247">
          <cell r="A247">
            <v>310301</v>
          </cell>
          <cell r="B247" t="str">
            <v>Misc. Income - Scrap Sales</v>
          </cell>
          <cell r="C247">
            <v>-35100</v>
          </cell>
          <cell r="D247">
            <v>-23181</v>
          </cell>
          <cell r="E247">
            <v>-35100</v>
          </cell>
          <cell r="G247">
            <v>-35100</v>
          </cell>
          <cell r="H247">
            <v>-23181</v>
          </cell>
        </row>
        <row r="248">
          <cell r="A248">
            <v>310302</v>
          </cell>
          <cell r="B248" t="str">
            <v>Miscellaneous  Income</v>
          </cell>
          <cell r="C248">
            <v>-92151</v>
          </cell>
          <cell r="D248">
            <v>-927326</v>
          </cell>
          <cell r="E248">
            <v>-92151</v>
          </cell>
          <cell r="G248">
            <v>-92151</v>
          </cell>
          <cell r="H248">
            <v>-927325.9</v>
          </cell>
        </row>
        <row r="249">
          <cell r="A249">
            <v>310303</v>
          </cell>
          <cell r="B249" t="str">
            <v>Exchange Gain</v>
          </cell>
          <cell r="C249">
            <v>-16454019</v>
          </cell>
          <cell r="D249">
            <v>-378652</v>
          </cell>
          <cell r="E249">
            <v>-16454018.59</v>
          </cell>
          <cell r="G249">
            <v>-16454018.59</v>
          </cell>
          <cell r="H249">
            <v>-378651.58</v>
          </cell>
        </row>
        <row r="250">
          <cell r="A250">
            <v>310304</v>
          </cell>
          <cell r="B250" t="str">
            <v>Income from coordinator charges</v>
          </cell>
          <cell r="C250">
            <v>-1400000</v>
          </cell>
          <cell r="D250">
            <v>0</v>
          </cell>
          <cell r="E250">
            <v>-1400000</v>
          </cell>
          <cell r="G250">
            <v>-1400000</v>
          </cell>
          <cell r="H250">
            <v>0</v>
          </cell>
        </row>
        <row r="251">
          <cell r="A251">
            <v>310305</v>
          </cell>
          <cell r="B251" t="str">
            <v>Credit Balances Written Back</v>
          </cell>
          <cell r="C251">
            <v>-133534</v>
          </cell>
          <cell r="D251">
            <v>0</v>
          </cell>
          <cell r="E251">
            <v>-133534.07999999999</v>
          </cell>
          <cell r="G251">
            <v>-133534.07999999999</v>
          </cell>
          <cell r="H251">
            <v>0</v>
          </cell>
        </row>
        <row r="252">
          <cell r="A252">
            <v>310401</v>
          </cell>
          <cell r="B252" t="str">
            <v>Excess Provision written Back</v>
          </cell>
          <cell r="C252">
            <v>-3720158</v>
          </cell>
          <cell r="D252">
            <v>-3590804</v>
          </cell>
          <cell r="E252">
            <v>-3720158</v>
          </cell>
          <cell r="G252">
            <v>-3720158</v>
          </cell>
          <cell r="H252">
            <v>-3590804</v>
          </cell>
        </row>
        <row r="253">
          <cell r="A253">
            <v>400001</v>
          </cell>
          <cell r="B253" t="str">
            <v>Cost of Goods Sold</v>
          </cell>
          <cell r="C253">
            <v>295495095</v>
          </cell>
          <cell r="D253">
            <v>355725156</v>
          </cell>
          <cell r="E253">
            <v>295495095.10000002</v>
          </cell>
          <cell r="G253">
            <v>295495095.10000002</v>
          </cell>
          <cell r="H253">
            <v>355725156.29000002</v>
          </cell>
        </row>
        <row r="254">
          <cell r="A254">
            <v>400003</v>
          </cell>
          <cell r="B254" t="str">
            <v>C&amp;F Expenses - Imports</v>
          </cell>
          <cell r="C254">
            <v>90090</v>
          </cell>
          <cell r="D254">
            <v>678209</v>
          </cell>
          <cell r="E254">
            <v>90090</v>
          </cell>
          <cell r="G254">
            <v>90090</v>
          </cell>
          <cell r="H254">
            <v>678208.52</v>
          </cell>
        </row>
        <row r="255">
          <cell r="A255">
            <v>400004</v>
          </cell>
          <cell r="B255" t="str">
            <v>Cost of Goods Sold Inventory Adjustment</v>
          </cell>
          <cell r="C255">
            <v>19904107</v>
          </cell>
          <cell r="D255">
            <v>25069034</v>
          </cell>
          <cell r="E255">
            <v>19904106.91</v>
          </cell>
          <cell r="G255">
            <v>19904106.91</v>
          </cell>
          <cell r="H255">
            <v>25069034.34</v>
          </cell>
        </row>
        <row r="256">
          <cell r="A256">
            <v>410001</v>
          </cell>
          <cell r="B256" t="str">
            <v>Basic Salary</v>
          </cell>
          <cell r="C256">
            <v>30057016</v>
          </cell>
          <cell r="D256">
            <v>36176802</v>
          </cell>
          <cell r="E256">
            <v>30057016</v>
          </cell>
          <cell r="G256">
            <v>30057016</v>
          </cell>
          <cell r="H256">
            <v>36176802</v>
          </cell>
        </row>
        <row r="257">
          <cell r="A257">
            <v>410002</v>
          </cell>
          <cell r="B257" t="str">
            <v>House Rent Allowance</v>
          </cell>
          <cell r="C257">
            <v>17275397</v>
          </cell>
          <cell r="D257">
            <v>20509808</v>
          </cell>
          <cell r="E257">
            <v>17275397</v>
          </cell>
          <cell r="G257">
            <v>17275397</v>
          </cell>
          <cell r="H257">
            <v>20509808</v>
          </cell>
        </row>
        <row r="258">
          <cell r="A258">
            <v>410003</v>
          </cell>
          <cell r="B258" t="str">
            <v>Flexible Benefit Plan</v>
          </cell>
          <cell r="C258">
            <v>23332385</v>
          </cell>
          <cell r="D258">
            <v>26751019</v>
          </cell>
          <cell r="E258">
            <v>23332385</v>
          </cell>
          <cell r="G258">
            <v>23332385</v>
          </cell>
          <cell r="H258">
            <v>26751019</v>
          </cell>
        </row>
        <row r="259">
          <cell r="A259">
            <v>410004</v>
          </cell>
          <cell r="B259" t="str">
            <v>Bonus</v>
          </cell>
          <cell r="C259">
            <v>3754827</v>
          </cell>
          <cell r="D259">
            <v>2941067</v>
          </cell>
          <cell r="E259">
            <v>3754827</v>
          </cell>
          <cell r="G259">
            <v>3754827</v>
          </cell>
          <cell r="H259">
            <v>2941067</v>
          </cell>
        </row>
        <row r="260">
          <cell r="A260">
            <v>410005</v>
          </cell>
          <cell r="B260" t="str">
            <v>Night Shift Allowance</v>
          </cell>
          <cell r="C260">
            <v>188558</v>
          </cell>
          <cell r="D260">
            <v>182400</v>
          </cell>
          <cell r="E260">
            <v>188558</v>
          </cell>
          <cell r="G260">
            <v>188558</v>
          </cell>
          <cell r="H260">
            <v>182400</v>
          </cell>
        </row>
        <row r="261">
          <cell r="A261">
            <v>410006</v>
          </cell>
          <cell r="B261" t="str">
            <v>24 Hour Allowance</v>
          </cell>
          <cell r="C261">
            <v>454500</v>
          </cell>
          <cell r="D261">
            <v>412500</v>
          </cell>
          <cell r="E261">
            <v>454500</v>
          </cell>
          <cell r="G261">
            <v>454500</v>
          </cell>
          <cell r="H261">
            <v>412500</v>
          </cell>
        </row>
        <row r="262">
          <cell r="A262">
            <v>410007</v>
          </cell>
          <cell r="B262" t="str">
            <v>Interest Subsidy</v>
          </cell>
          <cell r="C262">
            <v>274864</v>
          </cell>
          <cell r="D262">
            <v>574784</v>
          </cell>
          <cell r="E262">
            <v>274864</v>
          </cell>
          <cell r="G262">
            <v>274864</v>
          </cell>
          <cell r="H262">
            <v>574784</v>
          </cell>
        </row>
        <row r="263">
          <cell r="A263">
            <v>410008</v>
          </cell>
          <cell r="B263" t="str">
            <v>Ex-gratia</v>
          </cell>
          <cell r="C263">
            <v>615000</v>
          </cell>
          <cell r="D263">
            <v>2299720</v>
          </cell>
          <cell r="E263">
            <v>615000</v>
          </cell>
          <cell r="G263">
            <v>615000</v>
          </cell>
          <cell r="H263">
            <v>2299720</v>
          </cell>
        </row>
        <row r="264">
          <cell r="A264">
            <v>410009</v>
          </cell>
          <cell r="B264" t="str">
            <v>Joining Bonus</v>
          </cell>
          <cell r="C264">
            <v>116185</v>
          </cell>
          <cell r="D264">
            <v>182660</v>
          </cell>
          <cell r="E264">
            <v>116185</v>
          </cell>
          <cell r="G264">
            <v>116185</v>
          </cell>
          <cell r="H264">
            <v>182660</v>
          </cell>
        </row>
        <row r="265">
          <cell r="A265">
            <v>410010</v>
          </cell>
          <cell r="B265" t="str">
            <v>Leave Encashment</v>
          </cell>
          <cell r="C265">
            <v>1047564</v>
          </cell>
          <cell r="D265">
            <v>0</v>
          </cell>
          <cell r="E265">
            <v>1047564</v>
          </cell>
          <cell r="G265">
            <v>1047564</v>
          </cell>
          <cell r="H265">
            <v>0</v>
          </cell>
        </row>
        <row r="266">
          <cell r="A266">
            <v>410011</v>
          </cell>
          <cell r="B266" t="str">
            <v>Gratuity</v>
          </cell>
          <cell r="C266">
            <v>1753699</v>
          </cell>
          <cell r="D266">
            <v>1961305</v>
          </cell>
          <cell r="E266">
            <v>1753699.45</v>
          </cell>
          <cell r="G266">
            <v>1753699.45</v>
          </cell>
          <cell r="H266">
            <v>1961305</v>
          </cell>
        </row>
        <row r="267">
          <cell r="A267">
            <v>410012</v>
          </cell>
          <cell r="B267" t="str">
            <v>Management Incentive Plan</v>
          </cell>
          <cell r="C267">
            <v>13263859</v>
          </cell>
          <cell r="D267">
            <v>3005535</v>
          </cell>
          <cell r="E267">
            <v>13263859</v>
          </cell>
          <cell r="G267">
            <v>13263859</v>
          </cell>
          <cell r="H267">
            <v>3005535</v>
          </cell>
        </row>
        <row r="268">
          <cell r="A268">
            <v>410013</v>
          </cell>
          <cell r="B268" t="str">
            <v>Stipend</v>
          </cell>
          <cell r="C268">
            <v>968922</v>
          </cell>
          <cell r="D268">
            <v>174248</v>
          </cell>
          <cell r="E268">
            <v>968922</v>
          </cell>
          <cell r="G268">
            <v>968922</v>
          </cell>
          <cell r="H268">
            <v>174248</v>
          </cell>
        </row>
        <row r="269">
          <cell r="A269">
            <v>410014</v>
          </cell>
          <cell r="B269" t="str">
            <v>Transfer Allowance</v>
          </cell>
          <cell r="C269">
            <v>117844</v>
          </cell>
          <cell r="D269">
            <v>116811</v>
          </cell>
          <cell r="E269">
            <v>117844</v>
          </cell>
          <cell r="G269">
            <v>117844</v>
          </cell>
          <cell r="H269">
            <v>116811</v>
          </cell>
        </row>
        <row r="270">
          <cell r="A270">
            <v>410015</v>
          </cell>
          <cell r="B270" t="str">
            <v>Professional Development  Allowance</v>
          </cell>
          <cell r="C270">
            <v>18951</v>
          </cell>
          <cell r="D270">
            <v>17580</v>
          </cell>
          <cell r="E270">
            <v>18951</v>
          </cell>
          <cell r="G270">
            <v>18951</v>
          </cell>
          <cell r="H270">
            <v>17580</v>
          </cell>
        </row>
        <row r="271">
          <cell r="A271">
            <v>410016</v>
          </cell>
          <cell r="B271" t="str">
            <v>Conveyance Allowance</v>
          </cell>
          <cell r="C271">
            <v>43720</v>
          </cell>
          <cell r="D271">
            <v>40293</v>
          </cell>
          <cell r="E271">
            <v>43720</v>
          </cell>
          <cell r="G271">
            <v>43720</v>
          </cell>
          <cell r="H271">
            <v>40293</v>
          </cell>
        </row>
        <row r="272">
          <cell r="A272">
            <v>410017</v>
          </cell>
          <cell r="B272" t="str">
            <v>Outfit  Allowance</v>
          </cell>
          <cell r="C272">
            <v>9482</v>
          </cell>
          <cell r="D272">
            <v>8796</v>
          </cell>
          <cell r="E272">
            <v>9482</v>
          </cell>
          <cell r="G272">
            <v>9482</v>
          </cell>
          <cell r="H272">
            <v>8796</v>
          </cell>
        </row>
        <row r="273">
          <cell r="A273">
            <v>410018</v>
          </cell>
          <cell r="B273" t="str">
            <v>Special  Allowance</v>
          </cell>
          <cell r="C273">
            <v>3628136</v>
          </cell>
          <cell r="D273">
            <v>4125646</v>
          </cell>
          <cell r="E273">
            <v>3628136</v>
          </cell>
          <cell r="G273">
            <v>3628136</v>
          </cell>
          <cell r="H273">
            <v>4125646</v>
          </cell>
        </row>
        <row r="274">
          <cell r="A274">
            <v>410101</v>
          </cell>
          <cell r="B274" t="str">
            <v>Employer's Contribution to PF</v>
          </cell>
          <cell r="C274">
            <v>2301493</v>
          </cell>
          <cell r="D274">
            <v>2824115</v>
          </cell>
          <cell r="E274">
            <v>2301493</v>
          </cell>
          <cell r="G274">
            <v>2301493</v>
          </cell>
          <cell r="H274">
            <v>2824115</v>
          </cell>
        </row>
        <row r="275">
          <cell r="A275">
            <v>410102</v>
          </cell>
          <cell r="B275" t="str">
            <v>Employer's Contribution to FPF</v>
          </cell>
          <cell r="C275">
            <v>1414045</v>
          </cell>
          <cell r="D275">
            <v>1602399</v>
          </cell>
          <cell r="E275">
            <v>1414045</v>
          </cell>
          <cell r="G275">
            <v>1414045</v>
          </cell>
          <cell r="H275">
            <v>1602399</v>
          </cell>
        </row>
        <row r="276">
          <cell r="A276">
            <v>410103</v>
          </cell>
          <cell r="B276" t="str">
            <v>PF Administration Charges</v>
          </cell>
          <cell r="C276">
            <v>54483</v>
          </cell>
          <cell r="D276">
            <v>70377</v>
          </cell>
          <cell r="E276">
            <v>54483</v>
          </cell>
          <cell r="G276">
            <v>54483</v>
          </cell>
          <cell r="H276">
            <v>70377</v>
          </cell>
        </row>
        <row r="277">
          <cell r="A277">
            <v>410104</v>
          </cell>
          <cell r="B277" t="str">
            <v>DLI Charges</v>
          </cell>
          <cell r="C277">
            <v>85200</v>
          </cell>
          <cell r="D277">
            <v>99394</v>
          </cell>
          <cell r="E277">
            <v>85200</v>
          </cell>
          <cell r="G277">
            <v>85200</v>
          </cell>
          <cell r="H277">
            <v>99394</v>
          </cell>
        </row>
        <row r="278">
          <cell r="A278">
            <v>410105</v>
          </cell>
          <cell r="B278" t="str">
            <v>DLI  Administration Charges</v>
          </cell>
          <cell r="C278">
            <v>1568</v>
          </cell>
          <cell r="D278">
            <v>1987</v>
          </cell>
          <cell r="E278">
            <v>1568</v>
          </cell>
          <cell r="G278">
            <v>1568</v>
          </cell>
          <cell r="H278">
            <v>1987</v>
          </cell>
        </row>
        <row r="279">
          <cell r="A279">
            <v>410106</v>
          </cell>
          <cell r="B279" t="str">
            <v>ESI Expenses</v>
          </cell>
          <cell r="C279">
            <v>0</v>
          </cell>
          <cell r="D279">
            <v>20844</v>
          </cell>
          <cell r="E279">
            <v>0</v>
          </cell>
          <cell r="G279">
            <v>0</v>
          </cell>
          <cell r="H279">
            <v>20844</v>
          </cell>
        </row>
        <row r="280">
          <cell r="A280">
            <v>410201</v>
          </cell>
          <cell r="B280" t="str">
            <v>Refreshments</v>
          </cell>
          <cell r="C280">
            <v>612892</v>
          </cell>
          <cell r="D280">
            <v>909923</v>
          </cell>
          <cell r="E280">
            <v>612892</v>
          </cell>
          <cell r="G280">
            <v>612892</v>
          </cell>
          <cell r="H280">
            <v>909922.5</v>
          </cell>
        </row>
        <row r="281">
          <cell r="A281">
            <v>410202</v>
          </cell>
          <cell r="B281" t="str">
            <v>Relocation Expenses</v>
          </cell>
          <cell r="C281">
            <v>314753</v>
          </cell>
          <cell r="D281">
            <v>382806</v>
          </cell>
          <cell r="E281">
            <v>314753</v>
          </cell>
          <cell r="G281">
            <v>314753</v>
          </cell>
          <cell r="H281">
            <v>382806</v>
          </cell>
        </row>
        <row r="282">
          <cell r="A282">
            <v>410203</v>
          </cell>
          <cell r="B282" t="str">
            <v>Awards &amp; Gifts</v>
          </cell>
          <cell r="C282">
            <v>1547900</v>
          </cell>
          <cell r="D282">
            <v>870969</v>
          </cell>
          <cell r="E282">
            <v>1547900</v>
          </cell>
          <cell r="G282">
            <v>1547900</v>
          </cell>
          <cell r="H282">
            <v>870969</v>
          </cell>
        </row>
        <row r="283">
          <cell r="A283">
            <v>410204</v>
          </cell>
          <cell r="B283" t="str">
            <v>Pantry Expenses</v>
          </cell>
          <cell r="C283">
            <v>1279092</v>
          </cell>
          <cell r="D283">
            <v>1260549</v>
          </cell>
          <cell r="E283">
            <v>1279092</v>
          </cell>
          <cell r="G283">
            <v>1279092</v>
          </cell>
          <cell r="H283">
            <v>1260548.6000000001</v>
          </cell>
        </row>
        <row r="284">
          <cell r="A284">
            <v>410205</v>
          </cell>
          <cell r="B284" t="str">
            <v>Cafetaria Expenses</v>
          </cell>
          <cell r="C284">
            <v>152716</v>
          </cell>
          <cell r="D284">
            <v>405414</v>
          </cell>
          <cell r="E284">
            <v>152715.5</v>
          </cell>
          <cell r="G284">
            <v>152715.5</v>
          </cell>
          <cell r="H284">
            <v>405414.12</v>
          </cell>
        </row>
        <row r="285">
          <cell r="A285">
            <v>410206</v>
          </cell>
          <cell r="B285" t="str">
            <v>Lunch Reimbursement</v>
          </cell>
          <cell r="C285">
            <v>3618</v>
          </cell>
          <cell r="D285">
            <v>108978</v>
          </cell>
          <cell r="E285">
            <v>3618</v>
          </cell>
          <cell r="G285">
            <v>3618</v>
          </cell>
          <cell r="H285">
            <v>108978</v>
          </cell>
        </row>
        <row r="286">
          <cell r="A286">
            <v>410207</v>
          </cell>
          <cell r="B286" t="str">
            <v>QSM Expenses</v>
          </cell>
          <cell r="C286">
            <v>1374528</v>
          </cell>
          <cell r="D286">
            <v>1129717</v>
          </cell>
          <cell r="E286">
            <v>1374528.31</v>
          </cell>
          <cell r="G286">
            <v>1374528.31</v>
          </cell>
          <cell r="H286">
            <v>1129717</v>
          </cell>
        </row>
        <row r="287">
          <cell r="A287">
            <v>410208</v>
          </cell>
          <cell r="B287" t="str">
            <v>Group Medical Insurance</v>
          </cell>
          <cell r="C287">
            <v>1949176</v>
          </cell>
          <cell r="D287">
            <v>1279726</v>
          </cell>
          <cell r="E287">
            <v>1949175.97</v>
          </cell>
          <cell r="G287">
            <v>1949175.97</v>
          </cell>
          <cell r="H287">
            <v>1279726</v>
          </cell>
        </row>
        <row r="288">
          <cell r="A288">
            <v>410209</v>
          </cell>
          <cell r="B288" t="str">
            <v>Personal Accident  Insurance</v>
          </cell>
          <cell r="C288">
            <v>166982</v>
          </cell>
          <cell r="D288">
            <v>189147</v>
          </cell>
          <cell r="E288">
            <v>166982.03</v>
          </cell>
          <cell r="G288">
            <v>166982.03</v>
          </cell>
          <cell r="H288">
            <v>189147</v>
          </cell>
        </row>
        <row r="289">
          <cell r="A289">
            <v>410210</v>
          </cell>
          <cell r="B289" t="str">
            <v>Health Check up</v>
          </cell>
          <cell r="C289">
            <v>86850</v>
          </cell>
          <cell r="D289">
            <v>61971</v>
          </cell>
          <cell r="E289">
            <v>86850</v>
          </cell>
          <cell r="G289">
            <v>86850</v>
          </cell>
          <cell r="H289">
            <v>61971</v>
          </cell>
        </row>
        <row r="290">
          <cell r="A290">
            <v>410211</v>
          </cell>
          <cell r="B290" t="str">
            <v>Medical Reimbursement</v>
          </cell>
          <cell r="C290">
            <v>15393</v>
          </cell>
          <cell r="D290">
            <v>21691</v>
          </cell>
          <cell r="E290">
            <v>15393</v>
          </cell>
          <cell r="G290">
            <v>15393</v>
          </cell>
          <cell r="H290">
            <v>21691</v>
          </cell>
        </row>
        <row r="291">
          <cell r="A291">
            <v>410212</v>
          </cell>
          <cell r="B291" t="str">
            <v>Leave Travel Assistance</v>
          </cell>
          <cell r="C291">
            <v>56665</v>
          </cell>
          <cell r="D291">
            <v>152500</v>
          </cell>
          <cell r="E291">
            <v>56665</v>
          </cell>
          <cell r="G291">
            <v>56665</v>
          </cell>
          <cell r="H291">
            <v>152500</v>
          </cell>
        </row>
        <row r="292">
          <cell r="A292">
            <v>410213</v>
          </cell>
          <cell r="B292" t="str">
            <v>Staff Welfare</v>
          </cell>
          <cell r="C292">
            <v>679920</v>
          </cell>
          <cell r="D292">
            <v>777522</v>
          </cell>
          <cell r="E292">
            <v>679919.6</v>
          </cell>
          <cell r="G292">
            <v>679919.6</v>
          </cell>
          <cell r="H292">
            <v>777521.55</v>
          </cell>
        </row>
        <row r="293">
          <cell r="A293">
            <v>410214</v>
          </cell>
          <cell r="B293" t="str">
            <v>Staff Bus Charges</v>
          </cell>
          <cell r="C293">
            <v>1642212</v>
          </cell>
          <cell r="D293">
            <v>1564568</v>
          </cell>
          <cell r="E293">
            <v>1642212</v>
          </cell>
          <cell r="G293">
            <v>1642212</v>
          </cell>
          <cell r="H293">
            <v>1564568</v>
          </cell>
        </row>
        <row r="294">
          <cell r="A294">
            <v>411001</v>
          </cell>
          <cell r="B294" t="str">
            <v>Rent - Offices</v>
          </cell>
          <cell r="C294">
            <v>21497226</v>
          </cell>
          <cell r="D294">
            <v>22114690</v>
          </cell>
          <cell r="E294">
            <v>21497226</v>
          </cell>
          <cell r="G294">
            <v>21497226</v>
          </cell>
          <cell r="H294">
            <v>22114690</v>
          </cell>
        </row>
        <row r="295">
          <cell r="A295">
            <v>411002</v>
          </cell>
          <cell r="B295" t="str">
            <v>Rent - Employee Residences</v>
          </cell>
          <cell r="C295">
            <v>2404000</v>
          </cell>
          <cell r="D295">
            <v>2018867</v>
          </cell>
          <cell r="E295">
            <v>2404000</v>
          </cell>
          <cell r="G295">
            <v>2404000</v>
          </cell>
          <cell r="H295">
            <v>2018867</v>
          </cell>
        </row>
        <row r="296">
          <cell r="A296">
            <v>411003</v>
          </cell>
          <cell r="B296" t="str">
            <v>Rent - Car Parking</v>
          </cell>
          <cell r="C296">
            <v>74505</v>
          </cell>
          <cell r="D296">
            <v>84879</v>
          </cell>
          <cell r="E296">
            <v>74505</v>
          </cell>
          <cell r="G296">
            <v>74505</v>
          </cell>
          <cell r="H296">
            <v>84879</v>
          </cell>
        </row>
        <row r="297">
          <cell r="A297">
            <v>411004</v>
          </cell>
          <cell r="B297" t="str">
            <v>Brokerage</v>
          </cell>
          <cell r="C297">
            <v>260651</v>
          </cell>
          <cell r="D297">
            <v>348116</v>
          </cell>
          <cell r="E297">
            <v>260651</v>
          </cell>
          <cell r="G297">
            <v>260651</v>
          </cell>
          <cell r="H297">
            <v>348116</v>
          </cell>
        </row>
        <row r="298">
          <cell r="A298">
            <v>411005</v>
          </cell>
          <cell r="B298" t="str">
            <v>IDL - Rent Classroom &amp; Studios</v>
          </cell>
          <cell r="C298">
            <v>2138999</v>
          </cell>
          <cell r="D298">
            <v>0</v>
          </cell>
          <cell r="E298">
            <v>2138999</v>
          </cell>
          <cell r="G298">
            <v>2138999</v>
          </cell>
          <cell r="H298">
            <v>0</v>
          </cell>
        </row>
        <row r="299">
          <cell r="A299">
            <v>411006</v>
          </cell>
          <cell r="B299" t="str">
            <v>Rent - Hub</v>
          </cell>
          <cell r="C299">
            <v>0</v>
          </cell>
          <cell r="D299">
            <v>0</v>
          </cell>
          <cell r="E299">
            <v>0</v>
          </cell>
          <cell r="G299">
            <v>0</v>
          </cell>
          <cell r="H299">
            <v>0</v>
          </cell>
        </row>
        <row r="300">
          <cell r="A300">
            <v>411019</v>
          </cell>
          <cell r="B300" t="str">
            <v>Car Allowance</v>
          </cell>
          <cell r="C300">
            <v>1271015</v>
          </cell>
          <cell r="D300">
            <v>1719755</v>
          </cell>
          <cell r="E300">
            <v>1271015</v>
          </cell>
          <cell r="G300">
            <v>1271015</v>
          </cell>
          <cell r="H300">
            <v>1719755</v>
          </cell>
        </row>
        <row r="301">
          <cell r="A301">
            <v>411101</v>
          </cell>
          <cell r="B301" t="str">
            <v>Lease Rent - Equipment</v>
          </cell>
          <cell r="C301">
            <v>0</v>
          </cell>
          <cell r="D301">
            <v>50341</v>
          </cell>
          <cell r="E301">
            <v>0</v>
          </cell>
          <cell r="G301">
            <v>0</v>
          </cell>
          <cell r="H301">
            <v>50341</v>
          </cell>
        </row>
        <row r="302">
          <cell r="A302">
            <v>411102</v>
          </cell>
          <cell r="B302" t="str">
            <v>Lease Rent - Vehicles</v>
          </cell>
          <cell r="C302">
            <v>884270</v>
          </cell>
          <cell r="D302">
            <v>1081272</v>
          </cell>
          <cell r="E302">
            <v>884270</v>
          </cell>
          <cell r="G302">
            <v>884270</v>
          </cell>
          <cell r="H302">
            <v>1081272</v>
          </cell>
        </row>
        <row r="303">
          <cell r="A303">
            <v>411201</v>
          </cell>
          <cell r="B303" t="str">
            <v>Insurance Stock in Transit</v>
          </cell>
          <cell r="C303">
            <v>8644</v>
          </cell>
          <cell r="D303">
            <v>1469776</v>
          </cell>
          <cell r="E303">
            <v>8644</v>
          </cell>
          <cell r="G303">
            <v>8644</v>
          </cell>
          <cell r="H303">
            <v>1469776</v>
          </cell>
        </row>
        <row r="304">
          <cell r="A304">
            <v>411202</v>
          </cell>
          <cell r="B304" t="str">
            <v>Insurance Fixed Assets.</v>
          </cell>
          <cell r="C304">
            <v>2722356</v>
          </cell>
          <cell r="D304">
            <v>1812708</v>
          </cell>
          <cell r="E304">
            <v>2722356</v>
          </cell>
          <cell r="G304">
            <v>2722356</v>
          </cell>
          <cell r="H304">
            <v>1812708</v>
          </cell>
        </row>
        <row r="305">
          <cell r="A305">
            <v>411203</v>
          </cell>
          <cell r="B305" t="str">
            <v>Insurance - Stocks</v>
          </cell>
          <cell r="C305">
            <v>1743088</v>
          </cell>
          <cell r="D305">
            <v>535229</v>
          </cell>
          <cell r="E305">
            <v>1743087.97</v>
          </cell>
          <cell r="G305">
            <v>1743087.97</v>
          </cell>
          <cell r="H305">
            <v>535228.82999999996</v>
          </cell>
        </row>
        <row r="306">
          <cell r="A306">
            <v>411204</v>
          </cell>
          <cell r="B306" t="str">
            <v>Insurance Vehicles</v>
          </cell>
          <cell r="C306">
            <v>235064</v>
          </cell>
          <cell r="D306">
            <v>292879</v>
          </cell>
          <cell r="E306">
            <v>235064</v>
          </cell>
          <cell r="G306">
            <v>235064</v>
          </cell>
          <cell r="H306">
            <v>292879</v>
          </cell>
        </row>
        <row r="307">
          <cell r="A307">
            <v>411205</v>
          </cell>
          <cell r="B307" t="str">
            <v>Insurance  - Cash</v>
          </cell>
          <cell r="C307">
            <v>8168</v>
          </cell>
          <cell r="D307">
            <v>8005</v>
          </cell>
          <cell r="E307">
            <v>8168.03</v>
          </cell>
          <cell r="G307">
            <v>8168.03</v>
          </cell>
          <cell r="H307">
            <v>8005</v>
          </cell>
        </row>
        <row r="308">
          <cell r="A308">
            <v>411206</v>
          </cell>
          <cell r="B308" t="str">
            <v>Insurance Fidelity Guarantee</v>
          </cell>
          <cell r="C308">
            <v>369946</v>
          </cell>
          <cell r="D308">
            <v>12468</v>
          </cell>
          <cell r="E308">
            <v>369945.97</v>
          </cell>
          <cell r="G308">
            <v>369945.97</v>
          </cell>
          <cell r="H308">
            <v>12468</v>
          </cell>
        </row>
        <row r="309">
          <cell r="A309">
            <v>411207</v>
          </cell>
          <cell r="B309" t="str">
            <v>Insurance Others</v>
          </cell>
          <cell r="C309">
            <v>589838</v>
          </cell>
          <cell r="D309">
            <v>1989599</v>
          </cell>
          <cell r="E309">
            <v>589838.09</v>
          </cell>
          <cell r="G309">
            <v>589838.09</v>
          </cell>
          <cell r="H309">
            <v>1989599</v>
          </cell>
        </row>
        <row r="310">
          <cell r="A310">
            <v>411301</v>
          </cell>
          <cell r="B310" t="str">
            <v>Travelling Domestic</v>
          </cell>
          <cell r="C310">
            <v>14777962</v>
          </cell>
          <cell r="D310">
            <v>12994254</v>
          </cell>
          <cell r="E310">
            <v>14777962.300000001</v>
          </cell>
          <cell r="G310">
            <v>14777962.300000001</v>
          </cell>
          <cell r="H310">
            <v>12994253.560000001</v>
          </cell>
        </row>
        <row r="311">
          <cell r="A311">
            <v>411302</v>
          </cell>
          <cell r="B311" t="str">
            <v>Travelling Foreign</v>
          </cell>
          <cell r="C311">
            <v>2384603</v>
          </cell>
          <cell r="D311">
            <v>15830253</v>
          </cell>
          <cell r="E311">
            <v>2384602.98</v>
          </cell>
          <cell r="G311">
            <v>2384602.98</v>
          </cell>
          <cell r="H311">
            <v>15830253</v>
          </cell>
        </row>
        <row r="312">
          <cell r="A312">
            <v>411303</v>
          </cell>
          <cell r="B312" t="str">
            <v>Travelling Domestic - Training</v>
          </cell>
          <cell r="C312">
            <v>246891</v>
          </cell>
          <cell r="D312">
            <v>475641</v>
          </cell>
          <cell r="E312">
            <v>246891</v>
          </cell>
          <cell r="G312">
            <v>246891</v>
          </cell>
          <cell r="H312">
            <v>475641</v>
          </cell>
        </row>
        <row r="313">
          <cell r="A313">
            <v>411304</v>
          </cell>
          <cell r="B313" t="str">
            <v>Travelling Foreign  - Training</v>
          </cell>
          <cell r="C313">
            <v>0</v>
          </cell>
          <cell r="D313">
            <v>561347</v>
          </cell>
          <cell r="E313">
            <v>0</v>
          </cell>
          <cell r="G313">
            <v>0</v>
          </cell>
          <cell r="H313">
            <v>561347</v>
          </cell>
        </row>
        <row r="314">
          <cell r="A314">
            <v>411305</v>
          </cell>
          <cell r="B314" t="str">
            <v>Local Conveyance</v>
          </cell>
          <cell r="C314">
            <v>2972348</v>
          </cell>
          <cell r="D314">
            <v>2944488</v>
          </cell>
          <cell r="E314">
            <v>2972348.05</v>
          </cell>
          <cell r="G314">
            <v>2972348.05</v>
          </cell>
          <cell r="H314">
            <v>2944488</v>
          </cell>
        </row>
        <row r="315">
          <cell r="A315">
            <v>411306</v>
          </cell>
          <cell r="B315" t="str">
            <v>Taxi Hire Charges</v>
          </cell>
          <cell r="C315">
            <v>262517</v>
          </cell>
          <cell r="D315">
            <v>694639</v>
          </cell>
          <cell r="E315">
            <v>262516.59999999998</v>
          </cell>
          <cell r="G315">
            <v>262516.59999999998</v>
          </cell>
          <cell r="H315">
            <v>694638.76</v>
          </cell>
        </row>
        <row r="316">
          <cell r="A316">
            <v>411307</v>
          </cell>
          <cell r="B316" t="str">
            <v>Vehicle Running &amp; Maintainence</v>
          </cell>
          <cell r="C316">
            <v>3176075</v>
          </cell>
          <cell r="D316">
            <v>4012188</v>
          </cell>
          <cell r="E316">
            <v>3176074.88</v>
          </cell>
          <cell r="G316">
            <v>3176074.88</v>
          </cell>
          <cell r="H316">
            <v>4012187.78</v>
          </cell>
        </row>
        <row r="317">
          <cell r="A317">
            <v>411308</v>
          </cell>
          <cell r="B317" t="str">
            <v>Car Rental</v>
          </cell>
          <cell r="C317">
            <v>2996146</v>
          </cell>
          <cell r="D317">
            <v>2065432</v>
          </cell>
          <cell r="E317">
            <v>2996146</v>
          </cell>
          <cell r="G317">
            <v>2996146</v>
          </cell>
          <cell r="H317">
            <v>2065432</v>
          </cell>
        </row>
        <row r="318">
          <cell r="A318">
            <v>411309</v>
          </cell>
          <cell r="B318" t="str">
            <v>Vehicle Running &amp; Maintainence - Employees</v>
          </cell>
          <cell r="C318">
            <v>1067665</v>
          </cell>
          <cell r="D318">
            <v>18906</v>
          </cell>
          <cell r="E318">
            <v>1067665.25</v>
          </cell>
          <cell r="G318">
            <v>1067665.25</v>
          </cell>
          <cell r="H318">
            <v>18906</v>
          </cell>
        </row>
        <row r="319">
          <cell r="A319">
            <v>411310</v>
          </cell>
          <cell r="B319" t="str">
            <v>Travelling Domestic - Promotions</v>
          </cell>
          <cell r="C319">
            <v>0</v>
          </cell>
          <cell r="D319">
            <v>390851</v>
          </cell>
          <cell r="E319">
            <v>0</v>
          </cell>
          <cell r="G319">
            <v>0</v>
          </cell>
          <cell r="H319">
            <v>390851</v>
          </cell>
        </row>
        <row r="320">
          <cell r="A320">
            <v>411401</v>
          </cell>
          <cell r="B320" t="str">
            <v>VSAT Installation Costs</v>
          </cell>
          <cell r="C320">
            <v>25818978</v>
          </cell>
          <cell r="D320">
            <v>14106756</v>
          </cell>
          <cell r="E320">
            <v>25818978</v>
          </cell>
          <cell r="G320">
            <v>25818978</v>
          </cell>
          <cell r="H320">
            <v>14106756.060000001</v>
          </cell>
        </row>
        <row r="321">
          <cell r="A321">
            <v>411402</v>
          </cell>
          <cell r="B321" t="str">
            <v>VSAT Shifting, Deinstallation &amp; Reinstallation</v>
          </cell>
          <cell r="C321">
            <v>2466384</v>
          </cell>
          <cell r="D321">
            <v>7223994</v>
          </cell>
          <cell r="E321">
            <v>2466384</v>
          </cell>
          <cell r="G321">
            <v>2466384</v>
          </cell>
          <cell r="H321">
            <v>7223994</v>
          </cell>
        </row>
        <row r="322">
          <cell r="A322">
            <v>411403</v>
          </cell>
          <cell r="B322" t="str">
            <v>VSAT Installation Ancillary Costs</v>
          </cell>
          <cell r="C322">
            <v>4087674</v>
          </cell>
          <cell r="D322">
            <v>5539308</v>
          </cell>
          <cell r="E322">
            <v>4087674</v>
          </cell>
          <cell r="G322">
            <v>4087674</v>
          </cell>
          <cell r="H322">
            <v>5539307.96</v>
          </cell>
        </row>
        <row r="323">
          <cell r="A323">
            <v>411501</v>
          </cell>
          <cell r="B323" t="str">
            <v>Printing &amp; Stationery</v>
          </cell>
          <cell r="C323">
            <v>3001244</v>
          </cell>
          <cell r="D323">
            <v>2959757</v>
          </cell>
          <cell r="E323">
            <v>3001244.28</v>
          </cell>
          <cell r="G323">
            <v>3001244.28</v>
          </cell>
          <cell r="H323">
            <v>2959756.53</v>
          </cell>
        </row>
        <row r="324">
          <cell r="A324">
            <v>411601</v>
          </cell>
          <cell r="B324" t="str">
            <v>Professional &amp; Consultancy Services</v>
          </cell>
          <cell r="C324">
            <v>11307887</v>
          </cell>
          <cell r="D324">
            <v>27627052</v>
          </cell>
          <cell r="E324">
            <v>11307886.9</v>
          </cell>
          <cell r="G324">
            <v>11307886.9</v>
          </cell>
          <cell r="H324">
            <v>27627051.510000002</v>
          </cell>
        </row>
        <row r="325">
          <cell r="A325">
            <v>411602</v>
          </cell>
          <cell r="B325" t="str">
            <v>Legal Expenses</v>
          </cell>
          <cell r="C325">
            <v>231821</v>
          </cell>
          <cell r="D325">
            <v>217715</v>
          </cell>
          <cell r="E325">
            <v>231821.25</v>
          </cell>
          <cell r="G325">
            <v>231821.25</v>
          </cell>
          <cell r="H325">
            <v>217715</v>
          </cell>
        </row>
        <row r="326">
          <cell r="A326">
            <v>411603</v>
          </cell>
          <cell r="B326" t="str">
            <v>Internal Audit fee</v>
          </cell>
          <cell r="C326">
            <v>0</v>
          </cell>
          <cell r="D326">
            <v>0</v>
          </cell>
          <cell r="E326">
            <v>0</v>
          </cell>
          <cell r="G326">
            <v>0</v>
          </cell>
          <cell r="H326">
            <v>0</v>
          </cell>
        </row>
        <row r="327">
          <cell r="A327">
            <v>411604</v>
          </cell>
          <cell r="B327" t="str">
            <v>Specialised Services</v>
          </cell>
          <cell r="C327">
            <v>10146022</v>
          </cell>
          <cell r="D327">
            <v>823114</v>
          </cell>
          <cell r="E327">
            <v>10146022.1</v>
          </cell>
          <cell r="G327">
            <v>10146022.1</v>
          </cell>
          <cell r="H327">
            <v>823114</v>
          </cell>
        </row>
        <row r="328">
          <cell r="A328">
            <v>411605</v>
          </cell>
          <cell r="B328" t="str">
            <v>Placement Consultancy Services</v>
          </cell>
          <cell r="C328">
            <v>545419</v>
          </cell>
          <cell r="D328">
            <v>168679</v>
          </cell>
          <cell r="E328">
            <v>545419.43000000005</v>
          </cell>
          <cell r="G328">
            <v>545419.43000000005</v>
          </cell>
          <cell r="H328">
            <v>168679.43</v>
          </cell>
        </row>
        <row r="329">
          <cell r="A329">
            <v>411701</v>
          </cell>
          <cell r="B329" t="str">
            <v>Software Development &amp; Consultancy</v>
          </cell>
          <cell r="C329">
            <v>1969004</v>
          </cell>
          <cell r="D329">
            <v>3902000</v>
          </cell>
          <cell r="E329">
            <v>1969004</v>
          </cell>
          <cell r="G329">
            <v>1969004</v>
          </cell>
          <cell r="H329">
            <v>3902000</v>
          </cell>
        </row>
        <row r="330">
          <cell r="A330">
            <v>411702</v>
          </cell>
          <cell r="B330" t="str">
            <v>Software Expenses</v>
          </cell>
          <cell r="C330">
            <v>1692683</v>
          </cell>
          <cell r="D330">
            <v>1923535</v>
          </cell>
          <cell r="E330">
            <v>1692683.29</v>
          </cell>
          <cell r="G330">
            <v>1692683.29</v>
          </cell>
          <cell r="H330">
            <v>1923535.33</v>
          </cell>
        </row>
        <row r="331">
          <cell r="A331">
            <v>411801</v>
          </cell>
          <cell r="B331" t="str">
            <v>Telephone  Expenses</v>
          </cell>
          <cell r="C331">
            <v>9249327</v>
          </cell>
          <cell r="D331">
            <v>13358987</v>
          </cell>
          <cell r="E331">
            <v>9249326.8399999999</v>
          </cell>
          <cell r="G331">
            <v>9249326.8399999999</v>
          </cell>
          <cell r="H331">
            <v>13358986.5</v>
          </cell>
        </row>
        <row r="332">
          <cell r="A332">
            <v>411802</v>
          </cell>
          <cell r="B332" t="str">
            <v>Cellphone  Expenses</v>
          </cell>
          <cell r="C332">
            <v>3229647</v>
          </cell>
          <cell r="D332">
            <v>4068396</v>
          </cell>
          <cell r="E332">
            <v>3229646.59</v>
          </cell>
          <cell r="G332">
            <v>3229646.59</v>
          </cell>
          <cell r="H332">
            <v>4068395.57</v>
          </cell>
        </row>
        <row r="333">
          <cell r="A333">
            <v>411803</v>
          </cell>
          <cell r="B333" t="str">
            <v>Postage &amp; Courier</v>
          </cell>
          <cell r="C333">
            <v>1143177</v>
          </cell>
          <cell r="D333">
            <v>799661</v>
          </cell>
          <cell r="E333">
            <v>1143177</v>
          </cell>
          <cell r="G333">
            <v>1143177</v>
          </cell>
          <cell r="H333">
            <v>799661.45</v>
          </cell>
        </row>
        <row r="334">
          <cell r="A334">
            <v>411804</v>
          </cell>
          <cell r="B334" t="str">
            <v>Telephone Residence</v>
          </cell>
          <cell r="C334">
            <v>1601326</v>
          </cell>
          <cell r="D334">
            <v>1733175</v>
          </cell>
          <cell r="E334">
            <v>1601326</v>
          </cell>
          <cell r="G334">
            <v>1601326</v>
          </cell>
          <cell r="H334">
            <v>1733175</v>
          </cell>
        </row>
        <row r="335">
          <cell r="A335">
            <v>411805</v>
          </cell>
          <cell r="B335" t="str">
            <v>Internet Account fees</v>
          </cell>
          <cell r="C335">
            <v>10899272</v>
          </cell>
          <cell r="D335">
            <v>8432783</v>
          </cell>
          <cell r="E335">
            <v>10899271.800000001</v>
          </cell>
          <cell r="G335">
            <v>10899271.800000001</v>
          </cell>
          <cell r="H335">
            <v>8432783.3100000005</v>
          </cell>
        </row>
        <row r="336">
          <cell r="A336">
            <v>411806</v>
          </cell>
          <cell r="B336" t="str">
            <v>Leaseline Charges</v>
          </cell>
          <cell r="C336">
            <v>-513602</v>
          </cell>
          <cell r="D336">
            <v>4563208</v>
          </cell>
          <cell r="E336">
            <v>-513602</v>
          </cell>
          <cell r="G336">
            <v>-513602</v>
          </cell>
          <cell r="H336">
            <v>4563207.97</v>
          </cell>
        </row>
        <row r="337">
          <cell r="A337">
            <v>411807</v>
          </cell>
          <cell r="B337" t="str">
            <v>Leaseline Charges for Customers</v>
          </cell>
          <cell r="C337">
            <v>9140818</v>
          </cell>
          <cell r="D337">
            <v>3021204</v>
          </cell>
          <cell r="E337">
            <v>9140817.7400000002</v>
          </cell>
          <cell r="G337">
            <v>9140817.7400000002</v>
          </cell>
          <cell r="H337">
            <v>3021203.5</v>
          </cell>
        </row>
        <row r="338">
          <cell r="A338">
            <v>411901</v>
          </cell>
          <cell r="B338" t="str">
            <v>CAC Charges to HNS</v>
          </cell>
          <cell r="C338">
            <v>6182475</v>
          </cell>
          <cell r="D338">
            <v>4066575</v>
          </cell>
          <cell r="E338">
            <v>6182475</v>
          </cell>
          <cell r="G338">
            <v>6182475</v>
          </cell>
          <cell r="H338">
            <v>4066575</v>
          </cell>
        </row>
        <row r="339">
          <cell r="A339">
            <v>411902</v>
          </cell>
          <cell r="B339" t="str">
            <v>Franchisee Call Charges - VSAT under warranty</v>
          </cell>
          <cell r="C339">
            <v>27500</v>
          </cell>
          <cell r="D339">
            <v>33500</v>
          </cell>
          <cell r="E339">
            <v>27500</v>
          </cell>
          <cell r="G339">
            <v>27500</v>
          </cell>
          <cell r="H339">
            <v>33500</v>
          </cell>
        </row>
        <row r="340">
          <cell r="A340">
            <v>411903</v>
          </cell>
          <cell r="B340" t="str">
            <v>Franchisee Call Charges - VSAT otherthan warranty</v>
          </cell>
          <cell r="C340">
            <v>1074043</v>
          </cell>
          <cell r="D340">
            <v>818550</v>
          </cell>
          <cell r="E340">
            <v>1074043</v>
          </cell>
          <cell r="G340">
            <v>1074043</v>
          </cell>
          <cell r="H340">
            <v>818550</v>
          </cell>
        </row>
        <row r="341">
          <cell r="A341">
            <v>411904</v>
          </cell>
          <cell r="B341" t="str">
            <v>Franchisee AMC  - VSAT under warranty</v>
          </cell>
          <cell r="C341">
            <v>243460</v>
          </cell>
          <cell r="D341">
            <v>232500</v>
          </cell>
          <cell r="E341">
            <v>243460</v>
          </cell>
          <cell r="G341">
            <v>243460</v>
          </cell>
          <cell r="H341">
            <v>232500</v>
          </cell>
        </row>
        <row r="342">
          <cell r="A342">
            <v>411905</v>
          </cell>
          <cell r="B342" t="str">
            <v>Franchisee AMC  - VSAT otherthan warranty</v>
          </cell>
          <cell r="C342">
            <v>14804722</v>
          </cell>
          <cell r="D342">
            <v>8022658</v>
          </cell>
          <cell r="E342">
            <v>14804722</v>
          </cell>
          <cell r="G342">
            <v>14804722</v>
          </cell>
          <cell r="H342">
            <v>8022657.9100000001</v>
          </cell>
        </row>
        <row r="343">
          <cell r="A343">
            <v>411906</v>
          </cell>
          <cell r="B343" t="str">
            <v>Other warranty costs</v>
          </cell>
          <cell r="C343">
            <v>2537686</v>
          </cell>
          <cell r="D343">
            <v>-1143905</v>
          </cell>
          <cell r="E343">
            <v>2537686</v>
          </cell>
          <cell r="G343">
            <v>2537686</v>
          </cell>
          <cell r="H343">
            <v>-1143905</v>
          </cell>
        </row>
        <row r="344">
          <cell r="A344">
            <v>412001</v>
          </cell>
          <cell r="B344" t="str">
            <v>Repairs &amp; Maintainence - Buildings</v>
          </cell>
          <cell r="C344">
            <v>723971</v>
          </cell>
          <cell r="D344">
            <v>509350</v>
          </cell>
          <cell r="E344">
            <v>723971.21</v>
          </cell>
          <cell r="G344">
            <v>723971.21</v>
          </cell>
          <cell r="H344">
            <v>509350.05</v>
          </cell>
        </row>
        <row r="345">
          <cell r="A345">
            <v>412101</v>
          </cell>
          <cell r="B345" t="str">
            <v>Repairs &amp; Maintainence - Plant &amp; Machinery</v>
          </cell>
          <cell r="C345">
            <v>8341112</v>
          </cell>
          <cell r="D345">
            <v>5738721</v>
          </cell>
          <cell r="E345">
            <v>8341111.5899999999</v>
          </cell>
          <cell r="G345">
            <v>8341111.5899999999</v>
          </cell>
          <cell r="H345">
            <v>5738720.5499999998</v>
          </cell>
        </row>
        <row r="346">
          <cell r="A346">
            <v>412201</v>
          </cell>
          <cell r="B346" t="str">
            <v>Repairs &amp; Maintainence - Vehicles</v>
          </cell>
          <cell r="C346">
            <v>13691</v>
          </cell>
          <cell r="D346">
            <v>56663</v>
          </cell>
          <cell r="E346">
            <v>13691</v>
          </cell>
          <cell r="G346">
            <v>13691</v>
          </cell>
          <cell r="H346">
            <v>56663.46</v>
          </cell>
        </row>
        <row r="347">
          <cell r="A347">
            <v>412301</v>
          </cell>
          <cell r="B347" t="str">
            <v>Repairs &amp; Maintainence - Office Eqpt &amp; Fur. &amp; Fix.</v>
          </cell>
          <cell r="C347">
            <v>3643557</v>
          </cell>
          <cell r="D347">
            <v>2057683</v>
          </cell>
          <cell r="E347">
            <v>3643556.75</v>
          </cell>
          <cell r="G347">
            <v>3643556.75</v>
          </cell>
          <cell r="H347">
            <v>2057683.28</v>
          </cell>
        </row>
        <row r="348">
          <cell r="A348">
            <v>412302</v>
          </cell>
          <cell r="B348" t="str">
            <v>Repairs VSAT Equipment - Imported</v>
          </cell>
          <cell r="C348">
            <v>12067176</v>
          </cell>
          <cell r="D348">
            <v>6120098</v>
          </cell>
          <cell r="E348">
            <v>12067176.08</v>
          </cell>
          <cell r="G348">
            <v>12067176.08</v>
          </cell>
          <cell r="H348">
            <v>6120097.5800000001</v>
          </cell>
        </row>
        <row r="349">
          <cell r="A349">
            <v>412303</v>
          </cell>
          <cell r="B349" t="str">
            <v>Repairs VSAT Equipment - Local</v>
          </cell>
          <cell r="C349">
            <v>418900</v>
          </cell>
          <cell r="D349">
            <v>515200</v>
          </cell>
          <cell r="E349">
            <v>418900</v>
          </cell>
          <cell r="G349">
            <v>418900</v>
          </cell>
          <cell r="H349">
            <v>515200</v>
          </cell>
        </row>
        <row r="350">
          <cell r="A350">
            <v>412304</v>
          </cell>
          <cell r="B350" t="str">
            <v>Repairs &amp; Maintainence - Others</v>
          </cell>
          <cell r="C350">
            <v>413301</v>
          </cell>
          <cell r="D350">
            <v>245241</v>
          </cell>
          <cell r="E350">
            <v>413301</v>
          </cell>
          <cell r="G350">
            <v>413301</v>
          </cell>
          <cell r="H350">
            <v>245241</v>
          </cell>
        </row>
        <row r="351">
          <cell r="A351">
            <v>412401</v>
          </cell>
          <cell r="B351" t="str">
            <v>DOT License fee</v>
          </cell>
          <cell r="C351">
            <v>63782600</v>
          </cell>
          <cell r="D351">
            <v>31062034</v>
          </cell>
          <cell r="E351">
            <v>63782600</v>
          </cell>
          <cell r="G351">
            <v>63782600</v>
          </cell>
          <cell r="H351">
            <v>31062034</v>
          </cell>
        </row>
        <row r="352">
          <cell r="A352">
            <v>412402</v>
          </cell>
          <cell r="B352" t="str">
            <v>WPC Royalty</v>
          </cell>
          <cell r="C352">
            <v>0</v>
          </cell>
          <cell r="D352">
            <v>0</v>
          </cell>
          <cell r="E352">
            <v>0</v>
          </cell>
          <cell r="G352">
            <v>0</v>
          </cell>
          <cell r="H352">
            <v>0</v>
          </cell>
        </row>
        <row r="353">
          <cell r="A353">
            <v>412403</v>
          </cell>
          <cell r="B353" t="str">
            <v>WPC Operating  License fee</v>
          </cell>
          <cell r="C353">
            <v>23456515</v>
          </cell>
          <cell r="D353">
            <v>14782040</v>
          </cell>
          <cell r="E353">
            <v>23456515</v>
          </cell>
          <cell r="G353">
            <v>23456515</v>
          </cell>
          <cell r="H353">
            <v>14782040</v>
          </cell>
        </row>
        <row r="354">
          <cell r="A354">
            <v>412404</v>
          </cell>
          <cell r="B354" t="str">
            <v>Satellite Access Charges</v>
          </cell>
          <cell r="C354">
            <v>0</v>
          </cell>
          <cell r="D354">
            <v>0</v>
          </cell>
          <cell r="E354">
            <v>0</v>
          </cell>
          <cell r="G354">
            <v>0</v>
          </cell>
          <cell r="H354">
            <v>0</v>
          </cell>
        </row>
        <row r="355">
          <cell r="A355">
            <v>412501</v>
          </cell>
          <cell r="B355" t="str">
            <v>Statutory Audit fee</v>
          </cell>
          <cell r="C355">
            <v>750000</v>
          </cell>
          <cell r="D355">
            <v>630000</v>
          </cell>
          <cell r="E355">
            <v>750000</v>
          </cell>
          <cell r="G355">
            <v>750000</v>
          </cell>
          <cell r="H355">
            <v>630000</v>
          </cell>
        </row>
        <row r="356">
          <cell r="A356">
            <v>412502</v>
          </cell>
          <cell r="B356" t="str">
            <v>Tax Audit Fee</v>
          </cell>
          <cell r="C356">
            <v>250000</v>
          </cell>
          <cell r="D356">
            <v>220000</v>
          </cell>
          <cell r="E356">
            <v>250000</v>
          </cell>
          <cell r="G356">
            <v>250000</v>
          </cell>
          <cell r="H356">
            <v>220000</v>
          </cell>
        </row>
        <row r="357">
          <cell r="A357">
            <v>412503</v>
          </cell>
          <cell r="B357" t="str">
            <v>Certification  fee</v>
          </cell>
          <cell r="C357">
            <v>286125</v>
          </cell>
          <cell r="D357">
            <v>781625</v>
          </cell>
          <cell r="E357">
            <v>286125</v>
          </cell>
          <cell r="G357">
            <v>286125</v>
          </cell>
          <cell r="H357">
            <v>781625</v>
          </cell>
        </row>
        <row r="358">
          <cell r="A358">
            <v>412504</v>
          </cell>
          <cell r="B358" t="str">
            <v>Out of Pocket Expenses.</v>
          </cell>
          <cell r="C358">
            <v>122358</v>
          </cell>
          <cell r="D358">
            <v>64810</v>
          </cell>
          <cell r="E358">
            <v>122358</v>
          </cell>
          <cell r="G358">
            <v>122358</v>
          </cell>
          <cell r="H358">
            <v>64810</v>
          </cell>
        </row>
        <row r="359">
          <cell r="A359">
            <v>412601</v>
          </cell>
          <cell r="B359" t="str">
            <v>Provision for Doubtful Debts</v>
          </cell>
          <cell r="C359">
            <v>12535110</v>
          </cell>
          <cell r="D359">
            <v>12747686</v>
          </cell>
          <cell r="E359">
            <v>12535110</v>
          </cell>
          <cell r="G359">
            <v>12535110</v>
          </cell>
          <cell r="H359">
            <v>12747686</v>
          </cell>
        </row>
        <row r="360">
          <cell r="A360">
            <v>412602</v>
          </cell>
          <cell r="B360" t="str">
            <v>Provision for Doubtful Advances</v>
          </cell>
          <cell r="C360">
            <v>0</v>
          </cell>
          <cell r="D360">
            <v>23878</v>
          </cell>
          <cell r="E360">
            <v>0</v>
          </cell>
          <cell r="G360">
            <v>0</v>
          </cell>
          <cell r="H360">
            <v>23878</v>
          </cell>
        </row>
        <row r="361">
          <cell r="A361">
            <v>412701</v>
          </cell>
          <cell r="B361" t="str">
            <v>Bad Debts written off</v>
          </cell>
          <cell r="C361">
            <v>622553</v>
          </cell>
          <cell r="D361">
            <v>5085973</v>
          </cell>
          <cell r="E361">
            <v>622553.47</v>
          </cell>
          <cell r="G361">
            <v>622553.47</v>
          </cell>
          <cell r="H361">
            <v>5085973</v>
          </cell>
        </row>
        <row r="362">
          <cell r="A362">
            <v>412703</v>
          </cell>
          <cell r="B362" t="str">
            <v>Debit Balances written off</v>
          </cell>
          <cell r="C362">
            <v>15533</v>
          </cell>
          <cell r="D362">
            <v>80730</v>
          </cell>
          <cell r="E362">
            <v>15533.2</v>
          </cell>
          <cell r="G362">
            <v>15533.2</v>
          </cell>
          <cell r="H362">
            <v>80729.63</v>
          </cell>
        </row>
        <row r="363">
          <cell r="A363">
            <v>412801</v>
          </cell>
          <cell r="B363" t="str">
            <v>Advertisement  &amp; Publicity</v>
          </cell>
          <cell r="C363">
            <v>1740970</v>
          </cell>
          <cell r="D363">
            <v>4544669</v>
          </cell>
          <cell r="E363">
            <v>1740970.3</v>
          </cell>
          <cell r="G363">
            <v>1740970.3</v>
          </cell>
          <cell r="H363">
            <v>4544668.5</v>
          </cell>
        </row>
        <row r="364">
          <cell r="A364">
            <v>412802</v>
          </cell>
          <cell r="B364" t="str">
            <v>Corporate Communication</v>
          </cell>
          <cell r="C364">
            <v>107386</v>
          </cell>
          <cell r="D364">
            <v>5617006</v>
          </cell>
          <cell r="E364">
            <v>107386</v>
          </cell>
          <cell r="G364">
            <v>107386</v>
          </cell>
          <cell r="H364">
            <v>5617005.7000000002</v>
          </cell>
        </row>
        <row r="365">
          <cell r="A365">
            <v>412803</v>
          </cell>
          <cell r="B365" t="str">
            <v>Sales Representative Expenses</v>
          </cell>
          <cell r="C365">
            <v>1507761</v>
          </cell>
          <cell r="D365">
            <v>9994423</v>
          </cell>
          <cell r="E365">
            <v>1507761</v>
          </cell>
          <cell r="G365">
            <v>1507761</v>
          </cell>
          <cell r="H365">
            <v>9994423</v>
          </cell>
        </row>
        <row r="366">
          <cell r="A366">
            <v>412804</v>
          </cell>
          <cell r="B366" t="str">
            <v>Sponsorship for Seminars</v>
          </cell>
          <cell r="C366">
            <v>292500</v>
          </cell>
          <cell r="D366">
            <v>29472</v>
          </cell>
          <cell r="E366">
            <v>292500</v>
          </cell>
          <cell r="G366">
            <v>292500</v>
          </cell>
          <cell r="H366">
            <v>29471.5</v>
          </cell>
        </row>
        <row r="367">
          <cell r="A367">
            <v>412805</v>
          </cell>
          <cell r="B367" t="str">
            <v>User Forum / Meet Expenses</v>
          </cell>
          <cell r="C367">
            <v>249462</v>
          </cell>
          <cell r="D367">
            <v>227597</v>
          </cell>
          <cell r="E367">
            <v>249462</v>
          </cell>
          <cell r="G367">
            <v>249462</v>
          </cell>
          <cell r="H367">
            <v>227597</v>
          </cell>
        </row>
        <row r="368">
          <cell r="A368">
            <v>412806</v>
          </cell>
          <cell r="B368" t="str">
            <v>Entertainment</v>
          </cell>
          <cell r="C368">
            <v>552147</v>
          </cell>
          <cell r="D368">
            <v>544897</v>
          </cell>
          <cell r="E368">
            <v>552147.42000000004</v>
          </cell>
          <cell r="G368">
            <v>552147.42000000004</v>
          </cell>
          <cell r="H368">
            <v>544897</v>
          </cell>
        </row>
        <row r="369">
          <cell r="A369">
            <v>412807</v>
          </cell>
          <cell r="B369" t="str">
            <v>Gifts &amp; Presents</v>
          </cell>
          <cell r="C369">
            <v>328417</v>
          </cell>
          <cell r="D369">
            <v>512085</v>
          </cell>
          <cell r="E369">
            <v>328416.65999999997</v>
          </cell>
          <cell r="G369">
            <v>328416.65999999997</v>
          </cell>
          <cell r="H369">
            <v>512085</v>
          </cell>
        </row>
        <row r="370">
          <cell r="A370">
            <v>412811</v>
          </cell>
          <cell r="B370" t="str">
            <v>IDL- Advertisement Costs/ Recovery</v>
          </cell>
          <cell r="C370">
            <v>3405433</v>
          </cell>
          <cell r="D370">
            <v>0</v>
          </cell>
          <cell r="E370">
            <v>3405432.7</v>
          </cell>
          <cell r="G370">
            <v>3405432.7</v>
          </cell>
          <cell r="H370">
            <v>0</v>
          </cell>
        </row>
        <row r="371">
          <cell r="A371">
            <v>412901</v>
          </cell>
          <cell r="B371" t="str">
            <v>Consumables</v>
          </cell>
          <cell r="C371">
            <v>3931974</v>
          </cell>
          <cell r="D371">
            <v>2927462</v>
          </cell>
          <cell r="E371">
            <v>3931974.17</v>
          </cell>
          <cell r="G371">
            <v>3931974.17</v>
          </cell>
          <cell r="H371">
            <v>2927462.35</v>
          </cell>
        </row>
        <row r="372">
          <cell r="A372">
            <v>412902</v>
          </cell>
          <cell r="B372" t="str">
            <v>Components</v>
          </cell>
          <cell r="C372">
            <v>-578652</v>
          </cell>
          <cell r="D372">
            <v>6012968</v>
          </cell>
          <cell r="E372">
            <v>-578651.9</v>
          </cell>
          <cell r="G372">
            <v>-578651.9</v>
          </cell>
          <cell r="H372">
            <v>6012968.2300000004</v>
          </cell>
        </row>
        <row r="373">
          <cell r="A373">
            <v>413001</v>
          </cell>
          <cell r="B373" t="str">
            <v>Electricity &amp; Power</v>
          </cell>
          <cell r="C373">
            <v>10633665</v>
          </cell>
          <cell r="D373">
            <v>6368819</v>
          </cell>
          <cell r="E373">
            <v>10633664.789999999</v>
          </cell>
          <cell r="G373">
            <v>10633664.789999999</v>
          </cell>
          <cell r="H373">
            <v>6368819.1699999999</v>
          </cell>
        </row>
        <row r="374">
          <cell r="A374">
            <v>413002</v>
          </cell>
          <cell r="B374" t="str">
            <v>DG set running expenses</v>
          </cell>
          <cell r="C374">
            <v>4328371</v>
          </cell>
          <cell r="D374">
            <v>11473092</v>
          </cell>
          <cell r="E374">
            <v>4328371.2</v>
          </cell>
          <cell r="G374">
            <v>4328371.2</v>
          </cell>
          <cell r="H374">
            <v>11473092</v>
          </cell>
        </row>
        <row r="375">
          <cell r="A375">
            <v>413101</v>
          </cell>
          <cell r="B375" t="str">
            <v>Transponder fee Ext C Band</v>
          </cell>
          <cell r="C375">
            <v>48778544</v>
          </cell>
          <cell r="D375">
            <v>54718805</v>
          </cell>
          <cell r="E375">
            <v>48778544</v>
          </cell>
          <cell r="G375">
            <v>48778544</v>
          </cell>
          <cell r="H375">
            <v>54718805</v>
          </cell>
        </row>
        <row r="376">
          <cell r="A376">
            <v>413102</v>
          </cell>
          <cell r="B376" t="str">
            <v>Transponder fee KU  Band</v>
          </cell>
          <cell r="C376">
            <v>40540773</v>
          </cell>
          <cell r="D376">
            <v>25639606</v>
          </cell>
          <cell r="E376">
            <v>40540773</v>
          </cell>
          <cell r="G376">
            <v>40540773</v>
          </cell>
          <cell r="H376">
            <v>25639606</v>
          </cell>
        </row>
        <row r="377">
          <cell r="A377">
            <v>413201</v>
          </cell>
          <cell r="B377" t="str">
            <v>Internet Services</v>
          </cell>
          <cell r="C377">
            <v>0</v>
          </cell>
          <cell r="D377">
            <v>0</v>
          </cell>
          <cell r="E377">
            <v>0</v>
          </cell>
          <cell r="G377">
            <v>0</v>
          </cell>
          <cell r="H377">
            <v>0</v>
          </cell>
        </row>
        <row r="378">
          <cell r="A378">
            <v>413301</v>
          </cell>
          <cell r="B378" t="str">
            <v>IDL- Faculty expenses</v>
          </cell>
          <cell r="C378">
            <v>2307708</v>
          </cell>
          <cell r="D378">
            <v>97000</v>
          </cell>
          <cell r="E378">
            <v>2307707.81</v>
          </cell>
          <cell r="G378">
            <v>2307707.81</v>
          </cell>
          <cell r="H378">
            <v>97000</v>
          </cell>
        </row>
        <row r="379">
          <cell r="A379">
            <v>413302</v>
          </cell>
          <cell r="B379" t="str">
            <v>IDL-Content Partner Costs</v>
          </cell>
          <cell r="C379">
            <v>4726841</v>
          </cell>
          <cell r="D379">
            <v>73290</v>
          </cell>
          <cell r="E379">
            <v>4726840.72</v>
          </cell>
          <cell r="G379">
            <v>4726840.72</v>
          </cell>
          <cell r="H379">
            <v>73290</v>
          </cell>
        </row>
        <row r="380">
          <cell r="A380">
            <v>413303</v>
          </cell>
          <cell r="B380" t="str">
            <v>IDL-Course material Costs/ Recovery</v>
          </cell>
          <cell r="C380">
            <v>273230</v>
          </cell>
          <cell r="D380">
            <v>8191</v>
          </cell>
          <cell r="E380">
            <v>273229.74</v>
          </cell>
          <cell r="G380">
            <v>273229.74</v>
          </cell>
          <cell r="H380">
            <v>8191</v>
          </cell>
        </row>
        <row r="381">
          <cell r="A381">
            <v>413304</v>
          </cell>
          <cell r="B381" t="str">
            <v>IDL- Franchisee Operating Costs</v>
          </cell>
          <cell r="C381">
            <v>9600942</v>
          </cell>
          <cell r="D381">
            <v>0</v>
          </cell>
          <cell r="E381">
            <v>9600942</v>
          </cell>
          <cell r="G381">
            <v>9600942</v>
          </cell>
          <cell r="H381">
            <v>0</v>
          </cell>
        </row>
        <row r="382">
          <cell r="A382">
            <v>413305</v>
          </cell>
          <cell r="B382" t="str">
            <v>IDL-Examination Cost</v>
          </cell>
          <cell r="C382">
            <v>220000</v>
          </cell>
          <cell r="D382">
            <v>0</v>
          </cell>
          <cell r="E382">
            <v>220000</v>
          </cell>
          <cell r="G382">
            <v>220000</v>
          </cell>
          <cell r="H382">
            <v>0</v>
          </cell>
        </row>
        <row r="383">
          <cell r="A383">
            <v>413401</v>
          </cell>
          <cell r="B383" t="str">
            <v>Foreign Exchange Loss</v>
          </cell>
          <cell r="C383">
            <v>9263878</v>
          </cell>
          <cell r="D383">
            <v>12750451</v>
          </cell>
          <cell r="E383">
            <v>9263877.9800000004</v>
          </cell>
          <cell r="G383">
            <v>9263877.9800000004</v>
          </cell>
          <cell r="H383">
            <v>12750451.35</v>
          </cell>
        </row>
        <row r="384">
          <cell r="A384">
            <v>413601</v>
          </cell>
          <cell r="B384" t="str">
            <v>Wealth Tax</v>
          </cell>
          <cell r="C384">
            <v>21760</v>
          </cell>
          <cell r="D384">
            <v>17400</v>
          </cell>
          <cell r="E384">
            <v>21760</v>
          </cell>
          <cell r="G384">
            <v>21760</v>
          </cell>
          <cell r="H384">
            <v>17400</v>
          </cell>
        </row>
        <row r="385">
          <cell r="A385">
            <v>413701</v>
          </cell>
          <cell r="B385" t="str">
            <v>Customs Duty</v>
          </cell>
          <cell r="C385">
            <v>440027</v>
          </cell>
          <cell r="D385">
            <v>6184052</v>
          </cell>
          <cell r="E385">
            <v>440026.87</v>
          </cell>
          <cell r="G385">
            <v>440026.87</v>
          </cell>
          <cell r="H385">
            <v>6184052</v>
          </cell>
        </row>
        <row r="386">
          <cell r="A386">
            <v>413702</v>
          </cell>
          <cell r="B386" t="str">
            <v>Sales tax Expenses</v>
          </cell>
          <cell r="C386">
            <v>1063276</v>
          </cell>
          <cell r="D386">
            <v>1258043</v>
          </cell>
          <cell r="E386">
            <v>1063275.5</v>
          </cell>
          <cell r="G386">
            <v>1063275.5</v>
          </cell>
          <cell r="H386">
            <v>1258043.3400000001</v>
          </cell>
        </row>
        <row r="387">
          <cell r="A387">
            <v>413703</v>
          </cell>
          <cell r="B387" t="str">
            <v>Muncipal Taxes</v>
          </cell>
          <cell r="C387">
            <v>357179</v>
          </cell>
          <cell r="D387">
            <v>295968</v>
          </cell>
          <cell r="E387">
            <v>357179</v>
          </cell>
          <cell r="G387">
            <v>357179</v>
          </cell>
          <cell r="H387">
            <v>295968</v>
          </cell>
        </row>
        <row r="388">
          <cell r="A388">
            <v>413704</v>
          </cell>
          <cell r="B388" t="str">
            <v>Filing Fees</v>
          </cell>
          <cell r="C388">
            <v>33845</v>
          </cell>
          <cell r="D388">
            <v>25655</v>
          </cell>
          <cell r="E388">
            <v>33845</v>
          </cell>
          <cell r="G388">
            <v>33845</v>
          </cell>
          <cell r="H388">
            <v>25655</v>
          </cell>
        </row>
        <row r="389">
          <cell r="A389">
            <v>413705</v>
          </cell>
          <cell r="B389" t="str">
            <v>Regulatory Expenses</v>
          </cell>
          <cell r="C389">
            <v>1118800</v>
          </cell>
          <cell r="D389">
            <v>1852478</v>
          </cell>
          <cell r="E389">
            <v>1118800</v>
          </cell>
          <cell r="G389">
            <v>1118800</v>
          </cell>
          <cell r="H389">
            <v>1852478</v>
          </cell>
        </row>
        <row r="390">
          <cell r="A390">
            <v>413706</v>
          </cell>
          <cell r="B390" t="str">
            <v>Professional Tax Registration</v>
          </cell>
          <cell r="C390">
            <v>10230</v>
          </cell>
          <cell r="D390">
            <v>15658</v>
          </cell>
          <cell r="E390">
            <v>10230</v>
          </cell>
          <cell r="G390">
            <v>10230</v>
          </cell>
          <cell r="H390">
            <v>15658</v>
          </cell>
        </row>
        <row r="391">
          <cell r="A391">
            <v>413707</v>
          </cell>
          <cell r="B391" t="str">
            <v>Service Tax Expenses</v>
          </cell>
          <cell r="C391">
            <v>285787</v>
          </cell>
          <cell r="D391">
            <v>73793</v>
          </cell>
          <cell r="E391">
            <v>285787</v>
          </cell>
          <cell r="G391">
            <v>285787</v>
          </cell>
          <cell r="H391">
            <v>73793</v>
          </cell>
        </row>
        <row r="392">
          <cell r="A392">
            <v>413801</v>
          </cell>
          <cell r="B392" t="str">
            <v>Loss on Sale of Fixed Assets</v>
          </cell>
          <cell r="C392">
            <v>404170</v>
          </cell>
          <cell r="D392">
            <v>15780</v>
          </cell>
          <cell r="E392">
            <v>404170.12</v>
          </cell>
          <cell r="G392">
            <v>404170.12</v>
          </cell>
          <cell r="H392">
            <v>15780.48</v>
          </cell>
        </row>
        <row r="393">
          <cell r="A393">
            <v>413901</v>
          </cell>
          <cell r="B393" t="str">
            <v>Technical Consultancy to HNS</v>
          </cell>
          <cell r="C393">
            <v>11287175</v>
          </cell>
          <cell r="D393">
            <v>0</v>
          </cell>
          <cell r="E393">
            <v>11287175</v>
          </cell>
          <cell r="G393">
            <v>11287175</v>
          </cell>
          <cell r="H393">
            <v>0</v>
          </cell>
        </row>
        <row r="394">
          <cell r="A394">
            <v>414001</v>
          </cell>
          <cell r="B394" t="str">
            <v>Security Services</v>
          </cell>
          <cell r="C394">
            <v>729916</v>
          </cell>
          <cell r="D394">
            <v>865362</v>
          </cell>
          <cell r="E394">
            <v>729916.44</v>
          </cell>
          <cell r="G394">
            <v>729916.44</v>
          </cell>
          <cell r="H394">
            <v>865362</v>
          </cell>
        </row>
        <row r="395">
          <cell r="A395">
            <v>414002</v>
          </cell>
          <cell r="B395" t="str">
            <v>Housekeeping Expenses</v>
          </cell>
          <cell r="C395">
            <v>8046044</v>
          </cell>
          <cell r="D395">
            <v>7936203</v>
          </cell>
          <cell r="E395">
            <v>8046044</v>
          </cell>
          <cell r="G395">
            <v>8046044</v>
          </cell>
          <cell r="H395">
            <v>7936202.8600000003</v>
          </cell>
        </row>
        <row r="396">
          <cell r="A396">
            <v>414003</v>
          </cell>
          <cell r="B396" t="str">
            <v>Guest House Expenses</v>
          </cell>
          <cell r="C396">
            <v>457025</v>
          </cell>
          <cell r="D396">
            <v>345603</v>
          </cell>
          <cell r="E396">
            <v>457025</v>
          </cell>
          <cell r="G396">
            <v>457025</v>
          </cell>
          <cell r="H396">
            <v>345603.48</v>
          </cell>
        </row>
        <row r="397">
          <cell r="A397">
            <v>414004</v>
          </cell>
          <cell r="B397" t="str">
            <v>Eqpt Hire Charges</v>
          </cell>
          <cell r="C397">
            <v>545880</v>
          </cell>
          <cell r="D397">
            <v>238252</v>
          </cell>
          <cell r="E397">
            <v>545879.5</v>
          </cell>
          <cell r="G397">
            <v>545879.5</v>
          </cell>
          <cell r="H397">
            <v>238252</v>
          </cell>
        </row>
        <row r="398">
          <cell r="A398">
            <v>414005</v>
          </cell>
          <cell r="B398" t="str">
            <v>Water Charges</v>
          </cell>
          <cell r="C398">
            <v>417555</v>
          </cell>
          <cell r="D398">
            <v>830020</v>
          </cell>
          <cell r="E398">
            <v>417555</v>
          </cell>
          <cell r="G398">
            <v>417555</v>
          </cell>
          <cell r="H398">
            <v>830020</v>
          </cell>
        </row>
        <row r="399">
          <cell r="A399">
            <v>414011</v>
          </cell>
          <cell r="B399" t="str">
            <v>Octroi Stock Transfer</v>
          </cell>
          <cell r="C399">
            <v>2194099</v>
          </cell>
          <cell r="D399">
            <v>1376272</v>
          </cell>
          <cell r="E399">
            <v>2194099</v>
          </cell>
          <cell r="G399">
            <v>2194099</v>
          </cell>
          <cell r="H399">
            <v>1376272</v>
          </cell>
        </row>
        <row r="400">
          <cell r="A400">
            <v>414012</v>
          </cell>
          <cell r="B400" t="str">
            <v>Octroi Non recoverable</v>
          </cell>
          <cell r="C400">
            <v>-653179</v>
          </cell>
          <cell r="D400">
            <v>1692330</v>
          </cell>
          <cell r="E400">
            <v>-653178.75</v>
          </cell>
          <cell r="G400">
            <v>-653178.75</v>
          </cell>
          <cell r="H400">
            <v>1692330</v>
          </cell>
        </row>
        <row r="401">
          <cell r="A401">
            <v>414015</v>
          </cell>
          <cell r="B401" t="str">
            <v>Freight outwards - Stock Transfer</v>
          </cell>
          <cell r="C401">
            <v>4130501</v>
          </cell>
          <cell r="D401">
            <v>5062729</v>
          </cell>
          <cell r="E401">
            <v>4130501</v>
          </cell>
          <cell r="G401">
            <v>4130501</v>
          </cell>
          <cell r="H401">
            <v>5062729</v>
          </cell>
        </row>
        <row r="402">
          <cell r="A402">
            <v>414016</v>
          </cell>
          <cell r="B402" t="str">
            <v>Freight outwards non recoverable</v>
          </cell>
          <cell r="C402">
            <v>11203667</v>
          </cell>
          <cell r="D402">
            <v>3161218</v>
          </cell>
          <cell r="E402">
            <v>11203667</v>
          </cell>
          <cell r="G402">
            <v>11203667</v>
          </cell>
          <cell r="H402">
            <v>3161217.67</v>
          </cell>
        </row>
        <row r="403">
          <cell r="A403">
            <v>414021</v>
          </cell>
          <cell r="B403" t="str">
            <v>Recruitment Health Check up.</v>
          </cell>
          <cell r="C403">
            <v>123870</v>
          </cell>
          <cell r="D403">
            <v>109850</v>
          </cell>
          <cell r="E403">
            <v>123870</v>
          </cell>
          <cell r="G403">
            <v>123870</v>
          </cell>
          <cell r="H403">
            <v>109850</v>
          </cell>
        </row>
        <row r="404">
          <cell r="A404">
            <v>414022</v>
          </cell>
          <cell r="B404" t="str">
            <v>Recruitment  Fare Reimbursement</v>
          </cell>
          <cell r="C404">
            <v>55810</v>
          </cell>
          <cell r="D404">
            <v>68504</v>
          </cell>
          <cell r="E404">
            <v>55810</v>
          </cell>
          <cell r="G404">
            <v>55810</v>
          </cell>
          <cell r="H404">
            <v>68504</v>
          </cell>
        </row>
        <row r="405">
          <cell r="A405">
            <v>414023</v>
          </cell>
          <cell r="B405" t="str">
            <v>Training  &amp; Seminar Expenses</v>
          </cell>
          <cell r="C405">
            <v>1453295</v>
          </cell>
          <cell r="D405">
            <v>912757</v>
          </cell>
          <cell r="E405">
            <v>1453295</v>
          </cell>
          <cell r="G405">
            <v>1453295</v>
          </cell>
          <cell r="H405">
            <v>912757.25</v>
          </cell>
        </row>
        <row r="406">
          <cell r="A406">
            <v>414031</v>
          </cell>
          <cell r="B406" t="str">
            <v>Corporate Membership fee</v>
          </cell>
          <cell r="C406">
            <v>323000</v>
          </cell>
          <cell r="D406">
            <v>246843</v>
          </cell>
          <cell r="E406">
            <v>323000</v>
          </cell>
          <cell r="G406">
            <v>323000</v>
          </cell>
          <cell r="H406">
            <v>246842.94</v>
          </cell>
        </row>
        <row r="407">
          <cell r="A407">
            <v>414032</v>
          </cell>
          <cell r="B407" t="str">
            <v>Books &amp; Periodicals</v>
          </cell>
          <cell r="C407">
            <v>193470</v>
          </cell>
          <cell r="D407">
            <v>123764</v>
          </cell>
          <cell r="E407">
            <v>193469.5</v>
          </cell>
          <cell r="G407">
            <v>193469.5</v>
          </cell>
          <cell r="H407">
            <v>123764</v>
          </cell>
        </row>
        <row r="408">
          <cell r="A408">
            <v>414033</v>
          </cell>
          <cell r="B408" t="str">
            <v>Tender fee</v>
          </cell>
          <cell r="C408">
            <v>131899</v>
          </cell>
          <cell r="D408">
            <v>110460</v>
          </cell>
          <cell r="E408">
            <v>131899</v>
          </cell>
          <cell r="G408">
            <v>131899</v>
          </cell>
          <cell r="H408">
            <v>110460</v>
          </cell>
        </row>
        <row r="409">
          <cell r="A409">
            <v>414034</v>
          </cell>
          <cell r="B409" t="str">
            <v>Donations</v>
          </cell>
          <cell r="C409">
            <v>0</v>
          </cell>
          <cell r="D409">
            <v>266722</v>
          </cell>
          <cell r="E409">
            <v>0</v>
          </cell>
          <cell r="G409">
            <v>0</v>
          </cell>
          <cell r="H409">
            <v>266722</v>
          </cell>
        </row>
        <row r="410">
          <cell r="A410">
            <v>414035</v>
          </cell>
          <cell r="B410" t="str">
            <v>Interest on Others</v>
          </cell>
          <cell r="C410">
            <v>1145441</v>
          </cell>
          <cell r="D410">
            <v>1444755</v>
          </cell>
          <cell r="E410">
            <v>1145441</v>
          </cell>
          <cell r="G410">
            <v>1145441</v>
          </cell>
          <cell r="H410">
            <v>1444755</v>
          </cell>
        </row>
        <row r="411">
          <cell r="A411">
            <v>414036</v>
          </cell>
          <cell r="B411" t="str">
            <v>Credit Card Subscription</v>
          </cell>
          <cell r="C411">
            <v>75617</v>
          </cell>
          <cell r="D411">
            <v>116168</v>
          </cell>
          <cell r="E411">
            <v>75617</v>
          </cell>
          <cell r="G411">
            <v>75617</v>
          </cell>
          <cell r="H411">
            <v>116168</v>
          </cell>
        </row>
        <row r="412">
          <cell r="A412">
            <v>414037</v>
          </cell>
          <cell r="B412" t="str">
            <v>Warehouse Ser. Chrgs</v>
          </cell>
          <cell r="C412">
            <v>1774841</v>
          </cell>
          <cell r="D412">
            <v>1784500</v>
          </cell>
          <cell r="E412">
            <v>1774841</v>
          </cell>
          <cell r="G412">
            <v>1774841</v>
          </cell>
          <cell r="H412">
            <v>1784500</v>
          </cell>
        </row>
        <row r="413">
          <cell r="A413">
            <v>414038</v>
          </cell>
          <cell r="B413" t="str">
            <v>Domain Registration Charges</v>
          </cell>
          <cell r="C413">
            <v>3000</v>
          </cell>
          <cell r="D413">
            <v>9625</v>
          </cell>
          <cell r="E413">
            <v>3000</v>
          </cell>
          <cell r="G413">
            <v>3000</v>
          </cell>
          <cell r="H413">
            <v>9625</v>
          </cell>
        </row>
        <row r="414">
          <cell r="A414">
            <v>414039</v>
          </cell>
          <cell r="B414" t="str">
            <v>Liquidated Damages</v>
          </cell>
          <cell r="C414">
            <v>9252496</v>
          </cell>
          <cell r="D414">
            <v>3799661</v>
          </cell>
          <cell r="E414">
            <v>9252495.8800000008</v>
          </cell>
          <cell r="G414">
            <v>9252495.8800000008</v>
          </cell>
          <cell r="H414">
            <v>3799661.15</v>
          </cell>
        </row>
        <row r="415">
          <cell r="A415">
            <v>414040</v>
          </cell>
          <cell r="B415" t="str">
            <v>Investments W/Off</v>
          </cell>
          <cell r="C415">
            <v>0</v>
          </cell>
          <cell r="D415">
            <v>0</v>
          </cell>
          <cell r="E415">
            <v>0</v>
          </cell>
          <cell r="G415">
            <v>0</v>
          </cell>
          <cell r="H415">
            <v>0</v>
          </cell>
        </row>
        <row r="416">
          <cell r="A416">
            <v>414099</v>
          </cell>
          <cell r="B416" t="str">
            <v>Miscellaneous Expenses</v>
          </cell>
          <cell r="C416">
            <v>19450</v>
          </cell>
          <cell r="D416">
            <v>39211</v>
          </cell>
          <cell r="E416">
            <v>19452.07</v>
          </cell>
          <cell r="G416">
            <v>19452.07</v>
          </cell>
          <cell r="H416">
            <v>39215.4</v>
          </cell>
        </row>
        <row r="417">
          <cell r="A417">
            <v>415001</v>
          </cell>
          <cell r="B417" t="str">
            <v>Diminution of Ceycom Investments w/off</v>
          </cell>
          <cell r="C417">
            <v>0</v>
          </cell>
          <cell r="D417">
            <v>0</v>
          </cell>
          <cell r="E417">
            <v>0</v>
          </cell>
          <cell r="G417">
            <v>0</v>
          </cell>
          <cell r="H417">
            <v>0</v>
          </cell>
        </row>
        <row r="418">
          <cell r="A418">
            <v>420001</v>
          </cell>
          <cell r="B418" t="str">
            <v>Interest on Term Loan - ABN Amro Bank</v>
          </cell>
          <cell r="C418">
            <v>16785587</v>
          </cell>
          <cell r="D418">
            <v>16529156</v>
          </cell>
          <cell r="E418">
            <v>16785586.870000001</v>
          </cell>
          <cell r="G418">
            <v>16785586.870000001</v>
          </cell>
          <cell r="H418">
            <v>16529156.02</v>
          </cell>
        </row>
        <row r="419">
          <cell r="A419">
            <v>420002</v>
          </cell>
          <cell r="B419" t="str">
            <v>Interest on Term Loan - Credit Lyonnais</v>
          </cell>
          <cell r="C419">
            <v>9401534</v>
          </cell>
          <cell r="D419">
            <v>5356575</v>
          </cell>
          <cell r="E419">
            <v>9401534.2899999991</v>
          </cell>
          <cell r="G419">
            <v>9401534.2899999991</v>
          </cell>
          <cell r="H419">
            <v>5356574.8600000003</v>
          </cell>
        </row>
        <row r="420">
          <cell r="A420">
            <v>420003</v>
          </cell>
          <cell r="B420" t="str">
            <v>Interest on Term Loan - Bank of Maharshtra</v>
          </cell>
          <cell r="C420">
            <v>6213144</v>
          </cell>
          <cell r="D420">
            <v>0</v>
          </cell>
          <cell r="E420">
            <v>6213144.04</v>
          </cell>
          <cell r="G420">
            <v>6213144.04</v>
          </cell>
          <cell r="H420">
            <v>0</v>
          </cell>
        </row>
        <row r="421">
          <cell r="A421">
            <v>420101</v>
          </cell>
          <cell r="B421" t="str">
            <v>Interest on CC - Citi Bank</v>
          </cell>
          <cell r="C421">
            <v>315791</v>
          </cell>
          <cell r="D421">
            <v>49240</v>
          </cell>
          <cell r="E421">
            <v>315791.37</v>
          </cell>
          <cell r="G421">
            <v>315791.37</v>
          </cell>
          <cell r="H421">
            <v>49239.99</v>
          </cell>
        </row>
        <row r="422">
          <cell r="A422">
            <v>420102</v>
          </cell>
          <cell r="B422" t="str">
            <v>Interest on CC - Credit Lyonnais- Delhi</v>
          </cell>
          <cell r="C422">
            <v>176474</v>
          </cell>
          <cell r="D422">
            <v>34682</v>
          </cell>
          <cell r="E422">
            <v>176474.46</v>
          </cell>
          <cell r="G422">
            <v>176474.46</v>
          </cell>
          <cell r="H422">
            <v>34682.11</v>
          </cell>
        </row>
        <row r="423">
          <cell r="A423">
            <v>420103</v>
          </cell>
          <cell r="B423" t="str">
            <v>Interest on CC - ANZ Grindlays, Delhi.</v>
          </cell>
          <cell r="C423">
            <v>1276360</v>
          </cell>
          <cell r="D423">
            <v>48759</v>
          </cell>
          <cell r="E423">
            <v>1276360.1499999999</v>
          </cell>
          <cell r="G423">
            <v>1276360.1499999999</v>
          </cell>
          <cell r="H423">
            <v>48758.96</v>
          </cell>
        </row>
        <row r="424">
          <cell r="A424">
            <v>420104</v>
          </cell>
          <cell r="B424" t="str">
            <v>Interest on CC - ICICI Bank,  Delhi</v>
          </cell>
          <cell r="C424">
            <v>2424405</v>
          </cell>
          <cell r="D424">
            <v>1538121</v>
          </cell>
          <cell r="E424">
            <v>2424405</v>
          </cell>
          <cell r="G424">
            <v>2424405</v>
          </cell>
          <cell r="H424">
            <v>1538121</v>
          </cell>
        </row>
        <row r="425">
          <cell r="A425">
            <v>420105</v>
          </cell>
          <cell r="B425" t="str">
            <v>Interest on WCL - ANZ Grindlays Bank,  New Delhi</v>
          </cell>
          <cell r="C425">
            <v>1640514</v>
          </cell>
          <cell r="D425">
            <v>3520959</v>
          </cell>
          <cell r="E425">
            <v>1640513.67</v>
          </cell>
          <cell r="G425">
            <v>1640513.67</v>
          </cell>
          <cell r="H425">
            <v>3520958.91</v>
          </cell>
        </row>
        <row r="426">
          <cell r="A426">
            <v>420106</v>
          </cell>
          <cell r="B426" t="str">
            <v>Interest on WCL - ICICI Bank,  Delhi</v>
          </cell>
          <cell r="C426">
            <v>0</v>
          </cell>
          <cell r="D426">
            <v>0</v>
          </cell>
          <cell r="E426">
            <v>0</v>
          </cell>
          <cell r="G426">
            <v>0</v>
          </cell>
          <cell r="H426">
            <v>0</v>
          </cell>
        </row>
        <row r="427">
          <cell r="A427">
            <v>420107</v>
          </cell>
          <cell r="B427" t="str">
            <v>Interest on WCL - Credit Lyonnais, Delhi</v>
          </cell>
          <cell r="C427">
            <v>3381773</v>
          </cell>
          <cell r="D427">
            <v>3349692</v>
          </cell>
          <cell r="E427">
            <v>3381772.83</v>
          </cell>
          <cell r="G427">
            <v>3381772.83</v>
          </cell>
          <cell r="H427">
            <v>3349691.7</v>
          </cell>
        </row>
        <row r="428">
          <cell r="A428">
            <v>420108</v>
          </cell>
          <cell r="B428" t="str">
            <v>Interest on WCL - ABN AMRO, Delhi</v>
          </cell>
          <cell r="C428">
            <v>0</v>
          </cell>
          <cell r="D428">
            <v>2916018</v>
          </cell>
          <cell r="E428">
            <v>0</v>
          </cell>
          <cell r="G428">
            <v>0</v>
          </cell>
          <cell r="H428">
            <v>2916017.68</v>
          </cell>
        </row>
        <row r="429">
          <cell r="A429">
            <v>420109</v>
          </cell>
          <cell r="B429" t="str">
            <v>Interest on WCL - Citi Bank, Delhi</v>
          </cell>
          <cell r="C429">
            <v>1167021</v>
          </cell>
          <cell r="D429">
            <v>45205</v>
          </cell>
          <cell r="E429">
            <v>1167020.55</v>
          </cell>
          <cell r="G429">
            <v>1167020.55</v>
          </cell>
          <cell r="H429">
            <v>45205.48</v>
          </cell>
        </row>
        <row r="430">
          <cell r="A430">
            <v>420110</v>
          </cell>
          <cell r="B430" t="str">
            <v>Interest on CC - ABN AMRO,  Delhi</v>
          </cell>
          <cell r="C430">
            <v>6814</v>
          </cell>
          <cell r="D430">
            <v>269051</v>
          </cell>
          <cell r="E430">
            <v>6814.27</v>
          </cell>
          <cell r="G430">
            <v>6814.27</v>
          </cell>
          <cell r="H430">
            <v>269051.03999999998</v>
          </cell>
        </row>
        <row r="431">
          <cell r="A431">
            <v>420111</v>
          </cell>
          <cell r="B431" t="str">
            <v>Interest on CC - Bank of Maharashtra</v>
          </cell>
          <cell r="C431">
            <v>3401193</v>
          </cell>
          <cell r="D431">
            <v>0</v>
          </cell>
          <cell r="E431">
            <v>3401192.71</v>
          </cell>
          <cell r="G431">
            <v>3401192.71</v>
          </cell>
          <cell r="H431">
            <v>0</v>
          </cell>
        </row>
        <row r="432">
          <cell r="A432">
            <v>420201</v>
          </cell>
          <cell r="B432" t="str">
            <v>Bank Charges</v>
          </cell>
          <cell r="C432">
            <v>1320418</v>
          </cell>
          <cell r="D432">
            <v>1328788</v>
          </cell>
          <cell r="E432">
            <v>1320417.73</v>
          </cell>
          <cell r="G432">
            <v>1320417.73</v>
          </cell>
          <cell r="H432">
            <v>1328788.02</v>
          </cell>
        </row>
        <row r="433">
          <cell r="A433">
            <v>420202</v>
          </cell>
          <cell r="B433" t="str">
            <v>Bank  Guarantee Commission</v>
          </cell>
          <cell r="C433">
            <v>4948140</v>
          </cell>
          <cell r="D433">
            <v>4792793</v>
          </cell>
          <cell r="E433">
            <v>4948140</v>
          </cell>
          <cell r="G433">
            <v>4948140</v>
          </cell>
          <cell r="H433">
            <v>4792793.0199999996</v>
          </cell>
        </row>
        <row r="434">
          <cell r="A434">
            <v>430001</v>
          </cell>
          <cell r="B434" t="str">
            <v>Depreciation - Buildings</v>
          </cell>
          <cell r="C434">
            <v>1137566</v>
          </cell>
          <cell r="D434">
            <v>1137566</v>
          </cell>
          <cell r="E434">
            <v>1137566.23</v>
          </cell>
          <cell r="G434">
            <v>1137566.23</v>
          </cell>
          <cell r="H434">
            <v>1137566.24</v>
          </cell>
        </row>
        <row r="435">
          <cell r="A435">
            <v>430002</v>
          </cell>
          <cell r="B435" t="str">
            <v>Depreciation - Leasehold Land</v>
          </cell>
          <cell r="C435">
            <v>56387</v>
          </cell>
          <cell r="D435">
            <v>56387</v>
          </cell>
          <cell r="E435">
            <v>56387.29</v>
          </cell>
          <cell r="G435">
            <v>56387.29</v>
          </cell>
          <cell r="H435">
            <v>56387.29</v>
          </cell>
        </row>
        <row r="436">
          <cell r="A436">
            <v>430003</v>
          </cell>
          <cell r="B436" t="str">
            <v>Depreciation - Plant &amp; Machinery</v>
          </cell>
          <cell r="C436">
            <v>74990425</v>
          </cell>
          <cell r="D436">
            <v>71073808</v>
          </cell>
          <cell r="E436">
            <v>74990424.969999999</v>
          </cell>
          <cell r="G436">
            <v>74990424.969999999</v>
          </cell>
          <cell r="H436">
            <v>71073808.140000001</v>
          </cell>
        </row>
        <row r="437">
          <cell r="A437">
            <v>430004</v>
          </cell>
          <cell r="B437" t="str">
            <v>Depreciation - Office Equipment</v>
          </cell>
          <cell r="C437">
            <v>3438813</v>
          </cell>
          <cell r="D437">
            <v>3010920</v>
          </cell>
          <cell r="E437">
            <v>3438812.96</v>
          </cell>
          <cell r="G437">
            <v>3438812.96</v>
          </cell>
          <cell r="H437">
            <v>3010920.33</v>
          </cell>
        </row>
        <row r="438">
          <cell r="A438">
            <v>430005</v>
          </cell>
          <cell r="B438" t="str">
            <v>Depreciation - Computers</v>
          </cell>
          <cell r="C438">
            <v>11970749</v>
          </cell>
          <cell r="D438">
            <v>10559612</v>
          </cell>
          <cell r="E438">
            <v>11970748.6</v>
          </cell>
          <cell r="G438">
            <v>11970748.6</v>
          </cell>
          <cell r="H438">
            <v>10559611.810000001</v>
          </cell>
        </row>
        <row r="439">
          <cell r="A439">
            <v>430006</v>
          </cell>
          <cell r="B439" t="str">
            <v>Depreciation - Furniture &amp; Fixtures</v>
          </cell>
          <cell r="C439">
            <v>4410613</v>
          </cell>
          <cell r="D439">
            <v>4200039</v>
          </cell>
          <cell r="E439">
            <v>4410613.13</v>
          </cell>
          <cell r="G439">
            <v>4410613.13</v>
          </cell>
          <cell r="H439">
            <v>4200038.8499999996</v>
          </cell>
        </row>
        <row r="440">
          <cell r="A440">
            <v>430007</v>
          </cell>
          <cell r="B440" t="str">
            <v>Depreciation - L.easehold Improvements</v>
          </cell>
          <cell r="C440">
            <v>4313111</v>
          </cell>
          <cell r="D440">
            <v>1986350</v>
          </cell>
          <cell r="E440">
            <v>4313111.2</v>
          </cell>
          <cell r="G440">
            <v>4313111.2</v>
          </cell>
          <cell r="H440">
            <v>1986349.67</v>
          </cell>
        </row>
        <row r="441">
          <cell r="A441">
            <v>430008</v>
          </cell>
          <cell r="B441" t="str">
            <v>Depreciation - Vehicles</v>
          </cell>
          <cell r="C441">
            <v>1136399</v>
          </cell>
          <cell r="D441">
            <v>1044649</v>
          </cell>
          <cell r="E441">
            <v>1136399.3799999999</v>
          </cell>
          <cell r="G441">
            <v>1136399.3799999999</v>
          </cell>
          <cell r="H441">
            <v>1044648.93</v>
          </cell>
        </row>
        <row r="442">
          <cell r="A442">
            <v>430009</v>
          </cell>
          <cell r="B442" t="str">
            <v>Depreciation - Computer SW</v>
          </cell>
          <cell r="C442">
            <v>6030038</v>
          </cell>
          <cell r="D442">
            <v>3490647</v>
          </cell>
          <cell r="E442">
            <v>6030038.1699999999</v>
          </cell>
          <cell r="G442">
            <v>6030038.1699999999</v>
          </cell>
          <cell r="H442">
            <v>3490647.19</v>
          </cell>
        </row>
        <row r="443">
          <cell r="A443">
            <v>430010</v>
          </cell>
          <cell r="B443" t="str">
            <v>Depreciation - Equipment on rental</v>
          </cell>
          <cell r="C443">
            <v>2035472</v>
          </cell>
          <cell r="D443">
            <v>2664011</v>
          </cell>
          <cell r="E443">
            <v>2035471.51</v>
          </cell>
          <cell r="G443">
            <v>2035471.51</v>
          </cell>
          <cell r="H443">
            <v>2664011</v>
          </cell>
        </row>
        <row r="444">
          <cell r="A444">
            <v>431001</v>
          </cell>
          <cell r="B444" t="str">
            <v>OQPSK Expenditure written off</v>
          </cell>
          <cell r="C444">
            <v>2914308</v>
          </cell>
          <cell r="D444">
            <v>2914308</v>
          </cell>
          <cell r="E444">
            <v>2914308</v>
          </cell>
          <cell r="G444">
            <v>2914308</v>
          </cell>
          <cell r="H444">
            <v>2914308</v>
          </cell>
        </row>
        <row r="445">
          <cell r="A445">
            <v>440001</v>
          </cell>
          <cell r="B445" t="str">
            <v>Prior Period Items</v>
          </cell>
          <cell r="C445">
            <v>3128744</v>
          </cell>
          <cell r="D445">
            <v>0</v>
          </cell>
          <cell r="E445">
            <v>3128744</v>
          </cell>
          <cell r="G445">
            <v>3128744</v>
          </cell>
          <cell r="H445">
            <v>0</v>
          </cell>
        </row>
        <row r="446">
          <cell r="A446">
            <v>450001</v>
          </cell>
          <cell r="B446" t="str">
            <v>Income Tax Expense</v>
          </cell>
          <cell r="C446">
            <v>35000000</v>
          </cell>
          <cell r="D446">
            <v>31000000</v>
          </cell>
          <cell r="E446">
            <v>0</v>
          </cell>
          <cell r="G446">
            <v>35000000</v>
          </cell>
          <cell r="H446">
            <v>31000000</v>
          </cell>
        </row>
        <row r="447">
          <cell r="A447">
            <v>451001</v>
          </cell>
          <cell r="B447" t="str">
            <v>Prior period tax adjustment</v>
          </cell>
          <cell r="C447">
            <v>714637</v>
          </cell>
          <cell r="D447">
            <v>0</v>
          </cell>
          <cell r="E447">
            <v>714637</v>
          </cell>
          <cell r="G447">
            <v>714637</v>
          </cell>
          <cell r="H447">
            <v>0</v>
          </cell>
        </row>
        <row r="448">
          <cell r="A448">
            <v>460001</v>
          </cell>
          <cell r="B448" t="str">
            <v>Dividend</v>
          </cell>
          <cell r="C448">
            <v>0</v>
          </cell>
          <cell r="D448">
            <v>7500000</v>
          </cell>
          <cell r="E448">
            <v>0</v>
          </cell>
          <cell r="G448">
            <v>0</v>
          </cell>
          <cell r="H448">
            <v>7500000</v>
          </cell>
        </row>
        <row r="449">
          <cell r="A449">
            <v>499909</v>
          </cell>
          <cell r="B449" t="str">
            <v>Price difference a/c</v>
          </cell>
          <cell r="C449">
            <v>724623</v>
          </cell>
          <cell r="D449">
            <v>-33753</v>
          </cell>
          <cell r="E449">
            <v>724622.5</v>
          </cell>
          <cell r="G449">
            <v>724622.5</v>
          </cell>
          <cell r="H449">
            <v>-33753.440000000002</v>
          </cell>
        </row>
        <row r="451">
          <cell r="E451">
            <v>1.3038516044616699E-7</v>
          </cell>
        </row>
        <row r="453">
          <cell r="A453">
            <v>199992</v>
          </cell>
          <cell r="B453" t="str">
            <v>Deferred Tax Adjustment</v>
          </cell>
          <cell r="C453">
            <v>0</v>
          </cell>
          <cell r="D453">
            <v>0</v>
          </cell>
          <cell r="H453">
            <v>0</v>
          </cell>
        </row>
        <row r="454">
          <cell r="A454">
            <v>199991</v>
          </cell>
          <cell r="B454" t="str">
            <v>Deferred Tax Liability</v>
          </cell>
          <cell r="C454">
            <v>0</v>
          </cell>
          <cell r="D454">
            <v>0</v>
          </cell>
          <cell r="H454">
            <v>0</v>
          </cell>
        </row>
        <row r="455">
          <cell r="A455">
            <v>299992</v>
          </cell>
          <cell r="B455" t="str">
            <v>Deferred Tax Adjustment</v>
          </cell>
          <cell r="C455">
            <v>0</v>
          </cell>
          <cell r="D455">
            <v>0</v>
          </cell>
          <cell r="H455">
            <v>0</v>
          </cell>
        </row>
      </sheetData>
      <sheetData sheetId="4" refreshError="1">
        <row r="1">
          <cell r="D1">
            <v>3</v>
          </cell>
          <cell r="E1">
            <v>4</v>
          </cell>
        </row>
        <row r="2">
          <cell r="A2" t="str">
            <v>Groupings for the year ended March 31, 2003</v>
          </cell>
          <cell r="D2" t="str">
            <v>FINAL (31.3.2003)</v>
          </cell>
          <cell r="E2" t="str">
            <v>Audited (31.3.2002)</v>
          </cell>
        </row>
        <row r="4">
          <cell r="A4" t="str">
            <v>Account Code</v>
          </cell>
          <cell r="B4" t="str">
            <v xml:space="preserve">Schedule </v>
          </cell>
          <cell r="C4" t="str">
            <v>Account Head</v>
          </cell>
          <cell r="D4" t="str">
            <v xml:space="preserve">Amount </v>
          </cell>
          <cell r="E4" t="str">
            <v xml:space="preserve">Amount </v>
          </cell>
        </row>
        <row r="6">
          <cell r="B6" t="str">
            <v>Schedule A</v>
          </cell>
          <cell r="C6" t="str">
            <v>SHARE CAPITAL</v>
          </cell>
        </row>
        <row r="7">
          <cell r="A7">
            <v>100001</v>
          </cell>
          <cell r="C7" t="str">
            <v>100001 Issued, Subscribed &amp; Paid up Equity Share Capital.</v>
          </cell>
          <cell r="D7">
            <v>-150000000</v>
          </cell>
          <cell r="E7">
            <v>-150000000</v>
          </cell>
        </row>
        <row r="9">
          <cell r="C9" t="str">
            <v>Schedule Total</v>
          </cell>
          <cell r="D9">
            <v>-150000000</v>
          </cell>
          <cell r="E9">
            <v>-150000000</v>
          </cell>
        </row>
        <row r="11">
          <cell r="B11" t="str">
            <v>Schedule B</v>
          </cell>
          <cell r="C11" t="str">
            <v>RESERVES AND SURPLUS</v>
          </cell>
        </row>
        <row r="12">
          <cell r="A12">
            <v>101101</v>
          </cell>
          <cell r="C12" t="str">
            <v>101101 Profit &amp; Loss A/c.- Opening Balance</v>
          </cell>
          <cell r="D12">
            <v>-269316400</v>
          </cell>
          <cell r="E12">
            <v>-220448484</v>
          </cell>
        </row>
        <row r="13">
          <cell r="C13" t="str">
            <v>Add: Profit during the year</v>
          </cell>
        </row>
        <row r="14">
          <cell r="A14">
            <v>130001</v>
          </cell>
          <cell r="C14" t="str">
            <v>Add : Deferred Tax Asset of earlier years</v>
          </cell>
          <cell r="D14">
            <v>0</v>
          </cell>
          <cell r="E14">
            <v>0</v>
          </cell>
        </row>
        <row r="16">
          <cell r="C16" t="str">
            <v>Schedule Total</v>
          </cell>
          <cell r="D16">
            <v>-269316400</v>
          </cell>
          <cell r="E16">
            <v>-220448484</v>
          </cell>
        </row>
        <row r="18">
          <cell r="B18" t="str">
            <v>Schedule C</v>
          </cell>
          <cell r="C18" t="str">
            <v>SECURED LOANS</v>
          </cell>
        </row>
        <row r="19">
          <cell r="C19" t="str">
            <v>Rupee Term Loan</v>
          </cell>
        </row>
        <row r="20">
          <cell r="A20">
            <v>110001</v>
          </cell>
          <cell r="C20" t="str">
            <v>110001 ABN Amro Term Loan Account</v>
          </cell>
          <cell r="D20">
            <v>-118000000</v>
          </cell>
          <cell r="E20">
            <v>-150000000</v>
          </cell>
        </row>
        <row r="21">
          <cell r="A21">
            <v>110002</v>
          </cell>
          <cell r="C21" t="str">
            <v>Credit Lyonnais Term Loan</v>
          </cell>
          <cell r="D21">
            <v>-66666667</v>
          </cell>
          <cell r="E21">
            <v>-80000000</v>
          </cell>
        </row>
        <row r="22">
          <cell r="A22">
            <v>110003</v>
          </cell>
          <cell r="C22" t="str">
            <v>Bank of Maharashtra -  Term Loan</v>
          </cell>
          <cell r="D22">
            <v>-95000000</v>
          </cell>
          <cell r="E22">
            <v>0</v>
          </cell>
        </row>
        <row r="23">
          <cell r="D23">
            <v>-279666667</v>
          </cell>
          <cell r="E23">
            <v>-230000000</v>
          </cell>
        </row>
        <row r="24">
          <cell r="C24" t="str">
            <v>Working Capital Loan</v>
          </cell>
        </row>
        <row r="25">
          <cell r="A25">
            <v>110201</v>
          </cell>
          <cell r="C25" t="str">
            <v>110201 Cash Credit - Citi Bank, New Delhi</v>
          </cell>
          <cell r="D25">
            <v>0</v>
          </cell>
          <cell r="E25">
            <v>0</v>
          </cell>
        </row>
        <row r="26">
          <cell r="A26">
            <v>110202</v>
          </cell>
          <cell r="C26" t="str">
            <v>110202 Cash Credit - Credit Lyonias, New Delhi</v>
          </cell>
          <cell r="D26">
            <v>0</v>
          </cell>
          <cell r="E26">
            <v>-23700574</v>
          </cell>
        </row>
        <row r="27">
          <cell r="A27">
            <v>110203</v>
          </cell>
          <cell r="C27" t="str">
            <v>110203 Cash Credit - ANZ Grindlays, New Delhi.</v>
          </cell>
          <cell r="D27">
            <v>-2133931</v>
          </cell>
          <cell r="E27">
            <v>-12227380</v>
          </cell>
        </row>
        <row r="28">
          <cell r="A28">
            <v>110204</v>
          </cell>
          <cell r="C28" t="str">
            <v>110204 Cash Credit - ICICI Bank, New Delhi.</v>
          </cell>
          <cell r="D28">
            <v>0</v>
          </cell>
          <cell r="E28">
            <v>0</v>
          </cell>
        </row>
        <row r="29">
          <cell r="A29">
            <v>110205</v>
          </cell>
          <cell r="C29" t="str">
            <v>Cash Credit - Bank of Maharashtra, Gurgaon</v>
          </cell>
          <cell r="D29">
            <v>-1625210</v>
          </cell>
          <cell r="E29">
            <v>0</v>
          </cell>
        </row>
        <row r="30">
          <cell r="A30">
            <v>110226</v>
          </cell>
          <cell r="C30" t="str">
            <v>110226 Working Capital Loan - ANZ Grindlays Bank,  Delhi.</v>
          </cell>
          <cell r="D30">
            <v>0</v>
          </cell>
          <cell r="E30">
            <v>0</v>
          </cell>
        </row>
        <row r="31">
          <cell r="A31">
            <v>110228</v>
          </cell>
          <cell r="C31" t="str">
            <v>110228 Working Capital Loan - Credit Lyonnais,  Delhi.</v>
          </cell>
          <cell r="D31">
            <v>0</v>
          </cell>
          <cell r="E31">
            <v>-20000000</v>
          </cell>
        </row>
        <row r="32">
          <cell r="A32">
            <v>110229</v>
          </cell>
          <cell r="C32" t="str">
            <v>110229 ABN AMRO - Working Capital Demand Loan A/c</v>
          </cell>
          <cell r="D32">
            <v>0</v>
          </cell>
          <cell r="E32">
            <v>0</v>
          </cell>
        </row>
        <row r="33">
          <cell r="A33">
            <v>110230</v>
          </cell>
          <cell r="C33" t="str">
            <v>Citi Bank - Working Capital Demand Loan A/c</v>
          </cell>
          <cell r="D33">
            <v>0</v>
          </cell>
          <cell r="E33">
            <v>0</v>
          </cell>
        </row>
        <row r="34">
          <cell r="A34">
            <v>110401</v>
          </cell>
          <cell r="C34" t="str">
            <v>110401 Citi Bank, New Delhi Clearing A/c. (CC)</v>
          </cell>
          <cell r="D34">
            <v>-15600721</v>
          </cell>
          <cell r="E34">
            <v>-10962617</v>
          </cell>
        </row>
        <row r="35">
          <cell r="A35">
            <v>110404</v>
          </cell>
          <cell r="C35" t="str">
            <v>110404 ICICI, New Delhi Clearing A/c. (CC)</v>
          </cell>
          <cell r="D35">
            <v>-25455256</v>
          </cell>
          <cell r="E35">
            <v>-28931643</v>
          </cell>
        </row>
        <row r="36">
          <cell r="A36">
            <v>222201</v>
          </cell>
          <cell r="C36" t="str">
            <v>222201 Credit Lyonnais, Mumbai.</v>
          </cell>
          <cell r="D36">
            <v>0</v>
          </cell>
          <cell r="E36">
            <v>0</v>
          </cell>
        </row>
        <row r="37">
          <cell r="A37">
            <v>222203</v>
          </cell>
          <cell r="C37" t="str">
            <v>222203 ANZ Grindlays Delhi</v>
          </cell>
          <cell r="D37">
            <v>0</v>
          </cell>
          <cell r="E37">
            <v>0</v>
          </cell>
        </row>
        <row r="39">
          <cell r="C39" t="str">
            <v>Sub Total</v>
          </cell>
          <cell r="D39">
            <v>-44815118</v>
          </cell>
          <cell r="E39">
            <v>-95822214</v>
          </cell>
        </row>
        <row r="41">
          <cell r="C41" t="str">
            <v>Add : Interest accrued and due on CC Citi Bank</v>
          </cell>
          <cell r="D41">
            <v>-890889.04</v>
          </cell>
          <cell r="E41">
            <v>-49240</v>
          </cell>
        </row>
        <row r="43">
          <cell r="C43" t="str">
            <v>Schedule Total</v>
          </cell>
          <cell r="D43">
            <v>-325372674.04000002</v>
          </cell>
          <cell r="E43">
            <v>-325871454</v>
          </cell>
        </row>
        <row r="45">
          <cell r="B45" t="str">
            <v>Schedule D</v>
          </cell>
          <cell r="C45" t="str">
            <v>UNSECURED LOANS</v>
          </cell>
        </row>
        <row r="46">
          <cell r="A46">
            <v>222202</v>
          </cell>
          <cell r="C46" t="str">
            <v>222202 Centurion Bank, Delhi.</v>
          </cell>
          <cell r="D46">
            <v>0</v>
          </cell>
          <cell r="E46">
            <v>0</v>
          </cell>
        </row>
        <row r="47">
          <cell r="A47">
            <v>222206</v>
          </cell>
          <cell r="C47" t="str">
            <v>222206 Syndicate Bank, Delhi</v>
          </cell>
          <cell r="D47">
            <v>-34311</v>
          </cell>
          <cell r="E47">
            <v>0</v>
          </cell>
        </row>
        <row r="48">
          <cell r="A48">
            <v>224601</v>
          </cell>
          <cell r="C48" t="str">
            <v>224601 Credit Lyonnais, Mumbai, Clearing A/c.</v>
          </cell>
          <cell r="D48">
            <v>-931596</v>
          </cell>
          <cell r="E48">
            <v>0</v>
          </cell>
        </row>
        <row r="50">
          <cell r="C50" t="str">
            <v>Schedule Total</v>
          </cell>
          <cell r="D50">
            <v>-965907</v>
          </cell>
          <cell r="E50">
            <v>0</v>
          </cell>
        </row>
        <row r="52">
          <cell r="B52" t="str">
            <v>Schedule E</v>
          </cell>
          <cell r="C52" t="str">
            <v>FIXED ASSETS</v>
          </cell>
        </row>
        <row r="54">
          <cell r="C54" t="str">
            <v>Gross Block</v>
          </cell>
        </row>
        <row r="55">
          <cell r="A55">
            <v>200101</v>
          </cell>
          <cell r="C55" t="str">
            <v>200101 Buildings</v>
          </cell>
          <cell r="D55">
            <v>34130400</v>
          </cell>
          <cell r="E55">
            <v>34130400</v>
          </cell>
        </row>
        <row r="56">
          <cell r="A56">
            <v>200201</v>
          </cell>
          <cell r="C56" t="str">
            <v>200201 LEASEHOLD LAND</v>
          </cell>
          <cell r="D56">
            <v>5582900</v>
          </cell>
          <cell r="E56">
            <v>5582900</v>
          </cell>
        </row>
        <row r="57">
          <cell r="A57">
            <v>200301</v>
          </cell>
          <cell r="C57" t="str">
            <v>200301 Plant &amp; Machinery</v>
          </cell>
          <cell r="D57">
            <v>573437541</v>
          </cell>
          <cell r="E57">
            <v>548721341</v>
          </cell>
        </row>
        <row r="58">
          <cell r="A58">
            <v>200401</v>
          </cell>
          <cell r="C58" t="str">
            <v>200401 Office Equipment</v>
          </cell>
          <cell r="D58">
            <v>20441025</v>
          </cell>
          <cell r="E58">
            <v>19657955</v>
          </cell>
        </row>
        <row r="59">
          <cell r="A59">
            <v>200501</v>
          </cell>
          <cell r="C59" t="str">
            <v>200501 Computers</v>
          </cell>
          <cell r="D59">
            <v>76817693</v>
          </cell>
          <cell r="E59">
            <v>68491625</v>
          </cell>
        </row>
        <row r="60">
          <cell r="A60">
            <v>200601</v>
          </cell>
          <cell r="C60" t="str">
            <v>200601 Furniture &amp; Fixtures</v>
          </cell>
          <cell r="D60">
            <v>25678420</v>
          </cell>
          <cell r="E60">
            <v>22871198</v>
          </cell>
        </row>
        <row r="61">
          <cell r="A61">
            <v>200701</v>
          </cell>
          <cell r="C61" t="str">
            <v>200701 Leasehold Improvements.</v>
          </cell>
          <cell r="D61">
            <v>24359670</v>
          </cell>
          <cell r="E61">
            <v>24265178</v>
          </cell>
        </row>
        <row r="62">
          <cell r="A62">
            <v>200801</v>
          </cell>
          <cell r="C62" t="str">
            <v>200801 Vehicles</v>
          </cell>
          <cell r="D62">
            <v>6890285</v>
          </cell>
          <cell r="E62">
            <v>6439010</v>
          </cell>
        </row>
        <row r="63">
          <cell r="A63">
            <v>200901</v>
          </cell>
          <cell r="C63" t="str">
            <v>200901 Capitalised Software</v>
          </cell>
          <cell r="D63">
            <v>38182866</v>
          </cell>
          <cell r="E63">
            <v>21962330</v>
          </cell>
        </row>
        <row r="64">
          <cell r="A64">
            <v>202002</v>
          </cell>
          <cell r="C64" t="str">
            <v>202002 Plant &amp; Machinery - Additional</v>
          </cell>
          <cell r="D64">
            <v>4232133</v>
          </cell>
          <cell r="E64">
            <v>4676165</v>
          </cell>
        </row>
        <row r="65">
          <cell r="A65">
            <v>202003</v>
          </cell>
          <cell r="C65" t="str">
            <v>202003 Office Equipment - Additional</v>
          </cell>
          <cell r="D65">
            <v>1797137</v>
          </cell>
          <cell r="E65">
            <v>1890588</v>
          </cell>
        </row>
        <row r="66">
          <cell r="A66">
            <v>202004</v>
          </cell>
          <cell r="C66" t="str">
            <v>Computers  - Additional</v>
          </cell>
          <cell r="D66">
            <v>-5130435</v>
          </cell>
          <cell r="E66">
            <v>-5023035</v>
          </cell>
        </row>
        <row r="67">
          <cell r="A67">
            <v>202006</v>
          </cell>
          <cell r="B67" t="str">
            <v>As at 31.03.2003</v>
          </cell>
          <cell r="C67" t="str">
            <v>Furniture &amp; Fixtures - Additional</v>
          </cell>
          <cell r="D67">
            <v>93451</v>
          </cell>
          <cell r="E67">
            <v>0</v>
          </cell>
        </row>
        <row r="68">
          <cell r="A68">
            <v>202005</v>
          </cell>
          <cell r="C68" t="str">
            <v>Equipment given on rent</v>
          </cell>
          <cell r="D68">
            <v>10280400</v>
          </cell>
          <cell r="E68">
            <v>10156749</v>
          </cell>
        </row>
        <row r="70">
          <cell r="C70" t="str">
            <v>Total Gross Block</v>
          </cell>
          <cell r="D70">
            <v>816793486</v>
          </cell>
          <cell r="E70">
            <v>763822404</v>
          </cell>
        </row>
        <row r="72">
          <cell r="A72">
            <v>201001</v>
          </cell>
          <cell r="C72" t="str">
            <v>201001 Accumulated Depreciation Buildings</v>
          </cell>
          <cell r="D72">
            <v>-2638754</v>
          </cell>
          <cell r="E72">
            <v>-1501188</v>
          </cell>
        </row>
        <row r="73">
          <cell r="A73">
            <v>201101</v>
          </cell>
          <cell r="C73" t="str">
            <v>201101 Accumulated Depreciation Leasehold Land</v>
          </cell>
          <cell r="D73">
            <v>-343161</v>
          </cell>
          <cell r="E73">
            <v>-286774</v>
          </cell>
        </row>
        <row r="74">
          <cell r="A74">
            <v>201201</v>
          </cell>
          <cell r="C74" t="str">
            <v>201201 Accumulated Depreciation Plant &amp; Machinery.</v>
          </cell>
          <cell r="D74">
            <v>-386406994</v>
          </cell>
          <cell r="E74">
            <v>-311799636</v>
          </cell>
        </row>
        <row r="75">
          <cell r="A75">
            <v>201301</v>
          </cell>
          <cell r="C75" t="str">
            <v>201301 Accumulated Depreciation Office Equipment</v>
          </cell>
          <cell r="D75">
            <v>-12686923</v>
          </cell>
          <cell r="E75">
            <v>-9374693</v>
          </cell>
        </row>
        <row r="76">
          <cell r="A76">
            <v>201401</v>
          </cell>
          <cell r="C76" t="str">
            <v>201401 Accumulated Depreciation Furniture &amp; Fixtures</v>
          </cell>
          <cell r="D76">
            <v>-12161000</v>
          </cell>
          <cell r="E76">
            <v>-7750387</v>
          </cell>
        </row>
        <row r="77">
          <cell r="A77">
            <v>201501</v>
          </cell>
          <cell r="C77" t="str">
            <v>201501 Accumulated Depreciation Computers</v>
          </cell>
          <cell r="D77">
            <v>-45973500</v>
          </cell>
          <cell r="E77">
            <v>-34002752</v>
          </cell>
        </row>
        <row r="78">
          <cell r="A78">
            <v>201601</v>
          </cell>
          <cell r="C78" t="str">
            <v>201601 Accumulated Depreciation Leasehold Improvements</v>
          </cell>
          <cell r="D78">
            <v>-9829349</v>
          </cell>
          <cell r="E78">
            <v>-5516237</v>
          </cell>
        </row>
        <row r="79">
          <cell r="A79">
            <v>201701</v>
          </cell>
          <cell r="C79" t="str">
            <v>201701 Accumulated Depreciation Vehicles</v>
          </cell>
          <cell r="D79">
            <v>-4757073</v>
          </cell>
          <cell r="E79">
            <v>-4930194</v>
          </cell>
        </row>
        <row r="80">
          <cell r="A80">
            <v>201801</v>
          </cell>
          <cell r="C80" t="str">
            <v>201801 Accumulated Depreciation Computer Software</v>
          </cell>
          <cell r="D80">
            <v>-9631862</v>
          </cell>
          <cell r="E80">
            <v>-3601824</v>
          </cell>
        </row>
        <row r="81">
          <cell r="A81">
            <v>203001</v>
          </cell>
          <cell r="C81" t="str">
            <v>Accumulated  Depreciation - Adjustment</v>
          </cell>
          <cell r="D81">
            <v>-198086</v>
          </cell>
          <cell r="E81">
            <v>-198086</v>
          </cell>
        </row>
        <row r="82">
          <cell r="A82">
            <v>203002</v>
          </cell>
          <cell r="C82" t="str">
            <v>Accumulated  Depreciation - Computers Adjustment</v>
          </cell>
          <cell r="D82">
            <v>733299</v>
          </cell>
          <cell r="E82">
            <v>733299</v>
          </cell>
        </row>
        <row r="83">
          <cell r="A83">
            <v>203003</v>
          </cell>
          <cell r="C83" t="str">
            <v>Accumulated  Depreciation - Office equipment Adjustment</v>
          </cell>
          <cell r="D83">
            <v>-1236578</v>
          </cell>
          <cell r="E83">
            <v>-1236578</v>
          </cell>
        </row>
        <row r="84">
          <cell r="A84">
            <v>203004</v>
          </cell>
          <cell r="C84" t="str">
            <v>Accumulated  Deprn. - Adjustment Leasehold Improve</v>
          </cell>
          <cell r="D84">
            <v>1</v>
          </cell>
          <cell r="E84">
            <v>1</v>
          </cell>
        </row>
        <row r="85">
          <cell r="A85">
            <v>203006</v>
          </cell>
          <cell r="C85" t="str">
            <v>Accumulated  Deprn. - Adjustment Furniture &amp; Fixtu</v>
          </cell>
          <cell r="D85">
            <v>1</v>
          </cell>
          <cell r="E85">
            <v>1</v>
          </cell>
        </row>
        <row r="86">
          <cell r="A86">
            <v>203007</v>
          </cell>
          <cell r="C86" t="str">
            <v>Accumulated Depreciation Rental equipment</v>
          </cell>
          <cell r="D86">
            <v>-4699483</v>
          </cell>
          <cell r="E86">
            <v>-2664011</v>
          </cell>
        </row>
        <row r="88">
          <cell r="C88" t="str">
            <v>Total accumulated Dep</v>
          </cell>
          <cell r="D88">
            <v>-489829462</v>
          </cell>
          <cell r="E88">
            <v>-382129059</v>
          </cell>
        </row>
        <row r="90">
          <cell r="C90" t="str">
            <v>Net Block</v>
          </cell>
          <cell r="D90">
            <v>326964024</v>
          </cell>
          <cell r="E90">
            <v>381693345</v>
          </cell>
        </row>
        <row r="92">
          <cell r="A92">
            <v>202001</v>
          </cell>
          <cell r="C92" t="str">
            <v>202001 Capital Work in Progress</v>
          </cell>
          <cell r="D92">
            <v>0</v>
          </cell>
          <cell r="E92">
            <v>0</v>
          </cell>
        </row>
        <row r="94">
          <cell r="C94" t="str">
            <v>Capital goods in transit</v>
          </cell>
          <cell r="D94">
            <v>1834808</v>
          </cell>
        </row>
        <row r="95">
          <cell r="C95">
            <v>121640976</v>
          </cell>
        </row>
        <row r="96">
          <cell r="C96" t="str">
            <v>Capital Advances</v>
          </cell>
        </row>
        <row r="97">
          <cell r="A97">
            <v>224108</v>
          </cell>
          <cell r="C97" t="str">
            <v>224108 Vendor Down Payment  Capital Special GL</v>
          </cell>
          <cell r="D97">
            <v>2204970</v>
          </cell>
          <cell r="E97">
            <v>717925</v>
          </cell>
        </row>
        <row r="98">
          <cell r="C98" t="str">
            <v>Contra to revenue spl GL</v>
          </cell>
          <cell r="D98">
            <v>1748301</v>
          </cell>
        </row>
        <row r="100">
          <cell r="C100" t="str">
            <v xml:space="preserve"> Capital Advances (Sub Total)</v>
          </cell>
          <cell r="D100">
            <v>3953271</v>
          </cell>
          <cell r="E100">
            <v>717925</v>
          </cell>
        </row>
        <row r="103">
          <cell r="C103" t="str">
            <v>Schedule Total</v>
          </cell>
          <cell r="D103">
            <v>330917295</v>
          </cell>
          <cell r="E103">
            <v>382411270</v>
          </cell>
        </row>
        <row r="105">
          <cell r="B105" t="str">
            <v>Schedule F</v>
          </cell>
          <cell r="C105" t="str">
            <v>INVESTMENTS</v>
          </cell>
        </row>
        <row r="106">
          <cell r="C106">
            <v>33262566</v>
          </cell>
        </row>
        <row r="107">
          <cell r="A107">
            <v>210001</v>
          </cell>
          <cell r="C107" t="str">
            <v>210001 Equity Investment in Ceycom - SriLanka.</v>
          </cell>
          <cell r="D107">
            <v>17425141</v>
          </cell>
          <cell r="E107">
            <v>17425141</v>
          </cell>
        </row>
        <row r="108">
          <cell r="A108">
            <v>210002</v>
          </cell>
          <cell r="C108" t="str">
            <v>Provision for Impairment of Investment</v>
          </cell>
          <cell r="D108">
            <v>-17425141</v>
          </cell>
          <cell r="E108">
            <v>-17425141</v>
          </cell>
        </row>
        <row r="109">
          <cell r="C109">
            <v>524207170</v>
          </cell>
        </row>
        <row r="110">
          <cell r="C110" t="str">
            <v>Schedule Total</v>
          </cell>
          <cell r="D110">
            <v>0</v>
          </cell>
          <cell r="E110">
            <v>0</v>
          </cell>
        </row>
        <row r="112">
          <cell r="B112" t="str">
            <v>Schedule G</v>
          </cell>
          <cell r="C112" t="str">
            <v>CURRENT ASSETS, LOANS &amp; ADVANCES</v>
          </cell>
        </row>
        <row r="113">
          <cell r="C113">
            <v>28490449</v>
          </cell>
        </row>
        <row r="114">
          <cell r="C114" t="str">
            <v>A. CURRENT ASSETS</v>
          </cell>
        </row>
        <row r="116">
          <cell r="B116">
            <v>1</v>
          </cell>
          <cell r="C116" t="str">
            <v>Inventory</v>
          </cell>
        </row>
        <row r="118">
          <cell r="A118">
            <v>220101</v>
          </cell>
          <cell r="C118" t="str">
            <v>220101 Finished Goods in Transit</v>
          </cell>
          <cell r="D118">
            <v>10974266</v>
          </cell>
          <cell r="E118">
            <v>23378670</v>
          </cell>
        </row>
        <row r="119">
          <cell r="C119">
            <v>310067</v>
          </cell>
        </row>
        <row r="120">
          <cell r="D120">
            <v>10974266</v>
          </cell>
          <cell r="E120">
            <v>23378670</v>
          </cell>
        </row>
        <row r="121">
          <cell r="C121" t="str">
            <v>Finished Goods</v>
          </cell>
        </row>
        <row r="123">
          <cell r="A123">
            <v>220001</v>
          </cell>
          <cell r="C123" t="str">
            <v>220001 Finished goods</v>
          </cell>
          <cell r="D123">
            <v>195149778</v>
          </cell>
          <cell r="E123">
            <v>176902221</v>
          </cell>
        </row>
        <row r="124">
          <cell r="A124">
            <v>220102</v>
          </cell>
          <cell r="C124" t="str">
            <v>220102 Finished Goods Adjustment</v>
          </cell>
          <cell r="D124">
            <v>-85045997</v>
          </cell>
          <cell r="E124">
            <v>-65187211</v>
          </cell>
        </row>
        <row r="126">
          <cell r="D126">
            <v>110103781</v>
          </cell>
          <cell r="E126">
            <v>111715010</v>
          </cell>
        </row>
        <row r="128">
          <cell r="A128">
            <v>220201</v>
          </cell>
          <cell r="C128" t="str">
            <v>220201 Loose Tools</v>
          </cell>
          <cell r="D128">
            <v>562929</v>
          </cell>
          <cell r="E128">
            <v>562929</v>
          </cell>
        </row>
        <row r="129">
          <cell r="A129">
            <v>220202</v>
          </cell>
          <cell r="C129" t="str">
            <v>Provision for Loose Tools</v>
          </cell>
          <cell r="D129">
            <v>-562929</v>
          </cell>
          <cell r="E129">
            <v>-562929</v>
          </cell>
        </row>
        <row r="130">
          <cell r="D130">
            <v>0</v>
          </cell>
          <cell r="E130">
            <v>0</v>
          </cell>
        </row>
        <row r="131">
          <cell r="B131" t="str">
            <v>As at 31.03.2003</v>
          </cell>
        </row>
        <row r="132">
          <cell r="C132" t="str">
            <v>Sub Total</v>
          </cell>
          <cell r="D132">
            <v>121078047</v>
          </cell>
          <cell r="E132">
            <v>135093680</v>
          </cell>
        </row>
        <row r="134">
          <cell r="B134">
            <v>2</v>
          </cell>
          <cell r="C134" t="str">
            <v>Debtors</v>
          </cell>
        </row>
        <row r="135">
          <cell r="A135">
            <v>221003</v>
          </cell>
          <cell r="C135" t="str">
            <v>IDL- Course Fee Recoverable from Students</v>
          </cell>
          <cell r="D135">
            <v>27859468</v>
          </cell>
          <cell r="E135">
            <v>-3000000</v>
          </cell>
        </row>
        <row r="136">
          <cell r="A136">
            <v>120356</v>
          </cell>
          <cell r="C136" t="str">
            <v>IDL - Advance Billing to Students</v>
          </cell>
          <cell r="D136">
            <v>-27371960</v>
          </cell>
          <cell r="E136">
            <v>-462797</v>
          </cell>
        </row>
        <row r="137">
          <cell r="A137">
            <v>221001</v>
          </cell>
          <cell r="C137" t="str">
            <v>221001 Customers Reconciliation Account</v>
          </cell>
        </row>
        <row r="138">
          <cell r="C138" t="str">
            <v xml:space="preserve">         Greater Than six Months: Considered Good</v>
          </cell>
          <cell r="D138">
            <v>193634410</v>
          </cell>
          <cell r="E138">
            <v>191227907</v>
          </cell>
        </row>
        <row r="139">
          <cell r="C139" t="str">
            <v xml:space="preserve">         Greater Than six Months: Considered doubtful</v>
          </cell>
          <cell r="D139">
            <v>33262566</v>
          </cell>
          <cell r="E139">
            <v>28737450</v>
          </cell>
        </row>
        <row r="140">
          <cell r="C140" t="str">
            <v xml:space="preserve">         Less Than six Months</v>
          </cell>
          <cell r="D140">
            <v>294886901</v>
          </cell>
          <cell r="E140">
            <v>291364100</v>
          </cell>
        </row>
        <row r="141">
          <cell r="C141" t="str">
            <v>Grossing up of debtors</v>
          </cell>
          <cell r="D141">
            <v>1935785</v>
          </cell>
        </row>
        <row r="143">
          <cell r="C143">
            <v>495844551</v>
          </cell>
          <cell r="D143">
            <v>524207170</v>
          </cell>
          <cell r="E143">
            <v>507866660</v>
          </cell>
        </row>
        <row r="144">
          <cell r="C144">
            <v>4716957</v>
          </cell>
        </row>
        <row r="145">
          <cell r="A145">
            <v>221002</v>
          </cell>
          <cell r="C145" t="str">
            <v>221002 Provision for Doubtful Debts</v>
          </cell>
          <cell r="D145">
            <v>-33262566</v>
          </cell>
          <cell r="E145">
            <v>-28737450</v>
          </cell>
        </row>
        <row r="147">
          <cell r="C147" t="str">
            <v>Sub Total</v>
          </cell>
          <cell r="D147">
            <v>490944604</v>
          </cell>
          <cell r="E147">
            <v>479129210</v>
          </cell>
        </row>
        <row r="149">
          <cell r="B149">
            <v>3</v>
          </cell>
          <cell r="C149" t="str">
            <v>Cash and Bank Balances</v>
          </cell>
        </row>
        <row r="151">
          <cell r="A151">
            <v>222001</v>
          </cell>
          <cell r="C151" t="str">
            <v>222001 Cash at Delhi Office</v>
          </cell>
          <cell r="D151">
            <v>124791</v>
          </cell>
          <cell r="E151">
            <v>13090</v>
          </cell>
        </row>
        <row r="152">
          <cell r="A152">
            <v>222301</v>
          </cell>
          <cell r="C152" t="str">
            <v>222301 Cheques in hand</v>
          </cell>
          <cell r="D152">
            <v>28365658</v>
          </cell>
          <cell r="E152">
            <v>17243118</v>
          </cell>
        </row>
        <row r="153">
          <cell r="D153">
            <v>28490449</v>
          </cell>
          <cell r="E153">
            <v>17256208</v>
          </cell>
        </row>
        <row r="154">
          <cell r="C154">
            <v>244616381</v>
          </cell>
        </row>
        <row r="155">
          <cell r="A155">
            <v>222101</v>
          </cell>
          <cell r="C155" t="str">
            <v>222101 FD with Scheduled Banks</v>
          </cell>
          <cell r="D155">
            <v>310067</v>
          </cell>
          <cell r="E155">
            <v>310067</v>
          </cell>
        </row>
        <row r="156">
          <cell r="C156">
            <v>7446130.96</v>
          </cell>
          <cell r="D156">
            <v>310067</v>
          </cell>
          <cell r="E156">
            <v>310067</v>
          </cell>
        </row>
        <row r="157">
          <cell r="C157">
            <v>136624938</v>
          </cell>
        </row>
        <row r="158">
          <cell r="A158">
            <v>222204</v>
          </cell>
          <cell r="C158" t="str">
            <v>222204 HSBC, Calcutta.</v>
          </cell>
          <cell r="D158">
            <v>98875</v>
          </cell>
          <cell r="E158">
            <v>26875</v>
          </cell>
        </row>
        <row r="159">
          <cell r="A159">
            <v>222205</v>
          </cell>
          <cell r="C159" t="str">
            <v>222205 ANZ Grindlays Bangalore</v>
          </cell>
          <cell r="D159">
            <v>60820</v>
          </cell>
          <cell r="E159">
            <v>36820</v>
          </cell>
        </row>
        <row r="160">
          <cell r="A160">
            <v>222206</v>
          </cell>
          <cell r="C160" t="str">
            <v>222206 Syndicate Bank, Delhi</v>
          </cell>
          <cell r="D160">
            <v>0</v>
          </cell>
          <cell r="E160">
            <v>526318</v>
          </cell>
        </row>
        <row r="161">
          <cell r="A161">
            <v>222207</v>
          </cell>
          <cell r="C161" t="str">
            <v>222207 Credit Lyonnais, Service Billing, New Delhi.</v>
          </cell>
          <cell r="D161">
            <v>2124</v>
          </cell>
          <cell r="E161">
            <v>2124</v>
          </cell>
        </row>
        <row r="162">
          <cell r="A162">
            <v>222208</v>
          </cell>
          <cell r="C162" t="str">
            <v>222208 Credit Lyonnais - Unpaid Dividend A/c</v>
          </cell>
          <cell r="D162">
            <v>26</v>
          </cell>
          <cell r="E162">
            <v>10</v>
          </cell>
        </row>
        <row r="163">
          <cell r="A163">
            <v>222209</v>
          </cell>
          <cell r="C163" t="str">
            <v>222209 ABN Amro Bank Current A/c</v>
          </cell>
          <cell r="D163">
            <v>0</v>
          </cell>
          <cell r="E163">
            <v>0</v>
          </cell>
        </row>
        <row r="164">
          <cell r="A164">
            <v>222210</v>
          </cell>
          <cell r="C164" t="str">
            <v>Bank Of Maharashtra Current A/c</v>
          </cell>
          <cell r="D164">
            <v>0</v>
          </cell>
          <cell r="E164">
            <v>1737180</v>
          </cell>
        </row>
        <row r="165">
          <cell r="A165">
            <v>222211</v>
          </cell>
          <cell r="C165" t="str">
            <v>Credit Lyonnais - Dividend Current A/c</v>
          </cell>
          <cell r="D165">
            <v>0</v>
          </cell>
          <cell r="E165">
            <v>0</v>
          </cell>
        </row>
        <row r="166">
          <cell r="A166">
            <v>224601</v>
          </cell>
          <cell r="C166" t="str">
            <v>224601 Credit Lyonnais, Mumbai, Clearing A/c.</v>
          </cell>
          <cell r="D166">
            <v>0</v>
          </cell>
          <cell r="E166">
            <v>108839</v>
          </cell>
        </row>
        <row r="167">
          <cell r="A167">
            <v>110202</v>
          </cell>
          <cell r="C167" t="str">
            <v>110202 Cash Credit - Credit Lyonias, New Delhi</v>
          </cell>
          <cell r="D167">
            <v>9459453</v>
          </cell>
          <cell r="E167">
            <v>0</v>
          </cell>
        </row>
        <row r="168">
          <cell r="A168">
            <v>224602</v>
          </cell>
          <cell r="C168" t="str">
            <v>224602 Centurion Bank, Delhi, Clearing A/c. (Current)</v>
          </cell>
          <cell r="D168">
            <v>4334850</v>
          </cell>
          <cell r="E168">
            <v>5943731</v>
          </cell>
        </row>
        <row r="169">
          <cell r="A169">
            <v>224604</v>
          </cell>
          <cell r="C169" t="str">
            <v>224604 Hongkong Bank, Cal, Clearing A/c. (Current A/c.)</v>
          </cell>
          <cell r="D169">
            <v>0</v>
          </cell>
          <cell r="E169">
            <v>0</v>
          </cell>
        </row>
        <row r="170">
          <cell r="A170">
            <v>224605</v>
          </cell>
          <cell r="C170" t="str">
            <v>224605 ANZ Grindlays, Bangalore, Clearing A/c. (Current)</v>
          </cell>
          <cell r="D170">
            <v>0</v>
          </cell>
          <cell r="E170">
            <v>0</v>
          </cell>
        </row>
        <row r="171">
          <cell r="A171">
            <v>224606</v>
          </cell>
          <cell r="C171" t="str">
            <v>ABN Amro Bank Clearing A/c (Current A/C)</v>
          </cell>
          <cell r="D171">
            <v>394620</v>
          </cell>
          <cell r="E171">
            <v>257465</v>
          </cell>
        </row>
        <row r="173">
          <cell r="D173">
            <v>14350768</v>
          </cell>
          <cell r="E173">
            <v>8639362</v>
          </cell>
        </row>
        <row r="175">
          <cell r="A175">
            <v>222102</v>
          </cell>
          <cell r="C175" t="str">
            <v>222102 Margin Money with ABN for Letter of Credit</v>
          </cell>
          <cell r="D175">
            <v>0</v>
          </cell>
          <cell r="E175">
            <v>0</v>
          </cell>
        </row>
        <row r="176">
          <cell r="D176">
            <v>0</v>
          </cell>
          <cell r="E176">
            <v>0</v>
          </cell>
        </row>
        <row r="178">
          <cell r="C178" t="str">
            <v>Sub Total</v>
          </cell>
          <cell r="D178">
            <v>43151284</v>
          </cell>
          <cell r="E178">
            <v>26205637</v>
          </cell>
        </row>
        <row r="180">
          <cell r="B180">
            <v>4</v>
          </cell>
          <cell r="C180" t="str">
            <v xml:space="preserve">Other Current Assets </v>
          </cell>
        </row>
        <row r="182">
          <cell r="A182">
            <v>223001</v>
          </cell>
          <cell r="C182" t="str">
            <v>223001 Interest accrued on Fixed Deposit</v>
          </cell>
          <cell r="D182">
            <v>90060</v>
          </cell>
          <cell r="E182">
            <v>68475</v>
          </cell>
        </row>
        <row r="184">
          <cell r="C184" t="str">
            <v>Claims Recoverable</v>
          </cell>
        </row>
        <row r="185">
          <cell r="A185">
            <v>223101</v>
          </cell>
          <cell r="C185" t="str">
            <v>223101 Insurance claim recoverable - VEHICLES</v>
          </cell>
          <cell r="D185">
            <v>128912</v>
          </cell>
          <cell r="E185">
            <v>4019</v>
          </cell>
        </row>
        <row r="186">
          <cell r="A186">
            <v>223102</v>
          </cell>
          <cell r="C186" t="str">
            <v>223102 Insurance claim recoverable - Laptops / Cellphones</v>
          </cell>
          <cell r="D186">
            <v>60061</v>
          </cell>
          <cell r="E186">
            <v>48191</v>
          </cell>
        </row>
        <row r="187">
          <cell r="A187">
            <v>223103</v>
          </cell>
          <cell r="C187" t="str">
            <v>223103 Insurance claim recoverable - MARINE</v>
          </cell>
          <cell r="D187">
            <v>0</v>
          </cell>
          <cell r="E187">
            <v>49730</v>
          </cell>
        </row>
        <row r="188">
          <cell r="A188">
            <v>223105</v>
          </cell>
          <cell r="C188" t="str">
            <v>223105 Miscellaneous  claims recoverable</v>
          </cell>
          <cell r="D188">
            <v>2204393</v>
          </cell>
          <cell r="E188">
            <v>2204393</v>
          </cell>
        </row>
        <row r="190">
          <cell r="D190">
            <v>2393366</v>
          </cell>
          <cell r="E190">
            <v>2306333</v>
          </cell>
        </row>
        <row r="192">
          <cell r="C192" t="str">
            <v>Sub Total</v>
          </cell>
          <cell r="D192">
            <v>2483426</v>
          </cell>
          <cell r="E192">
            <v>2374808</v>
          </cell>
        </row>
        <row r="194">
          <cell r="C194" t="str">
            <v>B. LOANS &amp; ADVANCES (Unsecured)</v>
          </cell>
        </row>
        <row r="196">
          <cell r="B196">
            <v>1</v>
          </cell>
          <cell r="C196" t="str">
            <v xml:space="preserve">Advances recoverable in cash or in kind </v>
          </cell>
        </row>
        <row r="197">
          <cell r="A197">
            <v>224001</v>
          </cell>
          <cell r="C197" t="str">
            <v>224001 Employee Expense Advance Special GL</v>
          </cell>
          <cell r="D197">
            <v>58022</v>
          </cell>
          <cell r="E197">
            <v>1187718</v>
          </cell>
        </row>
        <row r="198">
          <cell r="A198">
            <v>224002</v>
          </cell>
          <cell r="C198" t="str">
            <v>224002 Employee Travel Advance Special GL</v>
          </cell>
          <cell r="D198">
            <v>1100472</v>
          </cell>
          <cell r="E198">
            <v>2857019</v>
          </cell>
        </row>
        <row r="199">
          <cell r="A199">
            <v>224003</v>
          </cell>
          <cell r="C199" t="str">
            <v>224003 Employee Imprest  Advance Special GL</v>
          </cell>
          <cell r="D199">
            <v>311422</v>
          </cell>
          <cell r="E199">
            <v>69579</v>
          </cell>
        </row>
        <row r="200">
          <cell r="A200">
            <v>224006</v>
          </cell>
          <cell r="C200" t="str">
            <v>224006 Employee Ticket Advance Special GL</v>
          </cell>
          <cell r="D200">
            <v>631096</v>
          </cell>
          <cell r="E200">
            <v>3862494</v>
          </cell>
        </row>
        <row r="201">
          <cell r="A201">
            <v>224007</v>
          </cell>
          <cell r="C201" t="str">
            <v>224007 Employee Salary  Advance Special GL</v>
          </cell>
          <cell r="D201">
            <v>64244</v>
          </cell>
          <cell r="E201">
            <v>82718</v>
          </cell>
        </row>
        <row r="202">
          <cell r="A202">
            <v>224021</v>
          </cell>
          <cell r="C202" t="str">
            <v>224021 Rent Paid in Advance - Office Leases</v>
          </cell>
          <cell r="D202">
            <v>644012</v>
          </cell>
          <cell r="E202">
            <v>1458340</v>
          </cell>
        </row>
        <row r="203">
          <cell r="A203">
            <v>224022</v>
          </cell>
          <cell r="B203" t="str">
            <v>Year ended 31.03.2003</v>
          </cell>
          <cell r="C203" t="str">
            <v>224022 Rent Paid in Advance - Residential Leases</v>
          </cell>
          <cell r="D203">
            <v>482200</v>
          </cell>
          <cell r="E203">
            <v>135786</v>
          </cell>
        </row>
        <row r="204">
          <cell r="A204">
            <v>224031</v>
          </cell>
          <cell r="C204" t="str">
            <v>224031 Prepaid Expenses</v>
          </cell>
          <cell r="D204">
            <v>9642802</v>
          </cell>
          <cell r="E204">
            <v>5179291</v>
          </cell>
        </row>
        <row r="205">
          <cell r="A205">
            <v>224032</v>
          </cell>
          <cell r="C205" t="str">
            <v>224032 Prepaid Insurance</v>
          </cell>
          <cell r="D205">
            <v>7599747</v>
          </cell>
          <cell r="E205">
            <v>7069833</v>
          </cell>
        </row>
        <row r="206">
          <cell r="A206">
            <v>224033</v>
          </cell>
          <cell r="C206" t="str">
            <v>224033 PRE PAID TRANSPONDER FEE</v>
          </cell>
          <cell r="D206">
            <v>59681950</v>
          </cell>
          <cell r="E206">
            <v>11081361</v>
          </cell>
        </row>
        <row r="207">
          <cell r="A207">
            <v>224041</v>
          </cell>
          <cell r="C207" t="str">
            <v>224041 Sales Tax Deposit</v>
          </cell>
          <cell r="D207">
            <v>6692621</v>
          </cell>
          <cell r="E207">
            <v>3042478</v>
          </cell>
        </row>
        <row r="208">
          <cell r="A208">
            <v>224042</v>
          </cell>
          <cell r="C208" t="str">
            <v>224042 Customs Duty Recoverable</v>
          </cell>
          <cell r="D208">
            <v>2500000</v>
          </cell>
          <cell r="E208">
            <v>2500000</v>
          </cell>
        </row>
        <row r="209">
          <cell r="A209">
            <v>224051</v>
          </cell>
          <cell r="C209" t="str">
            <v>224051 Freight recoverable - Customers</v>
          </cell>
          <cell r="D209">
            <v>772207</v>
          </cell>
          <cell r="E209">
            <v>0</v>
          </cell>
        </row>
        <row r="210">
          <cell r="A210">
            <v>224052</v>
          </cell>
          <cell r="C210" t="str">
            <v>224052 Octroi recoverable - Customers</v>
          </cell>
          <cell r="D210">
            <v>1387377</v>
          </cell>
          <cell r="E210">
            <v>-257732</v>
          </cell>
        </row>
        <row r="211">
          <cell r="A211">
            <v>224053</v>
          </cell>
          <cell r="C211" t="str">
            <v>224053 Expenses  recoverable - Customers</v>
          </cell>
          <cell r="D211">
            <v>1823611</v>
          </cell>
          <cell r="E211">
            <v>3278127</v>
          </cell>
        </row>
        <row r="212">
          <cell r="A212">
            <v>224054</v>
          </cell>
          <cell r="C212" t="str">
            <v>IDL - Expenses recoverable from customers</v>
          </cell>
          <cell r="D212">
            <v>0</v>
          </cell>
          <cell r="E212">
            <v>0</v>
          </cell>
        </row>
        <row r="213">
          <cell r="A213">
            <v>224061</v>
          </cell>
          <cell r="C213" t="str">
            <v>224061 Advance Wealth Tax</v>
          </cell>
          <cell r="D213">
            <v>85163</v>
          </cell>
          <cell r="E213">
            <v>67443</v>
          </cell>
        </row>
        <row r="214">
          <cell r="A214">
            <v>224106</v>
          </cell>
          <cell r="C214" t="str">
            <v>224106 Advance for  Loading</v>
          </cell>
          <cell r="D214">
            <v>0</v>
          </cell>
          <cell r="E214">
            <v>6189</v>
          </cell>
        </row>
        <row r="215">
          <cell r="A215">
            <v>224109</v>
          </cell>
          <cell r="C215" t="str">
            <v>224109 HECL Employees Stock Options Trust</v>
          </cell>
          <cell r="D215">
            <v>1000</v>
          </cell>
          <cell r="E215">
            <v>1000</v>
          </cell>
        </row>
        <row r="216">
          <cell r="A216">
            <v>290000</v>
          </cell>
          <cell r="C216" t="str">
            <v>290000 Vendor Advance Contra</v>
          </cell>
          <cell r="D216">
            <v>0</v>
          </cell>
          <cell r="E216">
            <v>1</v>
          </cell>
        </row>
        <row r="217">
          <cell r="C217" t="str">
            <v>Debit balance of TDS payable a/c</v>
          </cell>
          <cell r="D217">
            <v>326398</v>
          </cell>
        </row>
        <row r="219">
          <cell r="C219" t="str">
            <v>Sub Total</v>
          </cell>
          <cell r="D219">
            <v>93804344</v>
          </cell>
          <cell r="E219">
            <v>41621645</v>
          </cell>
        </row>
        <row r="222">
          <cell r="B222">
            <v>2</v>
          </cell>
          <cell r="C222" t="str">
            <v>Balance with Department of Telecommunication</v>
          </cell>
        </row>
        <row r="224">
          <cell r="A224">
            <v>224701</v>
          </cell>
          <cell r="C224" t="str">
            <v>Balance with Department of Telecommunication</v>
          </cell>
          <cell r="D224">
            <v>100938660</v>
          </cell>
          <cell r="E224">
            <v>100938660</v>
          </cell>
        </row>
        <row r="225">
          <cell r="C225">
            <v>111715010</v>
          </cell>
        </row>
        <row r="226">
          <cell r="C226" t="str">
            <v>Sub Total</v>
          </cell>
          <cell r="D226">
            <v>100938660</v>
          </cell>
          <cell r="E226">
            <v>100938660</v>
          </cell>
        </row>
        <row r="227">
          <cell r="C227">
            <v>110103781</v>
          </cell>
        </row>
        <row r="228">
          <cell r="B228">
            <v>3</v>
          </cell>
          <cell r="C228" t="str">
            <v>Loan to employees</v>
          </cell>
        </row>
        <row r="230">
          <cell r="A230">
            <v>224004</v>
          </cell>
          <cell r="C230" t="str">
            <v>224004 Employee Soft Loan Special GL</v>
          </cell>
          <cell r="D230">
            <v>162685</v>
          </cell>
          <cell r="E230">
            <v>272000</v>
          </cell>
        </row>
        <row r="231">
          <cell r="A231">
            <v>224005</v>
          </cell>
          <cell r="C231" t="str">
            <v>224005 Employee Loan (Confidential) Special GL</v>
          </cell>
          <cell r="D231">
            <v>568750</v>
          </cell>
          <cell r="E231">
            <v>1043250</v>
          </cell>
        </row>
        <row r="233">
          <cell r="C233" t="str">
            <v>Sub Total</v>
          </cell>
          <cell r="D233">
            <v>731435</v>
          </cell>
          <cell r="E233">
            <v>1315250</v>
          </cell>
        </row>
        <row r="236">
          <cell r="B236">
            <v>4</v>
          </cell>
          <cell r="C236" t="str">
            <v>Advance paid to suppliers</v>
          </cell>
        </row>
        <row r="237">
          <cell r="A237">
            <v>224101</v>
          </cell>
          <cell r="C237" t="str">
            <v>Vendor Down Payment  Revenue Special GL</v>
          </cell>
          <cell r="D237">
            <v>12678886</v>
          </cell>
          <cell r="E237">
            <v>6604212</v>
          </cell>
        </row>
        <row r="238">
          <cell r="C238" t="str">
            <v>Contra to Capital spl GL</v>
          </cell>
          <cell r="D238">
            <v>-1748301</v>
          </cell>
        </row>
        <row r="239">
          <cell r="C239" t="str">
            <v>Add : Debit Balances in A/C No.120001</v>
          </cell>
          <cell r="D239">
            <v>-1169481</v>
          </cell>
          <cell r="E239">
            <v>1042710</v>
          </cell>
        </row>
        <row r="240">
          <cell r="A240">
            <v>224501</v>
          </cell>
          <cell r="C240" t="str">
            <v>Provision for Doubtful advances</v>
          </cell>
          <cell r="D240">
            <v>-4716957</v>
          </cell>
          <cell r="E240">
            <v>-586353</v>
          </cell>
        </row>
        <row r="242">
          <cell r="C242" t="str">
            <v>Sub Total</v>
          </cell>
          <cell r="D242">
            <v>5044147</v>
          </cell>
          <cell r="E242">
            <v>7060569</v>
          </cell>
        </row>
        <row r="244">
          <cell r="B244">
            <v>5</v>
          </cell>
          <cell r="C244" t="str">
            <v>Balance with Customs Authorities</v>
          </cell>
        </row>
        <row r="246">
          <cell r="A246">
            <v>224102</v>
          </cell>
          <cell r="B246" t="str">
            <v>Year ended 31.03.2003</v>
          </cell>
          <cell r="C246" t="str">
            <v>224102 Advance for Customs Duty</v>
          </cell>
          <cell r="D246">
            <v>1528545</v>
          </cell>
          <cell r="E246">
            <v>5184699</v>
          </cell>
        </row>
        <row r="247">
          <cell r="A247">
            <v>224104</v>
          </cell>
          <cell r="C247" t="str">
            <v>224104 Advance for  Additional Duty</v>
          </cell>
          <cell r="D247">
            <v>0</v>
          </cell>
          <cell r="E247">
            <v>0</v>
          </cell>
        </row>
        <row r="248">
          <cell r="A248">
            <v>224105</v>
          </cell>
          <cell r="C248" t="str">
            <v>224105 Advance for  SAD</v>
          </cell>
          <cell r="D248">
            <v>0</v>
          </cell>
          <cell r="E248">
            <v>0</v>
          </cell>
        </row>
        <row r="249">
          <cell r="A249">
            <v>224201</v>
          </cell>
          <cell r="C249" t="str">
            <v>224201 Deposit with Customs - SVB Deposits.</v>
          </cell>
          <cell r="D249">
            <v>20617649</v>
          </cell>
          <cell r="E249">
            <v>20150671</v>
          </cell>
        </row>
        <row r="251">
          <cell r="C251" t="str">
            <v>Sub Total</v>
          </cell>
          <cell r="D251">
            <v>22146194</v>
          </cell>
          <cell r="E251">
            <v>25335370</v>
          </cell>
        </row>
        <row r="253">
          <cell r="B253">
            <v>6</v>
          </cell>
          <cell r="C253" t="str">
            <v>Earnest money and Security Deposit</v>
          </cell>
        </row>
        <row r="255">
          <cell r="A255">
            <v>224301</v>
          </cell>
          <cell r="C255" t="str">
            <v>224301 Earnest Money with Customers</v>
          </cell>
          <cell r="D255">
            <v>7378750</v>
          </cell>
          <cell r="E255">
            <v>12310750</v>
          </cell>
        </row>
        <row r="256">
          <cell r="A256">
            <v>224302</v>
          </cell>
          <cell r="C256" t="str">
            <v>224302 Security  Deposit - Office Leases</v>
          </cell>
          <cell r="D256">
            <v>10560136</v>
          </cell>
          <cell r="E256">
            <v>10222136</v>
          </cell>
        </row>
        <row r="257">
          <cell r="A257">
            <v>224303</v>
          </cell>
          <cell r="C257" t="str">
            <v>224303 Security  Deposit - Employee Residences</v>
          </cell>
          <cell r="D257">
            <v>2489450</v>
          </cell>
          <cell r="E257">
            <v>2788200</v>
          </cell>
        </row>
        <row r="258">
          <cell r="A258">
            <v>224304</v>
          </cell>
          <cell r="C258" t="str">
            <v>224304 Security  Deposit - Others</v>
          </cell>
          <cell r="D258">
            <v>1936345</v>
          </cell>
          <cell r="E258">
            <v>2626057</v>
          </cell>
        </row>
        <row r="259">
          <cell r="A259">
            <v>224305</v>
          </cell>
          <cell r="C259" t="str">
            <v>224305 Telephone Deposit</v>
          </cell>
          <cell r="D259">
            <v>71523</v>
          </cell>
          <cell r="E259">
            <v>1086023</v>
          </cell>
        </row>
        <row r="261">
          <cell r="C261" t="str">
            <v>Sub Total</v>
          </cell>
          <cell r="D261">
            <v>22436204</v>
          </cell>
          <cell r="E261">
            <v>29033166</v>
          </cell>
        </row>
        <row r="263">
          <cell r="B263">
            <v>7</v>
          </cell>
          <cell r="C263" t="str">
            <v xml:space="preserve">Advance Income Tax </v>
          </cell>
        </row>
        <row r="264">
          <cell r="C264">
            <v>3643557</v>
          </cell>
        </row>
        <row r="265">
          <cell r="A265">
            <v>224401</v>
          </cell>
          <cell r="C265" t="str">
            <v>224401 Advance Income Tax</v>
          </cell>
          <cell r="D265">
            <v>167519402</v>
          </cell>
          <cell r="E265">
            <v>162627758</v>
          </cell>
        </row>
        <row r="266">
          <cell r="A266">
            <v>224402</v>
          </cell>
          <cell r="C266" t="str">
            <v>224402 Income Tax Refund</v>
          </cell>
          <cell r="D266">
            <v>-2163459</v>
          </cell>
          <cell r="E266">
            <v>-2163459</v>
          </cell>
        </row>
        <row r="267">
          <cell r="A267">
            <v>224403</v>
          </cell>
          <cell r="C267" t="str">
            <v>224403 TDS BY CUSTOMERS</v>
          </cell>
          <cell r="D267">
            <v>79719900</v>
          </cell>
          <cell r="E267">
            <v>53522519</v>
          </cell>
        </row>
        <row r="268">
          <cell r="A268">
            <v>224404</v>
          </cell>
          <cell r="C268" t="str">
            <v>WORK CONTRACT TAX DEDUCTED AT SOURCE BY CUSTOMERS</v>
          </cell>
          <cell r="D268">
            <v>950767</v>
          </cell>
          <cell r="E268">
            <v>0</v>
          </cell>
        </row>
        <row r="270">
          <cell r="C270" t="str">
            <v>Sub Total</v>
          </cell>
          <cell r="D270">
            <v>246026610</v>
          </cell>
          <cell r="E270">
            <v>213986818</v>
          </cell>
        </row>
        <row r="271">
          <cell r="C271">
            <v>250000</v>
          </cell>
        </row>
        <row r="272">
          <cell r="C272" t="str">
            <v>Schedule Total</v>
          </cell>
          <cell r="D272">
            <v>1148784955</v>
          </cell>
          <cell r="E272">
            <v>1062094813</v>
          </cell>
        </row>
        <row r="273">
          <cell r="C273">
            <v>122358</v>
          </cell>
        </row>
        <row r="274">
          <cell r="B274" t="str">
            <v>Schedule H</v>
          </cell>
          <cell r="C274" t="str">
            <v>CURRENT LIABILITIES AND PROVISIONS</v>
          </cell>
        </row>
        <row r="276">
          <cell r="C276" t="str">
            <v>A. CURRENT LIABILITIES</v>
          </cell>
        </row>
        <row r="278">
          <cell r="B278">
            <v>1</v>
          </cell>
          <cell r="C278" t="str">
            <v>Sundry Creditors</v>
          </cell>
        </row>
        <row r="280">
          <cell r="A280">
            <v>120001</v>
          </cell>
          <cell r="C280" t="str">
            <v>120001 Vendors Reconciliation Account</v>
          </cell>
          <cell r="D280">
            <v>-241531280</v>
          </cell>
          <cell r="E280">
            <v>-247248603</v>
          </cell>
        </row>
        <row r="281">
          <cell r="A281">
            <v>120002</v>
          </cell>
          <cell r="C281" t="str">
            <v>120002 GR/IR-clearing - external procurement</v>
          </cell>
          <cell r="D281">
            <v>-1735156</v>
          </cell>
          <cell r="E281">
            <v>-10602064</v>
          </cell>
        </row>
        <row r="282">
          <cell r="A282">
            <v>120003</v>
          </cell>
          <cell r="C282" t="str">
            <v>120003 Asset acquisition - contra account</v>
          </cell>
          <cell r="D282">
            <v>0</v>
          </cell>
          <cell r="E282">
            <v>0</v>
          </cell>
        </row>
        <row r="283">
          <cell r="A283">
            <v>120005</v>
          </cell>
          <cell r="C283" t="str">
            <v>120005 VENDORS GENERAL A/C</v>
          </cell>
          <cell r="D283">
            <v>-2519426</v>
          </cell>
          <cell r="E283">
            <v>-23378670</v>
          </cell>
        </row>
        <row r="284">
          <cell r="C284" t="str">
            <v>Grossing up of vendors</v>
          </cell>
          <cell r="D284">
            <v>1169481</v>
          </cell>
          <cell r="E284">
            <v>-1042710</v>
          </cell>
        </row>
        <row r="285">
          <cell r="C285" t="str">
            <v>Less : Non Trade Creditors in GR/IR account</v>
          </cell>
          <cell r="D285">
            <v>0</v>
          </cell>
          <cell r="E285">
            <v>1020751</v>
          </cell>
        </row>
        <row r="287">
          <cell r="C287" t="str">
            <v>Sub Total</v>
          </cell>
          <cell r="D287">
            <v>-244616381</v>
          </cell>
          <cell r="E287">
            <v>-281251296</v>
          </cell>
        </row>
        <row r="289">
          <cell r="B289">
            <v>2</v>
          </cell>
          <cell r="C289" t="str">
            <v xml:space="preserve"> Advance from customers</v>
          </cell>
        </row>
        <row r="290">
          <cell r="A290">
            <v>120101</v>
          </cell>
          <cell r="C290" t="str">
            <v>120101 Customers Down Payment Special GL</v>
          </cell>
          <cell r="D290">
            <v>-22888178</v>
          </cell>
          <cell r="E290">
            <v>-35842577</v>
          </cell>
        </row>
        <row r="291">
          <cell r="C291" t="str">
            <v>Grossing up of vendors</v>
          </cell>
          <cell r="D291">
            <v>-1935785</v>
          </cell>
        </row>
        <row r="292">
          <cell r="D292">
            <v>-24823963</v>
          </cell>
          <cell r="E292">
            <v>-35842577</v>
          </cell>
        </row>
        <row r="295">
          <cell r="B295">
            <v>3</v>
          </cell>
          <cell r="C295" t="str">
            <v>Interest accrued but not due</v>
          </cell>
          <cell r="D295">
            <v>-7446130.96</v>
          </cell>
          <cell r="E295">
            <v>-9898310</v>
          </cell>
        </row>
        <row r="297">
          <cell r="B297">
            <v>4</v>
          </cell>
          <cell r="C297" t="str">
            <v>Other Liabilities</v>
          </cell>
        </row>
        <row r="298">
          <cell r="A298">
            <v>120004</v>
          </cell>
          <cell r="C298" t="str">
            <v>120004 Employees Reconciliation Account</v>
          </cell>
          <cell r="D298">
            <v>-117036</v>
          </cell>
          <cell r="E298">
            <v>-108111</v>
          </cell>
        </row>
        <row r="299">
          <cell r="A299">
            <v>120103</v>
          </cell>
          <cell r="C299" t="str">
            <v>IDL-Course Fee Advance</v>
          </cell>
          <cell r="D299">
            <v>0</v>
          </cell>
          <cell r="E299">
            <v>-10000</v>
          </cell>
        </row>
        <row r="300">
          <cell r="A300">
            <v>120301</v>
          </cell>
          <cell r="C300" t="str">
            <v>120301 Salaries Payable</v>
          </cell>
          <cell r="D300">
            <v>-42798</v>
          </cell>
          <cell r="E300">
            <v>-4533870</v>
          </cell>
        </row>
        <row r="301">
          <cell r="A301">
            <v>120302</v>
          </cell>
          <cell r="C301" t="str">
            <v>120302 Rent  Payable (Salaries)</v>
          </cell>
          <cell r="D301">
            <v>0</v>
          </cell>
          <cell r="E301">
            <v>-8490</v>
          </cell>
        </row>
        <row r="302">
          <cell r="A302">
            <v>120303</v>
          </cell>
          <cell r="C302" t="str">
            <v>120303 Monthly Reimbursement Payable (Travel)</v>
          </cell>
          <cell r="D302">
            <v>-479</v>
          </cell>
          <cell r="E302">
            <v>-269102</v>
          </cell>
        </row>
        <row r="303">
          <cell r="A303">
            <v>120304</v>
          </cell>
          <cell r="C303" t="str">
            <v>120304 Monthly Reimbursement Payable (Other than Travel)</v>
          </cell>
          <cell r="D303">
            <v>-702022</v>
          </cell>
          <cell r="E303">
            <v>555</v>
          </cell>
        </row>
        <row r="304">
          <cell r="A304">
            <v>120305</v>
          </cell>
          <cell r="C304" t="str">
            <v>120305 PF Payable - Employer's contribution</v>
          </cell>
          <cell r="D304">
            <v>-180918</v>
          </cell>
          <cell r="E304">
            <v>-229409</v>
          </cell>
        </row>
        <row r="305">
          <cell r="A305">
            <v>120306</v>
          </cell>
          <cell r="C305" t="str">
            <v>120306 FPF Payable - Employer's contribution</v>
          </cell>
          <cell r="D305">
            <v>1123</v>
          </cell>
          <cell r="E305">
            <v>-126195</v>
          </cell>
        </row>
        <row r="306">
          <cell r="A306">
            <v>120307</v>
          </cell>
          <cell r="C306" t="str">
            <v>120307 PF Payable - Employee's contribution</v>
          </cell>
          <cell r="D306">
            <v>-297761</v>
          </cell>
          <cell r="E306">
            <v>-353427</v>
          </cell>
        </row>
        <row r="307">
          <cell r="A307">
            <v>120308</v>
          </cell>
          <cell r="C307" t="str">
            <v>120308 PF Admn. Charges Payable</v>
          </cell>
          <cell r="D307">
            <v>0</v>
          </cell>
          <cell r="E307">
            <v>0</v>
          </cell>
        </row>
        <row r="308">
          <cell r="A308">
            <v>120309</v>
          </cell>
          <cell r="C308" t="str">
            <v>120309 DLI  Payable</v>
          </cell>
          <cell r="D308">
            <v>0</v>
          </cell>
          <cell r="E308">
            <v>0</v>
          </cell>
        </row>
        <row r="309">
          <cell r="A309">
            <v>120310</v>
          </cell>
          <cell r="C309" t="str">
            <v>120310 DLI  Admn Chrgs Payable</v>
          </cell>
          <cell r="D309">
            <v>0</v>
          </cell>
          <cell r="E309">
            <v>0</v>
          </cell>
        </row>
        <row r="310">
          <cell r="A310">
            <v>120311</v>
          </cell>
          <cell r="C310" t="str">
            <v>120311 Voluntary PF Payable</v>
          </cell>
          <cell r="D310">
            <v>-60069</v>
          </cell>
          <cell r="E310">
            <v>-21000</v>
          </cell>
        </row>
        <row r="311">
          <cell r="A311">
            <v>120312</v>
          </cell>
          <cell r="C311" t="str">
            <v>120312 Prof. Tax  Payable</v>
          </cell>
          <cell r="D311">
            <v>-4740</v>
          </cell>
          <cell r="E311">
            <v>-18060</v>
          </cell>
        </row>
        <row r="312">
          <cell r="A312">
            <v>120313</v>
          </cell>
          <cell r="C312" t="str">
            <v>120313 TDS Payable - Section 192.</v>
          </cell>
          <cell r="D312">
            <v>-1241738</v>
          </cell>
          <cell r="E312">
            <v>-1312954</v>
          </cell>
        </row>
        <row r="313">
          <cell r="A313">
            <v>120314</v>
          </cell>
          <cell r="C313" t="str">
            <v>120314 HECL Employees' Provident Fund Trust</v>
          </cell>
          <cell r="D313">
            <v>0</v>
          </cell>
          <cell r="E313">
            <v>0</v>
          </cell>
        </row>
        <row r="314">
          <cell r="A314">
            <v>120315</v>
          </cell>
          <cell r="C314" t="str">
            <v>120315 Regional Provident Fund Commissioner</v>
          </cell>
          <cell r="D314">
            <v>-129654</v>
          </cell>
          <cell r="E314">
            <v>0</v>
          </cell>
        </row>
        <row r="315">
          <cell r="A315">
            <v>120321</v>
          </cell>
          <cell r="C315" t="str">
            <v>120321 Works Contract Tax Payable.</v>
          </cell>
          <cell r="D315">
            <v>-6385</v>
          </cell>
          <cell r="E315">
            <v>0</v>
          </cell>
        </row>
        <row r="316">
          <cell r="A316">
            <v>120322</v>
          </cell>
          <cell r="C316" t="str">
            <v>120322 Local Sales Tax Payable.</v>
          </cell>
          <cell r="D316">
            <v>-296879</v>
          </cell>
          <cell r="E316">
            <v>-120200</v>
          </cell>
        </row>
        <row r="317">
          <cell r="A317">
            <v>120323</v>
          </cell>
          <cell r="C317" t="str">
            <v>120323 Central Sales Tax Payable.</v>
          </cell>
          <cell r="D317">
            <v>-1623251</v>
          </cell>
          <cell r="E317">
            <v>-1035630</v>
          </cell>
        </row>
        <row r="318">
          <cell r="A318">
            <v>120326</v>
          </cell>
          <cell r="C318" t="str">
            <v>120326 TDS Payable - Section 194 C.</v>
          </cell>
          <cell r="D318">
            <v>-402900</v>
          </cell>
          <cell r="E318">
            <v>-122442</v>
          </cell>
        </row>
        <row r="319">
          <cell r="A319">
            <v>120327</v>
          </cell>
          <cell r="C319" t="str">
            <v>TDS Payable - Section 194 - H</v>
          </cell>
          <cell r="D319">
            <v>4570</v>
          </cell>
          <cell r="E319">
            <v>-1033394</v>
          </cell>
        </row>
        <row r="320">
          <cell r="A320">
            <v>120329</v>
          </cell>
          <cell r="C320" t="str">
            <v>120329 TDS Payable - Section 194 I.</v>
          </cell>
          <cell r="D320">
            <v>1721</v>
          </cell>
          <cell r="E320">
            <v>-370642</v>
          </cell>
        </row>
        <row r="321">
          <cell r="A321">
            <v>120330</v>
          </cell>
          <cell r="C321" t="str">
            <v>120330 TDS Payable - Section 194 J.</v>
          </cell>
          <cell r="D321">
            <v>-1261417</v>
          </cell>
          <cell r="E321">
            <v>-852338</v>
          </cell>
        </row>
        <row r="322">
          <cell r="A322">
            <v>120331</v>
          </cell>
          <cell r="C322" t="str">
            <v>TDS Payable - Section 195..</v>
          </cell>
          <cell r="D322">
            <v>320107</v>
          </cell>
          <cell r="E322">
            <v>-771143</v>
          </cell>
        </row>
        <row r="323">
          <cell r="A323">
            <v>120332</v>
          </cell>
          <cell r="C323" t="str">
            <v>120332 TDS Payable - Foreign Remittances - USA.</v>
          </cell>
          <cell r="D323">
            <v>-1373272</v>
          </cell>
          <cell r="E323">
            <v>0</v>
          </cell>
        </row>
        <row r="324">
          <cell r="A324">
            <v>120333</v>
          </cell>
          <cell r="C324" t="str">
            <v>120333 Works Contract Tax Payable - 2% Haryana.</v>
          </cell>
          <cell r="D324">
            <v>-45653</v>
          </cell>
          <cell r="E324">
            <v>-74549</v>
          </cell>
        </row>
        <row r="325">
          <cell r="A325">
            <v>120334</v>
          </cell>
          <cell r="C325" t="str">
            <v>120334 Works Contract Tax Payable - 2% Delhi</v>
          </cell>
          <cell r="D325">
            <v>-2867</v>
          </cell>
          <cell r="E325">
            <v>-689</v>
          </cell>
        </row>
        <row r="326">
          <cell r="A326">
            <v>120335</v>
          </cell>
          <cell r="C326" t="str">
            <v>Works Contract Tax Payable - 4% UP.</v>
          </cell>
          <cell r="D326">
            <v>0</v>
          </cell>
          <cell r="E326">
            <v>0</v>
          </cell>
        </row>
        <row r="327">
          <cell r="A327">
            <v>120336</v>
          </cell>
          <cell r="C327" t="str">
            <v>Work Contract Tax Payable - Maharashtra</v>
          </cell>
          <cell r="D327">
            <v>-3220</v>
          </cell>
          <cell r="E327">
            <v>0</v>
          </cell>
        </row>
        <row r="328">
          <cell r="A328">
            <v>120338</v>
          </cell>
          <cell r="C328" t="str">
            <v>Service Tax Payable</v>
          </cell>
          <cell r="D328">
            <v>-7801242</v>
          </cell>
          <cell r="E328">
            <v>-602486</v>
          </cell>
        </row>
        <row r="329">
          <cell r="A329">
            <v>120341</v>
          </cell>
          <cell r="C329" t="str">
            <v>120341 Freight Inwards Payable</v>
          </cell>
          <cell r="D329">
            <v>0</v>
          </cell>
          <cell r="E329">
            <v>-27515</v>
          </cell>
        </row>
        <row r="330">
          <cell r="A330">
            <v>120342</v>
          </cell>
          <cell r="C330" t="str">
            <v>120342 Insurance  Payable</v>
          </cell>
          <cell r="D330">
            <v>-46449</v>
          </cell>
          <cell r="E330">
            <v>0</v>
          </cell>
        </row>
        <row r="331">
          <cell r="A331">
            <v>120343</v>
          </cell>
          <cell r="C331" t="str">
            <v>120343 Customs Duty Payable</v>
          </cell>
          <cell r="D331">
            <v>-80169</v>
          </cell>
          <cell r="E331">
            <v>0</v>
          </cell>
        </row>
        <row r="332">
          <cell r="A332">
            <v>120344</v>
          </cell>
          <cell r="C332" t="str">
            <v>120344 C&amp;F charges  Payable</v>
          </cell>
          <cell r="D332">
            <v>0</v>
          </cell>
          <cell r="E332">
            <v>-1012201</v>
          </cell>
        </row>
        <row r="333">
          <cell r="A333">
            <v>120352</v>
          </cell>
          <cell r="C333" t="str">
            <v>120352 Advance Billing to Customers</v>
          </cell>
          <cell r="D333">
            <v>-22103965</v>
          </cell>
          <cell r="E333">
            <v>-22404390</v>
          </cell>
        </row>
        <row r="334">
          <cell r="A334">
            <v>120353</v>
          </cell>
          <cell r="C334" t="str">
            <v>120353 Stale Cheques</v>
          </cell>
          <cell r="D334">
            <v>-1161162</v>
          </cell>
          <cell r="E334">
            <v>-822049</v>
          </cell>
        </row>
        <row r="335">
          <cell r="A335">
            <v>120355</v>
          </cell>
          <cell r="C335" t="str">
            <v>120355 Unpaid Dividend</v>
          </cell>
          <cell r="D335">
            <v>-26</v>
          </cell>
          <cell r="E335">
            <v>-16</v>
          </cell>
        </row>
        <row r="336">
          <cell r="A336">
            <v>120357</v>
          </cell>
          <cell r="C336" t="str">
            <v>Revenue billed but not accrued</v>
          </cell>
          <cell r="D336">
            <v>-2751328</v>
          </cell>
          <cell r="E336">
            <v>0</v>
          </cell>
        </row>
        <row r="337">
          <cell r="A337">
            <v>120361</v>
          </cell>
          <cell r="C337" t="str">
            <v>120361 Expenses  Payable</v>
          </cell>
          <cell r="D337">
            <v>-99295391</v>
          </cell>
          <cell r="E337">
            <v>-105993612</v>
          </cell>
        </row>
        <row r="338">
          <cell r="A338">
            <v>120362</v>
          </cell>
          <cell r="C338" t="str">
            <v>120362 Freight Outwards Payable</v>
          </cell>
          <cell r="D338">
            <v>0</v>
          </cell>
          <cell r="E338">
            <v>3887</v>
          </cell>
        </row>
        <row r="339">
          <cell r="A339">
            <v>120363</v>
          </cell>
          <cell r="C339" t="str">
            <v>120363 DOT Charges  Payable</v>
          </cell>
          <cell r="D339">
            <v>0</v>
          </cell>
          <cell r="E339">
            <v>-3400000</v>
          </cell>
        </row>
        <row r="340">
          <cell r="A340">
            <v>120366</v>
          </cell>
          <cell r="C340" t="str">
            <v>120366 Security Deposit Received</v>
          </cell>
          <cell r="D340">
            <v>-3864254</v>
          </cell>
          <cell r="E340">
            <v>-250000</v>
          </cell>
        </row>
        <row r="341">
          <cell r="A341">
            <v>120367</v>
          </cell>
          <cell r="C341" t="str">
            <v>120367 WPC Charges Payable</v>
          </cell>
          <cell r="D341">
            <v>0</v>
          </cell>
          <cell r="E341">
            <v>-2812710</v>
          </cell>
        </row>
        <row r="342">
          <cell r="A342">
            <v>120368</v>
          </cell>
          <cell r="C342" t="str">
            <v>120368 SECURITY DEPOSIT  RECIEVED- CO.CAR SCHEME</v>
          </cell>
          <cell r="D342">
            <v>-66036</v>
          </cell>
          <cell r="E342">
            <v>-817203</v>
          </cell>
        </row>
        <row r="344">
          <cell r="C344" t="str">
            <v>Less : TDS Payable debit balances</v>
          </cell>
          <cell r="D344">
            <v>-326398</v>
          </cell>
          <cell r="E344">
            <v>0</v>
          </cell>
        </row>
        <row r="345">
          <cell r="C345" t="str">
            <v>Less : Interest accrued and due</v>
          </cell>
          <cell r="D345">
            <v>890889.04</v>
          </cell>
          <cell r="E345">
            <v>49240</v>
          </cell>
        </row>
        <row r="346">
          <cell r="C346" t="str">
            <v>Less : Interest accrued but not due</v>
          </cell>
          <cell r="D346">
            <v>7446130.96</v>
          </cell>
          <cell r="E346">
            <v>9898310</v>
          </cell>
        </row>
        <row r="347">
          <cell r="C347" t="str">
            <v>Add : Non Trade Creditors in GR/IR account</v>
          </cell>
          <cell r="D347">
            <v>0</v>
          </cell>
          <cell r="E347">
            <v>-1020751</v>
          </cell>
        </row>
        <row r="349">
          <cell r="C349" t="str">
            <v>Sub Total</v>
          </cell>
          <cell r="D349">
            <v>-136624938</v>
          </cell>
          <cell r="E349">
            <v>-140582586</v>
          </cell>
        </row>
        <row r="351">
          <cell r="C351" t="str">
            <v>PROVISIONS</v>
          </cell>
        </row>
        <row r="352">
          <cell r="B352">
            <v>1</v>
          </cell>
          <cell r="C352" t="str">
            <v>Provision for Taxation</v>
          </cell>
        </row>
        <row r="353">
          <cell r="A353">
            <v>121001</v>
          </cell>
          <cell r="C353" t="str">
            <v>121001 Provision for Taxation</v>
          </cell>
          <cell r="D353">
            <v>-259792065</v>
          </cell>
          <cell r="E353">
            <v>-213603180</v>
          </cell>
        </row>
        <row r="354">
          <cell r="A354">
            <v>199992</v>
          </cell>
          <cell r="C354" t="str">
            <v>Prior Period Tax Adjustment</v>
          </cell>
          <cell r="D354">
            <v>0</v>
          </cell>
          <cell r="E354">
            <v>0</v>
          </cell>
        </row>
        <row r="356">
          <cell r="D356">
            <v>-259792065</v>
          </cell>
          <cell r="E356">
            <v>-213603180</v>
          </cell>
        </row>
        <row r="358">
          <cell r="A358">
            <v>121101</v>
          </cell>
          <cell r="C358" t="str">
            <v>121101 Proposed Dividend</v>
          </cell>
          <cell r="D358">
            <v>0</v>
          </cell>
          <cell r="E358">
            <v>-7500000</v>
          </cell>
        </row>
        <row r="359">
          <cell r="B359">
            <v>2</v>
          </cell>
          <cell r="C359" t="str">
            <v>Provision for Dividend Tax</v>
          </cell>
          <cell r="D359">
            <v>0</v>
          </cell>
          <cell r="E359">
            <v>0</v>
          </cell>
        </row>
        <row r="360">
          <cell r="A360">
            <v>121301</v>
          </cell>
          <cell r="B360">
            <v>3</v>
          </cell>
          <cell r="C360" t="str">
            <v>Provision for Warranties</v>
          </cell>
          <cell r="D360">
            <v>-3732707</v>
          </cell>
          <cell r="E360">
            <v>-6870000</v>
          </cell>
        </row>
        <row r="361">
          <cell r="B361">
            <v>4</v>
          </cell>
          <cell r="C361" t="str">
            <v xml:space="preserve"> Proposed/ Interim dividend</v>
          </cell>
          <cell r="D361">
            <v>0</v>
          </cell>
          <cell r="E361">
            <v>0</v>
          </cell>
        </row>
        <row r="362">
          <cell r="D362">
            <v>-3732707</v>
          </cell>
          <cell r="E362">
            <v>-14370000</v>
          </cell>
        </row>
        <row r="364">
          <cell r="C364" t="str">
            <v>Provision for Employee Retirement Benefits</v>
          </cell>
        </row>
        <row r="365">
          <cell r="A365">
            <v>121401</v>
          </cell>
          <cell r="C365" t="str">
            <v>Provision for Gratuity</v>
          </cell>
          <cell r="D365">
            <v>-3664236</v>
          </cell>
          <cell r="E365">
            <v>-3976564</v>
          </cell>
        </row>
        <row r="366">
          <cell r="A366">
            <v>121402</v>
          </cell>
          <cell r="C366" t="str">
            <v>Provision for Bonus</v>
          </cell>
          <cell r="D366">
            <v>-13560774</v>
          </cell>
          <cell r="E366">
            <v>-7690000</v>
          </cell>
        </row>
        <row r="367">
          <cell r="A367">
            <v>121403</v>
          </cell>
          <cell r="C367" t="str">
            <v>Provision for Leave Encashment</v>
          </cell>
          <cell r="D367">
            <v>-1377316</v>
          </cell>
          <cell r="E367">
            <v>-1179421</v>
          </cell>
        </row>
        <row r="369">
          <cell r="D369">
            <v>-18602326</v>
          </cell>
          <cell r="E369">
            <v>-12845985</v>
          </cell>
        </row>
        <row r="371">
          <cell r="C371" t="str">
            <v>Sub Total</v>
          </cell>
          <cell r="D371">
            <v>-282127098</v>
          </cell>
          <cell r="E371">
            <v>-240819165</v>
          </cell>
        </row>
        <row r="373">
          <cell r="C373" t="str">
            <v>Schedule Total</v>
          </cell>
          <cell r="D373">
            <v>-695638510.96000004</v>
          </cell>
          <cell r="E373">
            <v>-708393934</v>
          </cell>
        </row>
        <row r="375">
          <cell r="B375" t="str">
            <v>Schedule I</v>
          </cell>
          <cell r="C375" t="str">
            <v>MISCELLANEOUS EXPENDITURE</v>
          </cell>
        </row>
        <row r="377">
          <cell r="A377">
            <v>230001</v>
          </cell>
          <cell r="C377" t="str">
            <v>230001 OQPSF Expenses not written off</v>
          </cell>
          <cell r="D377">
            <v>14571538</v>
          </cell>
          <cell r="E377">
            <v>14571538</v>
          </cell>
        </row>
        <row r="378">
          <cell r="A378">
            <v>230002</v>
          </cell>
          <cell r="C378" t="str">
            <v>230002 EBS Expenditure not written off</v>
          </cell>
          <cell r="D378">
            <v>0</v>
          </cell>
          <cell r="E378">
            <v>0</v>
          </cell>
        </row>
        <row r="379">
          <cell r="A379">
            <v>230101</v>
          </cell>
          <cell r="C379" t="str">
            <v>230101 Accumulated OQPSK expenses written off</v>
          </cell>
          <cell r="D379">
            <v>-13842963</v>
          </cell>
          <cell r="E379">
            <v>-10928655</v>
          </cell>
        </row>
        <row r="381">
          <cell r="C381" t="str">
            <v>Schedule Total</v>
          </cell>
          <cell r="D381">
            <v>728575</v>
          </cell>
          <cell r="E381">
            <v>3642883</v>
          </cell>
        </row>
        <row r="383">
          <cell r="B383" t="str">
            <v>Schedule J</v>
          </cell>
        </row>
        <row r="385">
          <cell r="B385" t="str">
            <v>DEFERRED TAX ASSETS/(LIABILITIES)</v>
          </cell>
        </row>
        <row r="387">
          <cell r="A387">
            <v>240001</v>
          </cell>
          <cell r="C387" t="str">
            <v>Deferred Tax Asset</v>
          </cell>
          <cell r="D387">
            <v>17448108</v>
          </cell>
          <cell r="E387">
            <v>5432824</v>
          </cell>
        </row>
        <row r="388">
          <cell r="A388">
            <v>299992</v>
          </cell>
          <cell r="C388" t="str">
            <v>Deferred Tax Adjustment</v>
          </cell>
          <cell r="D388">
            <v>0</v>
          </cell>
          <cell r="E388">
            <v>0</v>
          </cell>
        </row>
        <row r="390">
          <cell r="C390" t="str">
            <v>Schedule Total</v>
          </cell>
          <cell r="D390">
            <v>17448108</v>
          </cell>
          <cell r="E390">
            <v>5432824</v>
          </cell>
        </row>
        <row r="392">
          <cell r="C392" t="str">
            <v>Contra Accounts</v>
          </cell>
        </row>
        <row r="394">
          <cell r="A394">
            <v>120369</v>
          </cell>
          <cell r="C394" t="str">
            <v>120369 Bank Guarantees Issued to Customers</v>
          </cell>
          <cell r="D394">
            <v>1445735370</v>
          </cell>
          <cell r="E394">
            <v>1347748222</v>
          </cell>
        </row>
        <row r="395">
          <cell r="A395">
            <v>120370</v>
          </cell>
          <cell r="C395" t="str">
            <v>120370 Letter of Credit Issued to Suppliers</v>
          </cell>
          <cell r="D395">
            <v>0</v>
          </cell>
          <cell r="E395">
            <v>0</v>
          </cell>
        </row>
        <row r="396">
          <cell r="A396">
            <v>120371</v>
          </cell>
          <cell r="C396" t="str">
            <v>120371 Bank Guarantee - Centurion Bank Ltd</v>
          </cell>
          <cell r="D396">
            <v>-15036367</v>
          </cell>
          <cell r="E396">
            <v>-15118867</v>
          </cell>
        </row>
        <row r="397">
          <cell r="A397">
            <v>120372</v>
          </cell>
          <cell r="C397" t="str">
            <v>120372 Bank Guarantee - Credit Lyonnais Ltd</v>
          </cell>
          <cell r="D397">
            <v>-139054162</v>
          </cell>
          <cell r="E397">
            <v>-78439999</v>
          </cell>
        </row>
        <row r="398">
          <cell r="A398">
            <v>120373</v>
          </cell>
          <cell r="C398" t="str">
            <v>120373 Bank Guarantee - Grindlays Bank Ltd</v>
          </cell>
          <cell r="D398">
            <v>-144710721</v>
          </cell>
          <cell r="E398">
            <v>-129710721</v>
          </cell>
        </row>
        <row r="399">
          <cell r="A399">
            <v>120374</v>
          </cell>
          <cell r="C399" t="str">
            <v>120374 Letter of Credit  - Credit Lyonnais Ltd</v>
          </cell>
          <cell r="D399">
            <v>0</v>
          </cell>
          <cell r="E399">
            <v>0</v>
          </cell>
        </row>
        <row r="400">
          <cell r="A400">
            <v>120377</v>
          </cell>
          <cell r="C400" t="str">
            <v>120377 Bank Guarantee - ABN Amro Bank</v>
          </cell>
          <cell r="D400">
            <v>-39020360</v>
          </cell>
          <cell r="E400">
            <v>-41786480</v>
          </cell>
        </row>
        <row r="401">
          <cell r="A401">
            <v>120378</v>
          </cell>
          <cell r="C401" t="str">
            <v>120378 Letter of Credit - ABN Amro Bank</v>
          </cell>
          <cell r="D401">
            <v>0</v>
          </cell>
          <cell r="E401">
            <v>0</v>
          </cell>
        </row>
        <row r="402">
          <cell r="A402">
            <v>120379</v>
          </cell>
          <cell r="C402" t="str">
            <v>120379 ICICI - Bank Guarantees</v>
          </cell>
          <cell r="D402">
            <v>-1000000000</v>
          </cell>
          <cell r="E402">
            <v>-1000000000</v>
          </cell>
        </row>
        <row r="403">
          <cell r="A403">
            <v>120380</v>
          </cell>
          <cell r="C403" t="str">
            <v>Bank Guarantee - Bank of Maharashtra</v>
          </cell>
          <cell r="D403">
            <v>-107913760</v>
          </cell>
          <cell r="E403">
            <v>-82692155</v>
          </cell>
        </row>
        <row r="405">
          <cell r="C405" t="str">
            <v>Schedule Total</v>
          </cell>
          <cell r="D405">
            <v>0</v>
          </cell>
          <cell r="E405">
            <v>0</v>
          </cell>
        </row>
        <row r="407">
          <cell r="B407" t="str">
            <v>Groupings - P&amp;L Schedules</v>
          </cell>
        </row>
        <row r="409">
          <cell r="B409" t="str">
            <v>Direct To P&amp;L</v>
          </cell>
          <cell r="C409" t="str">
            <v>Sales- bought out items</v>
          </cell>
        </row>
        <row r="411">
          <cell r="A411">
            <v>300001</v>
          </cell>
          <cell r="C411" t="str">
            <v>300001 Hardware Sales-Domestic-Networking</v>
          </cell>
          <cell r="D411">
            <v>-373270680</v>
          </cell>
          <cell r="E411">
            <v>-451681467</v>
          </cell>
        </row>
        <row r="412">
          <cell r="A412">
            <v>300002</v>
          </cell>
          <cell r="C412" t="str">
            <v>300002 Hardware Sales-Exports-Networking</v>
          </cell>
          <cell r="D412">
            <v>0</v>
          </cell>
          <cell r="E412">
            <v>-2019449</v>
          </cell>
        </row>
        <row r="413">
          <cell r="A413">
            <v>300101</v>
          </cell>
          <cell r="C413" t="str">
            <v>Hardware Sales-Domestic-Internet Services</v>
          </cell>
          <cell r="D413">
            <v>0</v>
          </cell>
          <cell r="E413">
            <v>-404000</v>
          </cell>
        </row>
        <row r="415">
          <cell r="C415" t="str">
            <v>Sub Total</v>
          </cell>
          <cell r="D415">
            <v>-373270680</v>
          </cell>
          <cell r="E415">
            <v>-454104916</v>
          </cell>
        </row>
        <row r="417">
          <cell r="B417" t="str">
            <v>Direct To P&amp;L</v>
          </cell>
          <cell r="C417" t="str">
            <v>Service Income</v>
          </cell>
        </row>
        <row r="419">
          <cell r="A419">
            <v>301001</v>
          </cell>
          <cell r="C419" t="str">
            <v>301001 Bandwidth-Networking</v>
          </cell>
          <cell r="D419">
            <v>-53521992</v>
          </cell>
          <cell r="E419">
            <v>-144513795</v>
          </cell>
        </row>
        <row r="420">
          <cell r="A420">
            <v>301002</v>
          </cell>
          <cell r="C420" t="str">
            <v>301002 Annual Maintenance Charges-Networking</v>
          </cell>
          <cell r="D420">
            <v>-155194820</v>
          </cell>
          <cell r="E420">
            <v>-130110515</v>
          </cell>
        </row>
        <row r="421">
          <cell r="A421">
            <v>301003</v>
          </cell>
          <cell r="C421" t="str">
            <v>301003 One time Charges-Networking</v>
          </cell>
          <cell r="D421">
            <v>-57813230</v>
          </cell>
          <cell r="E421">
            <v>-84742759</v>
          </cell>
        </row>
        <row r="422">
          <cell r="A422">
            <v>301004</v>
          </cell>
          <cell r="C422" t="str">
            <v>301004 Network Monitoring - Networking.</v>
          </cell>
          <cell r="D422">
            <v>-29977750</v>
          </cell>
          <cell r="E422">
            <v>-20284282</v>
          </cell>
        </row>
        <row r="423">
          <cell r="A423">
            <v>301005</v>
          </cell>
          <cell r="C423" t="str">
            <v>301005 Shifting Charges-Networking</v>
          </cell>
          <cell r="D423">
            <v>-2536960</v>
          </cell>
          <cell r="E423">
            <v>-540000</v>
          </cell>
        </row>
        <row r="424">
          <cell r="A424">
            <v>301006</v>
          </cell>
          <cell r="C424" t="str">
            <v>301006 Rental Income-Networking</v>
          </cell>
          <cell r="D424">
            <v>-8731156</v>
          </cell>
          <cell r="E424">
            <v>-8829877</v>
          </cell>
        </row>
        <row r="425">
          <cell r="A425">
            <v>301007</v>
          </cell>
          <cell r="C425" t="str">
            <v>301007 Manage Network Services - Networking</v>
          </cell>
          <cell r="D425">
            <v>-1712353</v>
          </cell>
          <cell r="E425">
            <v>-1821457</v>
          </cell>
        </row>
        <row r="426">
          <cell r="A426">
            <v>301008</v>
          </cell>
          <cell r="C426" t="str">
            <v>Security Services</v>
          </cell>
          <cell r="D426">
            <v>-929174</v>
          </cell>
          <cell r="E426">
            <v>-401288</v>
          </cell>
        </row>
        <row r="427">
          <cell r="A427">
            <v>301012</v>
          </cell>
          <cell r="C427" t="str">
            <v>301012 Global Support-Networking</v>
          </cell>
          <cell r="D427">
            <v>-403044</v>
          </cell>
          <cell r="E427">
            <v>-21581221</v>
          </cell>
        </row>
        <row r="428">
          <cell r="A428">
            <v>301013</v>
          </cell>
          <cell r="C428" t="str">
            <v>301013 Warranty Repairs</v>
          </cell>
          <cell r="D428">
            <v>-7081969</v>
          </cell>
          <cell r="E428">
            <v>-8507322</v>
          </cell>
        </row>
        <row r="429">
          <cell r="A429">
            <v>301014</v>
          </cell>
          <cell r="C429" t="str">
            <v>301014 Others-Networking</v>
          </cell>
          <cell r="D429">
            <v>-9742938</v>
          </cell>
          <cell r="E429">
            <v>-650416</v>
          </cell>
        </row>
        <row r="430">
          <cell r="A430">
            <v>301015</v>
          </cell>
          <cell r="C430" t="str">
            <v>301015 Satellite Access Charges-Networking</v>
          </cell>
          <cell r="D430">
            <v>-41412854</v>
          </cell>
          <cell r="E430">
            <v>-75389212</v>
          </cell>
        </row>
        <row r="431">
          <cell r="A431">
            <v>301016</v>
          </cell>
          <cell r="C431" t="str">
            <v>SCPC Links Bandwidth - Networking</v>
          </cell>
          <cell r="D431">
            <v>-329862088</v>
          </cell>
          <cell r="E431">
            <v>-172935630</v>
          </cell>
        </row>
        <row r="432">
          <cell r="A432">
            <v>301101</v>
          </cell>
          <cell r="C432" t="str">
            <v>One time Charges-Internet</v>
          </cell>
          <cell r="D432">
            <v>-4321990</v>
          </cell>
          <cell r="E432">
            <v>-2345115</v>
          </cell>
        </row>
        <row r="433">
          <cell r="A433">
            <v>301102</v>
          </cell>
          <cell r="C433" t="str">
            <v>301102 Rental Income-Internet</v>
          </cell>
          <cell r="D433">
            <v>-78000</v>
          </cell>
          <cell r="E433">
            <v>-88897</v>
          </cell>
        </row>
        <row r="434">
          <cell r="A434">
            <v>301103</v>
          </cell>
          <cell r="C434" t="str">
            <v>Net Access Charges-Internet</v>
          </cell>
          <cell r="D434">
            <v>-6575588</v>
          </cell>
          <cell r="E434">
            <v>-3381007</v>
          </cell>
        </row>
        <row r="435">
          <cell r="A435">
            <v>301104</v>
          </cell>
          <cell r="C435" t="str">
            <v>Satellite Access Charges-Internet</v>
          </cell>
          <cell r="D435">
            <v>0</v>
          </cell>
          <cell r="E435">
            <v>0</v>
          </cell>
        </row>
        <row r="436">
          <cell r="A436">
            <v>301105</v>
          </cell>
          <cell r="C436" t="str">
            <v>301105 Hosting Charges-Internet</v>
          </cell>
          <cell r="D436">
            <v>-1056715</v>
          </cell>
          <cell r="E436">
            <v>-563176</v>
          </cell>
        </row>
        <row r="437">
          <cell r="A437">
            <v>301106</v>
          </cell>
          <cell r="C437" t="str">
            <v>Annual Maintenance Charges-Internet</v>
          </cell>
          <cell r="D437">
            <v>0</v>
          </cell>
          <cell r="E437">
            <v>-3266</v>
          </cell>
        </row>
        <row r="438">
          <cell r="A438">
            <v>301107</v>
          </cell>
          <cell r="C438" t="str">
            <v>Bandwidth-Internet</v>
          </cell>
          <cell r="D438">
            <v>-172833</v>
          </cell>
          <cell r="E438">
            <v>0</v>
          </cell>
        </row>
        <row r="439">
          <cell r="A439">
            <v>301108</v>
          </cell>
          <cell r="C439" t="str">
            <v>Co Location Charges</v>
          </cell>
          <cell r="D439">
            <v>-5996310</v>
          </cell>
          <cell r="E439">
            <v>-1412361</v>
          </cell>
        </row>
        <row r="440">
          <cell r="A440">
            <v>301109</v>
          </cell>
          <cell r="C440" t="str">
            <v>Internet - Dial up charges</v>
          </cell>
          <cell r="D440">
            <v>0</v>
          </cell>
          <cell r="E440">
            <v>-3000</v>
          </cell>
        </row>
        <row r="441">
          <cell r="A441">
            <v>301112</v>
          </cell>
          <cell r="C441" t="str">
            <v>301112 Internet - Transactions.</v>
          </cell>
          <cell r="D441">
            <v>-2238583</v>
          </cell>
          <cell r="E441">
            <v>-10427874</v>
          </cell>
        </row>
        <row r="442">
          <cell r="A442">
            <v>301114</v>
          </cell>
          <cell r="C442" t="str">
            <v>Internet - Administration Services</v>
          </cell>
          <cell r="D442">
            <v>-45733</v>
          </cell>
          <cell r="E442">
            <v>0</v>
          </cell>
        </row>
        <row r="443">
          <cell r="A443">
            <v>301202</v>
          </cell>
          <cell r="C443" t="str">
            <v>IDL - Corporate Training Fees</v>
          </cell>
          <cell r="D443">
            <v>-2854277</v>
          </cell>
          <cell r="E443">
            <v>0</v>
          </cell>
        </row>
        <row r="444">
          <cell r="A444">
            <v>301203</v>
          </cell>
          <cell r="C444" t="str">
            <v>IDL - Course Fee Revenue</v>
          </cell>
          <cell r="D444">
            <v>-26520737</v>
          </cell>
          <cell r="E444">
            <v>-153036</v>
          </cell>
        </row>
        <row r="445">
          <cell r="A445">
            <v>301204</v>
          </cell>
          <cell r="C445" t="str">
            <v>IDL - License Fee Revenue</v>
          </cell>
          <cell r="D445">
            <v>-7400000</v>
          </cell>
          <cell r="E445">
            <v>-1600000</v>
          </cell>
        </row>
        <row r="446">
          <cell r="A446">
            <v>301207</v>
          </cell>
          <cell r="C446" t="str">
            <v>IDL - Other Income</v>
          </cell>
          <cell r="D446">
            <v>-1537355</v>
          </cell>
          <cell r="E446">
            <v>-190000</v>
          </cell>
        </row>
        <row r="447">
          <cell r="A447">
            <v>301218</v>
          </cell>
          <cell r="C447" t="str">
            <v>IDL - seminal Fees</v>
          </cell>
          <cell r="D447">
            <v>-154110</v>
          </cell>
          <cell r="E447">
            <v>0</v>
          </cell>
        </row>
        <row r="448">
          <cell r="A448">
            <v>301301</v>
          </cell>
          <cell r="C448" t="str">
            <v>CONSUMER - Jogger 1 Way</v>
          </cell>
          <cell r="D448">
            <v>-8320</v>
          </cell>
          <cell r="E448">
            <v>0</v>
          </cell>
        </row>
        <row r="449">
          <cell r="A449">
            <v>301302</v>
          </cell>
          <cell r="C449" t="str">
            <v>CONSUMER - Jogger 2 Way</v>
          </cell>
          <cell r="D449">
            <v>-2079715</v>
          </cell>
          <cell r="E449">
            <v>0</v>
          </cell>
        </row>
        <row r="450">
          <cell r="A450">
            <v>301303</v>
          </cell>
          <cell r="C450" t="str">
            <v>CONSUMER - Runner 1 Way</v>
          </cell>
          <cell r="D450">
            <v>-66394</v>
          </cell>
          <cell r="E450">
            <v>0</v>
          </cell>
        </row>
        <row r="451">
          <cell r="A451">
            <v>301304</v>
          </cell>
          <cell r="C451" t="str">
            <v>CONSUMER - Runner 2 Way</v>
          </cell>
          <cell r="D451">
            <v>-582381</v>
          </cell>
          <cell r="E451">
            <v>0</v>
          </cell>
        </row>
        <row r="452">
          <cell r="A452">
            <v>301305</v>
          </cell>
          <cell r="C452" t="str">
            <v>CONSUMER - Sprinter 1 Way</v>
          </cell>
          <cell r="D452">
            <v>129362</v>
          </cell>
          <cell r="E452">
            <v>0</v>
          </cell>
        </row>
        <row r="453">
          <cell r="A453">
            <v>301306</v>
          </cell>
          <cell r="C453" t="str">
            <v>CONSUMER - Sprinter 2 Way</v>
          </cell>
          <cell r="D453">
            <v>-343400</v>
          </cell>
          <cell r="E453">
            <v>0</v>
          </cell>
        </row>
        <row r="454">
          <cell r="A454">
            <v>310004</v>
          </cell>
          <cell r="C454" t="str">
            <v>Income from Warranty Support</v>
          </cell>
          <cell r="D454">
            <v>-8405516</v>
          </cell>
          <cell r="E454">
            <v>-3325502</v>
          </cell>
        </row>
        <row r="455">
          <cell r="A455">
            <v>310005</v>
          </cell>
          <cell r="C455" t="str">
            <v>Income from Logistics Support</v>
          </cell>
          <cell r="D455">
            <v>-3600000</v>
          </cell>
          <cell r="E455">
            <v>-3900000</v>
          </cell>
        </row>
        <row r="456">
          <cell r="A456">
            <v>310304</v>
          </cell>
          <cell r="C456" t="str">
            <v>Income from coordinator charges</v>
          </cell>
          <cell r="D456">
            <v>-1400000</v>
          </cell>
          <cell r="E456">
            <v>0</v>
          </cell>
        </row>
        <row r="457">
          <cell r="A457">
            <v>310305</v>
          </cell>
          <cell r="C457" t="str">
            <v>Income from coordinator charges</v>
          </cell>
          <cell r="D457">
            <v>-133534</v>
          </cell>
          <cell r="E457">
            <v>0</v>
          </cell>
        </row>
        <row r="459">
          <cell r="C459" t="str">
            <v>Less: Adjustemt made in P/Y</v>
          </cell>
        </row>
        <row r="461">
          <cell r="C461" t="str">
            <v>Sub Total</v>
          </cell>
          <cell r="D461">
            <v>-774362457</v>
          </cell>
          <cell r="E461">
            <v>-697701008</v>
          </cell>
        </row>
        <row r="463">
          <cell r="B463" t="str">
            <v>Schedule J</v>
          </cell>
          <cell r="C463" t="str">
            <v>Other Income</v>
          </cell>
        </row>
        <row r="465">
          <cell r="A465">
            <v>310001</v>
          </cell>
          <cell r="B465">
            <v>1</v>
          </cell>
          <cell r="C465" t="str">
            <v>310001 Commission - Networking</v>
          </cell>
          <cell r="D465">
            <v>-27518815</v>
          </cell>
          <cell r="E465">
            <v>-8728206</v>
          </cell>
        </row>
        <row r="467">
          <cell r="C467" t="str">
            <v>Sub Total</v>
          </cell>
          <cell r="D467">
            <v>-27518815</v>
          </cell>
          <cell r="E467">
            <v>-8728206</v>
          </cell>
        </row>
        <row r="469">
          <cell r="A469">
            <v>310101</v>
          </cell>
          <cell r="B469">
            <v>2</v>
          </cell>
          <cell r="C469" t="str">
            <v>310101 Interest on FD with Banks.</v>
          </cell>
          <cell r="D469">
            <v>-49218</v>
          </cell>
          <cell r="E469">
            <v>-17665</v>
          </cell>
        </row>
        <row r="471">
          <cell r="C471" t="str">
            <v>Profit on Sale of Fixed Asset  (Net)</v>
          </cell>
        </row>
        <row r="472">
          <cell r="A472">
            <v>310201</v>
          </cell>
          <cell r="B472">
            <v>3</v>
          </cell>
          <cell r="C472" t="str">
            <v>310201 Profit on Sale of Assets.</v>
          </cell>
          <cell r="D472">
            <v>-972325</v>
          </cell>
          <cell r="E472">
            <v>-7034700</v>
          </cell>
        </row>
        <row r="473">
          <cell r="A473">
            <v>413801</v>
          </cell>
          <cell r="C473" t="str">
            <v>413801 Loss on Sale of Fixed Assets</v>
          </cell>
          <cell r="D473">
            <v>404170</v>
          </cell>
          <cell r="E473">
            <v>15780</v>
          </cell>
        </row>
        <row r="474">
          <cell r="A474">
            <v>202201</v>
          </cell>
          <cell r="C474" t="str">
            <v>202201 Revenue on Sale of Fixed Assets.</v>
          </cell>
          <cell r="D474">
            <v>0</v>
          </cell>
          <cell r="E474">
            <v>0</v>
          </cell>
        </row>
        <row r="476">
          <cell r="D476">
            <v>-568155</v>
          </cell>
          <cell r="E476">
            <v>-7018920</v>
          </cell>
        </row>
        <row r="477">
          <cell r="C477" t="str">
            <v>Miscellaneous  Income</v>
          </cell>
        </row>
        <row r="478">
          <cell r="A478">
            <v>310301</v>
          </cell>
          <cell r="C478" t="str">
            <v>Misc. Income - Scrap Sales</v>
          </cell>
          <cell r="D478">
            <v>-35100</v>
          </cell>
          <cell r="E478">
            <v>-23181</v>
          </cell>
        </row>
        <row r="479">
          <cell r="A479">
            <v>310302</v>
          </cell>
          <cell r="B479">
            <v>4</v>
          </cell>
          <cell r="C479" t="str">
            <v>310302 Miscellaneous  Income</v>
          </cell>
          <cell r="D479">
            <v>-92151</v>
          </cell>
          <cell r="E479">
            <v>-927326</v>
          </cell>
        </row>
        <row r="480">
          <cell r="D480">
            <v>-127251</v>
          </cell>
          <cell r="E480">
            <v>-950507</v>
          </cell>
        </row>
        <row r="482">
          <cell r="A482">
            <v>310401</v>
          </cell>
          <cell r="B482">
            <v>5</v>
          </cell>
          <cell r="C482" t="str">
            <v>Excess Provision written Back</v>
          </cell>
          <cell r="D482">
            <v>-3720158</v>
          </cell>
          <cell r="E482">
            <v>-3590804</v>
          </cell>
        </row>
        <row r="484">
          <cell r="C484" t="str">
            <v>Schedule Total</v>
          </cell>
          <cell r="D484">
            <v>-31983597</v>
          </cell>
          <cell r="E484">
            <v>-20306102</v>
          </cell>
        </row>
        <row r="486">
          <cell r="B486" t="str">
            <v>Schedule K</v>
          </cell>
          <cell r="C486" t="str">
            <v>COST OF MATERIALS</v>
          </cell>
        </row>
        <row r="488">
          <cell r="A488">
            <v>400001</v>
          </cell>
          <cell r="C488" t="str">
            <v>400001 Cost of Goods Sold</v>
          </cell>
          <cell r="D488">
            <v>295495095</v>
          </cell>
          <cell r="E488">
            <v>355725156</v>
          </cell>
        </row>
        <row r="489">
          <cell r="A489">
            <v>400003</v>
          </cell>
          <cell r="C489" t="str">
            <v>C&amp;F Expenses - Imports</v>
          </cell>
          <cell r="D489">
            <v>90090</v>
          </cell>
          <cell r="E489">
            <v>678209</v>
          </cell>
        </row>
        <row r="490">
          <cell r="A490">
            <v>400004</v>
          </cell>
          <cell r="C490" t="str">
            <v>400004 Cost of Goods Sold Inventory Adjustment</v>
          </cell>
          <cell r="D490">
            <v>19904107</v>
          </cell>
          <cell r="E490">
            <v>25069034</v>
          </cell>
        </row>
        <row r="491">
          <cell r="A491">
            <v>413701</v>
          </cell>
          <cell r="C491" t="str">
            <v>413701 Customs Duty</v>
          </cell>
          <cell r="D491">
            <v>440027</v>
          </cell>
          <cell r="E491">
            <v>4553448</v>
          </cell>
        </row>
        <row r="492">
          <cell r="A492">
            <v>499909</v>
          </cell>
          <cell r="C492" t="str">
            <v>499909 Price difference a/c</v>
          </cell>
          <cell r="D492">
            <v>724623</v>
          </cell>
          <cell r="E492">
            <v>-33753</v>
          </cell>
        </row>
        <row r="496">
          <cell r="C496" t="str">
            <v>Schedule Total</v>
          </cell>
          <cell r="D496">
            <v>316653942</v>
          </cell>
          <cell r="E496">
            <v>385992094</v>
          </cell>
        </row>
        <row r="498">
          <cell r="B498" t="str">
            <v>Schedule L</v>
          </cell>
          <cell r="C498" t="str">
            <v>EMPLOYEES REMUNERATION &amp; BENEFITS</v>
          </cell>
        </row>
        <row r="500">
          <cell r="B500">
            <v>1</v>
          </cell>
          <cell r="C500" t="str">
            <v>Salaries &amp; Wages</v>
          </cell>
        </row>
        <row r="501">
          <cell r="A501">
            <v>410001</v>
          </cell>
          <cell r="C501" t="str">
            <v>410001 Basic Salary</v>
          </cell>
          <cell r="D501">
            <v>30057016</v>
          </cell>
          <cell r="E501">
            <v>36176802</v>
          </cell>
        </row>
        <row r="502">
          <cell r="A502">
            <v>410002</v>
          </cell>
          <cell r="C502" t="str">
            <v>410002 House Rent Allowance</v>
          </cell>
          <cell r="D502">
            <v>17275397</v>
          </cell>
          <cell r="E502">
            <v>20509808</v>
          </cell>
        </row>
        <row r="503">
          <cell r="A503">
            <v>410003</v>
          </cell>
          <cell r="C503" t="str">
            <v>410003 Flexible Benefit Plan</v>
          </cell>
          <cell r="D503">
            <v>23332385</v>
          </cell>
          <cell r="E503">
            <v>26751019</v>
          </cell>
        </row>
        <row r="504">
          <cell r="A504">
            <v>410004</v>
          </cell>
          <cell r="C504" t="str">
            <v>410004 Bonus</v>
          </cell>
          <cell r="D504">
            <v>3754827</v>
          </cell>
          <cell r="E504">
            <v>2941067</v>
          </cell>
        </row>
        <row r="505">
          <cell r="A505">
            <v>410005</v>
          </cell>
          <cell r="C505" t="str">
            <v>410005 Night Shift Allowance</v>
          </cell>
          <cell r="D505">
            <v>188558</v>
          </cell>
          <cell r="E505">
            <v>182400</v>
          </cell>
        </row>
        <row r="506">
          <cell r="A506">
            <v>411019</v>
          </cell>
          <cell r="C506" t="str">
            <v>411019 Car Allowance</v>
          </cell>
          <cell r="D506">
            <v>1271015</v>
          </cell>
          <cell r="E506">
            <v>1719755</v>
          </cell>
        </row>
        <row r="507">
          <cell r="A507">
            <v>410006</v>
          </cell>
          <cell r="C507" t="str">
            <v>410006 24 Hour Allowance</v>
          </cell>
          <cell r="D507">
            <v>454500</v>
          </cell>
          <cell r="E507">
            <v>412500</v>
          </cell>
        </row>
        <row r="508">
          <cell r="A508">
            <v>410007</v>
          </cell>
          <cell r="C508" t="str">
            <v>410007 Interest Subsidy</v>
          </cell>
          <cell r="D508">
            <v>274864</v>
          </cell>
          <cell r="E508">
            <v>574784</v>
          </cell>
        </row>
        <row r="509">
          <cell r="A509">
            <v>410008</v>
          </cell>
          <cell r="C509" t="str">
            <v>410008 Ex-gratia</v>
          </cell>
          <cell r="D509">
            <v>615000</v>
          </cell>
          <cell r="E509">
            <v>2299720</v>
          </cell>
        </row>
        <row r="510">
          <cell r="A510">
            <v>410009</v>
          </cell>
          <cell r="C510" t="str">
            <v>410009 Joining Bonus</v>
          </cell>
          <cell r="D510">
            <v>116185</v>
          </cell>
          <cell r="E510">
            <v>182660</v>
          </cell>
        </row>
        <row r="511">
          <cell r="A511">
            <v>410010</v>
          </cell>
          <cell r="C511" t="str">
            <v>410010 Leave Encashment</v>
          </cell>
          <cell r="D511">
            <v>1047564</v>
          </cell>
          <cell r="E511">
            <v>0</v>
          </cell>
        </row>
        <row r="512">
          <cell r="A512">
            <v>410011</v>
          </cell>
          <cell r="C512" t="str">
            <v>410011 Gratuity</v>
          </cell>
          <cell r="D512">
            <v>1753699</v>
          </cell>
          <cell r="E512">
            <v>1961305</v>
          </cell>
        </row>
        <row r="513">
          <cell r="A513">
            <v>410012</v>
          </cell>
          <cell r="C513" t="str">
            <v>410012 Management Incentive Plan</v>
          </cell>
          <cell r="D513">
            <v>13263859</v>
          </cell>
          <cell r="E513">
            <v>3005535</v>
          </cell>
        </row>
        <row r="514">
          <cell r="A514">
            <v>410013</v>
          </cell>
          <cell r="C514" t="str">
            <v>410013 Stipend</v>
          </cell>
          <cell r="D514">
            <v>968922</v>
          </cell>
          <cell r="E514">
            <v>174248</v>
          </cell>
        </row>
        <row r="515">
          <cell r="A515">
            <v>410014</v>
          </cell>
          <cell r="C515" t="str">
            <v>410014 Transfer Allowance</v>
          </cell>
          <cell r="D515">
            <v>117844</v>
          </cell>
          <cell r="E515">
            <v>116811</v>
          </cell>
        </row>
        <row r="516">
          <cell r="A516">
            <v>410015</v>
          </cell>
          <cell r="C516" t="str">
            <v>410015 Professional Development  Allowance</v>
          </cell>
          <cell r="D516">
            <v>18951</v>
          </cell>
          <cell r="E516">
            <v>17580</v>
          </cell>
        </row>
        <row r="517">
          <cell r="A517">
            <v>410016</v>
          </cell>
          <cell r="C517" t="str">
            <v>410016 Conveyance Allowance</v>
          </cell>
          <cell r="D517">
            <v>43720</v>
          </cell>
          <cell r="E517">
            <v>40293</v>
          </cell>
        </row>
        <row r="518">
          <cell r="A518">
            <v>410017</v>
          </cell>
          <cell r="C518" t="str">
            <v>410017 Outfit  Allowance</v>
          </cell>
          <cell r="D518">
            <v>9482</v>
          </cell>
          <cell r="E518">
            <v>8796</v>
          </cell>
        </row>
        <row r="519">
          <cell r="A519">
            <v>410018</v>
          </cell>
          <cell r="C519" t="str">
            <v>410018 Special  Allowance</v>
          </cell>
          <cell r="D519">
            <v>3628136</v>
          </cell>
          <cell r="E519">
            <v>4125646</v>
          </cell>
        </row>
        <row r="521">
          <cell r="C521" t="str">
            <v>Sub Total</v>
          </cell>
          <cell r="D521">
            <v>98191924</v>
          </cell>
          <cell r="E521">
            <v>101200729</v>
          </cell>
        </row>
        <row r="523">
          <cell r="B523">
            <v>2</v>
          </cell>
          <cell r="C523" t="str">
            <v>Contribution to Provident Fund &amp; Other Funds</v>
          </cell>
        </row>
        <row r="524">
          <cell r="A524">
            <v>410101</v>
          </cell>
          <cell r="C524" t="str">
            <v>410101 Employer's Contribution to PF</v>
          </cell>
          <cell r="D524">
            <v>2301493</v>
          </cell>
          <cell r="E524">
            <v>2824115</v>
          </cell>
        </row>
        <row r="525">
          <cell r="A525">
            <v>410102</v>
          </cell>
          <cell r="C525" t="str">
            <v>410102 Employer's Contribution to FPF</v>
          </cell>
          <cell r="D525">
            <v>1414045</v>
          </cell>
          <cell r="E525">
            <v>1602399</v>
          </cell>
        </row>
        <row r="526">
          <cell r="A526">
            <v>410103</v>
          </cell>
          <cell r="C526" t="str">
            <v>410103 PF Administration Charges</v>
          </cell>
          <cell r="D526">
            <v>54483</v>
          </cell>
          <cell r="E526">
            <v>70377</v>
          </cell>
        </row>
        <row r="527">
          <cell r="A527">
            <v>410104</v>
          </cell>
          <cell r="C527" t="str">
            <v>410104 DLI Charges</v>
          </cell>
          <cell r="D527">
            <v>85200</v>
          </cell>
          <cell r="E527">
            <v>99394</v>
          </cell>
        </row>
        <row r="528">
          <cell r="A528">
            <v>410105</v>
          </cell>
          <cell r="C528" t="str">
            <v>410105 DLI  Administration Charges</v>
          </cell>
          <cell r="D528">
            <v>1568</v>
          </cell>
          <cell r="E528">
            <v>1987</v>
          </cell>
        </row>
        <row r="529">
          <cell r="A529">
            <v>410106</v>
          </cell>
          <cell r="C529" t="str">
            <v>410106 ESI Expenses</v>
          </cell>
          <cell r="D529">
            <v>0</v>
          </cell>
          <cell r="E529">
            <v>20844</v>
          </cell>
        </row>
        <row r="531">
          <cell r="C531" t="str">
            <v>Sub Total</v>
          </cell>
          <cell r="D531">
            <v>3856789</v>
          </cell>
          <cell r="E531">
            <v>4619116</v>
          </cell>
        </row>
        <row r="533">
          <cell r="B533">
            <v>3</v>
          </cell>
          <cell r="C533" t="str">
            <v>Staff Welfare Expenses</v>
          </cell>
        </row>
        <row r="534">
          <cell r="A534">
            <v>410201</v>
          </cell>
          <cell r="C534" t="str">
            <v>410201 Refreshments</v>
          </cell>
          <cell r="D534">
            <v>612892</v>
          </cell>
          <cell r="E534">
            <v>909923</v>
          </cell>
        </row>
        <row r="535">
          <cell r="A535">
            <v>410202</v>
          </cell>
          <cell r="C535" t="str">
            <v>410202 Relocation Expenses</v>
          </cell>
          <cell r="D535">
            <v>314753</v>
          </cell>
          <cell r="E535">
            <v>382806</v>
          </cell>
        </row>
        <row r="536">
          <cell r="A536">
            <v>410203</v>
          </cell>
          <cell r="C536" t="str">
            <v>410203 Awards &amp; Gifts</v>
          </cell>
          <cell r="D536">
            <v>1547900</v>
          </cell>
          <cell r="E536">
            <v>870969</v>
          </cell>
        </row>
        <row r="537">
          <cell r="A537">
            <v>410204</v>
          </cell>
          <cell r="C537" t="str">
            <v>410204 Pantry Expenses</v>
          </cell>
          <cell r="D537">
            <v>1279092</v>
          </cell>
          <cell r="E537">
            <v>1260549</v>
          </cell>
        </row>
        <row r="538">
          <cell r="A538">
            <v>410205</v>
          </cell>
          <cell r="C538" t="str">
            <v>410205 Cafetaria Expenses</v>
          </cell>
          <cell r="D538">
            <v>152716</v>
          </cell>
          <cell r="E538">
            <v>405414</v>
          </cell>
        </row>
        <row r="539">
          <cell r="A539">
            <v>410206</v>
          </cell>
          <cell r="C539" t="str">
            <v>410206 Lunch Reimbursement</v>
          </cell>
          <cell r="D539">
            <v>3618</v>
          </cell>
          <cell r="E539">
            <v>108978</v>
          </cell>
        </row>
        <row r="540">
          <cell r="A540">
            <v>410207</v>
          </cell>
          <cell r="C540" t="str">
            <v>410207 QSM Expenses</v>
          </cell>
          <cell r="D540">
            <v>1374528</v>
          </cell>
          <cell r="E540">
            <v>1129717</v>
          </cell>
        </row>
        <row r="541">
          <cell r="A541">
            <v>410208</v>
          </cell>
          <cell r="C541" t="str">
            <v>410208 Group Medical Insurance</v>
          </cell>
          <cell r="D541">
            <v>1949176</v>
          </cell>
          <cell r="E541">
            <v>1279726</v>
          </cell>
        </row>
        <row r="542">
          <cell r="A542">
            <v>410209</v>
          </cell>
          <cell r="C542" t="str">
            <v>410209 Personal Accident  Insurance</v>
          </cell>
          <cell r="D542">
            <v>166982</v>
          </cell>
          <cell r="E542">
            <v>189147</v>
          </cell>
        </row>
        <row r="543">
          <cell r="A543">
            <v>410210</v>
          </cell>
          <cell r="C543" t="str">
            <v>410210 Health Check up</v>
          </cell>
          <cell r="D543">
            <v>86850</v>
          </cell>
          <cell r="E543">
            <v>61971</v>
          </cell>
        </row>
        <row r="544">
          <cell r="A544">
            <v>410211</v>
          </cell>
          <cell r="C544" t="str">
            <v>410211 Medical Reimbursement</v>
          </cell>
          <cell r="D544">
            <v>15393</v>
          </cell>
          <cell r="E544">
            <v>21691</v>
          </cell>
        </row>
        <row r="545">
          <cell r="A545">
            <v>410212</v>
          </cell>
          <cell r="C545" t="str">
            <v>410212 Leave Travel Assistance</v>
          </cell>
          <cell r="D545">
            <v>56665</v>
          </cell>
          <cell r="E545">
            <v>152500</v>
          </cell>
        </row>
        <row r="546">
          <cell r="A546">
            <v>410213</v>
          </cell>
          <cell r="C546" t="str">
            <v>410213 Staff Welfare</v>
          </cell>
          <cell r="D546">
            <v>679920</v>
          </cell>
          <cell r="E546">
            <v>777522</v>
          </cell>
        </row>
        <row r="548">
          <cell r="C548" t="str">
            <v>Sub Total</v>
          </cell>
          <cell r="D548">
            <v>8240485</v>
          </cell>
          <cell r="E548">
            <v>7550913</v>
          </cell>
        </row>
        <row r="550">
          <cell r="C550" t="str">
            <v>Schedule Total</v>
          </cell>
          <cell r="D550">
            <v>110289198</v>
          </cell>
          <cell r="E550">
            <v>113370758</v>
          </cell>
        </row>
        <row r="552">
          <cell r="B552" t="str">
            <v>Schedule M</v>
          </cell>
          <cell r="C552" t="str">
            <v>ADMINISTRATIVE &amp; OTHER EXPENSES</v>
          </cell>
        </row>
        <row r="554">
          <cell r="B554">
            <v>1</v>
          </cell>
          <cell r="C554" t="str">
            <v>Rent &amp; Hire Charges</v>
          </cell>
        </row>
        <row r="555">
          <cell r="A555">
            <v>411001</v>
          </cell>
          <cell r="C555" t="str">
            <v>411001 Rent - Offices</v>
          </cell>
          <cell r="D555">
            <v>21497226</v>
          </cell>
          <cell r="E555">
            <v>22114690</v>
          </cell>
        </row>
        <row r="556">
          <cell r="A556">
            <v>411002</v>
          </cell>
          <cell r="C556" t="str">
            <v>411002 Rent - Employee Residences</v>
          </cell>
          <cell r="D556">
            <v>2404000</v>
          </cell>
          <cell r="E556">
            <v>2018867</v>
          </cell>
        </row>
        <row r="557">
          <cell r="A557">
            <v>411003</v>
          </cell>
          <cell r="C557" t="str">
            <v>411003 Rent - Car Parking</v>
          </cell>
          <cell r="D557">
            <v>74505</v>
          </cell>
          <cell r="E557">
            <v>84879</v>
          </cell>
        </row>
        <row r="558">
          <cell r="A558">
            <v>411005</v>
          </cell>
          <cell r="C558" t="str">
            <v>IDL - Rent Classroom &amp; Studios</v>
          </cell>
          <cell r="D558">
            <v>2138999</v>
          </cell>
          <cell r="E558">
            <v>0</v>
          </cell>
        </row>
        <row r="559">
          <cell r="A559">
            <v>411004</v>
          </cell>
          <cell r="C559" t="str">
            <v>411004 Brokerage</v>
          </cell>
          <cell r="D559">
            <v>260651</v>
          </cell>
          <cell r="E559">
            <v>348116</v>
          </cell>
        </row>
        <row r="561">
          <cell r="C561" t="str">
            <v>Sub Total</v>
          </cell>
          <cell r="D561">
            <v>26375381</v>
          </cell>
          <cell r="E561">
            <v>24566552</v>
          </cell>
        </row>
        <row r="563">
          <cell r="B563">
            <v>2</v>
          </cell>
          <cell r="C563" t="str">
            <v>Lease Rent</v>
          </cell>
        </row>
        <row r="564">
          <cell r="A564">
            <v>411101</v>
          </cell>
          <cell r="C564" t="str">
            <v>411101 Lease Rent - Equipment</v>
          </cell>
          <cell r="D564">
            <v>0</v>
          </cell>
          <cell r="E564">
            <v>50341</v>
          </cell>
        </row>
        <row r="565">
          <cell r="A565">
            <v>411102</v>
          </cell>
          <cell r="C565" t="str">
            <v>411102 Lease Rent - Vehicles</v>
          </cell>
          <cell r="D565">
            <v>884270</v>
          </cell>
          <cell r="E565">
            <v>1081272</v>
          </cell>
        </row>
        <row r="567">
          <cell r="C567" t="str">
            <v>Sub Total</v>
          </cell>
          <cell r="D567">
            <v>884270</v>
          </cell>
          <cell r="E567">
            <v>1131613</v>
          </cell>
        </row>
        <row r="569">
          <cell r="B569">
            <v>3</v>
          </cell>
          <cell r="C569" t="str">
            <v>Insurance</v>
          </cell>
        </row>
        <row r="570">
          <cell r="A570">
            <v>411201</v>
          </cell>
          <cell r="C570" t="str">
            <v>411201 Insurance Stock in Transit</v>
          </cell>
          <cell r="D570">
            <v>8644</v>
          </cell>
          <cell r="E570">
            <v>1469776</v>
          </cell>
        </row>
        <row r="571">
          <cell r="A571">
            <v>411202</v>
          </cell>
          <cell r="C571" t="str">
            <v>411202 Insurance Fixed Assets.</v>
          </cell>
          <cell r="D571">
            <v>2722356</v>
          </cell>
          <cell r="E571">
            <v>1812708</v>
          </cell>
        </row>
        <row r="572">
          <cell r="A572">
            <v>411203</v>
          </cell>
          <cell r="C572" t="str">
            <v>411203 Insurance - Stocks</v>
          </cell>
          <cell r="D572">
            <v>1743088</v>
          </cell>
          <cell r="E572">
            <v>535229</v>
          </cell>
        </row>
        <row r="573">
          <cell r="A573">
            <v>411204</v>
          </cell>
          <cell r="C573" t="str">
            <v>411204 Insurance Vehicles</v>
          </cell>
          <cell r="D573">
            <v>235064</v>
          </cell>
          <cell r="E573">
            <v>292879</v>
          </cell>
        </row>
        <row r="574">
          <cell r="A574">
            <v>411205</v>
          </cell>
          <cell r="C574" t="str">
            <v>411205 Insurance  - Cash</v>
          </cell>
          <cell r="D574">
            <v>8168</v>
          </cell>
          <cell r="E574">
            <v>8005</v>
          </cell>
        </row>
        <row r="575">
          <cell r="A575">
            <v>411206</v>
          </cell>
          <cell r="C575" t="str">
            <v>Insurance Fidelity Guarantee</v>
          </cell>
          <cell r="D575">
            <v>369946</v>
          </cell>
          <cell r="E575">
            <v>12468</v>
          </cell>
        </row>
        <row r="576">
          <cell r="A576">
            <v>411207</v>
          </cell>
          <cell r="C576" t="str">
            <v>411207 Insurance Others</v>
          </cell>
          <cell r="D576">
            <v>589838</v>
          </cell>
          <cell r="E576">
            <v>1989599</v>
          </cell>
        </row>
        <row r="578">
          <cell r="C578" t="str">
            <v>Sub Total</v>
          </cell>
          <cell r="D578">
            <v>5677104</v>
          </cell>
          <cell r="E578">
            <v>6120664</v>
          </cell>
        </row>
        <row r="580">
          <cell r="B580">
            <v>4</v>
          </cell>
          <cell r="C580" t="str">
            <v>Travelling Expenses</v>
          </cell>
        </row>
        <row r="581">
          <cell r="A581">
            <v>410214</v>
          </cell>
          <cell r="C581" t="str">
            <v>Staff Bus Charges</v>
          </cell>
          <cell r="D581">
            <v>1642212</v>
          </cell>
          <cell r="E581">
            <v>1564568</v>
          </cell>
        </row>
        <row r="582">
          <cell r="A582">
            <v>411301</v>
          </cell>
          <cell r="C582" t="str">
            <v>411301 Travelling Domestic</v>
          </cell>
          <cell r="D582">
            <v>14777962</v>
          </cell>
          <cell r="E582">
            <v>12994254</v>
          </cell>
        </row>
        <row r="583">
          <cell r="A583">
            <v>411302</v>
          </cell>
          <cell r="C583" t="str">
            <v>411302 Travelling Foreign</v>
          </cell>
          <cell r="D583">
            <v>2384603</v>
          </cell>
          <cell r="E583">
            <v>15830253</v>
          </cell>
        </row>
        <row r="584">
          <cell r="A584">
            <v>411303</v>
          </cell>
          <cell r="C584" t="str">
            <v>411303 Travelling Domestic - Training</v>
          </cell>
          <cell r="D584">
            <v>246891</v>
          </cell>
          <cell r="E584">
            <v>475641</v>
          </cell>
        </row>
        <row r="585">
          <cell r="A585">
            <v>411304</v>
          </cell>
          <cell r="C585" t="str">
            <v>411304 Travelling Foreign  - Training</v>
          </cell>
          <cell r="D585">
            <v>0</v>
          </cell>
          <cell r="E585">
            <v>561347</v>
          </cell>
        </row>
        <row r="586">
          <cell r="A586">
            <v>411305</v>
          </cell>
          <cell r="C586" t="str">
            <v>411305 Local Conveyance</v>
          </cell>
          <cell r="D586">
            <v>2972348</v>
          </cell>
          <cell r="E586">
            <v>2944488</v>
          </cell>
        </row>
        <row r="587">
          <cell r="A587">
            <v>411306</v>
          </cell>
          <cell r="C587" t="str">
            <v>411306 Taxi Hire Charges</v>
          </cell>
          <cell r="D587">
            <v>262517</v>
          </cell>
          <cell r="E587">
            <v>694639</v>
          </cell>
        </row>
        <row r="588">
          <cell r="A588">
            <v>411307</v>
          </cell>
          <cell r="C588" t="str">
            <v>411307 Vehicle Running &amp; Maintainence</v>
          </cell>
          <cell r="D588">
            <v>3176075</v>
          </cell>
          <cell r="E588">
            <v>4012188</v>
          </cell>
        </row>
        <row r="589">
          <cell r="A589">
            <v>411308</v>
          </cell>
          <cell r="C589" t="str">
            <v>411308 Car Rental</v>
          </cell>
          <cell r="D589">
            <v>2996146</v>
          </cell>
          <cell r="E589">
            <v>2065432</v>
          </cell>
        </row>
        <row r="590">
          <cell r="A590">
            <v>411309</v>
          </cell>
          <cell r="C590" t="str">
            <v>Vehicle Running &amp; Maintainence - Employees</v>
          </cell>
          <cell r="D590">
            <v>1067665</v>
          </cell>
          <cell r="E590">
            <v>18906</v>
          </cell>
        </row>
        <row r="591">
          <cell r="A591">
            <v>411310</v>
          </cell>
          <cell r="C591" t="str">
            <v>Travelling Domestic - Promotions</v>
          </cell>
          <cell r="D591">
            <v>0</v>
          </cell>
          <cell r="E591">
            <v>390851</v>
          </cell>
        </row>
        <row r="593">
          <cell r="C593" t="str">
            <v>Sub Total</v>
          </cell>
          <cell r="D593">
            <v>29526419</v>
          </cell>
          <cell r="E593">
            <v>41552567</v>
          </cell>
        </row>
        <row r="595">
          <cell r="B595">
            <v>5</v>
          </cell>
          <cell r="C595" t="str">
            <v>Installation  and shifting Charges</v>
          </cell>
        </row>
        <row r="596">
          <cell r="A596">
            <v>411401</v>
          </cell>
          <cell r="C596" t="str">
            <v>411401 VSAT Installation Costs</v>
          </cell>
          <cell r="D596">
            <v>25818978</v>
          </cell>
          <cell r="E596">
            <v>14106756</v>
          </cell>
        </row>
        <row r="597">
          <cell r="A597">
            <v>411402</v>
          </cell>
          <cell r="C597" t="str">
            <v>VSAT Shifting, Deinstallation &amp; Reinstallation</v>
          </cell>
          <cell r="D597">
            <v>2466384</v>
          </cell>
          <cell r="E597">
            <v>7223994</v>
          </cell>
        </row>
        <row r="598">
          <cell r="A598">
            <v>411403</v>
          </cell>
          <cell r="C598" t="str">
            <v>VSAT Installation Ancillary Costs</v>
          </cell>
          <cell r="D598">
            <v>4087674</v>
          </cell>
          <cell r="E598">
            <v>5539308</v>
          </cell>
        </row>
        <row r="600">
          <cell r="C600" t="str">
            <v>Sub Total</v>
          </cell>
          <cell r="D600">
            <v>32373036</v>
          </cell>
          <cell r="E600">
            <v>26870058</v>
          </cell>
        </row>
        <row r="602">
          <cell r="B602">
            <v>6</v>
          </cell>
          <cell r="C602" t="str">
            <v>Printing &amp; Stationary</v>
          </cell>
        </row>
        <row r="603">
          <cell r="A603">
            <v>411501</v>
          </cell>
          <cell r="C603" t="str">
            <v>411501 Printing &amp; Stationery</v>
          </cell>
          <cell r="D603">
            <v>3001244</v>
          </cell>
          <cell r="E603">
            <v>2959757</v>
          </cell>
        </row>
        <row r="604">
          <cell r="C604" t="str">
            <v>Sub Total</v>
          </cell>
          <cell r="D604">
            <v>3001244</v>
          </cell>
          <cell r="E604">
            <v>2959757</v>
          </cell>
        </row>
        <row r="606">
          <cell r="B606">
            <v>7</v>
          </cell>
          <cell r="C606" t="str">
            <v>Legal &amp; Professional Charges</v>
          </cell>
        </row>
        <row r="607">
          <cell r="A607">
            <v>411601</v>
          </cell>
          <cell r="C607" t="str">
            <v>411601 Professional &amp; Consultancy Services</v>
          </cell>
          <cell r="D607">
            <v>11307887</v>
          </cell>
          <cell r="E607">
            <v>27627052</v>
          </cell>
        </row>
        <row r="608">
          <cell r="A608">
            <v>411602</v>
          </cell>
          <cell r="C608" t="str">
            <v>411602 Legal Expenses</v>
          </cell>
          <cell r="D608">
            <v>231821</v>
          </cell>
          <cell r="E608">
            <v>217715</v>
          </cell>
        </row>
        <row r="609">
          <cell r="A609">
            <v>411603</v>
          </cell>
          <cell r="C609" t="str">
            <v>Internal Audit fee</v>
          </cell>
          <cell r="D609">
            <v>0</v>
          </cell>
          <cell r="E609">
            <v>0</v>
          </cell>
        </row>
        <row r="610">
          <cell r="A610">
            <v>411604</v>
          </cell>
          <cell r="C610" t="str">
            <v>Specialised Services</v>
          </cell>
          <cell r="D610">
            <v>10146022</v>
          </cell>
          <cell r="E610">
            <v>823114</v>
          </cell>
        </row>
        <row r="611">
          <cell r="A611">
            <v>411605</v>
          </cell>
          <cell r="C611" t="str">
            <v>Placement Consultancy Services</v>
          </cell>
          <cell r="D611">
            <v>545419</v>
          </cell>
          <cell r="E611">
            <v>168679</v>
          </cell>
        </row>
        <row r="612">
          <cell r="A612">
            <v>413901</v>
          </cell>
          <cell r="C612" t="str">
            <v>Technical Consultancy to HNS</v>
          </cell>
          <cell r="D612">
            <v>11287175</v>
          </cell>
          <cell r="E612">
            <v>0</v>
          </cell>
        </row>
        <row r="614">
          <cell r="C614" t="str">
            <v>Sub Total</v>
          </cell>
          <cell r="D614">
            <v>33518324</v>
          </cell>
          <cell r="E614">
            <v>28836560</v>
          </cell>
        </row>
        <row r="616">
          <cell r="B616">
            <v>8</v>
          </cell>
          <cell r="C616" t="str">
            <v>Software Development and Consultancy</v>
          </cell>
        </row>
        <row r="618">
          <cell r="C618" t="str">
            <v>Sub Total</v>
          </cell>
          <cell r="D618">
            <v>0</v>
          </cell>
          <cell r="E618">
            <v>0</v>
          </cell>
        </row>
        <row r="620">
          <cell r="B620">
            <v>9</v>
          </cell>
          <cell r="C620" t="str">
            <v>Communication Expenses</v>
          </cell>
        </row>
        <row r="621">
          <cell r="A621">
            <v>411801</v>
          </cell>
          <cell r="C621" t="str">
            <v>411801 Telephone  Expenses</v>
          </cell>
          <cell r="D621">
            <v>9249327</v>
          </cell>
          <cell r="E621">
            <v>13358987</v>
          </cell>
        </row>
        <row r="622">
          <cell r="A622">
            <v>411802</v>
          </cell>
          <cell r="C622" t="str">
            <v>411802 Cellphone  Expenses</v>
          </cell>
          <cell r="D622">
            <v>3229647</v>
          </cell>
          <cell r="E622">
            <v>4068396</v>
          </cell>
        </row>
        <row r="623">
          <cell r="A623">
            <v>411803</v>
          </cell>
          <cell r="C623" t="str">
            <v>411803 Postage &amp; Courier</v>
          </cell>
          <cell r="D623">
            <v>1143177</v>
          </cell>
          <cell r="E623">
            <v>799661</v>
          </cell>
        </row>
        <row r="624">
          <cell r="A624">
            <v>411804</v>
          </cell>
          <cell r="C624" t="str">
            <v>411804 Telephone Residence</v>
          </cell>
          <cell r="D624">
            <v>1601326</v>
          </cell>
          <cell r="E624">
            <v>1733175</v>
          </cell>
        </row>
        <row r="626">
          <cell r="C626" t="str">
            <v>Sub Total</v>
          </cell>
          <cell r="D626">
            <v>15223477</v>
          </cell>
          <cell r="E626">
            <v>19960219</v>
          </cell>
        </row>
        <row r="628">
          <cell r="B628">
            <v>10</v>
          </cell>
          <cell r="C628" t="str">
            <v>Customer Maintenance</v>
          </cell>
        </row>
        <row r="629">
          <cell r="A629">
            <v>411901</v>
          </cell>
          <cell r="C629" t="str">
            <v>411901 CAC Charges to HNS</v>
          </cell>
          <cell r="D629">
            <v>6182475</v>
          </cell>
          <cell r="E629">
            <v>4066575</v>
          </cell>
        </row>
        <row r="630">
          <cell r="A630">
            <v>411902</v>
          </cell>
          <cell r="C630" t="str">
            <v>411902 Franchisee Call Charges - VSAT under warranty</v>
          </cell>
          <cell r="D630">
            <v>27500</v>
          </cell>
          <cell r="E630">
            <v>33500</v>
          </cell>
        </row>
        <row r="631">
          <cell r="A631">
            <v>411903</v>
          </cell>
          <cell r="C631" t="str">
            <v>411903 Franchisee Call Charges - VSAT otherthan warranty</v>
          </cell>
          <cell r="D631">
            <v>1074043</v>
          </cell>
          <cell r="E631">
            <v>818550</v>
          </cell>
        </row>
        <row r="632">
          <cell r="A632">
            <v>411806</v>
          </cell>
          <cell r="C632" t="str">
            <v>411806 Leaseline Charges</v>
          </cell>
          <cell r="D632">
            <v>-513602</v>
          </cell>
          <cell r="E632">
            <v>4563208</v>
          </cell>
        </row>
        <row r="633">
          <cell r="A633">
            <v>411807</v>
          </cell>
          <cell r="C633" t="str">
            <v>411807 Leaseline Charges for Customers</v>
          </cell>
          <cell r="D633">
            <v>9140818</v>
          </cell>
          <cell r="E633">
            <v>3021204</v>
          </cell>
        </row>
        <row r="634">
          <cell r="A634">
            <v>411904</v>
          </cell>
          <cell r="C634" t="str">
            <v>411904 Franchisee AMC  - VSAT under warranty</v>
          </cell>
          <cell r="D634">
            <v>243460</v>
          </cell>
          <cell r="E634">
            <v>232500</v>
          </cell>
        </row>
        <row r="635">
          <cell r="A635">
            <v>411905</v>
          </cell>
          <cell r="C635" t="str">
            <v>411905 Franchisee AMC  - VSAT otherthan warranty</v>
          </cell>
          <cell r="D635">
            <v>14804722</v>
          </cell>
          <cell r="E635">
            <v>8022658</v>
          </cell>
        </row>
        <row r="636">
          <cell r="A636">
            <v>412302</v>
          </cell>
          <cell r="C636" t="str">
            <v>412302 Repairs VSAT Equipment - Imported</v>
          </cell>
          <cell r="D636">
            <v>12067176</v>
          </cell>
          <cell r="E636">
            <v>6120098</v>
          </cell>
        </row>
        <row r="637">
          <cell r="A637">
            <v>412303</v>
          </cell>
          <cell r="C637" t="str">
            <v>412303 Repairs VSAT Equipment - Local</v>
          </cell>
          <cell r="D637">
            <v>418900</v>
          </cell>
          <cell r="E637">
            <v>515200</v>
          </cell>
        </row>
        <row r="638">
          <cell r="A638">
            <v>411906</v>
          </cell>
          <cell r="C638" t="str">
            <v>411906 Other warranty costs</v>
          </cell>
          <cell r="D638">
            <v>2537686</v>
          </cell>
          <cell r="E638">
            <v>-1143905</v>
          </cell>
        </row>
        <row r="640">
          <cell r="C640" t="str">
            <v>Sub Total</v>
          </cell>
          <cell r="D640">
            <v>45983178</v>
          </cell>
          <cell r="E640">
            <v>26249588</v>
          </cell>
        </row>
        <row r="642">
          <cell r="B642">
            <v>11</v>
          </cell>
          <cell r="C642" t="str">
            <v>Repairs &amp; Maintenance</v>
          </cell>
        </row>
        <row r="644">
          <cell r="A644">
            <v>412101</v>
          </cell>
          <cell r="C644" t="str">
            <v>412101 Repairs &amp; Maintainence - Plant &amp; Machinery</v>
          </cell>
          <cell r="D644">
            <v>8341112</v>
          </cell>
          <cell r="E644">
            <v>5738721</v>
          </cell>
        </row>
        <row r="646">
          <cell r="A646">
            <v>412301</v>
          </cell>
          <cell r="C646" t="str">
            <v>412301 Repairs &amp; Maintainence - Office Eqpt &amp; Fur. &amp; Fix.</v>
          </cell>
          <cell r="D646">
            <v>3643557</v>
          </cell>
          <cell r="E646">
            <v>2057683</v>
          </cell>
        </row>
        <row r="648">
          <cell r="A648">
            <v>412201</v>
          </cell>
          <cell r="C648" t="str">
            <v>412201 Repairs &amp; Maintainence - Vehicles</v>
          </cell>
          <cell r="D648">
            <v>13691</v>
          </cell>
          <cell r="E648">
            <v>56663</v>
          </cell>
        </row>
        <row r="649">
          <cell r="A649">
            <v>412001</v>
          </cell>
          <cell r="C649" t="str">
            <v>412001 Repairs &amp; Maintainence - Buildings</v>
          </cell>
          <cell r="D649">
            <v>723971</v>
          </cell>
          <cell r="E649">
            <v>509350</v>
          </cell>
        </row>
        <row r="650">
          <cell r="A650">
            <v>412304</v>
          </cell>
          <cell r="C650" t="str">
            <v>412304 Repairs &amp; Maintainence - Others</v>
          </cell>
          <cell r="D650">
            <v>413301</v>
          </cell>
          <cell r="E650">
            <v>245241</v>
          </cell>
        </row>
        <row r="651">
          <cell r="D651">
            <v>1150963</v>
          </cell>
          <cell r="E651">
            <v>811254</v>
          </cell>
        </row>
        <row r="653">
          <cell r="C653" t="str">
            <v>Sub Total</v>
          </cell>
          <cell r="D653">
            <v>13135632</v>
          </cell>
          <cell r="E653">
            <v>8607658</v>
          </cell>
        </row>
        <row r="655">
          <cell r="B655">
            <v>12</v>
          </cell>
          <cell r="C655" t="str">
            <v xml:space="preserve">License Fee </v>
          </cell>
        </row>
        <row r="656">
          <cell r="A656">
            <v>412401</v>
          </cell>
          <cell r="C656" t="str">
            <v>412401 DOT License fee</v>
          </cell>
          <cell r="D656">
            <v>63782600</v>
          </cell>
          <cell r="E656">
            <v>31062034</v>
          </cell>
        </row>
        <row r="657">
          <cell r="A657">
            <v>412402</v>
          </cell>
          <cell r="C657" t="str">
            <v>412402 WPC Royalty</v>
          </cell>
          <cell r="D657">
            <v>0</v>
          </cell>
          <cell r="E657">
            <v>0</v>
          </cell>
        </row>
        <row r="658">
          <cell r="A658">
            <v>412403</v>
          </cell>
          <cell r="C658" t="str">
            <v>412403 WPC Operating  License fee</v>
          </cell>
          <cell r="D658">
            <v>23456515</v>
          </cell>
          <cell r="E658">
            <v>14782040</v>
          </cell>
        </row>
        <row r="659">
          <cell r="A659">
            <v>412404</v>
          </cell>
          <cell r="C659" t="str">
            <v>412404 Satellite Access Charges</v>
          </cell>
          <cell r="D659">
            <v>0</v>
          </cell>
          <cell r="E659">
            <v>0</v>
          </cell>
        </row>
        <row r="661">
          <cell r="C661" t="str">
            <v>Sub Total</v>
          </cell>
          <cell r="D661">
            <v>87239115</v>
          </cell>
          <cell r="E661">
            <v>45844074</v>
          </cell>
        </row>
        <row r="663">
          <cell r="B663">
            <v>13</v>
          </cell>
          <cell r="C663" t="str">
            <v>Auditors Remuneration:</v>
          </cell>
        </row>
        <row r="664">
          <cell r="A664">
            <v>412501</v>
          </cell>
          <cell r="C664" t="str">
            <v>412501 Statutory Audit fee</v>
          </cell>
          <cell r="D664">
            <v>750000</v>
          </cell>
          <cell r="E664">
            <v>630000</v>
          </cell>
        </row>
        <row r="665">
          <cell r="A665">
            <v>412502</v>
          </cell>
          <cell r="C665" t="str">
            <v>412502 Tax Audit Fee</v>
          </cell>
          <cell r="D665">
            <v>250000</v>
          </cell>
          <cell r="E665">
            <v>220000</v>
          </cell>
        </row>
        <row r="666">
          <cell r="A666">
            <v>412503</v>
          </cell>
          <cell r="C666" t="str">
            <v>Certification  fee</v>
          </cell>
          <cell r="D666">
            <v>286125</v>
          </cell>
          <cell r="E666">
            <v>781625</v>
          </cell>
        </row>
        <row r="667">
          <cell r="A667">
            <v>412504</v>
          </cell>
          <cell r="C667" t="str">
            <v>412504 Out of Pocket Expenses.</v>
          </cell>
          <cell r="D667">
            <v>122358</v>
          </cell>
          <cell r="E667">
            <v>64810</v>
          </cell>
        </row>
        <row r="669">
          <cell r="C669" t="str">
            <v>Sub Total</v>
          </cell>
          <cell r="D669">
            <v>1408483</v>
          </cell>
          <cell r="E669">
            <v>1696435</v>
          </cell>
        </row>
        <row r="671">
          <cell r="B671">
            <v>14</v>
          </cell>
          <cell r="C671" t="str">
            <v>Provision for Doubtful Debts and Advances</v>
          </cell>
        </row>
        <row r="672">
          <cell r="A672">
            <v>412602</v>
          </cell>
          <cell r="C672" t="str">
            <v>412602 Provision for Doubtful Advances</v>
          </cell>
          <cell r="D672">
            <v>0</v>
          </cell>
          <cell r="E672">
            <v>1654482</v>
          </cell>
        </row>
        <row r="673">
          <cell r="A673">
            <v>412601</v>
          </cell>
          <cell r="C673" t="str">
            <v>Provision for Doubtful Debts</v>
          </cell>
          <cell r="D673">
            <v>12535110</v>
          </cell>
          <cell r="E673">
            <v>12747686</v>
          </cell>
        </row>
        <row r="675">
          <cell r="C675" t="str">
            <v>Sub Total</v>
          </cell>
          <cell r="D675">
            <v>12535110</v>
          </cell>
          <cell r="E675">
            <v>14402168</v>
          </cell>
        </row>
        <row r="677">
          <cell r="B677">
            <v>15</v>
          </cell>
          <cell r="C677" t="str">
            <v>Rates &amp; Taxes</v>
          </cell>
        </row>
        <row r="679">
          <cell r="A679">
            <v>413702</v>
          </cell>
          <cell r="C679" t="str">
            <v>413702 Sales tax Expenses</v>
          </cell>
          <cell r="D679">
            <v>1063276</v>
          </cell>
          <cell r="E679">
            <v>1258043</v>
          </cell>
        </row>
        <row r="680">
          <cell r="A680">
            <v>413703</v>
          </cell>
          <cell r="C680" t="str">
            <v>413703 Muncipal Taxes</v>
          </cell>
          <cell r="D680">
            <v>357179</v>
          </cell>
          <cell r="E680">
            <v>295968</v>
          </cell>
        </row>
        <row r="681">
          <cell r="A681">
            <v>413707</v>
          </cell>
          <cell r="C681" t="str">
            <v>Service Tax</v>
          </cell>
          <cell r="D681">
            <v>285787</v>
          </cell>
          <cell r="E681">
            <v>73793</v>
          </cell>
        </row>
        <row r="684">
          <cell r="C684" t="str">
            <v>Sub Total</v>
          </cell>
          <cell r="D684">
            <v>1706242</v>
          </cell>
          <cell r="E684">
            <v>1627804</v>
          </cell>
        </row>
        <row r="686">
          <cell r="B686">
            <v>16</v>
          </cell>
          <cell r="C686" t="str">
            <v>Bad Debts and Write offs</v>
          </cell>
        </row>
        <row r="687">
          <cell r="A687">
            <v>412701</v>
          </cell>
          <cell r="C687" t="str">
            <v>412701 Bad Debts written off</v>
          </cell>
          <cell r="D687">
            <v>622553</v>
          </cell>
          <cell r="E687">
            <v>5085973</v>
          </cell>
        </row>
        <row r="688">
          <cell r="A688">
            <v>412703</v>
          </cell>
          <cell r="C688" t="str">
            <v>412703 Debit Balances written off</v>
          </cell>
          <cell r="D688">
            <v>15533</v>
          </cell>
          <cell r="E688">
            <v>80730</v>
          </cell>
        </row>
        <row r="690">
          <cell r="C690" t="str">
            <v>Sub Total</v>
          </cell>
          <cell r="D690">
            <v>638086</v>
          </cell>
          <cell r="E690">
            <v>5166703</v>
          </cell>
        </row>
        <row r="692">
          <cell r="B692">
            <v>17</v>
          </cell>
          <cell r="C692" t="str">
            <v>Provision for Liquidated Damages</v>
          </cell>
        </row>
        <row r="693">
          <cell r="A693">
            <v>414039</v>
          </cell>
          <cell r="C693" t="str">
            <v>414039 Liquidated Damages</v>
          </cell>
          <cell r="D693">
            <v>9252496</v>
          </cell>
          <cell r="E693">
            <v>3799661</v>
          </cell>
        </row>
        <row r="694">
          <cell r="C694" t="str">
            <v>Sub Total</v>
          </cell>
          <cell r="D694">
            <v>9252496</v>
          </cell>
          <cell r="E694">
            <v>3799661</v>
          </cell>
        </row>
        <row r="696">
          <cell r="B696">
            <v>18</v>
          </cell>
          <cell r="C696" t="str">
            <v>Advertisement, Publicity &amp; Sales Promotion</v>
          </cell>
        </row>
        <row r="698">
          <cell r="C698" t="str">
            <v>Sub Total</v>
          </cell>
          <cell r="D698">
            <v>0</v>
          </cell>
          <cell r="E698">
            <v>0</v>
          </cell>
        </row>
        <row r="700">
          <cell r="B700">
            <v>19</v>
          </cell>
          <cell r="C700" t="str">
            <v>Consumables</v>
          </cell>
        </row>
        <row r="701">
          <cell r="A701">
            <v>412901</v>
          </cell>
          <cell r="C701" t="str">
            <v>412901 Consumables</v>
          </cell>
          <cell r="D701">
            <v>3931974</v>
          </cell>
          <cell r="E701">
            <v>2927462</v>
          </cell>
        </row>
        <row r="702">
          <cell r="A702">
            <v>412902</v>
          </cell>
          <cell r="C702" t="str">
            <v>412902 Components</v>
          </cell>
          <cell r="D702">
            <v>-578652</v>
          </cell>
          <cell r="E702">
            <v>6012968</v>
          </cell>
        </row>
        <row r="704">
          <cell r="C704" t="str">
            <v>Sub Total</v>
          </cell>
          <cell r="D704">
            <v>3353322</v>
          </cell>
          <cell r="E704">
            <v>8940430</v>
          </cell>
        </row>
        <row r="706">
          <cell r="B706">
            <v>20</v>
          </cell>
          <cell r="C706" t="str">
            <v>Provision for Impairment of Investment</v>
          </cell>
        </row>
        <row r="708">
          <cell r="B708">
            <v>21</v>
          </cell>
          <cell r="C708" t="str">
            <v>Warranty costs</v>
          </cell>
        </row>
        <row r="710">
          <cell r="C710" t="str">
            <v>Sub Total</v>
          </cell>
          <cell r="D710">
            <v>0</v>
          </cell>
          <cell r="E710">
            <v>0</v>
          </cell>
        </row>
        <row r="712">
          <cell r="B712">
            <v>22</v>
          </cell>
          <cell r="C712" t="str">
            <v>Power &amp; Fuel</v>
          </cell>
        </row>
        <row r="713">
          <cell r="A713">
            <v>413001</v>
          </cell>
          <cell r="C713" t="str">
            <v>413001 Electricity &amp; Power</v>
          </cell>
          <cell r="D713">
            <v>10633665</v>
          </cell>
          <cell r="E713">
            <v>6368819</v>
          </cell>
        </row>
        <row r="714">
          <cell r="A714">
            <v>413002</v>
          </cell>
          <cell r="C714" t="str">
            <v>413002 DG set running expenses</v>
          </cell>
          <cell r="D714">
            <v>4328371</v>
          </cell>
          <cell r="E714">
            <v>11473092</v>
          </cell>
        </row>
        <row r="716">
          <cell r="C716" t="str">
            <v>Sub Total</v>
          </cell>
          <cell r="D716">
            <v>14962036</v>
          </cell>
          <cell r="E716">
            <v>17841911</v>
          </cell>
        </row>
        <row r="718">
          <cell r="B718">
            <v>23</v>
          </cell>
          <cell r="C718" t="str">
            <v>Space Segment Charges</v>
          </cell>
        </row>
        <row r="719">
          <cell r="A719">
            <v>411805</v>
          </cell>
          <cell r="C719" t="str">
            <v>411805 Internet Account fees</v>
          </cell>
          <cell r="D719">
            <v>10899272</v>
          </cell>
          <cell r="E719">
            <v>8432783</v>
          </cell>
        </row>
        <row r="720">
          <cell r="A720">
            <v>413101</v>
          </cell>
          <cell r="C720" t="str">
            <v>413101 Transponder fee Ext C Band</v>
          </cell>
          <cell r="D720">
            <v>48778544</v>
          </cell>
          <cell r="E720">
            <v>54718805</v>
          </cell>
        </row>
        <row r="721">
          <cell r="A721">
            <v>413102</v>
          </cell>
          <cell r="C721" t="str">
            <v>Transponder fee KU  Band</v>
          </cell>
          <cell r="D721">
            <v>40540773</v>
          </cell>
          <cell r="E721">
            <v>25639606</v>
          </cell>
        </row>
        <row r="725">
          <cell r="C725" t="str">
            <v>Sub Total</v>
          </cell>
          <cell r="D725">
            <v>100218589</v>
          </cell>
          <cell r="E725">
            <v>88791194</v>
          </cell>
        </row>
        <row r="727">
          <cell r="A727">
            <v>413301</v>
          </cell>
          <cell r="C727" t="str">
            <v>IDL- Faculty expenses</v>
          </cell>
          <cell r="D727">
            <v>2307708</v>
          </cell>
          <cell r="E727">
            <v>97000</v>
          </cell>
        </row>
        <row r="728">
          <cell r="A728">
            <v>413302</v>
          </cell>
          <cell r="C728" t="str">
            <v>IDL-Content Partner Costs</v>
          </cell>
          <cell r="D728">
            <v>4726841</v>
          </cell>
          <cell r="E728">
            <v>73290</v>
          </cell>
        </row>
        <row r="729">
          <cell r="A729">
            <v>413304</v>
          </cell>
          <cell r="C729" t="str">
            <v>IDL- Franchisee Operating Costs</v>
          </cell>
          <cell r="D729">
            <v>9600942</v>
          </cell>
          <cell r="E729">
            <v>0</v>
          </cell>
        </row>
        <row r="730">
          <cell r="C730" t="str">
            <v>Sub Total</v>
          </cell>
          <cell r="D730">
            <v>16635491</v>
          </cell>
          <cell r="E730">
            <v>170290</v>
          </cell>
        </row>
        <row r="732">
          <cell r="B732">
            <v>24</v>
          </cell>
          <cell r="C732" t="str">
            <v>Exchange Loss</v>
          </cell>
        </row>
        <row r="733">
          <cell r="A733">
            <v>413401</v>
          </cell>
          <cell r="C733" t="str">
            <v>413401 Foreign Exchange Loss</v>
          </cell>
          <cell r="D733">
            <v>9263878</v>
          </cell>
          <cell r="E733">
            <v>12750451</v>
          </cell>
        </row>
        <row r="734">
          <cell r="A734">
            <v>310303</v>
          </cell>
          <cell r="C734" t="str">
            <v>310303 Exchange Gain</v>
          </cell>
          <cell r="D734">
            <v>-16454019</v>
          </cell>
          <cell r="E734">
            <v>-378652</v>
          </cell>
        </row>
        <row r="736">
          <cell r="C736" t="str">
            <v>Sub Total</v>
          </cell>
          <cell r="D736">
            <v>-7190141</v>
          </cell>
          <cell r="E736">
            <v>12371799</v>
          </cell>
        </row>
        <row r="738">
          <cell r="A738">
            <v>413601</v>
          </cell>
          <cell r="B738">
            <v>25</v>
          </cell>
          <cell r="C738" t="str">
            <v>Wealth Tax</v>
          </cell>
          <cell r="D738">
            <v>21760</v>
          </cell>
          <cell r="E738">
            <v>17400</v>
          </cell>
        </row>
        <row r="740">
          <cell r="B740">
            <v>27</v>
          </cell>
          <cell r="C740" t="str">
            <v>Provision For loose tools</v>
          </cell>
          <cell r="D740">
            <v>0</v>
          </cell>
          <cell r="E740">
            <v>0</v>
          </cell>
        </row>
        <row r="742">
          <cell r="B742">
            <v>28</v>
          </cell>
          <cell r="C742" t="str">
            <v>Miscellaneous Expenses</v>
          </cell>
        </row>
        <row r="743">
          <cell r="A743">
            <v>411006</v>
          </cell>
          <cell r="C743" t="str">
            <v>Rent - Hub</v>
          </cell>
          <cell r="D743">
            <v>0</v>
          </cell>
          <cell r="E743">
            <v>0</v>
          </cell>
        </row>
        <row r="744">
          <cell r="A744">
            <v>411701</v>
          </cell>
          <cell r="C744" t="str">
            <v>411701 Software Development &amp; Consultancy</v>
          </cell>
          <cell r="D744">
            <v>1969004</v>
          </cell>
          <cell r="E744">
            <v>3902000</v>
          </cell>
        </row>
        <row r="745">
          <cell r="A745">
            <v>411702</v>
          </cell>
          <cell r="C745" t="str">
            <v>411702 Software Expenses</v>
          </cell>
          <cell r="D745">
            <v>1692683</v>
          </cell>
          <cell r="E745">
            <v>1923535</v>
          </cell>
        </row>
        <row r="746">
          <cell r="A746">
            <v>413201</v>
          </cell>
          <cell r="C746" t="str">
            <v>Internet Services</v>
          </cell>
          <cell r="D746">
            <v>0</v>
          </cell>
          <cell r="E746">
            <v>0</v>
          </cell>
        </row>
        <row r="747">
          <cell r="A747">
            <v>413704</v>
          </cell>
          <cell r="C747" t="str">
            <v>413704 Filing Fees</v>
          </cell>
          <cell r="D747">
            <v>33845</v>
          </cell>
          <cell r="E747">
            <v>25655</v>
          </cell>
        </row>
        <row r="748">
          <cell r="A748">
            <v>413705</v>
          </cell>
          <cell r="C748" t="str">
            <v>413705 Regulatory Expenses</v>
          </cell>
          <cell r="D748">
            <v>1118800</v>
          </cell>
          <cell r="E748">
            <v>1852478</v>
          </cell>
        </row>
        <row r="749">
          <cell r="A749">
            <v>413706</v>
          </cell>
          <cell r="C749" t="str">
            <v>413706 Professional Tax Registration</v>
          </cell>
          <cell r="D749">
            <v>10230</v>
          </cell>
          <cell r="E749">
            <v>15658</v>
          </cell>
        </row>
        <row r="750">
          <cell r="A750">
            <v>414001</v>
          </cell>
          <cell r="C750" t="str">
            <v>414001 Security Services</v>
          </cell>
          <cell r="D750">
            <v>729916</v>
          </cell>
          <cell r="E750">
            <v>865362</v>
          </cell>
        </row>
        <row r="751">
          <cell r="A751">
            <v>414002</v>
          </cell>
          <cell r="C751" t="str">
            <v>414002 Housekeeping Expenses</v>
          </cell>
          <cell r="D751">
            <v>8046044</v>
          </cell>
          <cell r="E751">
            <v>7936203</v>
          </cell>
        </row>
        <row r="752">
          <cell r="A752">
            <v>414003</v>
          </cell>
          <cell r="C752" t="str">
            <v>414003 Guest House Expenses</v>
          </cell>
          <cell r="D752">
            <v>457025</v>
          </cell>
          <cell r="E752">
            <v>345603</v>
          </cell>
        </row>
        <row r="753">
          <cell r="A753">
            <v>414004</v>
          </cell>
          <cell r="C753" t="str">
            <v>414004 Eqpt Hire Charges</v>
          </cell>
          <cell r="D753">
            <v>545880</v>
          </cell>
          <cell r="E753">
            <v>238252</v>
          </cell>
        </row>
        <row r="754">
          <cell r="A754">
            <v>414005</v>
          </cell>
          <cell r="C754" t="str">
            <v>414005 Water Charges</v>
          </cell>
          <cell r="D754">
            <v>417555</v>
          </cell>
          <cell r="E754">
            <v>830020</v>
          </cell>
        </row>
        <row r="755">
          <cell r="A755">
            <v>414021</v>
          </cell>
          <cell r="C755" t="str">
            <v>414021 Recruitment Health Check up.</v>
          </cell>
          <cell r="D755">
            <v>123870</v>
          </cell>
          <cell r="E755">
            <v>109850</v>
          </cell>
        </row>
        <row r="756">
          <cell r="A756">
            <v>414022</v>
          </cell>
          <cell r="C756" t="str">
            <v>414022 Recruitment  Fare Reimbursement</v>
          </cell>
          <cell r="D756">
            <v>55810</v>
          </cell>
          <cell r="E756">
            <v>68504</v>
          </cell>
        </row>
        <row r="757">
          <cell r="A757">
            <v>414023</v>
          </cell>
          <cell r="C757" t="str">
            <v>414023 Training  &amp; Seminar Expenses</v>
          </cell>
          <cell r="D757">
            <v>1453295</v>
          </cell>
          <cell r="E757">
            <v>912757</v>
          </cell>
        </row>
        <row r="758">
          <cell r="A758">
            <v>414031</v>
          </cell>
          <cell r="C758" t="str">
            <v>414031 Corporate Membership fee</v>
          </cell>
          <cell r="D758">
            <v>323000</v>
          </cell>
          <cell r="E758">
            <v>246843</v>
          </cell>
        </row>
        <row r="759">
          <cell r="A759">
            <v>414032</v>
          </cell>
          <cell r="C759" t="str">
            <v>414032 Books &amp; Periodicals</v>
          </cell>
          <cell r="D759">
            <v>193470</v>
          </cell>
          <cell r="E759">
            <v>123764</v>
          </cell>
        </row>
        <row r="760">
          <cell r="A760">
            <v>414033</v>
          </cell>
          <cell r="C760" t="str">
            <v>414033 Tender fee</v>
          </cell>
          <cell r="D760">
            <v>131899</v>
          </cell>
          <cell r="E760">
            <v>110460</v>
          </cell>
        </row>
        <row r="761">
          <cell r="A761">
            <v>414034</v>
          </cell>
          <cell r="C761" t="str">
            <v>414034 Donations</v>
          </cell>
          <cell r="D761">
            <v>0</v>
          </cell>
          <cell r="E761">
            <v>266722</v>
          </cell>
        </row>
        <row r="762">
          <cell r="A762">
            <v>414036</v>
          </cell>
          <cell r="C762" t="str">
            <v>414036 Credit Card Subscription</v>
          </cell>
          <cell r="D762">
            <v>75617</v>
          </cell>
          <cell r="E762">
            <v>116168</v>
          </cell>
        </row>
        <row r="763">
          <cell r="A763">
            <v>414038</v>
          </cell>
          <cell r="C763" t="str">
            <v>414038 Domain Registration Charges</v>
          </cell>
          <cell r="D763">
            <v>3000</v>
          </cell>
          <cell r="E763">
            <v>9625</v>
          </cell>
        </row>
        <row r="764">
          <cell r="A764">
            <v>413303</v>
          </cell>
          <cell r="C764" t="str">
            <v>IDL-Course material Costs/ Recovery</v>
          </cell>
          <cell r="D764">
            <v>273230</v>
          </cell>
          <cell r="E764">
            <v>8191</v>
          </cell>
        </row>
        <row r="765">
          <cell r="A765">
            <v>413305</v>
          </cell>
          <cell r="C765" t="str">
            <v>IDL-Examination Cost</v>
          </cell>
          <cell r="D765">
            <v>220000</v>
          </cell>
          <cell r="E765">
            <v>0</v>
          </cell>
        </row>
        <row r="766">
          <cell r="A766">
            <v>414099</v>
          </cell>
          <cell r="C766" t="str">
            <v>414099 Micellaneous Expenses</v>
          </cell>
          <cell r="D766">
            <v>19450</v>
          </cell>
          <cell r="E766">
            <v>39211</v>
          </cell>
        </row>
        <row r="768">
          <cell r="C768" t="str">
            <v>Sub Total</v>
          </cell>
          <cell r="D768">
            <v>17893623</v>
          </cell>
          <cell r="E768">
            <v>19946861</v>
          </cell>
        </row>
        <row r="770">
          <cell r="C770" t="str">
            <v>Schedule total</v>
          </cell>
          <cell r="D770">
            <v>464372277</v>
          </cell>
          <cell r="E770">
            <v>407471966</v>
          </cell>
        </row>
        <row r="772">
          <cell r="B772" t="str">
            <v>Schedule N</v>
          </cell>
          <cell r="C772" t="str">
            <v>SELLING &amp; DISTRIBUTION EXPENSES</v>
          </cell>
        </row>
        <row r="774">
          <cell r="B774">
            <v>1</v>
          </cell>
          <cell r="C774" t="str">
            <v>Freight &amp; Forwarding Charges</v>
          </cell>
        </row>
        <row r="775">
          <cell r="A775">
            <v>414011</v>
          </cell>
          <cell r="C775" t="str">
            <v>414011 Octroi Stock Transfer</v>
          </cell>
          <cell r="D775">
            <v>2194099</v>
          </cell>
          <cell r="E775">
            <v>1376272</v>
          </cell>
        </row>
        <row r="776">
          <cell r="A776">
            <v>414012</v>
          </cell>
          <cell r="C776" t="str">
            <v>414012 Octroi Non recoverable</v>
          </cell>
          <cell r="D776">
            <v>-653179</v>
          </cell>
          <cell r="E776">
            <v>1692330</v>
          </cell>
        </row>
        <row r="777">
          <cell r="A777">
            <v>414015</v>
          </cell>
          <cell r="C777" t="str">
            <v>414015 Freight outwards - Stock Transfer</v>
          </cell>
          <cell r="D777">
            <v>4130501</v>
          </cell>
          <cell r="E777">
            <v>5062729</v>
          </cell>
        </row>
        <row r="778">
          <cell r="A778">
            <v>414016</v>
          </cell>
          <cell r="C778" t="str">
            <v>414016 Freight outwards non recoverable</v>
          </cell>
          <cell r="D778">
            <v>11203667</v>
          </cell>
          <cell r="E778">
            <v>3161218</v>
          </cell>
        </row>
        <row r="779">
          <cell r="A779">
            <v>414037</v>
          </cell>
          <cell r="C779" t="str">
            <v>414037 Warehouse Ser. Chrgs</v>
          </cell>
          <cell r="D779">
            <v>1774841</v>
          </cell>
          <cell r="E779">
            <v>1784500</v>
          </cell>
        </row>
        <row r="780">
          <cell r="C780" t="str">
            <v>Sub Total</v>
          </cell>
          <cell r="D780">
            <v>18649929</v>
          </cell>
          <cell r="E780">
            <v>13077049</v>
          </cell>
        </row>
        <row r="783">
          <cell r="B783">
            <v>2</v>
          </cell>
          <cell r="C783" t="str">
            <v>Advertisement, Publicity &amp; Sales Promotion</v>
          </cell>
        </row>
        <row r="784">
          <cell r="A784">
            <v>412801</v>
          </cell>
          <cell r="C784" t="str">
            <v>412801 Advertisement  &amp; Publicity</v>
          </cell>
          <cell r="D784">
            <v>1740970</v>
          </cell>
          <cell r="E784">
            <v>4544669</v>
          </cell>
        </row>
        <row r="785">
          <cell r="A785">
            <v>412811</v>
          </cell>
          <cell r="C785" t="str">
            <v>IDL- Advertisement Costs/ Recovery</v>
          </cell>
          <cell r="D785">
            <v>3405433</v>
          </cell>
          <cell r="E785">
            <v>0</v>
          </cell>
        </row>
        <row r="786">
          <cell r="A786">
            <v>412802</v>
          </cell>
          <cell r="C786" t="str">
            <v>412802 Corporate Communication</v>
          </cell>
          <cell r="D786">
            <v>107386</v>
          </cell>
          <cell r="E786">
            <v>5617006</v>
          </cell>
        </row>
        <row r="787">
          <cell r="A787">
            <v>412803</v>
          </cell>
          <cell r="C787" t="str">
            <v>412803 Sales Representative Expenses</v>
          </cell>
          <cell r="D787">
            <v>1507761</v>
          </cell>
          <cell r="E787">
            <v>9994423</v>
          </cell>
        </row>
        <row r="788">
          <cell r="A788">
            <v>412804</v>
          </cell>
          <cell r="C788" t="str">
            <v>412804 Sponsorship for Seminars</v>
          </cell>
          <cell r="D788">
            <v>292500</v>
          </cell>
          <cell r="E788">
            <v>29472</v>
          </cell>
        </row>
        <row r="789">
          <cell r="A789">
            <v>412805</v>
          </cell>
          <cell r="C789" t="str">
            <v>412805 User Forum / Meet Expenses</v>
          </cell>
          <cell r="D789">
            <v>249462</v>
          </cell>
          <cell r="E789">
            <v>227597</v>
          </cell>
        </row>
        <row r="790">
          <cell r="A790">
            <v>412806</v>
          </cell>
          <cell r="C790" t="str">
            <v>412806 Entertainment</v>
          </cell>
          <cell r="D790">
            <v>552147</v>
          </cell>
          <cell r="E790">
            <v>544897</v>
          </cell>
        </row>
        <row r="791">
          <cell r="A791">
            <v>412807</v>
          </cell>
          <cell r="C791" t="str">
            <v>412807 Gifts &amp; Presents</v>
          </cell>
          <cell r="D791">
            <v>328417</v>
          </cell>
          <cell r="E791">
            <v>512085</v>
          </cell>
        </row>
        <row r="792">
          <cell r="C792" t="str">
            <v>Sub Total</v>
          </cell>
          <cell r="D792">
            <v>8184076</v>
          </cell>
          <cell r="E792">
            <v>21470149</v>
          </cell>
        </row>
        <row r="794">
          <cell r="C794" t="str">
            <v>Schedule total</v>
          </cell>
          <cell r="D794">
            <v>26834005</v>
          </cell>
          <cell r="E794">
            <v>34547198</v>
          </cell>
        </row>
        <row r="797">
          <cell r="B797" t="str">
            <v>Schedule O</v>
          </cell>
          <cell r="C797" t="str">
            <v>INTEREST &amp; FINANCE CHARGES</v>
          </cell>
        </row>
        <row r="799">
          <cell r="B799">
            <v>1</v>
          </cell>
          <cell r="C799" t="str">
            <v>Interest on Term Loans</v>
          </cell>
        </row>
        <row r="800">
          <cell r="A800">
            <v>420001</v>
          </cell>
          <cell r="C800" t="str">
            <v>420001 Interest on Term Loan - ABN Amro Bank</v>
          </cell>
          <cell r="D800">
            <v>16785587</v>
          </cell>
          <cell r="E800">
            <v>16529156</v>
          </cell>
        </row>
        <row r="801">
          <cell r="A801">
            <v>420002</v>
          </cell>
          <cell r="C801" t="str">
            <v>Interest on Term Loan - Credit Lyonnais</v>
          </cell>
          <cell r="D801">
            <v>9401534</v>
          </cell>
          <cell r="E801">
            <v>5356575</v>
          </cell>
        </row>
        <row r="802">
          <cell r="A802">
            <v>420003</v>
          </cell>
          <cell r="C802" t="str">
            <v>Interest on Term Loan - Bank of Maharshtra</v>
          </cell>
          <cell r="D802">
            <v>6213144</v>
          </cell>
          <cell r="E802">
            <v>0</v>
          </cell>
        </row>
        <row r="804">
          <cell r="C804" t="str">
            <v>Sub Total</v>
          </cell>
          <cell r="D804">
            <v>32400265</v>
          </cell>
          <cell r="E804">
            <v>21885731</v>
          </cell>
        </row>
        <row r="806">
          <cell r="B806">
            <v>2</v>
          </cell>
          <cell r="C806" t="str">
            <v>Interest on Cash Credit</v>
          </cell>
        </row>
        <row r="808">
          <cell r="A808">
            <v>420101</v>
          </cell>
          <cell r="C808" t="str">
            <v>420101 Interest on CC - Citi Bank</v>
          </cell>
          <cell r="D808">
            <v>315791</v>
          </cell>
          <cell r="E808">
            <v>49240</v>
          </cell>
        </row>
        <row r="809">
          <cell r="A809">
            <v>420102</v>
          </cell>
          <cell r="C809" t="str">
            <v>420102 Interest on CC - Credit Lyonnais- Delhi</v>
          </cell>
          <cell r="D809">
            <v>176474</v>
          </cell>
          <cell r="E809">
            <v>34682</v>
          </cell>
        </row>
        <row r="810">
          <cell r="A810">
            <v>420103</v>
          </cell>
          <cell r="C810" t="str">
            <v>420103 Interest on CC - ANZ Grindlays, Delhi.</v>
          </cell>
          <cell r="D810">
            <v>1276360</v>
          </cell>
          <cell r="E810">
            <v>48759</v>
          </cell>
        </row>
        <row r="811">
          <cell r="A811">
            <v>420104</v>
          </cell>
          <cell r="C811" t="str">
            <v>420104 Interest on CC - ICICI Bank,  Delhi</v>
          </cell>
          <cell r="D811">
            <v>2424405</v>
          </cell>
          <cell r="E811">
            <v>1538121</v>
          </cell>
        </row>
        <row r="812">
          <cell r="A812">
            <v>420105</v>
          </cell>
          <cell r="C812" t="str">
            <v>420105 Interest on WCL - ANZ Grindlays Bank,  New Delhi</v>
          </cell>
          <cell r="D812">
            <v>1640514</v>
          </cell>
          <cell r="E812">
            <v>3520959</v>
          </cell>
        </row>
        <row r="813">
          <cell r="A813">
            <v>420106</v>
          </cell>
          <cell r="C813" t="str">
            <v>420106 Interest on WCL - ICICI Bank,  Delhi</v>
          </cell>
          <cell r="D813">
            <v>0</v>
          </cell>
          <cell r="E813">
            <v>0</v>
          </cell>
        </row>
        <row r="814">
          <cell r="A814">
            <v>420107</v>
          </cell>
          <cell r="C814" t="str">
            <v>420107 Interest on WCL - Credit Lyonnais, Delhi</v>
          </cell>
          <cell r="D814">
            <v>3381773</v>
          </cell>
          <cell r="E814">
            <v>3349692</v>
          </cell>
        </row>
        <row r="815">
          <cell r="A815">
            <v>420108</v>
          </cell>
          <cell r="C815" t="str">
            <v>Interest on WCL - ABN AMRO, Delhi</v>
          </cell>
          <cell r="D815">
            <v>0</v>
          </cell>
          <cell r="E815">
            <v>2916018</v>
          </cell>
        </row>
        <row r="816">
          <cell r="A816">
            <v>420109</v>
          </cell>
          <cell r="C816" t="str">
            <v>Interest on WCL - Citi Bank, Delhi</v>
          </cell>
          <cell r="D816">
            <v>1167021</v>
          </cell>
          <cell r="E816">
            <v>45205</v>
          </cell>
        </row>
        <row r="817">
          <cell r="A817">
            <v>420110</v>
          </cell>
          <cell r="C817" t="str">
            <v>Interest on CC - ABN AMRO,  Delhi</v>
          </cell>
          <cell r="D817">
            <v>6814</v>
          </cell>
          <cell r="E817">
            <v>269051</v>
          </cell>
        </row>
        <row r="818">
          <cell r="A818">
            <v>420111</v>
          </cell>
          <cell r="C818" t="str">
            <v>Interest on CC - Bank of Maharashtra</v>
          </cell>
          <cell r="D818">
            <v>3401193</v>
          </cell>
          <cell r="E818">
            <v>0</v>
          </cell>
        </row>
        <row r="820">
          <cell r="C820" t="str">
            <v>Sub Total</v>
          </cell>
          <cell r="D820">
            <v>13790345</v>
          </cell>
          <cell r="E820">
            <v>11771727</v>
          </cell>
        </row>
        <row r="822">
          <cell r="B822">
            <v>26</v>
          </cell>
          <cell r="C822" t="str">
            <v>Interest to others</v>
          </cell>
        </row>
        <row r="823">
          <cell r="A823">
            <v>414035</v>
          </cell>
          <cell r="C823" t="str">
            <v xml:space="preserve">414035 Interest on Others </v>
          </cell>
          <cell r="D823">
            <v>1145441</v>
          </cell>
          <cell r="E823">
            <v>1444755</v>
          </cell>
        </row>
        <row r="825">
          <cell r="C825" t="str">
            <v>Sub Total</v>
          </cell>
          <cell r="D825">
            <v>1145441</v>
          </cell>
          <cell r="E825">
            <v>1444755</v>
          </cell>
        </row>
        <row r="827">
          <cell r="B827">
            <v>3</v>
          </cell>
          <cell r="C827" t="str">
            <v>Bank Charges and commission</v>
          </cell>
        </row>
        <row r="828">
          <cell r="A828">
            <v>420201</v>
          </cell>
          <cell r="C828" t="str">
            <v>420201 Bank Charges</v>
          </cell>
          <cell r="D828">
            <v>1320418</v>
          </cell>
          <cell r="E828">
            <v>1328788</v>
          </cell>
        </row>
        <row r="829">
          <cell r="A829">
            <v>420202</v>
          </cell>
          <cell r="C829" t="str">
            <v>420202 Bank  Guarantee Commission</v>
          </cell>
          <cell r="D829">
            <v>4948140</v>
          </cell>
          <cell r="E829">
            <v>4792793</v>
          </cell>
        </row>
        <row r="831">
          <cell r="C831" t="str">
            <v>Sub Total</v>
          </cell>
          <cell r="D831">
            <v>6268558</v>
          </cell>
          <cell r="E831">
            <v>6121581</v>
          </cell>
        </row>
        <row r="833">
          <cell r="C833" t="str">
            <v>Schedule total</v>
          </cell>
          <cell r="D833">
            <v>53604609</v>
          </cell>
          <cell r="E833">
            <v>41223794</v>
          </cell>
        </row>
        <row r="836">
          <cell r="B836" t="str">
            <v>Schedule E</v>
          </cell>
          <cell r="C836" t="str">
            <v>Depreciation</v>
          </cell>
        </row>
        <row r="838">
          <cell r="A838">
            <v>430001</v>
          </cell>
          <cell r="C838" t="str">
            <v>430001 Depreciation - Buildings</v>
          </cell>
          <cell r="D838">
            <v>1137566</v>
          </cell>
          <cell r="E838">
            <v>1137566</v>
          </cell>
        </row>
        <row r="839">
          <cell r="A839">
            <v>430002</v>
          </cell>
          <cell r="C839" t="str">
            <v>430002 Depreciation - Leasehold Land</v>
          </cell>
          <cell r="D839">
            <v>56387</v>
          </cell>
          <cell r="E839">
            <v>56387</v>
          </cell>
        </row>
        <row r="840">
          <cell r="A840">
            <v>430003</v>
          </cell>
          <cell r="C840" t="str">
            <v>430003 Depreciation - Plant &amp; Machinery</v>
          </cell>
          <cell r="D840">
            <v>74990425</v>
          </cell>
          <cell r="E840">
            <v>71073808</v>
          </cell>
        </row>
        <row r="841">
          <cell r="A841">
            <v>430004</v>
          </cell>
          <cell r="C841" t="str">
            <v>430004 Depreciation - Office Equipment</v>
          </cell>
          <cell r="D841">
            <v>3438813</v>
          </cell>
          <cell r="E841">
            <v>3010920</v>
          </cell>
        </row>
        <row r="842">
          <cell r="A842">
            <v>430005</v>
          </cell>
          <cell r="C842" t="str">
            <v>430005 Depreciation - Computers</v>
          </cell>
          <cell r="D842">
            <v>11970749</v>
          </cell>
          <cell r="E842">
            <v>10559612</v>
          </cell>
        </row>
        <row r="843">
          <cell r="A843">
            <v>430006</v>
          </cell>
          <cell r="C843" t="str">
            <v>430006 Depreciation - Furniture &amp; Fixtures</v>
          </cell>
          <cell r="D843">
            <v>4410613</v>
          </cell>
          <cell r="E843">
            <v>4200039</v>
          </cell>
        </row>
        <row r="844">
          <cell r="A844">
            <v>430007</v>
          </cell>
          <cell r="C844" t="str">
            <v>430007 Depreciation - L.easehold Improvements</v>
          </cell>
          <cell r="D844">
            <v>4313111</v>
          </cell>
          <cell r="E844">
            <v>1986350</v>
          </cell>
        </row>
        <row r="845">
          <cell r="A845">
            <v>430008</v>
          </cell>
          <cell r="C845" t="str">
            <v>430008 Depreciation - Vehicles</v>
          </cell>
          <cell r="D845">
            <v>1136399</v>
          </cell>
          <cell r="E845">
            <v>1044649</v>
          </cell>
        </row>
        <row r="846">
          <cell r="A846">
            <v>430009</v>
          </cell>
          <cell r="C846" t="str">
            <v>430009 Depreciation - Computer SW</v>
          </cell>
          <cell r="D846">
            <v>6030038</v>
          </cell>
          <cell r="E846">
            <v>3490647</v>
          </cell>
        </row>
        <row r="847">
          <cell r="A847">
            <v>430010</v>
          </cell>
          <cell r="C847" t="str">
            <v xml:space="preserve">Depreciation - Equipments given on Rent </v>
          </cell>
          <cell r="D847">
            <v>2035472</v>
          </cell>
          <cell r="E847">
            <v>2664011</v>
          </cell>
        </row>
        <row r="849">
          <cell r="C849" t="str">
            <v>Total</v>
          </cell>
          <cell r="D849">
            <v>109519573</v>
          </cell>
          <cell r="E849">
            <v>99223989</v>
          </cell>
        </row>
        <row r="851">
          <cell r="B851" t="str">
            <v>Schedule I</v>
          </cell>
          <cell r="C851" t="str">
            <v>Preliminary Expenses written off</v>
          </cell>
        </row>
        <row r="853">
          <cell r="A853">
            <v>431001</v>
          </cell>
          <cell r="C853" t="str">
            <v>OQPSK Expenditure written off</v>
          </cell>
          <cell r="D853">
            <v>2914308</v>
          </cell>
          <cell r="E853">
            <v>2914308</v>
          </cell>
        </row>
        <row r="855">
          <cell r="C855" t="str">
            <v>Total</v>
          </cell>
          <cell r="D855">
            <v>2914308</v>
          </cell>
          <cell r="E855">
            <v>2914308</v>
          </cell>
        </row>
        <row r="858">
          <cell r="C858" t="str">
            <v>Provision For Income Tax</v>
          </cell>
        </row>
        <row r="860">
          <cell r="A860">
            <v>451001</v>
          </cell>
          <cell r="C860" t="str">
            <v>Prior period tax adjustment</v>
          </cell>
          <cell r="D860">
            <v>714637</v>
          </cell>
          <cell r="E860">
            <v>0</v>
          </cell>
        </row>
        <row r="861">
          <cell r="A861">
            <v>450001</v>
          </cell>
          <cell r="C861" t="str">
            <v>Income Tax Expense</v>
          </cell>
          <cell r="D861">
            <v>35000000</v>
          </cell>
          <cell r="E861">
            <v>31000000</v>
          </cell>
        </row>
        <row r="863">
          <cell r="C863" t="str">
            <v>Total</v>
          </cell>
          <cell r="D863">
            <v>35000000</v>
          </cell>
          <cell r="E863">
            <v>31000000</v>
          </cell>
        </row>
        <row r="865">
          <cell r="A865">
            <v>440001</v>
          </cell>
          <cell r="C865" t="str">
            <v>Prior Period Items</v>
          </cell>
          <cell r="D865">
            <v>3128744</v>
          </cell>
          <cell r="E865">
            <v>0</v>
          </cell>
        </row>
        <row r="867">
          <cell r="B867" t="str">
            <v>Detail of Prior Period Items</v>
          </cell>
        </row>
        <row r="869">
          <cell r="B869">
            <v>310001</v>
          </cell>
          <cell r="C869" t="str">
            <v xml:space="preserve">Commission </v>
          </cell>
          <cell r="D869">
            <v>-1884545</v>
          </cell>
        </row>
        <row r="870">
          <cell r="B870">
            <v>411102</v>
          </cell>
          <cell r="C870" t="str">
            <v>Lease Rent</v>
          </cell>
          <cell r="D870">
            <v>24288</v>
          </cell>
        </row>
        <row r="871">
          <cell r="B871">
            <v>411601</v>
          </cell>
          <cell r="C871" t="str">
            <v>Legal &amp; Professional Charges</v>
          </cell>
          <cell r="D871">
            <v>65205</v>
          </cell>
        </row>
        <row r="872">
          <cell r="B872">
            <v>412101</v>
          </cell>
          <cell r="C872" t="str">
            <v xml:space="preserve">Repairs &amp; Maintenance: Plant &amp; Machinery </v>
          </cell>
          <cell r="D872">
            <v>181577</v>
          </cell>
        </row>
        <row r="873">
          <cell r="B873">
            <v>412801</v>
          </cell>
          <cell r="C873" t="str">
            <v>Advertisement &amp; Publicity</v>
          </cell>
          <cell r="D873">
            <v>641250</v>
          </cell>
        </row>
        <row r="874">
          <cell r="B874">
            <v>413101</v>
          </cell>
          <cell r="C874" t="str">
            <v>Space Segment Charges</v>
          </cell>
          <cell r="D874">
            <v>1068755</v>
          </cell>
        </row>
        <row r="875">
          <cell r="B875">
            <v>413701</v>
          </cell>
          <cell r="C875" t="str">
            <v>custom duty</v>
          </cell>
          <cell r="D875">
            <v>81837</v>
          </cell>
        </row>
        <row r="876">
          <cell r="B876">
            <v>414012</v>
          </cell>
          <cell r="C876" t="str">
            <v>Octroi non recvoerable</v>
          </cell>
          <cell r="D876">
            <v>155877</v>
          </cell>
        </row>
        <row r="877">
          <cell r="B877">
            <v>499909</v>
          </cell>
          <cell r="C877" t="str">
            <v>Price difference account</v>
          </cell>
          <cell r="D877">
            <v>2794500</v>
          </cell>
        </row>
        <row r="879">
          <cell r="D879">
            <v>3128744</v>
          </cell>
        </row>
      </sheetData>
      <sheetData sheetId="5" refreshError="1">
        <row r="1">
          <cell r="A1" t="str">
            <v>HUGHES ESCORTS COMMUNICATION LTD</v>
          </cell>
          <cell r="C1">
            <v>0</v>
          </cell>
          <cell r="D1">
            <v>0</v>
          </cell>
        </row>
        <row r="2">
          <cell r="A2" t="str">
            <v>NEW DELHI</v>
          </cell>
          <cell r="B2" t="str">
            <v>HUGHES ESCORTS COMMUNICATIONS LIMITED</v>
          </cell>
          <cell r="C2">
            <v>-2</v>
          </cell>
          <cell r="D2">
            <v>-4</v>
          </cell>
        </row>
        <row r="3">
          <cell r="A3" t="str">
            <v>Account No</v>
          </cell>
          <cell r="B3" t="str">
            <v>Account Head/ Name</v>
          </cell>
          <cell r="C3" t="str">
            <v>Final Trial 310303</v>
          </cell>
          <cell r="D3" t="str">
            <v>Final 2001-02</v>
          </cell>
          <cell r="E3" t="str">
            <v>as on 110703- at 6.00</v>
          </cell>
          <cell r="G3" t="str">
            <v>Final Trial 310303</v>
          </cell>
          <cell r="H3" t="str">
            <v>Final 2001-02</v>
          </cell>
          <cell r="J3" t="str">
            <v>From SAP 110703 - afternoon</v>
          </cell>
          <cell r="K3" t="str">
            <v>Prov</v>
          </cell>
        </row>
        <row r="4">
          <cell r="A4">
            <v>100001</v>
          </cell>
          <cell r="B4" t="str">
            <v>Issued, Subscribed &amp; Paid up Equity Share Capital.</v>
          </cell>
          <cell r="C4">
            <v>-150000000</v>
          </cell>
          <cell r="D4">
            <v>-150000000</v>
          </cell>
          <cell r="E4">
            <v>-150000000</v>
          </cell>
          <cell r="G4">
            <v>-150000000</v>
          </cell>
          <cell r="H4">
            <v>-150000000</v>
          </cell>
          <cell r="J4">
            <v>-150000000</v>
          </cell>
          <cell r="K4">
            <v>0</v>
          </cell>
        </row>
        <row r="5">
          <cell r="A5">
            <v>101101</v>
          </cell>
          <cell r="B5" t="str">
            <v>Profit &amp; Loss A/c.</v>
          </cell>
          <cell r="C5">
            <v>-269316400</v>
          </cell>
          <cell r="D5">
            <v>-220448484</v>
          </cell>
          <cell r="E5">
            <v>-269316399.80000001</v>
          </cell>
          <cell r="G5">
            <v>-269316399.80000001</v>
          </cell>
          <cell r="H5">
            <v>-220448483.63999999</v>
          </cell>
          <cell r="J5">
            <v>-269316399.80000001</v>
          </cell>
          <cell r="K5">
            <v>0</v>
          </cell>
        </row>
        <row r="6">
          <cell r="A6">
            <v>110001</v>
          </cell>
          <cell r="B6" t="str">
            <v>ABN Amro Term Loan Account</v>
          </cell>
          <cell r="C6">
            <v>-118000000</v>
          </cell>
          <cell r="D6">
            <v>-150000000</v>
          </cell>
          <cell r="E6">
            <v>-118000000</v>
          </cell>
          <cell r="G6">
            <v>-118000000</v>
          </cell>
          <cell r="H6">
            <v>-150000000</v>
          </cell>
          <cell r="J6">
            <v>-118000000</v>
          </cell>
          <cell r="K6">
            <v>0</v>
          </cell>
        </row>
        <row r="7">
          <cell r="A7">
            <v>110002</v>
          </cell>
          <cell r="B7" t="str">
            <v>Credit Lyonnais Term Loan</v>
          </cell>
          <cell r="C7">
            <v>-66666667</v>
          </cell>
          <cell r="D7">
            <v>-80000000</v>
          </cell>
          <cell r="E7">
            <v>-66666666.659999996</v>
          </cell>
          <cell r="G7">
            <v>-66666666.659999996</v>
          </cell>
          <cell r="H7">
            <v>-80000000</v>
          </cell>
          <cell r="J7">
            <v>-66666666.659999996</v>
          </cell>
          <cell r="K7">
            <v>0</v>
          </cell>
        </row>
        <row r="8">
          <cell r="A8">
            <v>110003</v>
          </cell>
          <cell r="B8" t="str">
            <v>Bank of Maharashtra -  Term Loan</v>
          </cell>
          <cell r="C8">
            <v>-95000000</v>
          </cell>
          <cell r="D8">
            <v>0</v>
          </cell>
          <cell r="E8">
            <v>-95000000</v>
          </cell>
          <cell r="G8">
            <v>-95000000</v>
          </cell>
          <cell r="H8">
            <v>0</v>
          </cell>
          <cell r="J8">
            <v>-95000000</v>
          </cell>
          <cell r="K8">
            <v>0</v>
          </cell>
        </row>
        <row r="9">
          <cell r="A9">
            <v>110201</v>
          </cell>
          <cell r="B9" t="str">
            <v>Cash Credit - Citi Bank, New Delhi</v>
          </cell>
          <cell r="C9">
            <v>0</v>
          </cell>
          <cell r="D9">
            <v>0</v>
          </cell>
          <cell r="E9">
            <v>0</v>
          </cell>
          <cell r="G9">
            <v>0</v>
          </cell>
          <cell r="H9">
            <v>0</v>
          </cell>
          <cell r="J9">
            <v>0</v>
          </cell>
          <cell r="K9">
            <v>0</v>
          </cell>
        </row>
        <row r="10">
          <cell r="A10">
            <v>110202</v>
          </cell>
          <cell r="B10" t="str">
            <v>Cash Credit - Credit Lyonias, New Delhi</v>
          </cell>
          <cell r="C10">
            <v>9459453</v>
          </cell>
          <cell r="D10">
            <v>-23700574</v>
          </cell>
          <cell r="E10">
            <v>9459453.0500000007</v>
          </cell>
          <cell r="G10">
            <v>9459453.0500000007</v>
          </cell>
          <cell r="H10">
            <v>-23700574.440000001</v>
          </cell>
          <cell r="J10">
            <v>9459453.0500000007</v>
          </cell>
          <cell r="K10">
            <v>0</v>
          </cell>
        </row>
        <row r="11">
          <cell r="A11">
            <v>110203</v>
          </cell>
          <cell r="B11" t="str">
            <v>Cash Credit - ANZ Grindlays, New Delhi.</v>
          </cell>
          <cell r="C11">
            <v>-2133931</v>
          </cell>
          <cell r="D11">
            <v>-12227380</v>
          </cell>
          <cell r="E11">
            <v>-2133931.27</v>
          </cell>
          <cell r="F11" t="str">
            <v>As at</v>
          </cell>
          <cell r="G11">
            <v>-2133931.27</v>
          </cell>
          <cell r="H11">
            <v>-12227379.609999999</v>
          </cell>
          <cell r="I11" t="str">
            <v>Adjustments</v>
          </cell>
          <cell r="J11">
            <v>-2133931.27</v>
          </cell>
          <cell r="K11">
            <v>0</v>
          </cell>
        </row>
        <row r="12">
          <cell r="A12">
            <v>110204</v>
          </cell>
          <cell r="B12" t="str">
            <v>Cash Credit - ICICI Bank, New Delhi.</v>
          </cell>
          <cell r="C12">
            <v>0</v>
          </cell>
          <cell r="D12">
            <v>0</v>
          </cell>
          <cell r="E12">
            <v>0</v>
          </cell>
          <cell r="F12" t="str">
            <v>31.03.2003</v>
          </cell>
          <cell r="G12">
            <v>0</v>
          </cell>
          <cell r="H12">
            <v>0</v>
          </cell>
          <cell r="I12" t="str">
            <v xml:space="preserve">during the </v>
          </cell>
          <cell r="J12">
            <v>0</v>
          </cell>
          <cell r="K12">
            <v>0</v>
          </cell>
        </row>
        <row r="13">
          <cell r="A13">
            <v>110205</v>
          </cell>
          <cell r="B13" t="str">
            <v>Cash Credit - Bank of Maharashtra, Gurgaon</v>
          </cell>
          <cell r="C13">
            <v>-1625210</v>
          </cell>
          <cell r="D13">
            <v>0</v>
          </cell>
          <cell r="E13">
            <v>-1625209.71</v>
          </cell>
          <cell r="G13">
            <v>-1625209.71</v>
          </cell>
          <cell r="H13">
            <v>0</v>
          </cell>
          <cell r="I13" t="str">
            <v>Year</v>
          </cell>
          <cell r="J13">
            <v>-1625209.71</v>
          </cell>
          <cell r="K13">
            <v>0</v>
          </cell>
        </row>
        <row r="14">
          <cell r="A14">
            <v>110226</v>
          </cell>
          <cell r="B14" t="str">
            <v>Working Capital Loan - ANZ Grindlays Bank,  Delhi.</v>
          </cell>
          <cell r="C14">
            <v>0</v>
          </cell>
          <cell r="D14">
            <v>0</v>
          </cell>
          <cell r="E14">
            <v>0</v>
          </cell>
          <cell r="F14" t="str">
            <v>Rs.</v>
          </cell>
          <cell r="G14">
            <v>0</v>
          </cell>
          <cell r="H14">
            <v>0</v>
          </cell>
          <cell r="I14" t="str">
            <v>Rs.</v>
          </cell>
          <cell r="J14">
            <v>0</v>
          </cell>
          <cell r="K14">
            <v>0</v>
          </cell>
        </row>
        <row r="15">
          <cell r="A15">
            <v>110228</v>
          </cell>
          <cell r="B15" t="str">
            <v>Working Capital Loan - Credit Lyonnais,  Delhi.</v>
          </cell>
          <cell r="C15">
            <v>0</v>
          </cell>
          <cell r="D15">
            <v>-20000000</v>
          </cell>
          <cell r="E15">
            <v>0</v>
          </cell>
          <cell r="G15">
            <v>0</v>
          </cell>
          <cell r="H15">
            <v>-20000000</v>
          </cell>
          <cell r="J15">
            <v>0</v>
          </cell>
          <cell r="K15">
            <v>0</v>
          </cell>
        </row>
        <row r="16">
          <cell r="A16">
            <v>110229</v>
          </cell>
          <cell r="B16" t="str">
            <v>ABN AMRO - Working Capital Demand Loan A/c</v>
          </cell>
          <cell r="C16">
            <v>0</v>
          </cell>
          <cell r="D16">
            <v>0</v>
          </cell>
          <cell r="E16">
            <v>0</v>
          </cell>
          <cell r="F16">
            <v>5582900</v>
          </cell>
          <cell r="G16">
            <v>0</v>
          </cell>
          <cell r="H16">
            <v>0</v>
          </cell>
          <cell r="I16">
            <v>0</v>
          </cell>
          <cell r="J16">
            <v>0</v>
          </cell>
          <cell r="K16">
            <v>0</v>
          </cell>
        </row>
        <row r="17">
          <cell r="A17">
            <v>110230</v>
          </cell>
          <cell r="B17" t="str">
            <v>Citi Bank - Working Capital Demand Loan A/c</v>
          </cell>
          <cell r="C17">
            <v>0</v>
          </cell>
          <cell r="D17">
            <v>0</v>
          </cell>
          <cell r="E17">
            <v>0</v>
          </cell>
          <cell r="G17">
            <v>0</v>
          </cell>
          <cell r="H17">
            <v>0</v>
          </cell>
          <cell r="J17">
            <v>0</v>
          </cell>
          <cell r="K17">
            <v>0</v>
          </cell>
        </row>
        <row r="18">
          <cell r="A18">
            <v>110401</v>
          </cell>
          <cell r="B18" t="str">
            <v>Citi Bank, New Delhi Clearing A/c. (CC)</v>
          </cell>
          <cell r="C18">
            <v>-15600721</v>
          </cell>
          <cell r="D18">
            <v>-10962617</v>
          </cell>
          <cell r="E18">
            <v>-15600721.43</v>
          </cell>
          <cell r="F18">
            <v>34130400</v>
          </cell>
          <cell r="G18">
            <v>-15600721.43</v>
          </cell>
          <cell r="H18">
            <v>-10962617.01</v>
          </cell>
          <cell r="I18">
            <v>0</v>
          </cell>
          <cell r="J18">
            <v>-15600721.43</v>
          </cell>
          <cell r="K18">
            <v>0</v>
          </cell>
        </row>
        <row r="19">
          <cell r="A19">
            <v>110404</v>
          </cell>
          <cell r="B19" t="str">
            <v>ICICI, New Delhi Clearing A/c. (CC)</v>
          </cell>
          <cell r="C19">
            <v>-25455256</v>
          </cell>
          <cell r="D19">
            <v>-28931643</v>
          </cell>
          <cell r="E19">
            <v>-25455255.539999999</v>
          </cell>
          <cell r="G19">
            <v>-25455255.539999999</v>
          </cell>
          <cell r="H19">
            <v>-28931642.850000001</v>
          </cell>
          <cell r="J19">
            <v>-25455255.539999999</v>
          </cell>
          <cell r="K19">
            <v>0</v>
          </cell>
        </row>
        <row r="20">
          <cell r="A20">
            <v>110405</v>
          </cell>
          <cell r="B20" t="str">
            <v>Fund Transfer Contra A/c</v>
          </cell>
          <cell r="C20">
            <v>0</v>
          </cell>
          <cell r="D20">
            <v>0</v>
          </cell>
          <cell r="E20">
            <v>0</v>
          </cell>
          <cell r="F20">
            <v>577669674</v>
          </cell>
          <cell r="G20">
            <v>0</v>
          </cell>
          <cell r="H20">
            <v>0</v>
          </cell>
          <cell r="I20">
            <v>383066.19999999995</v>
          </cell>
          <cell r="J20">
            <v>0</v>
          </cell>
          <cell r="K20">
            <v>0</v>
          </cell>
        </row>
        <row r="21">
          <cell r="A21">
            <v>110406</v>
          </cell>
          <cell r="B21" t="str">
            <v>Commercial Paper</v>
          </cell>
          <cell r="C21">
            <v>0</v>
          </cell>
          <cell r="D21">
            <v>0</v>
          </cell>
          <cell r="E21">
            <v>0</v>
          </cell>
          <cell r="G21">
            <v>0</v>
          </cell>
          <cell r="H21">
            <v>0</v>
          </cell>
          <cell r="J21">
            <v>0</v>
          </cell>
          <cell r="K21">
            <v>0</v>
          </cell>
        </row>
        <row r="22">
          <cell r="A22">
            <v>120001</v>
          </cell>
          <cell r="B22" t="str">
            <v>Vendors Reconciliation Account</v>
          </cell>
          <cell r="C22">
            <v>-241531280</v>
          </cell>
          <cell r="D22">
            <v>-247248603</v>
          </cell>
          <cell r="E22">
            <v>-241531280.19</v>
          </cell>
          <cell r="F22">
            <v>25771871</v>
          </cell>
          <cell r="G22">
            <v>-241531280.19</v>
          </cell>
          <cell r="H22">
            <v>-247248603.30000001</v>
          </cell>
          <cell r="I22">
            <v>0</v>
          </cell>
          <cell r="J22">
            <v>-241531280.19</v>
          </cell>
          <cell r="K22">
            <v>0</v>
          </cell>
        </row>
        <row r="23">
          <cell r="A23">
            <v>120002</v>
          </cell>
          <cell r="B23" t="str">
            <v>GR/IR-clearing - external procurement</v>
          </cell>
          <cell r="C23">
            <v>-1735156</v>
          </cell>
          <cell r="D23">
            <v>-10602064</v>
          </cell>
          <cell r="E23">
            <v>-1735156.13</v>
          </cell>
          <cell r="G23">
            <v>-1735156.13</v>
          </cell>
          <cell r="H23">
            <v>-10602063.800000001</v>
          </cell>
          <cell r="J23">
            <v>-1735156.13</v>
          </cell>
          <cell r="K23">
            <v>0</v>
          </cell>
        </row>
        <row r="24">
          <cell r="A24">
            <v>120003</v>
          </cell>
          <cell r="B24" t="str">
            <v>Asset acquisition - contra account</v>
          </cell>
          <cell r="C24">
            <v>0</v>
          </cell>
          <cell r="D24">
            <v>0</v>
          </cell>
          <cell r="E24">
            <v>0</v>
          </cell>
          <cell r="F24">
            <v>6890285</v>
          </cell>
          <cell r="G24">
            <v>0</v>
          </cell>
          <cell r="H24">
            <v>0</v>
          </cell>
          <cell r="I24">
            <v>1309520.6499999999</v>
          </cell>
          <cell r="J24">
            <v>0</v>
          </cell>
          <cell r="K24">
            <v>0</v>
          </cell>
        </row>
        <row r="25">
          <cell r="A25">
            <v>120004</v>
          </cell>
          <cell r="B25" t="str">
            <v>Employees Reconciliation Account</v>
          </cell>
          <cell r="C25">
            <v>-117036</v>
          </cell>
          <cell r="D25">
            <v>-108111</v>
          </cell>
          <cell r="E25">
            <v>-117036</v>
          </cell>
          <cell r="G25">
            <v>-117036</v>
          </cell>
          <cell r="H25">
            <v>-108111.37</v>
          </cell>
          <cell r="J25">
            <v>-117036</v>
          </cell>
          <cell r="K25">
            <v>0</v>
          </cell>
        </row>
        <row r="26">
          <cell r="A26">
            <v>120005</v>
          </cell>
          <cell r="B26" t="str">
            <v>VENDORS GENERAL A/C</v>
          </cell>
          <cell r="C26">
            <v>-2519426</v>
          </cell>
          <cell r="D26">
            <v>-23378670</v>
          </cell>
          <cell r="E26">
            <v>-2519426.16</v>
          </cell>
          <cell r="F26">
            <v>132108286</v>
          </cell>
          <cell r="G26">
            <v>-2519426.16</v>
          </cell>
          <cell r="H26">
            <v>-23378670</v>
          </cell>
          <cell r="I26">
            <v>126583.01999999999</v>
          </cell>
          <cell r="J26">
            <v>-2519426.16</v>
          </cell>
          <cell r="K26">
            <v>0</v>
          </cell>
        </row>
        <row r="27">
          <cell r="A27">
            <v>120101</v>
          </cell>
          <cell r="B27" t="str">
            <v>Customers Down Payment Special GL</v>
          </cell>
          <cell r="C27">
            <v>-22888178</v>
          </cell>
          <cell r="D27">
            <v>-35842577</v>
          </cell>
          <cell r="E27">
            <v>-22888177.789999999</v>
          </cell>
          <cell r="G27">
            <v>-22888177.789999999</v>
          </cell>
          <cell r="H27">
            <v>-35842577.159999996</v>
          </cell>
          <cell r="J27">
            <v>-22888177.789999999</v>
          </cell>
          <cell r="K27">
            <v>0</v>
          </cell>
        </row>
        <row r="28">
          <cell r="A28">
            <v>120103</v>
          </cell>
          <cell r="B28" t="str">
            <v>IDL-Course Fee Advance</v>
          </cell>
          <cell r="C28">
            <v>0</v>
          </cell>
          <cell r="D28">
            <v>-10000</v>
          </cell>
          <cell r="E28">
            <v>0</v>
          </cell>
          <cell r="F28">
            <v>24359670</v>
          </cell>
          <cell r="G28">
            <v>0</v>
          </cell>
          <cell r="H28">
            <v>-10000</v>
          </cell>
          <cell r="I28">
            <v>0</v>
          </cell>
          <cell r="J28">
            <v>0</v>
          </cell>
          <cell r="K28">
            <v>0</v>
          </cell>
        </row>
        <row r="29">
          <cell r="A29">
            <v>120301</v>
          </cell>
          <cell r="B29" t="str">
            <v>Salaries Payable</v>
          </cell>
          <cell r="C29">
            <v>-42798</v>
          </cell>
          <cell r="D29">
            <v>-4533870</v>
          </cell>
          <cell r="E29">
            <v>-42798</v>
          </cell>
          <cell r="G29">
            <v>-42798</v>
          </cell>
          <cell r="H29">
            <v>-4533870</v>
          </cell>
          <cell r="J29">
            <v>-42798</v>
          </cell>
          <cell r="K29">
            <v>0</v>
          </cell>
        </row>
        <row r="30">
          <cell r="A30">
            <v>120302</v>
          </cell>
          <cell r="B30" t="str">
            <v>Rent  Payable (Salaries)</v>
          </cell>
          <cell r="C30">
            <v>0</v>
          </cell>
          <cell r="D30">
            <v>-8490</v>
          </cell>
          <cell r="E30">
            <v>0</v>
          </cell>
          <cell r="F30">
            <v>10280400</v>
          </cell>
          <cell r="G30">
            <v>0</v>
          </cell>
          <cell r="H30">
            <v>-8490</v>
          </cell>
          <cell r="I30">
            <v>0</v>
          </cell>
          <cell r="J30">
            <v>0</v>
          </cell>
          <cell r="K30">
            <v>0</v>
          </cell>
        </row>
        <row r="31">
          <cell r="A31">
            <v>120303</v>
          </cell>
          <cell r="B31" t="str">
            <v>Monthly Reimbursement Payable (Travel)</v>
          </cell>
          <cell r="C31">
            <v>-479</v>
          </cell>
          <cell r="D31">
            <v>-269102</v>
          </cell>
          <cell r="E31">
            <v>-479</v>
          </cell>
          <cell r="G31">
            <v>-479</v>
          </cell>
          <cell r="H31">
            <v>-269101.83</v>
          </cell>
          <cell r="J31">
            <v>-479</v>
          </cell>
          <cell r="K31">
            <v>0</v>
          </cell>
        </row>
        <row r="32">
          <cell r="A32">
            <v>120304</v>
          </cell>
          <cell r="B32" t="str">
            <v>Monthly Reimbursement Payable (Other than Travel)</v>
          </cell>
          <cell r="C32">
            <v>-702022</v>
          </cell>
          <cell r="D32">
            <v>555</v>
          </cell>
          <cell r="E32">
            <v>-702022</v>
          </cell>
          <cell r="F32">
            <v>816793486</v>
          </cell>
          <cell r="G32">
            <v>-702022</v>
          </cell>
          <cell r="H32">
            <v>555</v>
          </cell>
          <cell r="I32">
            <v>1819169.8699999999</v>
          </cell>
          <cell r="J32">
            <v>-702022</v>
          </cell>
          <cell r="K32">
            <v>0</v>
          </cell>
        </row>
        <row r="33">
          <cell r="A33">
            <v>120305</v>
          </cell>
          <cell r="B33" t="str">
            <v>PF Payable - Employer's contribution</v>
          </cell>
          <cell r="C33">
            <v>-180918</v>
          </cell>
          <cell r="D33">
            <v>-229409</v>
          </cell>
          <cell r="E33">
            <v>-180918</v>
          </cell>
          <cell r="G33">
            <v>-180918</v>
          </cell>
          <cell r="H33">
            <v>-229409</v>
          </cell>
          <cell r="J33">
            <v>-180918</v>
          </cell>
          <cell r="K33">
            <v>0</v>
          </cell>
        </row>
        <row r="34">
          <cell r="A34">
            <v>120306</v>
          </cell>
          <cell r="B34" t="str">
            <v>FPF Payable - Employer's contribution</v>
          </cell>
          <cell r="C34">
            <v>1123</v>
          </cell>
          <cell r="D34">
            <v>-126195</v>
          </cell>
          <cell r="E34">
            <v>1123</v>
          </cell>
          <cell r="F34">
            <v>763822404</v>
          </cell>
          <cell r="G34">
            <v>1123</v>
          </cell>
          <cell r="H34">
            <v>-126195</v>
          </cell>
          <cell r="I34">
            <v>2367545</v>
          </cell>
          <cell r="J34">
            <v>1123</v>
          </cell>
          <cell r="K34">
            <v>0</v>
          </cell>
        </row>
        <row r="35">
          <cell r="A35">
            <v>120307</v>
          </cell>
          <cell r="B35" t="str">
            <v>PF Payable - Employee's contribution</v>
          </cell>
          <cell r="C35">
            <v>-297761</v>
          </cell>
          <cell r="D35">
            <v>-353427</v>
          </cell>
          <cell r="E35">
            <v>-297761</v>
          </cell>
          <cell r="G35">
            <v>-297761</v>
          </cell>
          <cell r="H35">
            <v>-353427</v>
          </cell>
          <cell r="J35">
            <v>-297761</v>
          </cell>
          <cell r="K35">
            <v>0</v>
          </cell>
        </row>
        <row r="36">
          <cell r="A36">
            <v>120308</v>
          </cell>
          <cell r="B36" t="str">
            <v>PF Admn. Charges Payable</v>
          </cell>
          <cell r="C36">
            <v>0</v>
          </cell>
          <cell r="D36">
            <v>0</v>
          </cell>
          <cell r="E36">
            <v>0</v>
          </cell>
          <cell r="G36">
            <v>0</v>
          </cell>
          <cell r="H36">
            <v>0</v>
          </cell>
          <cell r="J36">
            <v>0</v>
          </cell>
          <cell r="K36">
            <v>0</v>
          </cell>
        </row>
        <row r="37">
          <cell r="A37">
            <v>120309</v>
          </cell>
          <cell r="B37" t="str">
            <v>DLI  Payable</v>
          </cell>
          <cell r="C37">
            <v>0</v>
          </cell>
          <cell r="D37">
            <v>0</v>
          </cell>
          <cell r="E37">
            <v>0</v>
          </cell>
          <cell r="G37">
            <v>0</v>
          </cell>
          <cell r="H37">
            <v>0</v>
          </cell>
          <cell r="J37">
            <v>0</v>
          </cell>
          <cell r="K37">
            <v>0</v>
          </cell>
        </row>
        <row r="38">
          <cell r="A38">
            <v>120310</v>
          </cell>
          <cell r="B38" t="str">
            <v>DLI  Admn Chrgs Payable</v>
          </cell>
          <cell r="C38">
            <v>0</v>
          </cell>
          <cell r="D38">
            <v>0</v>
          </cell>
          <cell r="E38">
            <v>0</v>
          </cell>
          <cell r="G38">
            <v>0</v>
          </cell>
          <cell r="H38">
            <v>0</v>
          </cell>
          <cell r="J38">
            <v>0</v>
          </cell>
          <cell r="K38">
            <v>0</v>
          </cell>
        </row>
        <row r="39">
          <cell r="A39">
            <v>120311</v>
          </cell>
          <cell r="B39" t="str">
            <v>Voluntary PF Payable</v>
          </cell>
          <cell r="C39">
            <v>-60069</v>
          </cell>
          <cell r="D39">
            <v>-21000</v>
          </cell>
          <cell r="E39">
            <v>-60069</v>
          </cell>
          <cell r="G39">
            <v>-60069</v>
          </cell>
          <cell r="H39">
            <v>-21000</v>
          </cell>
          <cell r="J39">
            <v>-60069</v>
          </cell>
          <cell r="K39">
            <v>0</v>
          </cell>
        </row>
        <row r="40">
          <cell r="A40">
            <v>120312</v>
          </cell>
          <cell r="B40" t="str">
            <v>Prof. Tax  Payable</v>
          </cell>
          <cell r="C40">
            <v>-4740</v>
          </cell>
          <cell r="D40">
            <v>-18060</v>
          </cell>
          <cell r="E40">
            <v>-4740</v>
          </cell>
          <cell r="G40">
            <v>-4740</v>
          </cell>
          <cell r="H40">
            <v>-18060</v>
          </cell>
          <cell r="J40">
            <v>-4740</v>
          </cell>
          <cell r="K40">
            <v>0</v>
          </cell>
        </row>
        <row r="41">
          <cell r="A41">
            <v>120313</v>
          </cell>
          <cell r="B41" t="str">
            <v>TDS Payable - Section 192.</v>
          </cell>
          <cell r="C41">
            <v>-1241738</v>
          </cell>
          <cell r="D41">
            <v>-1312954</v>
          </cell>
          <cell r="E41">
            <v>-1241738</v>
          </cell>
          <cell r="G41">
            <v>-1241738</v>
          </cell>
          <cell r="H41">
            <v>-1312954</v>
          </cell>
          <cell r="J41">
            <v>-1241738</v>
          </cell>
          <cell r="K41">
            <v>0</v>
          </cell>
        </row>
        <row r="42">
          <cell r="A42">
            <v>120314</v>
          </cell>
          <cell r="B42" t="str">
            <v>HECL Employees' Provident Fund Trust</v>
          </cell>
          <cell r="C42">
            <v>0</v>
          </cell>
          <cell r="D42">
            <v>0</v>
          </cell>
          <cell r="E42">
            <v>0</v>
          </cell>
          <cell r="G42">
            <v>0</v>
          </cell>
          <cell r="H42">
            <v>0</v>
          </cell>
          <cell r="J42">
            <v>0</v>
          </cell>
          <cell r="K42">
            <v>0</v>
          </cell>
        </row>
        <row r="43">
          <cell r="A43">
            <v>120315</v>
          </cell>
          <cell r="B43" t="str">
            <v>Regional Provident Fund Commissioner</v>
          </cell>
          <cell r="C43">
            <v>-129654</v>
          </cell>
          <cell r="D43">
            <v>0</v>
          </cell>
          <cell r="E43">
            <v>-129654</v>
          </cell>
          <cell r="G43">
            <v>-129654</v>
          </cell>
          <cell r="H43">
            <v>0</v>
          </cell>
          <cell r="J43">
            <v>-129654</v>
          </cell>
          <cell r="K43">
            <v>0</v>
          </cell>
        </row>
        <row r="44">
          <cell r="A44">
            <v>120321</v>
          </cell>
          <cell r="B44" t="str">
            <v>Works Contract Tax Payable.</v>
          </cell>
          <cell r="C44">
            <v>-6385</v>
          </cell>
          <cell r="D44">
            <v>0</v>
          </cell>
          <cell r="E44">
            <v>-6385</v>
          </cell>
          <cell r="G44">
            <v>-6385</v>
          </cell>
          <cell r="H44">
            <v>0</v>
          </cell>
          <cell r="J44">
            <v>-6385</v>
          </cell>
          <cell r="K44">
            <v>0</v>
          </cell>
        </row>
        <row r="45">
          <cell r="A45">
            <v>120322</v>
          </cell>
          <cell r="B45" t="str">
            <v>Local Sales Tax Payable.</v>
          </cell>
          <cell r="C45">
            <v>-296879</v>
          </cell>
          <cell r="D45">
            <v>-120200</v>
          </cell>
          <cell r="E45">
            <v>-296878.81</v>
          </cell>
          <cell r="G45">
            <v>-296878.81</v>
          </cell>
          <cell r="H45">
            <v>-120200.19</v>
          </cell>
          <cell r="I45" t="str">
            <v>Additions</v>
          </cell>
          <cell r="J45">
            <v>-296878.81</v>
          </cell>
          <cell r="K45">
            <v>0</v>
          </cell>
        </row>
        <row r="46">
          <cell r="A46">
            <v>120323</v>
          </cell>
          <cell r="B46" t="str">
            <v>Central Sales Tax Payable.</v>
          </cell>
          <cell r="C46">
            <v>-1623251</v>
          </cell>
          <cell r="D46">
            <v>-1035630</v>
          </cell>
          <cell r="E46">
            <v>-1623250.78</v>
          </cell>
          <cell r="G46">
            <v>-1623250.78</v>
          </cell>
          <cell r="H46">
            <v>-1035629.73</v>
          </cell>
          <cell r="I46">
            <v>0</v>
          </cell>
          <cell r="J46">
            <v>-1623250.78</v>
          </cell>
          <cell r="K46">
            <v>0</v>
          </cell>
        </row>
        <row r="47">
          <cell r="A47">
            <v>120325</v>
          </cell>
          <cell r="B47" t="str">
            <v>Dividend Tax Payable</v>
          </cell>
          <cell r="C47">
            <v>0</v>
          </cell>
          <cell r="D47">
            <v>0</v>
          </cell>
          <cell r="E47">
            <v>0</v>
          </cell>
          <cell r="G47">
            <v>0</v>
          </cell>
          <cell r="H47">
            <v>0</v>
          </cell>
          <cell r="I47">
            <v>0</v>
          </cell>
          <cell r="J47">
            <v>0</v>
          </cell>
          <cell r="K47">
            <v>0</v>
          </cell>
        </row>
        <row r="48">
          <cell r="A48">
            <v>120326</v>
          </cell>
          <cell r="B48" t="str">
            <v>TDS Payable - Section 194 C.</v>
          </cell>
          <cell r="C48">
            <v>-402900</v>
          </cell>
          <cell r="D48">
            <v>-122442</v>
          </cell>
          <cell r="E48">
            <v>-402900</v>
          </cell>
          <cell r="G48">
            <v>-402900</v>
          </cell>
          <cell r="H48">
            <v>-122442</v>
          </cell>
          <cell r="I48">
            <v>24716200</v>
          </cell>
          <cell r="J48">
            <v>-402900</v>
          </cell>
          <cell r="K48">
            <v>0</v>
          </cell>
        </row>
        <row r="49">
          <cell r="A49">
            <v>120327</v>
          </cell>
          <cell r="B49" t="str">
            <v>TDS Payable - Section 194 - H</v>
          </cell>
          <cell r="C49">
            <v>4570</v>
          </cell>
          <cell r="D49">
            <v>-1033394</v>
          </cell>
          <cell r="E49">
            <v>4569.96</v>
          </cell>
          <cell r="G49">
            <v>4569.96</v>
          </cell>
          <cell r="H49">
            <v>-1033393.76</v>
          </cell>
          <cell r="I49">
            <v>783070</v>
          </cell>
          <cell r="J49">
            <v>4569.96</v>
          </cell>
          <cell r="K49">
            <v>0</v>
          </cell>
        </row>
        <row r="50">
          <cell r="A50">
            <v>120329</v>
          </cell>
          <cell r="B50" t="str">
            <v>TDS Payable - Section 194 I.</v>
          </cell>
          <cell r="C50">
            <v>1721</v>
          </cell>
          <cell r="D50">
            <v>-370642</v>
          </cell>
          <cell r="E50">
            <v>1721</v>
          </cell>
          <cell r="G50">
            <v>1721</v>
          </cell>
          <cell r="H50">
            <v>-370642</v>
          </cell>
          <cell r="I50">
            <v>8326068</v>
          </cell>
          <cell r="J50">
            <v>1721</v>
          </cell>
          <cell r="K50">
            <v>0</v>
          </cell>
        </row>
        <row r="51">
          <cell r="A51">
            <v>120330</v>
          </cell>
          <cell r="B51" t="str">
            <v>TDS Payable - Section 194 J.</v>
          </cell>
          <cell r="C51">
            <v>-1261417</v>
          </cell>
          <cell r="D51">
            <v>-852338</v>
          </cell>
          <cell r="E51">
            <v>-1261416.6399999999</v>
          </cell>
          <cell r="G51">
            <v>-1261416.6399999999</v>
          </cell>
          <cell r="H51">
            <v>-852337.64</v>
          </cell>
          <cell r="I51">
            <v>2807222</v>
          </cell>
          <cell r="J51">
            <v>-1261416.6399999999</v>
          </cell>
          <cell r="K51">
            <v>0</v>
          </cell>
        </row>
        <row r="52">
          <cell r="A52">
            <v>120331</v>
          </cell>
          <cell r="B52" t="str">
            <v>TDS Payable - Section 195..</v>
          </cell>
          <cell r="C52">
            <v>320107</v>
          </cell>
          <cell r="D52">
            <v>-771143</v>
          </cell>
          <cell r="E52">
            <v>320107</v>
          </cell>
          <cell r="G52">
            <v>320107</v>
          </cell>
          <cell r="H52">
            <v>-771143</v>
          </cell>
          <cell r="I52">
            <v>94492</v>
          </cell>
          <cell r="J52">
            <v>320107</v>
          </cell>
          <cell r="K52">
            <v>0</v>
          </cell>
        </row>
        <row r="53">
          <cell r="A53">
            <v>120332</v>
          </cell>
          <cell r="B53" t="str">
            <v>TDS Payable - Foreign Remittances - USA.</v>
          </cell>
          <cell r="C53">
            <v>-1373272</v>
          </cell>
          <cell r="D53">
            <v>0</v>
          </cell>
          <cell r="E53">
            <v>-1373272.18</v>
          </cell>
          <cell r="G53">
            <v>-1373272.18</v>
          </cell>
          <cell r="H53">
            <v>0</v>
          </cell>
          <cell r="I53">
            <v>451275</v>
          </cell>
          <cell r="J53">
            <v>-1373272.18</v>
          </cell>
          <cell r="K53">
            <v>0</v>
          </cell>
        </row>
        <row r="54">
          <cell r="A54">
            <v>120333</v>
          </cell>
          <cell r="B54" t="str">
            <v>Works Contract Tax Payable - 2% Haryana.</v>
          </cell>
          <cell r="C54">
            <v>-45653</v>
          </cell>
          <cell r="D54">
            <v>-74549</v>
          </cell>
          <cell r="E54">
            <v>-45653</v>
          </cell>
          <cell r="G54">
            <v>-45653</v>
          </cell>
          <cell r="H54">
            <v>-74549</v>
          </cell>
          <cell r="I54">
            <v>16220536</v>
          </cell>
          <cell r="J54">
            <v>-45653</v>
          </cell>
          <cell r="K54">
            <v>0</v>
          </cell>
        </row>
        <row r="55">
          <cell r="A55">
            <v>120334</v>
          </cell>
          <cell r="B55" t="str">
            <v>Works Contract Tax Payable - 2% Delhi</v>
          </cell>
          <cell r="C55">
            <v>-2867</v>
          </cell>
          <cell r="D55">
            <v>-689</v>
          </cell>
          <cell r="E55">
            <v>-2867</v>
          </cell>
          <cell r="G55">
            <v>-2867</v>
          </cell>
          <cell r="H55">
            <v>-689</v>
          </cell>
          <cell r="I55">
            <v>-444032</v>
          </cell>
          <cell r="J55">
            <v>-2867</v>
          </cell>
          <cell r="K55">
            <v>0</v>
          </cell>
        </row>
        <row r="56">
          <cell r="A56">
            <v>120335</v>
          </cell>
          <cell r="B56" t="str">
            <v>Works Contract Tax Payable - 4% UP.</v>
          </cell>
          <cell r="C56">
            <v>0</v>
          </cell>
          <cell r="D56">
            <v>0</v>
          </cell>
          <cell r="E56">
            <v>0</v>
          </cell>
          <cell r="G56">
            <v>0</v>
          </cell>
          <cell r="H56">
            <v>0</v>
          </cell>
          <cell r="I56">
            <v>-93451</v>
          </cell>
          <cell r="J56">
            <v>0</v>
          </cell>
          <cell r="K56">
            <v>0</v>
          </cell>
        </row>
        <row r="57">
          <cell r="A57">
            <v>120336</v>
          </cell>
          <cell r="B57" t="str">
            <v>Work Contract Tax Payable - Maharashtra</v>
          </cell>
          <cell r="C57">
            <v>-3220</v>
          </cell>
          <cell r="D57">
            <v>0</v>
          </cell>
          <cell r="E57">
            <v>-3220</v>
          </cell>
          <cell r="G57">
            <v>-3220</v>
          </cell>
          <cell r="H57">
            <v>0</v>
          </cell>
          <cell r="I57">
            <v>-107400</v>
          </cell>
          <cell r="J57">
            <v>-3220</v>
          </cell>
          <cell r="K57">
            <v>0</v>
          </cell>
        </row>
        <row r="58">
          <cell r="A58">
            <v>120337</v>
          </cell>
          <cell r="B58" t="str">
            <v>Work Contract Tax Payable - West Bengal</v>
          </cell>
          <cell r="C58">
            <v>0</v>
          </cell>
          <cell r="D58">
            <v>0</v>
          </cell>
          <cell r="E58">
            <v>0</v>
          </cell>
          <cell r="G58">
            <v>0</v>
          </cell>
          <cell r="H58">
            <v>0</v>
          </cell>
          <cell r="I58">
            <v>93451</v>
          </cell>
          <cell r="J58">
            <v>0</v>
          </cell>
          <cell r="K58">
            <v>0</v>
          </cell>
        </row>
        <row r="59">
          <cell r="A59">
            <v>120338</v>
          </cell>
          <cell r="B59" t="str">
            <v>Service Tax Payable</v>
          </cell>
          <cell r="C59">
            <v>-7801242</v>
          </cell>
          <cell r="D59">
            <v>-602486</v>
          </cell>
          <cell r="E59">
            <v>-7801241.6500000004</v>
          </cell>
          <cell r="G59">
            <v>-7801241.6500000004</v>
          </cell>
          <cell r="H59">
            <v>-602485.77</v>
          </cell>
          <cell r="I59">
            <v>123651</v>
          </cell>
          <cell r="J59">
            <v>-7801241.6500000004</v>
          </cell>
          <cell r="K59">
            <v>0</v>
          </cell>
        </row>
        <row r="60">
          <cell r="A60">
            <v>120341</v>
          </cell>
          <cell r="B60" t="str">
            <v>Freight Inwards Payable</v>
          </cell>
          <cell r="C60">
            <v>0</v>
          </cell>
          <cell r="D60">
            <v>-27515</v>
          </cell>
          <cell r="E60">
            <v>0</v>
          </cell>
          <cell r="G60">
            <v>0</v>
          </cell>
          <cell r="H60">
            <v>-27515.01</v>
          </cell>
          <cell r="I60">
            <v>52971082</v>
          </cell>
          <cell r="J60">
            <v>0</v>
          </cell>
          <cell r="K60">
            <v>0</v>
          </cell>
        </row>
        <row r="61">
          <cell r="A61">
            <v>120342</v>
          </cell>
          <cell r="B61" t="str">
            <v>Insurance  Payable</v>
          </cell>
          <cell r="C61">
            <v>-46449</v>
          </cell>
          <cell r="D61">
            <v>0</v>
          </cell>
          <cell r="E61">
            <v>-46448.54</v>
          </cell>
          <cell r="G61">
            <v>-46448.54</v>
          </cell>
          <cell r="H61">
            <v>0</v>
          </cell>
          <cell r="J61">
            <v>-46448.54</v>
          </cell>
          <cell r="K61">
            <v>0</v>
          </cell>
        </row>
        <row r="62">
          <cell r="A62">
            <v>120343</v>
          </cell>
          <cell r="B62" t="str">
            <v>Customs Duty Payable</v>
          </cell>
          <cell r="C62">
            <v>-80169</v>
          </cell>
          <cell r="D62">
            <v>0</v>
          </cell>
          <cell r="E62">
            <v>-80169</v>
          </cell>
          <cell r="G62">
            <v>-80169</v>
          </cell>
          <cell r="H62">
            <v>0</v>
          </cell>
          <cell r="I62">
            <v>-1137566</v>
          </cell>
          <cell r="J62">
            <v>-80169</v>
          </cell>
          <cell r="K62">
            <v>0</v>
          </cell>
        </row>
        <row r="63">
          <cell r="A63">
            <v>120344</v>
          </cell>
          <cell r="B63" t="str">
            <v>C&amp;F charges  Payable</v>
          </cell>
          <cell r="C63">
            <v>0</v>
          </cell>
          <cell r="D63">
            <v>-1012201</v>
          </cell>
          <cell r="E63">
            <v>0</v>
          </cell>
          <cell r="G63">
            <v>0</v>
          </cell>
          <cell r="H63">
            <v>-1012201.1</v>
          </cell>
          <cell r="I63">
            <v>-56387</v>
          </cell>
          <cell r="J63">
            <v>0</v>
          </cell>
          <cell r="K63">
            <v>0</v>
          </cell>
        </row>
        <row r="64">
          <cell r="A64">
            <v>120352</v>
          </cell>
          <cell r="B64" t="str">
            <v>Advance Billing to Customers</v>
          </cell>
          <cell r="C64">
            <v>-22103965</v>
          </cell>
          <cell r="D64">
            <v>-22404390</v>
          </cell>
          <cell r="E64">
            <v>-22103965</v>
          </cell>
          <cell r="G64">
            <v>-22103965</v>
          </cell>
          <cell r="H64">
            <v>-22404390.399999999</v>
          </cell>
          <cell r="I64">
            <v>-74607359</v>
          </cell>
          <cell r="J64">
            <v>-22103965</v>
          </cell>
          <cell r="K64">
            <v>0</v>
          </cell>
        </row>
        <row r="65">
          <cell r="A65">
            <v>120353</v>
          </cell>
          <cell r="B65" t="str">
            <v>Stale Cheques</v>
          </cell>
          <cell r="C65">
            <v>-1161162</v>
          </cell>
          <cell r="D65">
            <v>-822049</v>
          </cell>
          <cell r="E65">
            <v>-1161162</v>
          </cell>
          <cell r="G65">
            <v>-1161162</v>
          </cell>
          <cell r="H65">
            <v>-822049</v>
          </cell>
          <cell r="I65">
            <v>-3312230</v>
          </cell>
          <cell r="J65">
            <v>-1161162</v>
          </cell>
          <cell r="K65">
            <v>0</v>
          </cell>
        </row>
        <row r="66">
          <cell r="A66">
            <v>120354</v>
          </cell>
          <cell r="B66" t="str">
            <v>Equity Dividend Payable</v>
          </cell>
          <cell r="C66">
            <v>0</v>
          </cell>
          <cell r="D66">
            <v>0</v>
          </cell>
          <cell r="E66">
            <v>0</v>
          </cell>
          <cell r="G66">
            <v>0</v>
          </cell>
          <cell r="H66">
            <v>0</v>
          </cell>
          <cell r="I66">
            <v>-4410613</v>
          </cell>
          <cell r="J66">
            <v>0</v>
          </cell>
          <cell r="K66">
            <v>0</v>
          </cell>
        </row>
        <row r="67">
          <cell r="A67">
            <v>120355</v>
          </cell>
          <cell r="B67" t="str">
            <v>Unpaid Dividend</v>
          </cell>
          <cell r="C67">
            <v>-26</v>
          </cell>
          <cell r="D67">
            <v>-16</v>
          </cell>
          <cell r="E67">
            <v>-26</v>
          </cell>
          <cell r="G67">
            <v>-26</v>
          </cell>
          <cell r="H67">
            <v>-16</v>
          </cell>
          <cell r="I67">
            <v>-11970748</v>
          </cell>
          <cell r="J67">
            <v>-26</v>
          </cell>
          <cell r="K67">
            <v>0</v>
          </cell>
        </row>
        <row r="68">
          <cell r="A68">
            <v>120356</v>
          </cell>
          <cell r="B68" t="str">
            <v>IDL - Advance Billing to Students</v>
          </cell>
          <cell r="C68">
            <v>-27371960</v>
          </cell>
          <cell r="D68">
            <v>-462797</v>
          </cell>
          <cell r="E68">
            <v>-27371959.57</v>
          </cell>
          <cell r="G68">
            <v>-27371959.57</v>
          </cell>
          <cell r="H68">
            <v>-462797</v>
          </cell>
          <cell r="I68">
            <v>-4313112</v>
          </cell>
          <cell r="J68">
            <v>-27371959.57</v>
          </cell>
          <cell r="K68">
            <v>0</v>
          </cell>
        </row>
        <row r="69">
          <cell r="A69">
            <v>120357</v>
          </cell>
          <cell r="B69" t="str">
            <v>Revenue billed but not accrued</v>
          </cell>
          <cell r="C69">
            <v>-2751328</v>
          </cell>
          <cell r="D69">
            <v>0</v>
          </cell>
          <cell r="E69">
            <v>-2751328</v>
          </cell>
          <cell r="G69">
            <v>-2751328</v>
          </cell>
          <cell r="H69">
            <v>0</v>
          </cell>
          <cell r="I69">
            <v>173121</v>
          </cell>
          <cell r="J69">
            <v>-2751328</v>
          </cell>
          <cell r="K69">
            <v>0</v>
          </cell>
        </row>
        <row r="70">
          <cell r="A70">
            <v>120361</v>
          </cell>
          <cell r="B70" t="str">
            <v>Expenses  Payable</v>
          </cell>
          <cell r="C70">
            <v>-99295391</v>
          </cell>
          <cell r="D70">
            <v>-105993612</v>
          </cell>
          <cell r="E70">
            <v>-99295391.090000004</v>
          </cell>
          <cell r="G70">
            <v>-99295391.090000004</v>
          </cell>
          <cell r="H70">
            <v>-105993612.34999999</v>
          </cell>
          <cell r="I70">
            <v>-6030038</v>
          </cell>
          <cell r="J70">
            <v>-99295391.090000004</v>
          </cell>
          <cell r="K70">
            <v>0</v>
          </cell>
        </row>
        <row r="71">
          <cell r="A71">
            <v>120362</v>
          </cell>
          <cell r="B71" t="str">
            <v>Freight Outwards Payable</v>
          </cell>
          <cell r="C71">
            <v>0</v>
          </cell>
          <cell r="D71">
            <v>3887</v>
          </cell>
          <cell r="E71">
            <v>0</v>
          </cell>
          <cell r="G71">
            <v>0</v>
          </cell>
          <cell r="H71">
            <v>3887</v>
          </cell>
          <cell r="I71">
            <v>0</v>
          </cell>
          <cell r="J71">
            <v>0</v>
          </cell>
          <cell r="K71">
            <v>0</v>
          </cell>
        </row>
        <row r="72">
          <cell r="A72">
            <v>120363</v>
          </cell>
          <cell r="B72" t="str">
            <v>DOT Charges  Payable</v>
          </cell>
          <cell r="C72">
            <v>0</v>
          </cell>
          <cell r="D72">
            <v>-3400000</v>
          </cell>
          <cell r="E72">
            <v>0</v>
          </cell>
          <cell r="G72">
            <v>0</v>
          </cell>
          <cell r="H72">
            <v>-3400000.33</v>
          </cell>
          <cell r="I72">
            <v>0</v>
          </cell>
          <cell r="J72">
            <v>0</v>
          </cell>
          <cell r="K72">
            <v>0</v>
          </cell>
        </row>
        <row r="73">
          <cell r="A73">
            <v>120366</v>
          </cell>
          <cell r="B73" t="str">
            <v>Security Deposit Received</v>
          </cell>
          <cell r="C73">
            <v>-3864254</v>
          </cell>
          <cell r="D73">
            <v>-250000</v>
          </cell>
          <cell r="E73">
            <v>-3864254.45</v>
          </cell>
          <cell r="G73">
            <v>-3864254.45</v>
          </cell>
          <cell r="H73">
            <v>-250000</v>
          </cell>
          <cell r="I73">
            <v>0</v>
          </cell>
          <cell r="J73">
            <v>-3864254.45</v>
          </cell>
          <cell r="K73">
            <v>0</v>
          </cell>
        </row>
        <row r="74">
          <cell r="A74">
            <v>120367</v>
          </cell>
          <cell r="B74" t="str">
            <v>WPC Charges Payable</v>
          </cell>
          <cell r="C74">
            <v>0</v>
          </cell>
          <cell r="D74">
            <v>-2812710</v>
          </cell>
          <cell r="E74">
            <v>0</v>
          </cell>
          <cell r="G74">
            <v>0</v>
          </cell>
          <cell r="H74">
            <v>-2812710</v>
          </cell>
          <cell r="I74">
            <v>0</v>
          </cell>
          <cell r="J74">
            <v>0</v>
          </cell>
          <cell r="K74">
            <v>0</v>
          </cell>
        </row>
        <row r="75">
          <cell r="A75">
            <v>120368</v>
          </cell>
          <cell r="B75" t="str">
            <v>SECURITY DEPOSIT  RECIEVED- CO.CAR SCHEME</v>
          </cell>
          <cell r="C75">
            <v>-66036</v>
          </cell>
          <cell r="D75">
            <v>-817203</v>
          </cell>
          <cell r="E75">
            <v>-66036</v>
          </cell>
          <cell r="G75">
            <v>-66036</v>
          </cell>
          <cell r="H75">
            <v>-817203</v>
          </cell>
          <cell r="I75">
            <v>0</v>
          </cell>
          <cell r="J75">
            <v>-66036</v>
          </cell>
          <cell r="K75">
            <v>0</v>
          </cell>
        </row>
        <row r="76">
          <cell r="A76">
            <v>120369</v>
          </cell>
          <cell r="B76" t="str">
            <v>Bank Guarantees Issued to Customers</v>
          </cell>
          <cell r="C76">
            <v>1445735370</v>
          </cell>
          <cell r="D76">
            <v>1347748222</v>
          </cell>
          <cell r="E76">
            <v>1445735369.6500001</v>
          </cell>
          <cell r="G76">
            <v>1445735369.6500001</v>
          </cell>
          <cell r="H76">
            <v>1347748221.6500001</v>
          </cell>
          <cell r="I76">
            <v>-2035472</v>
          </cell>
          <cell r="J76">
            <v>1445735369.6500001</v>
          </cell>
          <cell r="K76">
            <v>0</v>
          </cell>
        </row>
        <row r="77">
          <cell r="A77">
            <v>120370</v>
          </cell>
          <cell r="B77" t="str">
            <v>Letter of Credit Issued to Suppliers</v>
          </cell>
          <cell r="C77">
            <v>0</v>
          </cell>
          <cell r="D77">
            <v>0</v>
          </cell>
          <cell r="E77">
            <v>0</v>
          </cell>
          <cell r="G77">
            <v>0</v>
          </cell>
          <cell r="H77">
            <v>0</v>
          </cell>
          <cell r="I77">
            <v>-107700404</v>
          </cell>
          <cell r="J77">
            <v>0</v>
          </cell>
          <cell r="K77">
            <v>0</v>
          </cell>
        </row>
        <row r="78">
          <cell r="A78">
            <v>120371</v>
          </cell>
          <cell r="B78" t="str">
            <v>Bank Guarantee - Centurion Bank Ltd</v>
          </cell>
          <cell r="C78">
            <v>-15036367</v>
          </cell>
          <cell r="D78">
            <v>-15118867</v>
          </cell>
          <cell r="E78">
            <v>-15036366.6</v>
          </cell>
          <cell r="G78">
            <v>-15036366.6</v>
          </cell>
          <cell r="H78">
            <v>-15118866.6</v>
          </cell>
          <cell r="J78">
            <v>-15036366.6</v>
          </cell>
          <cell r="K78">
            <v>0</v>
          </cell>
        </row>
        <row r="79">
          <cell r="A79">
            <v>120372</v>
          </cell>
          <cell r="B79" t="str">
            <v>Bank Guarantee - Credit Lyonnais Ltd</v>
          </cell>
          <cell r="C79">
            <v>-139054162</v>
          </cell>
          <cell r="D79">
            <v>-78439999</v>
          </cell>
          <cell r="E79">
            <v>-139054162.05000001</v>
          </cell>
          <cell r="G79">
            <v>-139054162.05000001</v>
          </cell>
          <cell r="H79">
            <v>-78439999.049999997</v>
          </cell>
          <cell r="I79">
            <v>1137566</v>
          </cell>
          <cell r="J79">
            <v>-139054162.05000001</v>
          </cell>
          <cell r="K79">
            <v>0</v>
          </cell>
        </row>
        <row r="80">
          <cell r="A80">
            <v>120373</v>
          </cell>
          <cell r="B80" t="str">
            <v>Bank Guarantee - Grindlays Bank Ltd</v>
          </cell>
          <cell r="C80">
            <v>-144710721</v>
          </cell>
          <cell r="D80">
            <v>-129710721</v>
          </cell>
          <cell r="E80">
            <v>-144710721</v>
          </cell>
          <cell r="G80">
            <v>-144710721</v>
          </cell>
          <cell r="H80">
            <v>-129710721</v>
          </cell>
          <cell r="I80">
            <v>56387</v>
          </cell>
          <cell r="J80">
            <v>-144710721</v>
          </cell>
          <cell r="K80">
            <v>0</v>
          </cell>
        </row>
        <row r="81">
          <cell r="A81">
            <v>120374</v>
          </cell>
          <cell r="B81" t="str">
            <v>Letter of Credit  - Credit Lyonnais Ltd</v>
          </cell>
          <cell r="C81">
            <v>0</v>
          </cell>
          <cell r="D81">
            <v>0</v>
          </cell>
          <cell r="E81">
            <v>0</v>
          </cell>
          <cell r="G81">
            <v>0</v>
          </cell>
          <cell r="H81">
            <v>0</v>
          </cell>
          <cell r="I81">
            <v>74990425</v>
          </cell>
          <cell r="J81">
            <v>0</v>
          </cell>
          <cell r="K81">
            <v>0</v>
          </cell>
        </row>
        <row r="82">
          <cell r="A82">
            <v>120377</v>
          </cell>
          <cell r="B82" t="str">
            <v>Bank Guarantee - ABN Amro Bank</v>
          </cell>
          <cell r="C82">
            <v>-39020360</v>
          </cell>
          <cell r="D82">
            <v>-41786480</v>
          </cell>
          <cell r="E82">
            <v>-39020360</v>
          </cell>
          <cell r="G82">
            <v>-39020360</v>
          </cell>
          <cell r="H82">
            <v>-41786480</v>
          </cell>
          <cell r="I82">
            <v>3438813</v>
          </cell>
          <cell r="J82">
            <v>-39020360</v>
          </cell>
          <cell r="K82">
            <v>0</v>
          </cell>
        </row>
        <row r="83">
          <cell r="A83">
            <v>120378</v>
          </cell>
          <cell r="B83" t="str">
            <v>Letter of Credit - ABN Amro Bank</v>
          </cell>
          <cell r="C83">
            <v>0</v>
          </cell>
          <cell r="D83">
            <v>0</v>
          </cell>
          <cell r="E83">
            <v>0</v>
          </cell>
          <cell r="G83">
            <v>0</v>
          </cell>
          <cell r="H83">
            <v>0</v>
          </cell>
          <cell r="I83">
            <v>11970749</v>
          </cell>
          <cell r="J83">
            <v>0</v>
          </cell>
          <cell r="K83">
            <v>0</v>
          </cell>
        </row>
        <row r="84">
          <cell r="A84">
            <v>120379</v>
          </cell>
          <cell r="B84" t="str">
            <v>ICICI - Bank Guarantees</v>
          </cell>
          <cell r="C84">
            <v>-1000000000</v>
          </cell>
          <cell r="D84">
            <v>-1000000000</v>
          </cell>
          <cell r="E84">
            <v>-1000000000</v>
          </cell>
          <cell r="G84">
            <v>-1000000000</v>
          </cell>
          <cell r="H84">
            <v>-1000000000</v>
          </cell>
          <cell r="I84">
            <v>4410613</v>
          </cell>
          <cell r="J84">
            <v>-1000000000</v>
          </cell>
          <cell r="K84">
            <v>0</v>
          </cell>
        </row>
        <row r="85">
          <cell r="A85">
            <v>120380</v>
          </cell>
          <cell r="B85" t="str">
            <v>Bank Guarantee - Bank of Maharashtra</v>
          </cell>
          <cell r="C85">
            <v>-107913760</v>
          </cell>
          <cell r="D85">
            <v>-82692155</v>
          </cell>
          <cell r="E85">
            <v>-107913760</v>
          </cell>
          <cell r="G85">
            <v>-107913760</v>
          </cell>
          <cell r="H85">
            <v>-82692155</v>
          </cell>
          <cell r="I85">
            <v>4313111</v>
          </cell>
          <cell r="J85">
            <v>-107913760</v>
          </cell>
          <cell r="K85">
            <v>0</v>
          </cell>
        </row>
        <row r="86">
          <cell r="A86">
            <v>121001</v>
          </cell>
          <cell r="B86" t="str">
            <v>Provision for Taxiation</v>
          </cell>
          <cell r="C86">
            <v>-259792065</v>
          </cell>
          <cell r="D86">
            <v>-213603180</v>
          </cell>
          <cell r="E86">
            <v>-212776781</v>
          </cell>
          <cell r="G86">
            <v>-259792065</v>
          </cell>
          <cell r="H86">
            <v>-213603180</v>
          </cell>
          <cell r="I86">
            <v>1136399</v>
          </cell>
          <cell r="J86">
            <v>-212776781</v>
          </cell>
          <cell r="K86">
            <v>-47015284</v>
          </cell>
        </row>
        <row r="87">
          <cell r="A87">
            <v>121101</v>
          </cell>
          <cell r="B87" t="str">
            <v>Proposed Dividend</v>
          </cell>
          <cell r="C87">
            <v>0</v>
          </cell>
          <cell r="D87">
            <v>-7500000</v>
          </cell>
          <cell r="E87">
            <v>0</v>
          </cell>
          <cell r="G87">
            <v>0</v>
          </cell>
          <cell r="H87">
            <v>-7500000.21</v>
          </cell>
          <cell r="I87">
            <v>6030038</v>
          </cell>
          <cell r="J87">
            <v>0</v>
          </cell>
          <cell r="K87">
            <v>0</v>
          </cell>
        </row>
        <row r="88">
          <cell r="A88">
            <v>121301</v>
          </cell>
          <cell r="B88" t="str">
            <v>Provision for Warranty</v>
          </cell>
          <cell r="C88">
            <v>-3732707</v>
          </cell>
          <cell r="D88">
            <v>-6870000</v>
          </cell>
          <cell r="E88">
            <v>-3732707</v>
          </cell>
          <cell r="G88">
            <v>-3732707</v>
          </cell>
          <cell r="H88">
            <v>-6870000</v>
          </cell>
          <cell r="I88">
            <v>2035472</v>
          </cell>
          <cell r="J88">
            <v>-3732707</v>
          </cell>
          <cell r="K88">
            <v>0</v>
          </cell>
        </row>
        <row r="89">
          <cell r="A89">
            <v>121401</v>
          </cell>
          <cell r="B89" t="str">
            <v>Provision for Gratuity.</v>
          </cell>
          <cell r="C89">
            <v>-3664236</v>
          </cell>
          <cell r="D89">
            <v>-3976564</v>
          </cell>
          <cell r="E89">
            <v>-3664236</v>
          </cell>
          <cell r="G89">
            <v>-3664236</v>
          </cell>
          <cell r="H89">
            <v>-3976564</v>
          </cell>
          <cell r="I89">
            <v>109519573</v>
          </cell>
          <cell r="J89">
            <v>-3664236</v>
          </cell>
          <cell r="K89">
            <v>0</v>
          </cell>
        </row>
        <row r="90">
          <cell r="A90">
            <v>121402</v>
          </cell>
          <cell r="B90" t="str">
            <v>Provision for Bonus/MIP</v>
          </cell>
          <cell r="C90">
            <v>-13560774</v>
          </cell>
          <cell r="D90">
            <v>-7690000</v>
          </cell>
          <cell r="E90">
            <v>-13560774</v>
          </cell>
          <cell r="G90">
            <v>-13560774</v>
          </cell>
          <cell r="H90">
            <v>-7690000</v>
          </cell>
          <cell r="J90">
            <v>-13560774</v>
          </cell>
          <cell r="K90">
            <v>0</v>
          </cell>
        </row>
        <row r="91">
          <cell r="A91">
            <v>121403</v>
          </cell>
          <cell r="B91" t="str">
            <v>Provision for Leave Encashment</v>
          </cell>
          <cell r="C91">
            <v>-1377316</v>
          </cell>
          <cell r="D91">
            <v>-1179421</v>
          </cell>
          <cell r="E91">
            <v>-1377316</v>
          </cell>
          <cell r="G91">
            <v>-1377316</v>
          </cell>
          <cell r="H91">
            <v>-1179421</v>
          </cell>
          <cell r="J91">
            <v>-1377316</v>
          </cell>
          <cell r="K91">
            <v>0</v>
          </cell>
        </row>
        <row r="92">
          <cell r="A92">
            <v>130001</v>
          </cell>
          <cell r="B92" t="str">
            <v>Deferred Tax Liability</v>
          </cell>
          <cell r="C92">
            <v>0</v>
          </cell>
          <cell r="D92">
            <v>0</v>
          </cell>
          <cell r="E92">
            <v>0</v>
          </cell>
          <cell r="G92">
            <v>0</v>
          </cell>
          <cell r="H92">
            <v>0</v>
          </cell>
          <cell r="J92">
            <v>0</v>
          </cell>
          <cell r="K92">
            <v>0</v>
          </cell>
        </row>
        <row r="93">
          <cell r="A93">
            <v>200101</v>
          </cell>
          <cell r="B93" t="str">
            <v>Buildings</v>
          </cell>
          <cell r="C93">
            <v>34130400</v>
          </cell>
          <cell r="D93">
            <v>34130400</v>
          </cell>
          <cell r="E93">
            <v>34130400</v>
          </cell>
          <cell r="G93">
            <v>34130400</v>
          </cell>
          <cell r="H93">
            <v>34130400</v>
          </cell>
          <cell r="J93">
            <v>34130400</v>
          </cell>
          <cell r="K93">
            <v>0</v>
          </cell>
        </row>
        <row r="94">
          <cell r="A94">
            <v>200201</v>
          </cell>
          <cell r="B94" t="str">
            <v>LEASEHOLD LAND</v>
          </cell>
          <cell r="C94">
            <v>5582900</v>
          </cell>
          <cell r="D94">
            <v>5582900</v>
          </cell>
          <cell r="E94">
            <v>5582900</v>
          </cell>
          <cell r="G94">
            <v>5582900</v>
          </cell>
          <cell r="H94">
            <v>5582900</v>
          </cell>
          <cell r="J94">
            <v>5582900</v>
          </cell>
          <cell r="K94">
            <v>0</v>
          </cell>
        </row>
        <row r="95">
          <cell r="A95">
            <v>200301</v>
          </cell>
          <cell r="B95" t="str">
            <v>Plant &amp; Machinery</v>
          </cell>
          <cell r="C95">
            <v>573437541</v>
          </cell>
          <cell r="D95">
            <v>548721341</v>
          </cell>
          <cell r="E95">
            <v>573437541.15999997</v>
          </cell>
          <cell r="G95">
            <v>573437541.15999997</v>
          </cell>
          <cell r="H95">
            <v>548721340.52999997</v>
          </cell>
          <cell r="J95">
            <v>573437541.15999997</v>
          </cell>
          <cell r="K95">
            <v>0</v>
          </cell>
        </row>
        <row r="96">
          <cell r="A96">
            <v>200401</v>
          </cell>
          <cell r="B96" t="str">
            <v>Office Equipment</v>
          </cell>
          <cell r="C96">
            <v>20441025</v>
          </cell>
          <cell r="D96">
            <v>19657955</v>
          </cell>
          <cell r="E96">
            <v>20441025.25</v>
          </cell>
          <cell r="G96">
            <v>20441025.25</v>
          </cell>
          <cell r="H96">
            <v>19657955.25</v>
          </cell>
          <cell r="J96">
            <v>20441025.25</v>
          </cell>
          <cell r="K96">
            <v>0</v>
          </cell>
        </row>
        <row r="97">
          <cell r="A97">
            <v>200501</v>
          </cell>
          <cell r="B97" t="str">
            <v>Computers</v>
          </cell>
          <cell r="C97">
            <v>76817693</v>
          </cell>
          <cell r="D97">
            <v>68491625</v>
          </cell>
          <cell r="E97">
            <v>76817692.579999998</v>
          </cell>
          <cell r="G97">
            <v>76817692.579999998</v>
          </cell>
          <cell r="H97">
            <v>68491625.099999994</v>
          </cell>
          <cell r="J97">
            <v>76817692.579999998</v>
          </cell>
          <cell r="K97">
            <v>0</v>
          </cell>
        </row>
        <row r="98">
          <cell r="A98">
            <v>200601</v>
          </cell>
          <cell r="B98" t="str">
            <v>Furniture &amp; Fixtures</v>
          </cell>
          <cell r="C98">
            <v>25678420</v>
          </cell>
          <cell r="D98">
            <v>22871198</v>
          </cell>
          <cell r="E98">
            <v>25678419.5</v>
          </cell>
          <cell r="G98">
            <v>25678419.5</v>
          </cell>
          <cell r="H98">
            <v>22871197.5</v>
          </cell>
          <cell r="J98">
            <v>25678419.5</v>
          </cell>
          <cell r="K98">
            <v>0</v>
          </cell>
        </row>
        <row r="99">
          <cell r="A99">
            <v>200701</v>
          </cell>
          <cell r="B99" t="str">
            <v>Leasehold Improvements.</v>
          </cell>
          <cell r="C99">
            <v>24359670</v>
          </cell>
          <cell r="D99">
            <v>24265178</v>
          </cell>
          <cell r="E99">
            <v>24359670</v>
          </cell>
          <cell r="G99">
            <v>24359670</v>
          </cell>
          <cell r="H99">
            <v>24265178</v>
          </cell>
          <cell r="J99">
            <v>24359670</v>
          </cell>
          <cell r="K99">
            <v>0</v>
          </cell>
        </row>
        <row r="100">
          <cell r="A100">
            <v>200801</v>
          </cell>
          <cell r="B100" t="str">
            <v>Vehicles</v>
          </cell>
          <cell r="C100">
            <v>6890285</v>
          </cell>
          <cell r="D100">
            <v>6439010</v>
          </cell>
          <cell r="E100">
            <v>6890284.5</v>
          </cell>
          <cell r="G100">
            <v>6890284.5</v>
          </cell>
          <cell r="H100">
            <v>6439009.5</v>
          </cell>
          <cell r="J100">
            <v>6890284.5</v>
          </cell>
          <cell r="K100">
            <v>0</v>
          </cell>
        </row>
        <row r="101">
          <cell r="A101">
            <v>200901</v>
          </cell>
          <cell r="B101" t="str">
            <v>Capitalised Software</v>
          </cell>
          <cell r="C101">
            <v>38182866</v>
          </cell>
          <cell r="D101">
            <v>21962330</v>
          </cell>
          <cell r="E101">
            <v>38182866.340000004</v>
          </cell>
          <cell r="G101">
            <v>38182866.340000004</v>
          </cell>
          <cell r="H101">
            <v>21962329.539999999</v>
          </cell>
          <cell r="J101">
            <v>38182866.340000004</v>
          </cell>
          <cell r="K101">
            <v>0</v>
          </cell>
        </row>
        <row r="102">
          <cell r="A102">
            <v>201001</v>
          </cell>
          <cell r="B102" t="str">
            <v>Accumulated Depreciation Buildings</v>
          </cell>
          <cell r="C102">
            <v>-2638754</v>
          </cell>
          <cell r="D102">
            <v>-1501188</v>
          </cell>
          <cell r="E102">
            <v>-2638753.7799999998</v>
          </cell>
          <cell r="G102">
            <v>-2638753.7799999998</v>
          </cell>
          <cell r="H102">
            <v>-1501187.55</v>
          </cell>
          <cell r="J102">
            <v>-2638753.7799999998</v>
          </cell>
          <cell r="K102">
            <v>0</v>
          </cell>
        </row>
        <row r="103">
          <cell r="A103">
            <v>201101</v>
          </cell>
          <cell r="B103" t="str">
            <v>Accumulated Depreciation Leasehold Land</v>
          </cell>
          <cell r="C103">
            <v>-343161</v>
          </cell>
          <cell r="D103">
            <v>-286774</v>
          </cell>
          <cell r="E103">
            <v>-343160.87</v>
          </cell>
          <cell r="G103">
            <v>-343160.87</v>
          </cell>
          <cell r="H103">
            <v>-286773.58</v>
          </cell>
          <cell r="J103">
            <v>-343160.87</v>
          </cell>
          <cell r="K103">
            <v>0</v>
          </cell>
        </row>
        <row r="104">
          <cell r="A104">
            <v>201201</v>
          </cell>
          <cell r="B104" t="str">
            <v>Accumulated Depreciation Plant &amp; Machinery.</v>
          </cell>
          <cell r="C104">
            <v>-386406994</v>
          </cell>
          <cell r="D104">
            <v>-311799635</v>
          </cell>
          <cell r="E104">
            <v>-386406994</v>
          </cell>
          <cell r="G104">
            <v>-386406994</v>
          </cell>
          <cell r="H104">
            <v>-311799635.23000002</v>
          </cell>
          <cell r="J104">
            <v>-386406994</v>
          </cell>
          <cell r="K104">
            <v>0</v>
          </cell>
        </row>
        <row r="105">
          <cell r="A105">
            <v>201301</v>
          </cell>
          <cell r="B105" t="str">
            <v>Accumulated Depreciation Office Equipment</v>
          </cell>
          <cell r="C105">
            <v>-12686923</v>
          </cell>
          <cell r="D105">
            <v>-9374693</v>
          </cell>
          <cell r="E105">
            <v>-12686922.710000001</v>
          </cell>
          <cell r="G105">
            <v>-12686922.710000001</v>
          </cell>
          <cell r="H105">
            <v>-9374692.7699999996</v>
          </cell>
          <cell r="J105">
            <v>-12686922.710000001</v>
          </cell>
          <cell r="K105">
            <v>0</v>
          </cell>
        </row>
        <row r="106">
          <cell r="A106">
            <v>201401</v>
          </cell>
          <cell r="B106" t="str">
            <v>Accumulated Depreciation Furniture &amp; Fixtures</v>
          </cell>
          <cell r="C106">
            <v>-12161000</v>
          </cell>
          <cell r="D106">
            <v>-7750387</v>
          </cell>
          <cell r="E106">
            <v>-12160999.720000001</v>
          </cell>
          <cell r="G106">
            <v>-12160999.720000001</v>
          </cell>
          <cell r="H106">
            <v>-7750386.5899999999</v>
          </cell>
          <cell r="J106">
            <v>-12160999.720000001</v>
          </cell>
          <cell r="K106">
            <v>0</v>
          </cell>
        </row>
        <row r="107">
          <cell r="A107">
            <v>201501</v>
          </cell>
          <cell r="B107" t="str">
            <v>Accumulated Depreciation Computers</v>
          </cell>
          <cell r="C107">
            <v>-45973500</v>
          </cell>
          <cell r="D107">
            <v>-34002752</v>
          </cell>
          <cell r="E107">
            <v>-45973500.469999999</v>
          </cell>
          <cell r="G107">
            <v>-45973500.469999999</v>
          </cell>
          <cell r="H107">
            <v>-34002751.869999997</v>
          </cell>
          <cell r="J107">
            <v>-45973500.469999999</v>
          </cell>
          <cell r="K107">
            <v>0</v>
          </cell>
        </row>
        <row r="108">
          <cell r="A108">
            <v>201601</v>
          </cell>
          <cell r="B108" t="str">
            <v>Accumulated Depreciation Leasehold Improvements</v>
          </cell>
          <cell r="C108">
            <v>-9829349</v>
          </cell>
          <cell r="D108">
            <v>-5516237</v>
          </cell>
          <cell r="E108">
            <v>-9829348.5600000005</v>
          </cell>
          <cell r="G108">
            <v>-9829348.5600000005</v>
          </cell>
          <cell r="H108">
            <v>-5516237.3600000003</v>
          </cell>
          <cell r="J108">
            <v>-9829348.5600000005</v>
          </cell>
          <cell r="K108">
            <v>0</v>
          </cell>
        </row>
        <row r="109">
          <cell r="A109">
            <v>201701</v>
          </cell>
          <cell r="B109" t="str">
            <v>Accumulated Depreciation Vehicles</v>
          </cell>
          <cell r="C109">
            <v>-4757073</v>
          </cell>
          <cell r="D109">
            <v>-4930194</v>
          </cell>
          <cell r="E109">
            <v>-4757072.93</v>
          </cell>
          <cell r="G109">
            <v>-4757072.93</v>
          </cell>
          <cell r="H109">
            <v>-4930194.2</v>
          </cell>
          <cell r="J109">
            <v>-4757072.93</v>
          </cell>
          <cell r="K109">
            <v>0</v>
          </cell>
        </row>
        <row r="110">
          <cell r="A110">
            <v>201801</v>
          </cell>
          <cell r="B110" t="str">
            <v>Accumulated Depreciation Computer Software</v>
          </cell>
          <cell r="C110">
            <v>-9631862</v>
          </cell>
          <cell r="D110">
            <v>-3601824</v>
          </cell>
          <cell r="E110">
            <v>-9631862.1400000006</v>
          </cell>
          <cell r="G110">
            <v>-9631862.1400000006</v>
          </cell>
          <cell r="H110">
            <v>-3601823.97</v>
          </cell>
          <cell r="J110">
            <v>-9631862.1400000006</v>
          </cell>
          <cell r="K110">
            <v>0</v>
          </cell>
        </row>
        <row r="111">
          <cell r="A111">
            <v>202001</v>
          </cell>
          <cell r="B111" t="str">
            <v>Capital Work in Progress</v>
          </cell>
          <cell r="C111">
            <v>0</v>
          </cell>
          <cell r="D111">
            <v>0</v>
          </cell>
          <cell r="E111">
            <v>0</v>
          </cell>
          <cell r="G111">
            <v>0</v>
          </cell>
          <cell r="H111">
            <v>0</v>
          </cell>
          <cell r="J111">
            <v>0</v>
          </cell>
          <cell r="K111">
            <v>0</v>
          </cell>
        </row>
        <row r="112">
          <cell r="A112">
            <v>202002</v>
          </cell>
          <cell r="B112" t="str">
            <v>Plant &amp; Machinery - Additional</v>
          </cell>
          <cell r="C112">
            <v>4232133</v>
          </cell>
          <cell r="D112">
            <v>4676165</v>
          </cell>
          <cell r="E112">
            <v>4232132.67</v>
          </cell>
          <cell r="G112">
            <v>4232132.67</v>
          </cell>
          <cell r="H112">
            <v>4676164.7</v>
          </cell>
          <cell r="J112">
            <v>4232132.67</v>
          </cell>
          <cell r="K112">
            <v>0</v>
          </cell>
        </row>
        <row r="113">
          <cell r="A113">
            <v>202003</v>
          </cell>
          <cell r="B113" t="str">
            <v>Office Equipment - Additional</v>
          </cell>
          <cell r="C113">
            <v>1797137</v>
          </cell>
          <cell r="D113">
            <v>1890588</v>
          </cell>
          <cell r="E113">
            <v>1797137</v>
          </cell>
          <cell r="G113">
            <v>1797137</v>
          </cell>
          <cell r="H113">
            <v>1890588</v>
          </cell>
          <cell r="J113">
            <v>1797137</v>
          </cell>
          <cell r="K113">
            <v>0</v>
          </cell>
        </row>
        <row r="114">
          <cell r="A114">
            <v>202004</v>
          </cell>
          <cell r="B114" t="str">
            <v>Computers  - Additional</v>
          </cell>
          <cell r="C114">
            <v>-5130435</v>
          </cell>
          <cell r="D114">
            <v>-5023035</v>
          </cell>
          <cell r="E114">
            <v>-5130434.97</v>
          </cell>
          <cell r="G114">
            <v>-5130434.97</v>
          </cell>
          <cell r="H114">
            <v>-5023035</v>
          </cell>
          <cell r="J114">
            <v>-5130434.97</v>
          </cell>
          <cell r="K114">
            <v>0</v>
          </cell>
        </row>
        <row r="115">
          <cell r="A115">
            <v>202005</v>
          </cell>
          <cell r="B115" t="str">
            <v>Equipment given on rent</v>
          </cell>
          <cell r="C115">
            <v>10280400</v>
          </cell>
          <cell r="D115">
            <v>10156749</v>
          </cell>
          <cell r="E115">
            <v>10280400.25</v>
          </cell>
          <cell r="G115">
            <v>10280400.25</v>
          </cell>
          <cell r="H115">
            <v>10156749</v>
          </cell>
          <cell r="J115">
            <v>10280400.25</v>
          </cell>
          <cell r="K115">
            <v>0</v>
          </cell>
        </row>
        <row r="116">
          <cell r="A116">
            <v>202006</v>
          </cell>
          <cell r="B116" t="str">
            <v>Furniture &amp; Fixtures - Additional</v>
          </cell>
          <cell r="C116">
            <v>93451</v>
          </cell>
          <cell r="D116">
            <v>0</v>
          </cell>
          <cell r="E116">
            <v>93451</v>
          </cell>
          <cell r="G116">
            <v>93451</v>
          </cell>
          <cell r="H116">
            <v>0</v>
          </cell>
          <cell r="J116">
            <v>93451</v>
          </cell>
          <cell r="K116">
            <v>0</v>
          </cell>
        </row>
        <row r="117">
          <cell r="A117">
            <v>202201</v>
          </cell>
          <cell r="B117" t="str">
            <v>Revenue on Sale of Fixed Assets.</v>
          </cell>
          <cell r="C117">
            <v>0</v>
          </cell>
          <cell r="D117">
            <v>0</v>
          </cell>
          <cell r="E117">
            <v>0</v>
          </cell>
          <cell r="G117">
            <v>0</v>
          </cell>
          <cell r="H117">
            <v>0</v>
          </cell>
          <cell r="J117">
            <v>0</v>
          </cell>
          <cell r="K117">
            <v>0</v>
          </cell>
        </row>
        <row r="118">
          <cell r="A118">
            <v>203001</v>
          </cell>
          <cell r="B118" t="str">
            <v>Accumulated  Depreciation - Adjustment</v>
          </cell>
          <cell r="C118">
            <v>-198086</v>
          </cell>
          <cell r="D118">
            <v>-198086</v>
          </cell>
          <cell r="E118">
            <v>-198086</v>
          </cell>
          <cell r="G118">
            <v>-198086</v>
          </cell>
          <cell r="H118">
            <v>-198086</v>
          </cell>
          <cell r="J118">
            <v>-198086</v>
          </cell>
          <cell r="K118">
            <v>0</v>
          </cell>
        </row>
        <row r="119">
          <cell r="A119">
            <v>203002</v>
          </cell>
          <cell r="B119" t="str">
            <v>Accumulated  Depreciation - Computers Adjustment</v>
          </cell>
          <cell r="C119">
            <v>733299</v>
          </cell>
          <cell r="D119">
            <v>733299</v>
          </cell>
          <cell r="E119">
            <v>733299</v>
          </cell>
          <cell r="G119">
            <v>733299</v>
          </cell>
          <cell r="H119">
            <v>733299</v>
          </cell>
          <cell r="J119">
            <v>733299</v>
          </cell>
          <cell r="K119">
            <v>0</v>
          </cell>
        </row>
        <row r="120">
          <cell r="A120">
            <v>203003</v>
          </cell>
          <cell r="B120" t="str">
            <v>Accumulated  Depreciation - Office equipment Adjustment</v>
          </cell>
          <cell r="C120">
            <v>-1236578</v>
          </cell>
          <cell r="D120">
            <v>-1236578</v>
          </cell>
          <cell r="E120">
            <v>-1236578</v>
          </cell>
          <cell r="G120">
            <v>-1236578</v>
          </cell>
          <cell r="H120">
            <v>-1236578</v>
          </cell>
          <cell r="J120">
            <v>-1236578</v>
          </cell>
          <cell r="K120">
            <v>0</v>
          </cell>
        </row>
        <row r="121">
          <cell r="A121">
            <v>203004</v>
          </cell>
          <cell r="B121" t="str">
            <v>Accumulated  Deprn. - Adjustment Leasehold Improve</v>
          </cell>
          <cell r="C121">
            <v>1</v>
          </cell>
          <cell r="D121">
            <v>1</v>
          </cell>
          <cell r="E121">
            <v>1</v>
          </cell>
          <cell r="G121">
            <v>1</v>
          </cell>
          <cell r="H121">
            <v>1</v>
          </cell>
          <cell r="J121">
            <v>1</v>
          </cell>
          <cell r="K121">
            <v>0</v>
          </cell>
        </row>
        <row r="122">
          <cell r="A122">
            <v>203005</v>
          </cell>
          <cell r="B122" t="str">
            <v>Accumulated  Deprn. - Adjustment Plant &amp; machinery</v>
          </cell>
          <cell r="C122">
            <v>0</v>
          </cell>
          <cell r="D122">
            <v>0</v>
          </cell>
          <cell r="E122">
            <v>0</v>
          </cell>
          <cell r="G122">
            <v>0</v>
          </cell>
          <cell r="H122">
            <v>0</v>
          </cell>
          <cell r="J122">
            <v>0</v>
          </cell>
          <cell r="K122">
            <v>0</v>
          </cell>
        </row>
        <row r="123">
          <cell r="A123">
            <v>203006</v>
          </cell>
          <cell r="B123" t="str">
            <v>Accumulated  Deprn. - Adjustment Furniture &amp; Fixtu</v>
          </cell>
          <cell r="C123">
            <v>1</v>
          </cell>
          <cell r="D123">
            <v>1</v>
          </cell>
          <cell r="E123">
            <v>1</v>
          </cell>
          <cell r="G123">
            <v>1</v>
          </cell>
          <cell r="H123">
            <v>1</v>
          </cell>
          <cell r="J123">
            <v>1</v>
          </cell>
          <cell r="K123">
            <v>0</v>
          </cell>
        </row>
        <row r="124">
          <cell r="A124">
            <v>203007</v>
          </cell>
          <cell r="B124" t="str">
            <v>Accumulated Depreciation Rental equipment</v>
          </cell>
          <cell r="C124">
            <v>-4699483</v>
          </cell>
          <cell r="D124">
            <v>-2664011</v>
          </cell>
          <cell r="E124">
            <v>-4699482.51</v>
          </cell>
          <cell r="G124">
            <v>-4699482.51</v>
          </cell>
          <cell r="H124">
            <v>-2664011</v>
          </cell>
          <cell r="J124">
            <v>-4699482.51</v>
          </cell>
          <cell r="K124">
            <v>0</v>
          </cell>
        </row>
        <row r="125">
          <cell r="A125">
            <v>210001</v>
          </cell>
          <cell r="B125" t="str">
            <v>Equity Investment in Ceycom - SriLanka.</v>
          </cell>
          <cell r="C125">
            <v>17425141</v>
          </cell>
          <cell r="D125">
            <v>17425141</v>
          </cell>
          <cell r="E125">
            <v>17425141</v>
          </cell>
          <cell r="G125">
            <v>17425141</v>
          </cell>
          <cell r="H125">
            <v>17425140.809999999</v>
          </cell>
          <cell r="J125">
            <v>17425141</v>
          </cell>
          <cell r="K125">
            <v>0</v>
          </cell>
        </row>
        <row r="126">
          <cell r="A126">
            <v>210002</v>
          </cell>
          <cell r="B126" t="str">
            <v>Provision for Impairment of Investments</v>
          </cell>
          <cell r="C126">
            <v>-17425141</v>
          </cell>
          <cell r="D126">
            <v>-17425141</v>
          </cell>
          <cell r="E126">
            <v>-17425141</v>
          </cell>
          <cell r="G126">
            <v>-17425141</v>
          </cell>
          <cell r="H126">
            <v>-17425141</v>
          </cell>
          <cell r="J126">
            <v>-17425141</v>
          </cell>
          <cell r="K126">
            <v>0</v>
          </cell>
        </row>
        <row r="127">
          <cell r="A127">
            <v>220001</v>
          </cell>
          <cell r="B127" t="str">
            <v>Finished goods</v>
          </cell>
          <cell r="C127">
            <v>195149778</v>
          </cell>
          <cell r="D127">
            <v>176902221</v>
          </cell>
          <cell r="E127">
            <v>195149778.30000001</v>
          </cell>
          <cell r="G127">
            <v>195149778.30000001</v>
          </cell>
          <cell r="H127">
            <v>176902221.13</v>
          </cell>
          <cell r="J127">
            <v>195149778.30000001</v>
          </cell>
          <cell r="K127">
            <v>0</v>
          </cell>
        </row>
        <row r="128">
          <cell r="A128">
            <v>220101</v>
          </cell>
          <cell r="B128" t="str">
            <v>Finished Goods in Transit</v>
          </cell>
          <cell r="C128">
            <v>10974266</v>
          </cell>
          <cell r="D128">
            <v>23378670</v>
          </cell>
          <cell r="E128">
            <v>10974266</v>
          </cell>
          <cell r="G128">
            <v>10974266</v>
          </cell>
          <cell r="H128">
            <v>23378670</v>
          </cell>
          <cell r="J128">
            <v>10974266</v>
          </cell>
          <cell r="K128">
            <v>0</v>
          </cell>
        </row>
        <row r="129">
          <cell r="A129">
            <v>220102</v>
          </cell>
          <cell r="B129" t="str">
            <v>Finished Goods Adjustment</v>
          </cell>
          <cell r="C129">
            <v>-85045997</v>
          </cell>
          <cell r="D129">
            <v>-65187211</v>
          </cell>
          <cell r="E129">
            <v>-85045997.319999993</v>
          </cell>
          <cell r="G129">
            <v>-85045997.319999993</v>
          </cell>
          <cell r="H129">
            <v>-65187211.299999997</v>
          </cell>
          <cell r="J129">
            <v>-85045997.319999993</v>
          </cell>
          <cell r="K129">
            <v>0</v>
          </cell>
        </row>
        <row r="130">
          <cell r="A130">
            <v>220201</v>
          </cell>
          <cell r="B130" t="str">
            <v>Loose Tools</v>
          </cell>
          <cell r="C130">
            <v>562929</v>
          </cell>
          <cell r="D130">
            <v>562929</v>
          </cell>
          <cell r="E130">
            <v>562929</v>
          </cell>
          <cell r="G130">
            <v>562929</v>
          </cell>
          <cell r="H130">
            <v>562929</v>
          </cell>
          <cell r="J130">
            <v>562929</v>
          </cell>
          <cell r="K130">
            <v>0</v>
          </cell>
        </row>
        <row r="131">
          <cell r="A131">
            <v>220202</v>
          </cell>
          <cell r="B131" t="str">
            <v>Provision for Loose Tools</v>
          </cell>
          <cell r="C131">
            <v>-562929</v>
          </cell>
          <cell r="D131">
            <v>-562929</v>
          </cell>
          <cell r="E131">
            <v>-562929</v>
          </cell>
          <cell r="G131">
            <v>-562929</v>
          </cell>
          <cell r="H131">
            <v>-562929</v>
          </cell>
          <cell r="J131">
            <v>-562929</v>
          </cell>
          <cell r="K131">
            <v>0</v>
          </cell>
        </row>
        <row r="132">
          <cell r="A132">
            <v>221001</v>
          </cell>
          <cell r="B132" t="str">
            <v>Customers Reconciliation Account</v>
          </cell>
          <cell r="C132">
            <v>521783877</v>
          </cell>
          <cell r="D132">
            <v>511329457</v>
          </cell>
          <cell r="E132">
            <v>521783877.25</v>
          </cell>
          <cell r="G132">
            <v>521783877.25</v>
          </cell>
          <cell r="H132">
            <v>511329456.79000002</v>
          </cell>
          <cell r="J132">
            <v>521783877.25</v>
          </cell>
          <cell r="K132">
            <v>0</v>
          </cell>
        </row>
        <row r="133">
          <cell r="A133">
            <v>221002</v>
          </cell>
          <cell r="B133" t="str">
            <v>Provision for Doubtful Debts</v>
          </cell>
          <cell r="C133">
            <v>-33262566</v>
          </cell>
          <cell r="D133">
            <v>-28737450</v>
          </cell>
          <cell r="E133">
            <v>-33262566.050000001</v>
          </cell>
          <cell r="G133">
            <v>-33262566.050000001</v>
          </cell>
          <cell r="H133">
            <v>-28737450</v>
          </cell>
          <cell r="J133">
            <v>-33262566.050000001</v>
          </cell>
          <cell r="K133">
            <v>0</v>
          </cell>
        </row>
        <row r="134">
          <cell r="A134">
            <v>221003</v>
          </cell>
          <cell r="B134" t="str">
            <v>IDL- Course Fee Recoverable from Students</v>
          </cell>
          <cell r="C134">
            <v>27859468</v>
          </cell>
          <cell r="D134">
            <v>-3000000</v>
          </cell>
          <cell r="E134">
            <v>27859468</v>
          </cell>
          <cell r="G134">
            <v>27859468</v>
          </cell>
          <cell r="H134">
            <v>-3000000</v>
          </cell>
          <cell r="J134">
            <v>27859468</v>
          </cell>
          <cell r="K134">
            <v>0</v>
          </cell>
        </row>
        <row r="135">
          <cell r="A135">
            <v>222001</v>
          </cell>
          <cell r="B135" t="str">
            <v>Cash at Delhi Office</v>
          </cell>
          <cell r="C135">
            <v>124791</v>
          </cell>
          <cell r="D135">
            <v>13090</v>
          </cell>
          <cell r="E135">
            <v>124791</v>
          </cell>
          <cell r="G135">
            <v>124791</v>
          </cell>
          <cell r="H135">
            <v>13090</v>
          </cell>
          <cell r="J135">
            <v>124791</v>
          </cell>
          <cell r="K135">
            <v>0</v>
          </cell>
        </row>
        <row r="136">
          <cell r="A136">
            <v>222101</v>
          </cell>
          <cell r="B136" t="str">
            <v>FD with Scheduled Banks</v>
          </cell>
          <cell r="C136">
            <v>310067</v>
          </cell>
          <cell r="D136">
            <v>310067</v>
          </cell>
          <cell r="E136">
            <v>310067</v>
          </cell>
          <cell r="G136">
            <v>310067</v>
          </cell>
          <cell r="H136">
            <v>310067</v>
          </cell>
          <cell r="J136">
            <v>310067</v>
          </cell>
          <cell r="K136">
            <v>0</v>
          </cell>
        </row>
        <row r="137">
          <cell r="A137">
            <v>222102</v>
          </cell>
          <cell r="B137" t="str">
            <v>Margin Money with ABN for Letter of Credit</v>
          </cell>
          <cell r="C137">
            <v>0</v>
          </cell>
          <cell r="D137">
            <v>0</v>
          </cell>
          <cell r="E137">
            <v>0</v>
          </cell>
          <cell r="G137">
            <v>0</v>
          </cell>
          <cell r="H137">
            <v>0</v>
          </cell>
          <cell r="J137">
            <v>0</v>
          </cell>
          <cell r="K137">
            <v>0</v>
          </cell>
        </row>
        <row r="138">
          <cell r="A138">
            <v>222201</v>
          </cell>
          <cell r="B138" t="str">
            <v>Credit Lyonnais, Mumbai.</v>
          </cell>
          <cell r="C138">
            <v>0</v>
          </cell>
          <cell r="D138">
            <v>0</v>
          </cell>
          <cell r="E138">
            <v>0</v>
          </cell>
          <cell r="G138">
            <v>0</v>
          </cell>
          <cell r="H138">
            <v>0</v>
          </cell>
          <cell r="J138">
            <v>0</v>
          </cell>
          <cell r="K138">
            <v>0</v>
          </cell>
        </row>
        <row r="139">
          <cell r="A139">
            <v>222202</v>
          </cell>
          <cell r="B139" t="str">
            <v>Centurion Bank, Delhi.</v>
          </cell>
          <cell r="C139">
            <v>0</v>
          </cell>
          <cell r="D139">
            <v>0</v>
          </cell>
          <cell r="E139">
            <v>0</v>
          </cell>
          <cell r="G139">
            <v>0</v>
          </cell>
          <cell r="H139">
            <v>0</v>
          </cell>
          <cell r="J139">
            <v>0</v>
          </cell>
          <cell r="K139">
            <v>0</v>
          </cell>
        </row>
        <row r="140">
          <cell r="A140">
            <v>222203</v>
          </cell>
          <cell r="B140" t="str">
            <v>ANZ Grindlays Delhi</v>
          </cell>
          <cell r="C140">
            <v>0</v>
          </cell>
          <cell r="D140">
            <v>0</v>
          </cell>
          <cell r="E140">
            <v>0</v>
          </cell>
          <cell r="G140">
            <v>0</v>
          </cell>
          <cell r="H140">
            <v>0</v>
          </cell>
          <cell r="J140">
            <v>0</v>
          </cell>
          <cell r="K140">
            <v>0</v>
          </cell>
        </row>
        <row r="141">
          <cell r="A141">
            <v>222204</v>
          </cell>
          <cell r="B141" t="str">
            <v>HSBC, Calcutta.</v>
          </cell>
          <cell r="C141">
            <v>98875</v>
          </cell>
          <cell r="D141">
            <v>26875</v>
          </cell>
          <cell r="E141">
            <v>98875.199999999997</v>
          </cell>
          <cell r="G141">
            <v>98875.199999999997</v>
          </cell>
          <cell r="H141">
            <v>26875.200000000001</v>
          </cell>
          <cell r="J141">
            <v>98875.199999999997</v>
          </cell>
          <cell r="K141">
            <v>0</v>
          </cell>
        </row>
        <row r="142">
          <cell r="A142">
            <v>222205</v>
          </cell>
          <cell r="B142" t="str">
            <v>ANZ Grindlays Bangalore</v>
          </cell>
          <cell r="C142">
            <v>60820</v>
          </cell>
          <cell r="D142">
            <v>36820</v>
          </cell>
          <cell r="E142">
            <v>60819.5</v>
          </cell>
          <cell r="G142">
            <v>60819.5</v>
          </cell>
          <cell r="H142">
            <v>36819.5</v>
          </cell>
          <cell r="J142">
            <v>60819.5</v>
          </cell>
          <cell r="K142">
            <v>0</v>
          </cell>
        </row>
        <row r="143">
          <cell r="A143">
            <v>222206</v>
          </cell>
          <cell r="B143" t="str">
            <v>Syndicate Bank, Delhi</v>
          </cell>
          <cell r="C143">
            <v>-34311</v>
          </cell>
          <cell r="D143">
            <v>526318</v>
          </cell>
          <cell r="E143">
            <v>-34310.79</v>
          </cell>
          <cell r="G143">
            <v>-34310.79</v>
          </cell>
          <cell r="H143">
            <v>526318.21</v>
          </cell>
          <cell r="J143">
            <v>-34310.79</v>
          </cell>
          <cell r="K143">
            <v>0</v>
          </cell>
        </row>
        <row r="144">
          <cell r="A144">
            <v>222207</v>
          </cell>
          <cell r="B144" t="str">
            <v>Credit Lyonnais, Service Billing, New Delhi.</v>
          </cell>
          <cell r="C144">
            <v>2124</v>
          </cell>
          <cell r="D144">
            <v>2124</v>
          </cell>
          <cell r="E144">
            <v>2123.89</v>
          </cell>
          <cell r="G144">
            <v>2123.89</v>
          </cell>
          <cell r="H144">
            <v>2123.89</v>
          </cell>
          <cell r="J144">
            <v>2123.89</v>
          </cell>
          <cell r="K144">
            <v>0</v>
          </cell>
        </row>
        <row r="145">
          <cell r="A145">
            <v>222208</v>
          </cell>
          <cell r="B145" t="str">
            <v>Credit Lyonnais - Unpaid Dividend A/c</v>
          </cell>
          <cell r="C145">
            <v>26</v>
          </cell>
          <cell r="D145">
            <v>10</v>
          </cell>
          <cell r="E145">
            <v>26</v>
          </cell>
          <cell r="G145">
            <v>26</v>
          </cell>
          <cell r="H145">
            <v>10</v>
          </cell>
          <cell r="J145">
            <v>26</v>
          </cell>
          <cell r="K145">
            <v>0</v>
          </cell>
        </row>
        <row r="146">
          <cell r="A146">
            <v>222209</v>
          </cell>
          <cell r="B146" t="str">
            <v>ABN Amro Bank Current A/c</v>
          </cell>
          <cell r="C146">
            <v>0</v>
          </cell>
          <cell r="D146">
            <v>0</v>
          </cell>
          <cell r="E146">
            <v>0</v>
          </cell>
          <cell r="G146">
            <v>0</v>
          </cell>
          <cell r="H146">
            <v>0</v>
          </cell>
          <cell r="J146">
            <v>0</v>
          </cell>
          <cell r="K146">
            <v>0</v>
          </cell>
        </row>
        <row r="147">
          <cell r="A147">
            <v>222210</v>
          </cell>
          <cell r="B147" t="str">
            <v>Bank Of Maharashtra Current A/c</v>
          </cell>
          <cell r="C147">
            <v>0</v>
          </cell>
          <cell r="D147">
            <v>1737180</v>
          </cell>
          <cell r="E147">
            <v>0</v>
          </cell>
          <cell r="G147">
            <v>0</v>
          </cell>
          <cell r="H147">
            <v>1737180</v>
          </cell>
          <cell r="J147">
            <v>0</v>
          </cell>
          <cell r="K147">
            <v>0</v>
          </cell>
        </row>
        <row r="148">
          <cell r="A148">
            <v>222211</v>
          </cell>
          <cell r="B148" t="str">
            <v>Credit Lyonnais - Dividend Current A/c</v>
          </cell>
          <cell r="C148">
            <v>0</v>
          </cell>
          <cell r="D148">
            <v>0</v>
          </cell>
          <cell r="E148">
            <v>0</v>
          </cell>
          <cell r="G148">
            <v>0</v>
          </cell>
          <cell r="H148">
            <v>0</v>
          </cell>
          <cell r="J148">
            <v>0</v>
          </cell>
          <cell r="K148">
            <v>0</v>
          </cell>
        </row>
        <row r="149">
          <cell r="A149">
            <v>222301</v>
          </cell>
          <cell r="B149" t="str">
            <v>Cheques in hand</v>
          </cell>
          <cell r="C149">
            <v>28365658</v>
          </cell>
          <cell r="D149">
            <v>17243118</v>
          </cell>
          <cell r="E149">
            <v>28365657.969999999</v>
          </cell>
          <cell r="G149">
            <v>28365657.969999999</v>
          </cell>
          <cell r="H149">
            <v>17243118.02</v>
          </cell>
          <cell r="J149">
            <v>28365657.969999999</v>
          </cell>
          <cell r="K149">
            <v>0</v>
          </cell>
        </row>
        <row r="150">
          <cell r="A150">
            <v>223001</v>
          </cell>
          <cell r="B150" t="str">
            <v>Interest accrued on Fixed Deposit</v>
          </cell>
          <cell r="C150">
            <v>90060</v>
          </cell>
          <cell r="D150">
            <v>68475</v>
          </cell>
          <cell r="E150">
            <v>90060.18</v>
          </cell>
          <cell r="G150">
            <v>90060.18</v>
          </cell>
          <cell r="H150">
            <v>68474.8</v>
          </cell>
          <cell r="J150">
            <v>90060.18</v>
          </cell>
          <cell r="K150">
            <v>0</v>
          </cell>
        </row>
        <row r="151">
          <cell r="A151">
            <v>223101</v>
          </cell>
          <cell r="B151" t="str">
            <v>Insurance claim recoverable - VEHICLES</v>
          </cell>
          <cell r="C151">
            <v>128912</v>
          </cell>
          <cell r="D151">
            <v>4019</v>
          </cell>
          <cell r="E151">
            <v>128912</v>
          </cell>
          <cell r="G151">
            <v>128912</v>
          </cell>
          <cell r="H151">
            <v>4019</v>
          </cell>
          <cell r="J151">
            <v>128912</v>
          </cell>
          <cell r="K151">
            <v>0</v>
          </cell>
        </row>
        <row r="152">
          <cell r="A152">
            <v>223102</v>
          </cell>
          <cell r="B152" t="str">
            <v>Insurance claim recoverable - Laptops / Cellphones</v>
          </cell>
          <cell r="C152">
            <v>60061</v>
          </cell>
          <cell r="D152">
            <v>48191</v>
          </cell>
          <cell r="E152">
            <v>60061</v>
          </cell>
          <cell r="G152">
            <v>60061</v>
          </cell>
          <cell r="H152">
            <v>48191</v>
          </cell>
          <cell r="J152">
            <v>60061</v>
          </cell>
          <cell r="K152">
            <v>0</v>
          </cell>
        </row>
        <row r="153">
          <cell r="A153">
            <v>223103</v>
          </cell>
          <cell r="B153" t="str">
            <v>Insurance claim recoverable - MARINE</v>
          </cell>
          <cell r="C153">
            <v>0</v>
          </cell>
          <cell r="D153">
            <v>49730</v>
          </cell>
          <cell r="E153">
            <v>0</v>
          </cell>
          <cell r="G153">
            <v>0</v>
          </cell>
          <cell r="H153">
            <v>49730</v>
          </cell>
          <cell r="J153">
            <v>0</v>
          </cell>
          <cell r="K153">
            <v>0</v>
          </cell>
        </row>
        <row r="154">
          <cell r="A154">
            <v>223104</v>
          </cell>
          <cell r="B154" t="str">
            <v>DOT Claims recoverable</v>
          </cell>
          <cell r="C154">
            <v>0</v>
          </cell>
          <cell r="D154">
            <v>0</v>
          </cell>
          <cell r="E154">
            <v>0</v>
          </cell>
          <cell r="G154">
            <v>0</v>
          </cell>
          <cell r="H154">
            <v>0</v>
          </cell>
          <cell r="J154">
            <v>0</v>
          </cell>
          <cell r="K154">
            <v>0</v>
          </cell>
        </row>
        <row r="155">
          <cell r="A155">
            <v>223105</v>
          </cell>
          <cell r="B155" t="str">
            <v>Miscellaneous  claims recoverable</v>
          </cell>
          <cell r="C155">
            <v>2204393</v>
          </cell>
          <cell r="D155">
            <v>2204393</v>
          </cell>
          <cell r="E155">
            <v>2204393</v>
          </cell>
          <cell r="G155">
            <v>2204393</v>
          </cell>
          <cell r="H155">
            <v>2204393</v>
          </cell>
          <cell r="J155">
            <v>2204393</v>
          </cell>
          <cell r="K155">
            <v>0</v>
          </cell>
        </row>
        <row r="156">
          <cell r="A156">
            <v>224001</v>
          </cell>
          <cell r="B156" t="str">
            <v>Employee Expense Advance Special GL</v>
          </cell>
          <cell r="C156">
            <v>58022</v>
          </cell>
          <cell r="D156">
            <v>1187718</v>
          </cell>
          <cell r="E156">
            <v>58021.5</v>
          </cell>
          <cell r="G156">
            <v>58021.5</v>
          </cell>
          <cell r="H156">
            <v>1187718.29</v>
          </cell>
          <cell r="J156">
            <v>58021.5</v>
          </cell>
          <cell r="K156">
            <v>0</v>
          </cell>
        </row>
        <row r="157">
          <cell r="A157">
            <v>224002</v>
          </cell>
          <cell r="B157" t="str">
            <v>Employee Travel Advance Special GL</v>
          </cell>
          <cell r="C157">
            <v>1100472</v>
          </cell>
          <cell r="D157">
            <v>2857019</v>
          </cell>
          <cell r="E157">
            <v>1100472</v>
          </cell>
          <cell r="G157">
            <v>1100472</v>
          </cell>
          <cell r="H157">
            <v>2857019.25</v>
          </cell>
          <cell r="J157">
            <v>1100472</v>
          </cell>
          <cell r="K157">
            <v>0</v>
          </cell>
        </row>
        <row r="158">
          <cell r="A158">
            <v>224003</v>
          </cell>
          <cell r="B158" t="str">
            <v>Employee Imprest  Advance Special GL</v>
          </cell>
          <cell r="C158">
            <v>311422</v>
          </cell>
          <cell r="D158">
            <v>69579</v>
          </cell>
          <cell r="E158">
            <v>311421.90000000002</v>
          </cell>
          <cell r="G158">
            <v>311421.90000000002</v>
          </cell>
          <cell r="H158">
            <v>69579.25</v>
          </cell>
          <cell r="J158">
            <v>311421.90000000002</v>
          </cell>
          <cell r="K158">
            <v>0</v>
          </cell>
        </row>
        <row r="159">
          <cell r="A159">
            <v>224004</v>
          </cell>
          <cell r="B159" t="str">
            <v>Employee Soft Loan Special GL</v>
          </cell>
          <cell r="C159">
            <v>162685</v>
          </cell>
          <cell r="D159">
            <v>272000</v>
          </cell>
          <cell r="E159">
            <v>162685</v>
          </cell>
          <cell r="G159">
            <v>162685</v>
          </cell>
          <cell r="H159">
            <v>272000</v>
          </cell>
          <cell r="J159">
            <v>162685</v>
          </cell>
          <cell r="K159">
            <v>0</v>
          </cell>
        </row>
        <row r="160">
          <cell r="A160">
            <v>224005</v>
          </cell>
          <cell r="B160" t="str">
            <v>Employee Loan (Confidential) Special GL</v>
          </cell>
          <cell r="C160">
            <v>568750</v>
          </cell>
          <cell r="D160">
            <v>1043250</v>
          </cell>
          <cell r="E160">
            <v>568750</v>
          </cell>
          <cell r="G160">
            <v>568750</v>
          </cell>
          <cell r="H160">
            <v>1043250</v>
          </cell>
          <cell r="J160">
            <v>568750</v>
          </cell>
          <cell r="K160">
            <v>0</v>
          </cell>
        </row>
        <row r="161">
          <cell r="A161">
            <v>224006</v>
          </cell>
          <cell r="B161" t="str">
            <v>Employee Ticket Advance Special GL</v>
          </cell>
          <cell r="C161">
            <v>631096</v>
          </cell>
          <cell r="D161">
            <v>3862494</v>
          </cell>
          <cell r="E161">
            <v>631096</v>
          </cell>
          <cell r="G161">
            <v>631096</v>
          </cell>
          <cell r="H161">
            <v>3862494.11</v>
          </cell>
          <cell r="J161">
            <v>631096</v>
          </cell>
          <cell r="K161">
            <v>0</v>
          </cell>
        </row>
        <row r="162">
          <cell r="A162">
            <v>224007</v>
          </cell>
          <cell r="B162" t="str">
            <v>Employee Salary  Advance Special GL</v>
          </cell>
          <cell r="C162">
            <v>64244</v>
          </cell>
          <cell r="D162">
            <v>82718</v>
          </cell>
          <cell r="E162">
            <v>64244</v>
          </cell>
          <cell r="G162">
            <v>64244</v>
          </cell>
          <cell r="H162">
            <v>82718</v>
          </cell>
          <cell r="J162">
            <v>64244</v>
          </cell>
          <cell r="K162">
            <v>0</v>
          </cell>
        </row>
        <row r="163">
          <cell r="A163">
            <v>224021</v>
          </cell>
          <cell r="B163" t="str">
            <v>Rent Paid in Advance - Office Leases</v>
          </cell>
          <cell r="C163">
            <v>644012</v>
          </cell>
          <cell r="D163">
            <v>1458340</v>
          </cell>
          <cell r="E163">
            <v>644012</v>
          </cell>
          <cell r="G163">
            <v>644012</v>
          </cell>
          <cell r="H163">
            <v>1458340</v>
          </cell>
          <cell r="J163">
            <v>644012</v>
          </cell>
          <cell r="K163">
            <v>0</v>
          </cell>
        </row>
        <row r="164">
          <cell r="A164">
            <v>224022</v>
          </cell>
          <cell r="B164" t="str">
            <v>Rent Paid in Advance - Residential Leases</v>
          </cell>
          <cell r="C164">
            <v>482200</v>
          </cell>
          <cell r="D164">
            <v>135786</v>
          </cell>
          <cell r="E164">
            <v>482200</v>
          </cell>
          <cell r="G164">
            <v>482200</v>
          </cell>
          <cell r="H164">
            <v>135786</v>
          </cell>
          <cell r="J164">
            <v>482200</v>
          </cell>
          <cell r="K164">
            <v>0</v>
          </cell>
        </row>
        <row r="165">
          <cell r="A165">
            <v>224031</v>
          </cell>
          <cell r="B165" t="str">
            <v>Prepaid Expenses</v>
          </cell>
          <cell r="C165">
            <v>9642802</v>
          </cell>
          <cell r="D165">
            <v>5179291</v>
          </cell>
          <cell r="E165">
            <v>9642802.4299999997</v>
          </cell>
          <cell r="G165">
            <v>9642802.4299999997</v>
          </cell>
          <cell r="H165">
            <v>5179291.01</v>
          </cell>
          <cell r="J165">
            <v>9642802.4299999997</v>
          </cell>
          <cell r="K165">
            <v>0</v>
          </cell>
        </row>
        <row r="166">
          <cell r="A166">
            <v>224032</v>
          </cell>
          <cell r="B166" t="str">
            <v>Prepaid Insurance</v>
          </cell>
          <cell r="C166">
            <v>7599747</v>
          </cell>
          <cell r="D166">
            <v>7069833</v>
          </cell>
          <cell r="E166">
            <v>7599746.9400000004</v>
          </cell>
          <cell r="G166">
            <v>7599746.9400000004</v>
          </cell>
          <cell r="H166">
            <v>7069833</v>
          </cell>
          <cell r="J166">
            <v>7599746.9400000004</v>
          </cell>
          <cell r="K166">
            <v>0</v>
          </cell>
        </row>
        <row r="167">
          <cell r="A167">
            <v>224033</v>
          </cell>
          <cell r="B167" t="str">
            <v>PRE PAID TRANSPONDER FEE</v>
          </cell>
          <cell r="C167">
            <v>59681950</v>
          </cell>
          <cell r="D167">
            <v>11081361</v>
          </cell>
          <cell r="E167">
            <v>59681950</v>
          </cell>
          <cell r="G167">
            <v>59681950</v>
          </cell>
          <cell r="H167">
            <v>11081361</v>
          </cell>
          <cell r="J167">
            <v>59681950</v>
          </cell>
          <cell r="K167">
            <v>0</v>
          </cell>
        </row>
        <row r="168">
          <cell r="A168">
            <v>224041</v>
          </cell>
          <cell r="B168" t="str">
            <v>Sales Tax Deposit</v>
          </cell>
          <cell r="C168">
            <v>6692621</v>
          </cell>
          <cell r="D168">
            <v>3042478</v>
          </cell>
          <cell r="E168">
            <v>6692621</v>
          </cell>
          <cell r="G168">
            <v>6692621</v>
          </cell>
          <cell r="H168">
            <v>3042478</v>
          </cell>
          <cell r="J168">
            <v>6692621</v>
          </cell>
          <cell r="K168">
            <v>0</v>
          </cell>
        </row>
        <row r="169">
          <cell r="A169">
            <v>224042</v>
          </cell>
          <cell r="B169" t="str">
            <v>Customs Duty Recoverable</v>
          </cell>
          <cell r="C169">
            <v>2500000</v>
          </cell>
          <cell r="D169">
            <v>2500000</v>
          </cell>
          <cell r="E169">
            <v>2500000</v>
          </cell>
          <cell r="G169">
            <v>2500000</v>
          </cell>
          <cell r="H169">
            <v>2500000</v>
          </cell>
          <cell r="J169">
            <v>2500000</v>
          </cell>
          <cell r="K169">
            <v>0</v>
          </cell>
        </row>
        <row r="170">
          <cell r="A170">
            <v>224051</v>
          </cell>
          <cell r="B170" t="str">
            <v>Freight recoverable - Customers</v>
          </cell>
          <cell r="C170">
            <v>772207</v>
          </cell>
          <cell r="D170">
            <v>0</v>
          </cell>
          <cell r="E170">
            <v>772207</v>
          </cell>
          <cell r="G170">
            <v>772207</v>
          </cell>
          <cell r="H170">
            <v>0</v>
          </cell>
          <cell r="J170">
            <v>772207</v>
          </cell>
          <cell r="K170">
            <v>0</v>
          </cell>
        </row>
        <row r="171">
          <cell r="A171">
            <v>224052</v>
          </cell>
          <cell r="B171" t="str">
            <v>Octroi recoverable - Customers</v>
          </cell>
          <cell r="C171">
            <v>1387377</v>
          </cell>
          <cell r="D171">
            <v>-257732</v>
          </cell>
          <cell r="E171">
            <v>1387377</v>
          </cell>
          <cell r="G171">
            <v>1387377</v>
          </cell>
          <cell r="H171">
            <v>-257732.26</v>
          </cell>
          <cell r="J171">
            <v>1387377</v>
          </cell>
          <cell r="K171">
            <v>0</v>
          </cell>
        </row>
        <row r="172">
          <cell r="A172">
            <v>224053</v>
          </cell>
          <cell r="B172" t="str">
            <v>Expenses  recoverable - Customers</v>
          </cell>
          <cell r="C172">
            <v>1823611</v>
          </cell>
          <cell r="D172">
            <v>3278127</v>
          </cell>
          <cell r="E172">
            <v>1823611</v>
          </cell>
          <cell r="G172">
            <v>1823611</v>
          </cell>
          <cell r="H172">
            <v>3278127</v>
          </cell>
          <cell r="J172">
            <v>1823611</v>
          </cell>
          <cell r="K172">
            <v>0</v>
          </cell>
        </row>
        <row r="173">
          <cell r="A173">
            <v>224054</v>
          </cell>
          <cell r="B173" t="str">
            <v>IDL - Expenses recoverable from customers</v>
          </cell>
          <cell r="C173">
            <v>0</v>
          </cell>
          <cell r="D173">
            <v>0</v>
          </cell>
          <cell r="E173">
            <v>0</v>
          </cell>
          <cell r="G173">
            <v>0</v>
          </cell>
          <cell r="H173">
            <v>0</v>
          </cell>
          <cell r="J173">
            <v>0</v>
          </cell>
          <cell r="K173">
            <v>0</v>
          </cell>
        </row>
        <row r="174">
          <cell r="A174">
            <v>224061</v>
          </cell>
          <cell r="B174" t="str">
            <v>Advance Wealth Tax</v>
          </cell>
          <cell r="C174">
            <v>85163</v>
          </cell>
          <cell r="D174">
            <v>67443</v>
          </cell>
          <cell r="E174">
            <v>85163</v>
          </cell>
          <cell r="G174">
            <v>85163</v>
          </cell>
          <cell r="H174">
            <v>67443</v>
          </cell>
          <cell r="J174">
            <v>85163</v>
          </cell>
          <cell r="K174">
            <v>0</v>
          </cell>
        </row>
        <row r="175">
          <cell r="A175">
            <v>224101</v>
          </cell>
          <cell r="B175" t="str">
            <v>Vendor Down Payment  Revenue Special GL</v>
          </cell>
          <cell r="C175">
            <v>12678886</v>
          </cell>
          <cell r="D175">
            <v>6604212</v>
          </cell>
          <cell r="E175">
            <v>12678885.859999999</v>
          </cell>
          <cell r="G175">
            <v>12678885.859999999</v>
          </cell>
          <cell r="H175">
            <v>6604211.7000000002</v>
          </cell>
          <cell r="J175">
            <v>12678885.859999999</v>
          </cell>
          <cell r="K175">
            <v>0</v>
          </cell>
        </row>
        <row r="176">
          <cell r="A176">
            <v>224102</v>
          </cell>
          <cell r="B176" t="str">
            <v>Advance for Customs Duty</v>
          </cell>
          <cell r="C176">
            <v>1528545</v>
          </cell>
          <cell r="D176">
            <v>5184699</v>
          </cell>
          <cell r="E176">
            <v>1528544.76</v>
          </cell>
          <cell r="G176">
            <v>1528544.76</v>
          </cell>
          <cell r="H176">
            <v>5184699</v>
          </cell>
          <cell r="J176">
            <v>1528544.76</v>
          </cell>
          <cell r="K176">
            <v>0</v>
          </cell>
        </row>
        <row r="177">
          <cell r="A177">
            <v>224104</v>
          </cell>
          <cell r="B177" t="str">
            <v>Advance for  Additional Duty</v>
          </cell>
          <cell r="C177">
            <v>0</v>
          </cell>
          <cell r="D177">
            <v>0</v>
          </cell>
          <cell r="E177">
            <v>0</v>
          </cell>
          <cell r="G177">
            <v>0</v>
          </cell>
          <cell r="H177">
            <v>0</v>
          </cell>
          <cell r="J177">
            <v>0</v>
          </cell>
          <cell r="K177">
            <v>0</v>
          </cell>
        </row>
        <row r="178">
          <cell r="A178">
            <v>224105</v>
          </cell>
          <cell r="B178" t="str">
            <v>Advance for  SAD</v>
          </cell>
          <cell r="C178">
            <v>0</v>
          </cell>
          <cell r="D178">
            <v>0</v>
          </cell>
          <cell r="E178">
            <v>0</v>
          </cell>
          <cell r="G178">
            <v>0</v>
          </cell>
          <cell r="H178">
            <v>0</v>
          </cell>
          <cell r="J178">
            <v>0</v>
          </cell>
          <cell r="K178">
            <v>0</v>
          </cell>
        </row>
        <row r="179">
          <cell r="A179">
            <v>224106</v>
          </cell>
          <cell r="B179" t="str">
            <v>Advance for  Loading</v>
          </cell>
          <cell r="C179">
            <v>0</v>
          </cell>
          <cell r="D179">
            <v>6189</v>
          </cell>
          <cell r="E179">
            <v>0</v>
          </cell>
          <cell r="G179">
            <v>0</v>
          </cell>
          <cell r="H179">
            <v>6189</v>
          </cell>
          <cell r="J179">
            <v>0</v>
          </cell>
          <cell r="K179">
            <v>0</v>
          </cell>
        </row>
        <row r="180">
          <cell r="A180">
            <v>224108</v>
          </cell>
          <cell r="B180" t="str">
            <v>Vendor Down Payment  Capital Special GL</v>
          </cell>
          <cell r="C180">
            <v>2204970</v>
          </cell>
          <cell r="D180">
            <v>717925</v>
          </cell>
          <cell r="E180">
            <v>2204970</v>
          </cell>
          <cell r="G180">
            <v>2204970</v>
          </cell>
          <cell r="H180">
            <v>717925</v>
          </cell>
          <cell r="J180">
            <v>2204970</v>
          </cell>
          <cell r="K180">
            <v>0</v>
          </cell>
        </row>
        <row r="181">
          <cell r="A181">
            <v>224109</v>
          </cell>
          <cell r="B181" t="str">
            <v>HECL Employees Stock Options Trust</v>
          </cell>
          <cell r="C181">
            <v>1000</v>
          </cell>
          <cell r="D181">
            <v>1000</v>
          </cell>
          <cell r="E181">
            <v>1000</v>
          </cell>
          <cell r="G181">
            <v>1000</v>
          </cell>
          <cell r="H181">
            <v>1000</v>
          </cell>
          <cell r="J181">
            <v>1000</v>
          </cell>
          <cell r="K181">
            <v>0</v>
          </cell>
        </row>
        <row r="182">
          <cell r="A182">
            <v>224201</v>
          </cell>
          <cell r="B182" t="str">
            <v>Deposit with Customs - SVB Deposits.</v>
          </cell>
          <cell r="C182">
            <v>20617649</v>
          </cell>
          <cell r="D182">
            <v>20150671</v>
          </cell>
          <cell r="E182">
            <v>20617648.969999999</v>
          </cell>
          <cell r="G182">
            <v>20617648.969999999</v>
          </cell>
          <cell r="H182">
            <v>20150670.969999999</v>
          </cell>
          <cell r="J182">
            <v>20617648.969999999</v>
          </cell>
          <cell r="K182">
            <v>0</v>
          </cell>
        </row>
        <row r="183">
          <cell r="A183">
            <v>224301</v>
          </cell>
          <cell r="B183" t="str">
            <v>Earnest Money with Customers</v>
          </cell>
          <cell r="C183">
            <v>7378750</v>
          </cell>
          <cell r="D183">
            <v>12310750</v>
          </cell>
          <cell r="E183">
            <v>7378750</v>
          </cell>
          <cell r="G183">
            <v>7378750</v>
          </cell>
          <cell r="H183">
            <v>12310750</v>
          </cell>
          <cell r="J183">
            <v>7378750</v>
          </cell>
          <cell r="K183">
            <v>0</v>
          </cell>
        </row>
        <row r="184">
          <cell r="A184">
            <v>224302</v>
          </cell>
          <cell r="B184" t="str">
            <v>Security  Deposit - Office Leases</v>
          </cell>
          <cell r="C184">
            <v>10560136</v>
          </cell>
          <cell r="D184">
            <v>10222136</v>
          </cell>
          <cell r="E184">
            <v>10560136</v>
          </cell>
          <cell r="G184">
            <v>10560136</v>
          </cell>
          <cell r="H184">
            <v>10222136</v>
          </cell>
          <cell r="J184">
            <v>10560136</v>
          </cell>
          <cell r="K184">
            <v>0</v>
          </cell>
        </row>
        <row r="185">
          <cell r="A185">
            <v>224303</v>
          </cell>
          <cell r="B185" t="str">
            <v>Security  Deposit - Employee Residences</v>
          </cell>
          <cell r="C185">
            <v>2489450</v>
          </cell>
          <cell r="D185">
            <v>2788200</v>
          </cell>
          <cell r="E185">
            <v>2489450</v>
          </cell>
          <cell r="G185">
            <v>2489450</v>
          </cell>
          <cell r="H185">
            <v>2788200</v>
          </cell>
          <cell r="J185">
            <v>2489450</v>
          </cell>
          <cell r="K185">
            <v>0</v>
          </cell>
        </row>
        <row r="186">
          <cell r="A186">
            <v>224304</v>
          </cell>
          <cell r="B186" t="str">
            <v>Security  Deposit - Others</v>
          </cell>
          <cell r="C186">
            <v>1936345</v>
          </cell>
          <cell r="D186">
            <v>2626057</v>
          </cell>
          <cell r="E186">
            <v>1936345</v>
          </cell>
          <cell r="G186">
            <v>1936345</v>
          </cell>
          <cell r="H186">
            <v>2626057</v>
          </cell>
          <cell r="J186">
            <v>1936345</v>
          </cell>
          <cell r="K186">
            <v>0</v>
          </cell>
        </row>
        <row r="187">
          <cell r="A187">
            <v>224305</v>
          </cell>
          <cell r="B187" t="str">
            <v>Telephone Deposit</v>
          </cell>
          <cell r="C187">
            <v>71523</v>
          </cell>
          <cell r="D187">
            <v>1086023</v>
          </cell>
          <cell r="E187">
            <v>71523</v>
          </cell>
          <cell r="G187">
            <v>71523</v>
          </cell>
          <cell r="H187">
            <v>1086023</v>
          </cell>
          <cell r="J187">
            <v>71523</v>
          </cell>
          <cell r="K187">
            <v>0</v>
          </cell>
        </row>
        <row r="188">
          <cell r="A188">
            <v>224401</v>
          </cell>
          <cell r="B188" t="str">
            <v>Advance Income Tax</v>
          </cell>
          <cell r="C188">
            <v>167519402</v>
          </cell>
          <cell r="D188">
            <v>162627758</v>
          </cell>
          <cell r="E188">
            <v>167519402</v>
          </cell>
          <cell r="G188">
            <v>167519402</v>
          </cell>
          <cell r="H188">
            <v>162627758</v>
          </cell>
          <cell r="J188">
            <v>167519402</v>
          </cell>
          <cell r="K188">
            <v>0</v>
          </cell>
        </row>
        <row r="189">
          <cell r="A189">
            <v>224402</v>
          </cell>
          <cell r="B189" t="str">
            <v>Income Tax Refund</v>
          </cell>
          <cell r="C189">
            <v>-2163459</v>
          </cell>
          <cell r="D189">
            <v>-2163459</v>
          </cell>
          <cell r="E189">
            <v>-2163459</v>
          </cell>
          <cell r="G189">
            <v>-2163459</v>
          </cell>
          <cell r="H189">
            <v>-2163459</v>
          </cell>
          <cell r="J189">
            <v>-2163459</v>
          </cell>
          <cell r="K189">
            <v>0</v>
          </cell>
        </row>
        <row r="190">
          <cell r="A190">
            <v>224403</v>
          </cell>
          <cell r="B190" t="str">
            <v>TDS BY CUSTOMERS</v>
          </cell>
          <cell r="C190">
            <v>79719900</v>
          </cell>
          <cell r="D190">
            <v>53522519</v>
          </cell>
          <cell r="E190">
            <v>79719899.989999995</v>
          </cell>
          <cell r="G190">
            <v>79719899.989999995</v>
          </cell>
          <cell r="H190">
            <v>53522518.659999996</v>
          </cell>
          <cell r="J190">
            <v>79719899.989999995</v>
          </cell>
          <cell r="K190">
            <v>0</v>
          </cell>
        </row>
        <row r="191">
          <cell r="A191">
            <v>224404</v>
          </cell>
          <cell r="B191" t="str">
            <v>WORK CONTRACT TAX DEDUCTED AT SOURCE BY CUSTOMERS</v>
          </cell>
          <cell r="C191">
            <v>950767</v>
          </cell>
          <cell r="D191">
            <v>0</v>
          </cell>
          <cell r="E191">
            <v>950766.5</v>
          </cell>
          <cell r="G191">
            <v>950766.5</v>
          </cell>
          <cell r="H191">
            <v>0</v>
          </cell>
          <cell r="J191">
            <v>950766.5</v>
          </cell>
          <cell r="K191">
            <v>0</v>
          </cell>
        </row>
        <row r="192">
          <cell r="A192">
            <v>224501</v>
          </cell>
          <cell r="B192" t="str">
            <v>Provision for Doubtful Advances</v>
          </cell>
          <cell r="C192">
            <v>-4716957</v>
          </cell>
          <cell r="D192">
            <v>-586353</v>
          </cell>
          <cell r="E192">
            <v>-4716957.4400000004</v>
          </cell>
          <cell r="G192">
            <v>-4716957.4400000004</v>
          </cell>
          <cell r="H192">
            <v>-586353.43999999994</v>
          </cell>
          <cell r="J192">
            <v>-4716957.4400000004</v>
          </cell>
          <cell r="K192">
            <v>0</v>
          </cell>
        </row>
        <row r="193">
          <cell r="A193">
            <v>224601</v>
          </cell>
          <cell r="B193" t="str">
            <v>Credit Lyonnais, Mumbai, Clearing A/c.</v>
          </cell>
          <cell r="C193">
            <v>-931596</v>
          </cell>
          <cell r="D193">
            <v>108839</v>
          </cell>
          <cell r="E193">
            <v>-931595.55</v>
          </cell>
          <cell r="G193">
            <v>-931595.55</v>
          </cell>
          <cell r="H193">
            <v>108838.93</v>
          </cell>
          <cell r="J193">
            <v>-931595.55</v>
          </cell>
          <cell r="K193">
            <v>0</v>
          </cell>
        </row>
        <row r="194">
          <cell r="A194">
            <v>224602</v>
          </cell>
          <cell r="B194" t="str">
            <v>Centurion Bank, Delhi, Clearing A/c. (Current)</v>
          </cell>
          <cell r="C194">
            <v>4334850</v>
          </cell>
          <cell r="D194">
            <v>5943731</v>
          </cell>
          <cell r="E194">
            <v>4334850.34</v>
          </cell>
          <cell r="G194">
            <v>4334850.34</v>
          </cell>
          <cell r="H194">
            <v>5943731.4000000004</v>
          </cell>
          <cell r="J194">
            <v>4334850.34</v>
          </cell>
          <cell r="K194">
            <v>0</v>
          </cell>
        </row>
        <row r="195">
          <cell r="A195">
            <v>224604</v>
          </cell>
          <cell r="B195" t="str">
            <v>Hongkong Bank, Cal, Clearing A/c. (Current A/c.)</v>
          </cell>
          <cell r="C195">
            <v>0</v>
          </cell>
          <cell r="D195">
            <v>0</v>
          </cell>
          <cell r="E195">
            <v>0</v>
          </cell>
          <cell r="G195">
            <v>0</v>
          </cell>
          <cell r="H195">
            <v>0</v>
          </cell>
          <cell r="J195">
            <v>0</v>
          </cell>
          <cell r="K195">
            <v>0</v>
          </cell>
        </row>
        <row r="196">
          <cell r="A196">
            <v>224605</v>
          </cell>
          <cell r="B196" t="str">
            <v>ANZ Grindlays, Bangalore, Clearing A/c. (Current)</v>
          </cell>
          <cell r="C196">
            <v>0</v>
          </cell>
          <cell r="D196">
            <v>0</v>
          </cell>
          <cell r="E196">
            <v>0</v>
          </cell>
          <cell r="G196">
            <v>0</v>
          </cell>
          <cell r="H196">
            <v>0</v>
          </cell>
          <cell r="J196">
            <v>0</v>
          </cell>
          <cell r="K196">
            <v>0</v>
          </cell>
        </row>
        <row r="197">
          <cell r="A197">
            <v>224606</v>
          </cell>
          <cell r="B197" t="str">
            <v>ABN Amro Bank Clearing A/c (Current A/C)</v>
          </cell>
          <cell r="C197">
            <v>394620</v>
          </cell>
          <cell r="D197">
            <v>257465</v>
          </cell>
          <cell r="E197">
            <v>394620.45</v>
          </cell>
          <cell r="G197">
            <v>394620.45</v>
          </cell>
          <cell r="H197">
            <v>257464.74</v>
          </cell>
          <cell r="J197">
            <v>394620.45</v>
          </cell>
          <cell r="K197">
            <v>0</v>
          </cell>
        </row>
        <row r="198">
          <cell r="A198">
            <v>224701</v>
          </cell>
          <cell r="B198" t="str">
            <v>Balance with Department of Telecommunication</v>
          </cell>
          <cell r="C198">
            <v>100938660</v>
          </cell>
          <cell r="D198">
            <v>100938660</v>
          </cell>
          <cell r="E198">
            <v>100938660</v>
          </cell>
          <cell r="G198">
            <v>100938660</v>
          </cell>
          <cell r="H198">
            <v>100938660</v>
          </cell>
          <cell r="J198">
            <v>100938660</v>
          </cell>
          <cell r="K198">
            <v>0</v>
          </cell>
        </row>
        <row r="199">
          <cell r="A199">
            <v>230001</v>
          </cell>
          <cell r="B199" t="str">
            <v>OQPSF Expenses not written off</v>
          </cell>
          <cell r="C199">
            <v>14571538</v>
          </cell>
          <cell r="D199">
            <v>14571538</v>
          </cell>
          <cell r="E199">
            <v>14571538</v>
          </cell>
          <cell r="G199">
            <v>14571538</v>
          </cell>
          <cell r="H199">
            <v>14571538</v>
          </cell>
          <cell r="J199">
            <v>14571538</v>
          </cell>
          <cell r="K199">
            <v>0</v>
          </cell>
        </row>
        <row r="200">
          <cell r="A200">
            <v>230002</v>
          </cell>
          <cell r="B200" t="str">
            <v>EBS Expenditure not written off</v>
          </cell>
          <cell r="C200">
            <v>0</v>
          </cell>
          <cell r="D200">
            <v>0</v>
          </cell>
          <cell r="E200">
            <v>0</v>
          </cell>
          <cell r="G200">
            <v>0</v>
          </cell>
          <cell r="H200">
            <v>0</v>
          </cell>
          <cell r="J200">
            <v>0</v>
          </cell>
          <cell r="K200">
            <v>0</v>
          </cell>
        </row>
        <row r="201">
          <cell r="A201">
            <v>230101</v>
          </cell>
          <cell r="B201" t="str">
            <v>Accumulated OQPSK expenses written off</v>
          </cell>
          <cell r="C201">
            <v>-13842963</v>
          </cell>
          <cell r="D201">
            <v>-10928655</v>
          </cell>
          <cell r="E201">
            <v>-13842963</v>
          </cell>
          <cell r="G201">
            <v>-13842963</v>
          </cell>
          <cell r="H201">
            <v>-10928655</v>
          </cell>
          <cell r="J201">
            <v>-13842963</v>
          </cell>
          <cell r="K201">
            <v>0</v>
          </cell>
        </row>
        <row r="202">
          <cell r="A202">
            <v>240001</v>
          </cell>
          <cell r="B202" t="str">
            <v>Deferred Tax Asset</v>
          </cell>
          <cell r="C202">
            <v>17448108</v>
          </cell>
          <cell r="D202">
            <v>5432824</v>
          </cell>
          <cell r="E202">
            <v>5432824</v>
          </cell>
          <cell r="G202">
            <v>17448108</v>
          </cell>
          <cell r="H202">
            <v>5432824</v>
          </cell>
          <cell r="J202">
            <v>5432824</v>
          </cell>
          <cell r="K202">
            <v>12015284</v>
          </cell>
        </row>
        <row r="203">
          <cell r="A203">
            <v>290000</v>
          </cell>
          <cell r="B203" t="str">
            <v>Vendor Advance Contra</v>
          </cell>
          <cell r="C203">
            <v>0</v>
          </cell>
          <cell r="D203">
            <v>1</v>
          </cell>
          <cell r="E203">
            <v>0</v>
          </cell>
          <cell r="G203">
            <v>0</v>
          </cell>
          <cell r="H203">
            <v>1</v>
          </cell>
          <cell r="J203">
            <v>0</v>
          </cell>
          <cell r="K203">
            <v>0</v>
          </cell>
        </row>
        <row r="204">
          <cell r="A204">
            <v>300001</v>
          </cell>
          <cell r="B204" t="str">
            <v>Hardware Sales-Domestic-Networking</v>
          </cell>
          <cell r="C204">
            <v>-373270680</v>
          </cell>
          <cell r="D204">
            <v>-451681467</v>
          </cell>
          <cell r="E204">
            <v>-373270680.30000001</v>
          </cell>
          <cell r="G204">
            <v>-373270680.30000001</v>
          </cell>
          <cell r="H204">
            <v>-451681467.44</v>
          </cell>
          <cell r="J204">
            <v>-373270680.30000001</v>
          </cell>
          <cell r="K204">
            <v>0</v>
          </cell>
        </row>
        <row r="205">
          <cell r="A205">
            <v>300002</v>
          </cell>
          <cell r="B205" t="str">
            <v>Hardware Sales-Exports-Networking</v>
          </cell>
          <cell r="C205">
            <v>0</v>
          </cell>
          <cell r="D205">
            <v>-2019449</v>
          </cell>
          <cell r="E205">
            <v>0</v>
          </cell>
          <cell r="G205">
            <v>0</v>
          </cell>
          <cell r="H205">
            <v>-2019449</v>
          </cell>
          <cell r="J205">
            <v>0</v>
          </cell>
          <cell r="K205">
            <v>0</v>
          </cell>
        </row>
        <row r="206">
          <cell r="A206">
            <v>300101</v>
          </cell>
          <cell r="B206" t="str">
            <v>Hardware Sales-Domestic-Internet Services</v>
          </cell>
          <cell r="C206">
            <v>0</v>
          </cell>
          <cell r="D206">
            <v>-404000</v>
          </cell>
          <cell r="E206">
            <v>0</v>
          </cell>
          <cell r="G206">
            <v>0</v>
          </cell>
          <cell r="H206">
            <v>-404000</v>
          </cell>
          <cell r="J206">
            <v>0</v>
          </cell>
          <cell r="K206">
            <v>0</v>
          </cell>
        </row>
        <row r="207">
          <cell r="A207">
            <v>301001</v>
          </cell>
          <cell r="B207" t="str">
            <v>Bandwidth-Networking</v>
          </cell>
          <cell r="C207">
            <v>-53521992</v>
          </cell>
          <cell r="D207">
            <v>-144513795</v>
          </cell>
          <cell r="E207">
            <v>-53521991.829999998</v>
          </cell>
          <cell r="G207">
            <v>-53521991.829999998</v>
          </cell>
          <cell r="H207">
            <v>-144513794.53999999</v>
          </cell>
          <cell r="J207">
            <v>-53521991.829999998</v>
          </cell>
          <cell r="K207">
            <v>0</v>
          </cell>
        </row>
        <row r="208">
          <cell r="A208">
            <v>301002</v>
          </cell>
          <cell r="B208" t="str">
            <v>Annual Maintenance Charges-Networking</v>
          </cell>
          <cell r="C208">
            <v>-155194820</v>
          </cell>
          <cell r="D208">
            <v>-130110515</v>
          </cell>
          <cell r="E208">
            <v>-155194819.72999999</v>
          </cell>
          <cell r="G208">
            <v>-155194819.72999999</v>
          </cell>
          <cell r="H208">
            <v>-130110514.64</v>
          </cell>
          <cell r="J208">
            <v>-155194819.72999999</v>
          </cell>
          <cell r="K208">
            <v>0</v>
          </cell>
        </row>
        <row r="209">
          <cell r="A209">
            <v>301003</v>
          </cell>
          <cell r="B209" t="str">
            <v>One time Charges-Networking</v>
          </cell>
          <cell r="C209">
            <v>-57813230</v>
          </cell>
          <cell r="D209">
            <v>-84742759</v>
          </cell>
          <cell r="E209">
            <v>-57813230.310000002</v>
          </cell>
          <cell r="G209">
            <v>-57813230.310000002</v>
          </cell>
          <cell r="H209">
            <v>-84742759.239999995</v>
          </cell>
          <cell r="J209">
            <v>-57813230.310000002</v>
          </cell>
          <cell r="K209">
            <v>0</v>
          </cell>
        </row>
        <row r="210">
          <cell r="A210">
            <v>301004</v>
          </cell>
          <cell r="B210" t="str">
            <v>Network Monitoring - Networking.</v>
          </cell>
          <cell r="C210">
            <v>-29977750</v>
          </cell>
          <cell r="D210">
            <v>-20284282</v>
          </cell>
          <cell r="E210">
            <v>-29977749.940000001</v>
          </cell>
          <cell r="G210">
            <v>-29977749.940000001</v>
          </cell>
          <cell r="H210">
            <v>-20284281.809999999</v>
          </cell>
          <cell r="J210">
            <v>-29977749.940000001</v>
          </cell>
          <cell r="K210">
            <v>0</v>
          </cell>
        </row>
        <row r="211">
          <cell r="A211">
            <v>301005</v>
          </cell>
          <cell r="B211" t="str">
            <v>Shifting Charges-Networking</v>
          </cell>
          <cell r="C211">
            <v>-2536960</v>
          </cell>
          <cell r="D211">
            <v>-540000</v>
          </cell>
          <cell r="E211">
            <v>-2536960</v>
          </cell>
          <cell r="G211">
            <v>-2536960</v>
          </cell>
          <cell r="H211">
            <v>-540000</v>
          </cell>
          <cell r="J211">
            <v>-2536960</v>
          </cell>
          <cell r="K211">
            <v>0</v>
          </cell>
        </row>
        <row r="212">
          <cell r="A212">
            <v>301006</v>
          </cell>
          <cell r="B212" t="str">
            <v>Rental Income-Networking</v>
          </cell>
          <cell r="C212">
            <v>-8731156</v>
          </cell>
          <cell r="D212">
            <v>-8829877</v>
          </cell>
          <cell r="E212">
            <v>-8731156.1699999999</v>
          </cell>
          <cell r="G212">
            <v>-8731156.1699999999</v>
          </cell>
          <cell r="H212">
            <v>-8829877.3200000003</v>
          </cell>
          <cell r="J212">
            <v>-8731156.1699999999</v>
          </cell>
          <cell r="K212">
            <v>0</v>
          </cell>
        </row>
        <row r="213">
          <cell r="A213">
            <v>301007</v>
          </cell>
          <cell r="B213" t="str">
            <v>Manage Network Services - Networking</v>
          </cell>
          <cell r="C213">
            <v>-1712353</v>
          </cell>
          <cell r="D213">
            <v>-1821457</v>
          </cell>
          <cell r="E213">
            <v>-1712353.32</v>
          </cell>
          <cell r="G213">
            <v>-1712353.32</v>
          </cell>
          <cell r="H213">
            <v>-1821457</v>
          </cell>
          <cell r="J213">
            <v>-1712353.32</v>
          </cell>
          <cell r="K213">
            <v>0</v>
          </cell>
        </row>
        <row r="214">
          <cell r="A214">
            <v>301008</v>
          </cell>
          <cell r="B214" t="str">
            <v>Security Services</v>
          </cell>
          <cell r="C214">
            <v>-929174</v>
          </cell>
          <cell r="D214">
            <v>-401288</v>
          </cell>
          <cell r="E214">
            <v>-929174.04</v>
          </cell>
          <cell r="G214">
            <v>-929174.04</v>
          </cell>
          <cell r="H214">
            <v>-401287.63</v>
          </cell>
          <cell r="J214">
            <v>-929174.04</v>
          </cell>
          <cell r="K214">
            <v>0</v>
          </cell>
        </row>
        <row r="215">
          <cell r="A215">
            <v>301012</v>
          </cell>
          <cell r="B215" t="str">
            <v>Global Support-Networking</v>
          </cell>
          <cell r="C215">
            <v>-403044</v>
          </cell>
          <cell r="D215">
            <v>-21581221</v>
          </cell>
          <cell r="E215">
            <v>-403044.24</v>
          </cell>
          <cell r="G215">
            <v>-403044.24</v>
          </cell>
          <cell r="H215">
            <v>-21581221.079999998</v>
          </cell>
          <cell r="J215">
            <v>-403044.24</v>
          </cell>
          <cell r="K215">
            <v>0</v>
          </cell>
        </row>
        <row r="216">
          <cell r="A216">
            <v>301013</v>
          </cell>
          <cell r="B216" t="str">
            <v>Warranty Repairs</v>
          </cell>
          <cell r="C216">
            <v>-7081969</v>
          </cell>
          <cell r="D216">
            <v>-8507322</v>
          </cell>
          <cell r="E216">
            <v>-7081968.8200000003</v>
          </cell>
          <cell r="G216">
            <v>-7081968.8200000003</v>
          </cell>
          <cell r="H216">
            <v>-8507321.5999999996</v>
          </cell>
          <cell r="J216">
            <v>-7081968.8200000003</v>
          </cell>
          <cell r="K216">
            <v>0</v>
          </cell>
        </row>
        <row r="217">
          <cell r="A217">
            <v>301014</v>
          </cell>
          <cell r="B217" t="str">
            <v>Others-Networking</v>
          </cell>
          <cell r="C217">
            <v>-9742938</v>
          </cell>
          <cell r="D217">
            <v>-650416</v>
          </cell>
          <cell r="E217">
            <v>-9742938</v>
          </cell>
          <cell r="G217">
            <v>-9742938</v>
          </cell>
          <cell r="H217">
            <v>-650416</v>
          </cell>
          <cell r="J217">
            <v>-9742938</v>
          </cell>
          <cell r="K217">
            <v>0</v>
          </cell>
        </row>
        <row r="218">
          <cell r="A218">
            <v>301015</v>
          </cell>
          <cell r="B218" t="str">
            <v>Satellite Access Charges-Networking</v>
          </cell>
          <cell r="C218">
            <v>-41412854</v>
          </cell>
          <cell r="D218">
            <v>-75389212</v>
          </cell>
          <cell r="E218">
            <v>-41412854.369999997</v>
          </cell>
          <cell r="G218">
            <v>-41412854.369999997</v>
          </cell>
          <cell r="H218">
            <v>-75389211.640000001</v>
          </cell>
          <cell r="J218">
            <v>-41412854.369999997</v>
          </cell>
          <cell r="K218">
            <v>0</v>
          </cell>
        </row>
        <row r="219">
          <cell r="A219">
            <v>301016</v>
          </cell>
          <cell r="B219" t="str">
            <v>SCPC Links Bandwidth - Networking</v>
          </cell>
          <cell r="C219">
            <v>-329862088</v>
          </cell>
          <cell r="D219">
            <v>-172935630</v>
          </cell>
          <cell r="E219">
            <v>-329862088.12</v>
          </cell>
          <cell r="G219">
            <v>-329862088.12</v>
          </cell>
          <cell r="H219">
            <v>-172935630.18000001</v>
          </cell>
          <cell r="J219">
            <v>-329862088.12</v>
          </cell>
          <cell r="K219">
            <v>0</v>
          </cell>
        </row>
        <row r="220">
          <cell r="A220">
            <v>301101</v>
          </cell>
          <cell r="B220" t="str">
            <v>One time Charges-Internet</v>
          </cell>
          <cell r="C220">
            <v>-4321990</v>
          </cell>
          <cell r="D220">
            <v>-2345115</v>
          </cell>
          <cell r="E220">
            <v>-4321990.05</v>
          </cell>
          <cell r="G220">
            <v>-4321990.05</v>
          </cell>
          <cell r="H220">
            <v>-2345114.7000000002</v>
          </cell>
          <cell r="J220">
            <v>-4321990.05</v>
          </cell>
          <cell r="K220">
            <v>0</v>
          </cell>
        </row>
        <row r="221">
          <cell r="A221">
            <v>301102</v>
          </cell>
          <cell r="B221" t="str">
            <v>Rental Income-Internet</v>
          </cell>
          <cell r="C221">
            <v>-78000</v>
          </cell>
          <cell r="D221">
            <v>-88897</v>
          </cell>
          <cell r="E221">
            <v>-78000</v>
          </cell>
          <cell r="G221">
            <v>-78000</v>
          </cell>
          <cell r="H221">
            <v>-88897</v>
          </cell>
          <cell r="J221">
            <v>-78000</v>
          </cell>
          <cell r="K221">
            <v>0</v>
          </cell>
        </row>
        <row r="222">
          <cell r="A222">
            <v>301103</v>
          </cell>
          <cell r="B222" t="str">
            <v>Net Access Charges-Internet</v>
          </cell>
          <cell r="C222">
            <v>-6575588</v>
          </cell>
          <cell r="D222">
            <v>-3381007</v>
          </cell>
          <cell r="E222">
            <v>-6575588.2800000003</v>
          </cell>
          <cell r="G222">
            <v>-6575588.2800000003</v>
          </cell>
          <cell r="H222">
            <v>-3381007.2</v>
          </cell>
          <cell r="J222">
            <v>-6575588.2800000003</v>
          </cell>
          <cell r="K222">
            <v>0</v>
          </cell>
        </row>
        <row r="223">
          <cell r="A223">
            <v>301104</v>
          </cell>
          <cell r="B223" t="str">
            <v>Satellite Access Charges-Internet</v>
          </cell>
          <cell r="C223">
            <v>0</v>
          </cell>
          <cell r="D223">
            <v>0</v>
          </cell>
          <cell r="E223">
            <v>0</v>
          </cell>
          <cell r="G223">
            <v>0</v>
          </cell>
          <cell r="H223">
            <v>0</v>
          </cell>
          <cell r="J223">
            <v>0</v>
          </cell>
          <cell r="K223">
            <v>0</v>
          </cell>
        </row>
        <row r="224">
          <cell r="A224">
            <v>301105</v>
          </cell>
          <cell r="B224" t="str">
            <v>Hosting Charges-Internet</v>
          </cell>
          <cell r="C224">
            <v>-1056715</v>
          </cell>
          <cell r="D224">
            <v>-563176</v>
          </cell>
          <cell r="E224">
            <v>-1056714.95</v>
          </cell>
          <cell r="G224">
            <v>-1056714.95</v>
          </cell>
          <cell r="H224">
            <v>-563175.81000000006</v>
          </cell>
          <cell r="J224">
            <v>-1056714.95</v>
          </cell>
          <cell r="K224">
            <v>0</v>
          </cell>
        </row>
        <row r="225">
          <cell r="A225">
            <v>301106</v>
          </cell>
          <cell r="B225" t="str">
            <v>Annual Maintenance Charges-Internet</v>
          </cell>
          <cell r="C225">
            <v>0</v>
          </cell>
          <cell r="D225">
            <v>-3266</v>
          </cell>
          <cell r="E225">
            <v>0</v>
          </cell>
          <cell r="G225">
            <v>0</v>
          </cell>
          <cell r="H225">
            <v>-3266.13</v>
          </cell>
          <cell r="J225">
            <v>0</v>
          </cell>
          <cell r="K225">
            <v>0</v>
          </cell>
        </row>
        <row r="226">
          <cell r="A226">
            <v>301107</v>
          </cell>
          <cell r="B226" t="str">
            <v>Bandwidth-Internet</v>
          </cell>
          <cell r="C226">
            <v>-172833</v>
          </cell>
          <cell r="D226">
            <v>0</v>
          </cell>
          <cell r="E226">
            <v>-172833.39</v>
          </cell>
          <cell r="G226">
            <v>-172833.39</v>
          </cell>
          <cell r="H226">
            <v>0</v>
          </cell>
          <cell r="J226">
            <v>-172833.39</v>
          </cell>
          <cell r="K226">
            <v>0</v>
          </cell>
        </row>
        <row r="227">
          <cell r="A227">
            <v>301108</v>
          </cell>
          <cell r="B227" t="str">
            <v>Co Location Charges</v>
          </cell>
          <cell r="C227">
            <v>-5996310</v>
          </cell>
          <cell r="D227">
            <v>-1412361</v>
          </cell>
          <cell r="E227">
            <v>-5996310.0099999998</v>
          </cell>
          <cell r="G227">
            <v>-5996310.0099999998</v>
          </cell>
          <cell r="H227">
            <v>-1412360.94</v>
          </cell>
          <cell r="J227">
            <v>-5996310.0099999998</v>
          </cell>
          <cell r="K227">
            <v>0</v>
          </cell>
        </row>
        <row r="228">
          <cell r="A228">
            <v>301109</v>
          </cell>
          <cell r="B228" t="str">
            <v>Internet - Dial up charges</v>
          </cell>
          <cell r="C228">
            <v>0</v>
          </cell>
          <cell r="D228">
            <v>-3000</v>
          </cell>
          <cell r="E228">
            <v>0</v>
          </cell>
          <cell r="G228">
            <v>0</v>
          </cell>
          <cell r="H228">
            <v>-3000</v>
          </cell>
          <cell r="J228">
            <v>0</v>
          </cell>
          <cell r="K228">
            <v>0</v>
          </cell>
        </row>
        <row r="229">
          <cell r="A229">
            <v>301112</v>
          </cell>
          <cell r="B229" t="str">
            <v>Internet - Transactions.</v>
          </cell>
          <cell r="C229">
            <v>-2238583</v>
          </cell>
          <cell r="D229">
            <v>-10427874</v>
          </cell>
          <cell r="E229">
            <v>-2238582.85</v>
          </cell>
          <cell r="G229">
            <v>-2238582.85</v>
          </cell>
          <cell r="H229">
            <v>-10427873.52</v>
          </cell>
          <cell r="J229">
            <v>-2238582.85</v>
          </cell>
          <cell r="K229">
            <v>0</v>
          </cell>
        </row>
        <row r="230">
          <cell r="A230">
            <v>301114</v>
          </cell>
          <cell r="B230" t="str">
            <v>Internet - Administration Services</v>
          </cell>
          <cell r="C230">
            <v>-45733</v>
          </cell>
          <cell r="D230">
            <v>0</v>
          </cell>
          <cell r="E230">
            <v>-45733.33</v>
          </cell>
          <cell r="G230">
            <v>-45733.33</v>
          </cell>
          <cell r="H230">
            <v>0</v>
          </cell>
          <cell r="J230">
            <v>-45733.33</v>
          </cell>
          <cell r="K230">
            <v>0</v>
          </cell>
        </row>
        <row r="231">
          <cell r="A231">
            <v>301202</v>
          </cell>
          <cell r="B231" t="str">
            <v>IDL - Corporate Training Fees</v>
          </cell>
          <cell r="C231">
            <v>-2854277</v>
          </cell>
          <cell r="D231">
            <v>0</v>
          </cell>
          <cell r="E231">
            <v>-2854277</v>
          </cell>
          <cell r="G231">
            <v>-2854277</v>
          </cell>
          <cell r="H231">
            <v>0</v>
          </cell>
          <cell r="J231">
            <v>-2854277</v>
          </cell>
          <cell r="K231">
            <v>0</v>
          </cell>
        </row>
        <row r="232">
          <cell r="A232">
            <v>301203</v>
          </cell>
          <cell r="B232" t="str">
            <v>IDL - Course Fee Revenue</v>
          </cell>
          <cell r="C232">
            <v>-26520737</v>
          </cell>
          <cell r="D232">
            <v>-153036</v>
          </cell>
          <cell r="E232">
            <v>-26520737.43</v>
          </cell>
          <cell r="G232">
            <v>-26520737.43</v>
          </cell>
          <cell r="H232">
            <v>-153036</v>
          </cell>
          <cell r="J232">
            <v>-26520737.43</v>
          </cell>
          <cell r="K232">
            <v>0</v>
          </cell>
        </row>
        <row r="233">
          <cell r="A233">
            <v>301204</v>
          </cell>
          <cell r="B233" t="str">
            <v>IDL - License Fee Revenue</v>
          </cell>
          <cell r="C233">
            <v>-7400000</v>
          </cell>
          <cell r="D233">
            <v>-1600000</v>
          </cell>
          <cell r="E233">
            <v>-7400000</v>
          </cell>
          <cell r="G233">
            <v>-7400000</v>
          </cell>
          <cell r="H233">
            <v>-1600000</v>
          </cell>
          <cell r="J233">
            <v>-7400000</v>
          </cell>
          <cell r="K233">
            <v>0</v>
          </cell>
        </row>
        <row r="234">
          <cell r="A234">
            <v>301207</v>
          </cell>
          <cell r="B234" t="str">
            <v>IDL - Other Income</v>
          </cell>
          <cell r="C234">
            <v>-1537355</v>
          </cell>
          <cell r="D234">
            <v>-190000</v>
          </cell>
          <cell r="E234">
            <v>-1537355.4</v>
          </cell>
          <cell r="G234">
            <v>-1537355.4</v>
          </cell>
          <cell r="H234">
            <v>-190000</v>
          </cell>
          <cell r="J234">
            <v>-1537355.4</v>
          </cell>
          <cell r="K234">
            <v>0</v>
          </cell>
        </row>
        <row r="235">
          <cell r="A235">
            <v>301218</v>
          </cell>
          <cell r="B235" t="str">
            <v>IDL - seminal Fees</v>
          </cell>
          <cell r="C235">
            <v>-154110</v>
          </cell>
          <cell r="D235">
            <v>0</v>
          </cell>
          <cell r="E235">
            <v>-154110</v>
          </cell>
          <cell r="G235">
            <v>-154110</v>
          </cell>
          <cell r="H235">
            <v>0</v>
          </cell>
          <cell r="J235">
            <v>-154110</v>
          </cell>
          <cell r="K235">
            <v>0</v>
          </cell>
        </row>
        <row r="236">
          <cell r="A236">
            <v>301301</v>
          </cell>
          <cell r="B236" t="str">
            <v>CONSUMER - Jogger 1 Way</v>
          </cell>
          <cell r="C236">
            <v>-8320</v>
          </cell>
          <cell r="D236">
            <v>0</v>
          </cell>
          <cell r="E236">
            <v>-8320</v>
          </cell>
          <cell r="G236">
            <v>-8320</v>
          </cell>
          <cell r="H236">
            <v>0</v>
          </cell>
          <cell r="J236">
            <v>-8320</v>
          </cell>
          <cell r="K236">
            <v>0</v>
          </cell>
        </row>
        <row r="237">
          <cell r="A237">
            <v>301302</v>
          </cell>
          <cell r="B237" t="str">
            <v>CONSUMER - Jogger 2 Way</v>
          </cell>
          <cell r="C237">
            <v>-2079715</v>
          </cell>
          <cell r="D237">
            <v>0</v>
          </cell>
          <cell r="E237">
            <v>-2079714.81</v>
          </cell>
          <cell r="G237">
            <v>-2079714.81</v>
          </cell>
          <cell r="H237">
            <v>0</v>
          </cell>
          <cell r="J237">
            <v>-2079714.81</v>
          </cell>
          <cell r="K237">
            <v>0</v>
          </cell>
        </row>
        <row r="238">
          <cell r="A238">
            <v>301303</v>
          </cell>
          <cell r="B238" t="str">
            <v>CONSUMER - Runner 1 Way</v>
          </cell>
          <cell r="C238">
            <v>-66394</v>
          </cell>
          <cell r="D238">
            <v>0</v>
          </cell>
          <cell r="E238">
            <v>-66394.399999999994</v>
          </cell>
          <cell r="G238">
            <v>-66394.399999999994</v>
          </cell>
          <cell r="H238">
            <v>0</v>
          </cell>
          <cell r="J238">
            <v>-66394.399999999994</v>
          </cell>
          <cell r="K238">
            <v>0</v>
          </cell>
        </row>
        <row r="239">
          <cell r="A239">
            <v>301304</v>
          </cell>
          <cell r="B239" t="str">
            <v>CONSUMER - Runner 2 Way</v>
          </cell>
          <cell r="C239">
            <v>-582381</v>
          </cell>
          <cell r="D239">
            <v>0</v>
          </cell>
          <cell r="E239">
            <v>-582380.75</v>
          </cell>
          <cell r="G239">
            <v>-582380.75</v>
          </cell>
          <cell r="H239">
            <v>0</v>
          </cell>
          <cell r="J239">
            <v>-582380.75</v>
          </cell>
          <cell r="K239">
            <v>0</v>
          </cell>
        </row>
        <row r="240">
          <cell r="A240">
            <v>301305</v>
          </cell>
          <cell r="B240" t="str">
            <v>CONSUMER - Sprinter 1 Way</v>
          </cell>
          <cell r="C240">
            <v>129362</v>
          </cell>
          <cell r="D240">
            <v>0</v>
          </cell>
          <cell r="E240">
            <v>129362</v>
          </cell>
          <cell r="G240">
            <v>129362</v>
          </cell>
          <cell r="H240">
            <v>0</v>
          </cell>
          <cell r="J240">
            <v>129362</v>
          </cell>
          <cell r="K240">
            <v>0</v>
          </cell>
        </row>
        <row r="241">
          <cell r="A241">
            <v>301306</v>
          </cell>
          <cell r="B241" t="str">
            <v>CONSUMER - Sprinter 2 Way</v>
          </cell>
          <cell r="C241">
            <v>-343400</v>
          </cell>
          <cell r="D241">
            <v>0</v>
          </cell>
          <cell r="E241">
            <v>-343400</v>
          </cell>
          <cell r="G241">
            <v>-343400</v>
          </cell>
          <cell r="H241">
            <v>0</v>
          </cell>
          <cell r="J241">
            <v>-343400</v>
          </cell>
          <cell r="K241">
            <v>0</v>
          </cell>
        </row>
        <row r="242">
          <cell r="A242">
            <v>310001</v>
          </cell>
          <cell r="B242" t="str">
            <v>Commission - Networking</v>
          </cell>
          <cell r="C242">
            <v>-27518815</v>
          </cell>
          <cell r="D242">
            <v>-8728206</v>
          </cell>
          <cell r="E242">
            <v>-27518815.059999999</v>
          </cell>
          <cell r="G242">
            <v>-27518815.059999999</v>
          </cell>
          <cell r="H242">
            <v>-8728206</v>
          </cell>
          <cell r="J242">
            <v>-27518815.059999999</v>
          </cell>
          <cell r="K242">
            <v>0</v>
          </cell>
        </row>
        <row r="243">
          <cell r="A243">
            <v>310004</v>
          </cell>
          <cell r="B243" t="str">
            <v>Income from Warranty Support</v>
          </cell>
          <cell r="C243">
            <v>-8405516</v>
          </cell>
          <cell r="D243">
            <v>-3325502</v>
          </cell>
          <cell r="E243">
            <v>-8405516</v>
          </cell>
          <cell r="G243">
            <v>-8405516</v>
          </cell>
          <cell r="H243">
            <v>-3325502</v>
          </cell>
          <cell r="J243">
            <v>-8405516</v>
          </cell>
          <cell r="K243">
            <v>0</v>
          </cell>
        </row>
        <row r="244">
          <cell r="A244">
            <v>310005</v>
          </cell>
          <cell r="B244" t="str">
            <v>Income from Logistics Support</v>
          </cell>
          <cell r="C244">
            <v>-3600000</v>
          </cell>
          <cell r="D244">
            <v>-3900000</v>
          </cell>
          <cell r="E244">
            <v>-3600000</v>
          </cell>
          <cell r="G244">
            <v>-3600000</v>
          </cell>
          <cell r="H244">
            <v>-3900000</v>
          </cell>
          <cell r="J244">
            <v>-3600000</v>
          </cell>
          <cell r="K244">
            <v>0</v>
          </cell>
        </row>
        <row r="245">
          <cell r="A245">
            <v>310101</v>
          </cell>
          <cell r="B245" t="str">
            <v>Interest on FD with Banks.</v>
          </cell>
          <cell r="C245">
            <v>-49218</v>
          </cell>
          <cell r="D245">
            <v>-17665</v>
          </cell>
          <cell r="E245">
            <v>-49218.14</v>
          </cell>
          <cell r="G245">
            <v>-49218.14</v>
          </cell>
          <cell r="H245">
            <v>-17665.39</v>
          </cell>
          <cell r="J245">
            <v>-49218.14</v>
          </cell>
          <cell r="K245">
            <v>0</v>
          </cell>
        </row>
        <row r="246">
          <cell r="A246">
            <v>310201</v>
          </cell>
          <cell r="B246" t="str">
            <v>Profit on Sale of Assets.</v>
          </cell>
          <cell r="C246">
            <v>-972325</v>
          </cell>
          <cell r="D246">
            <v>-7034700</v>
          </cell>
          <cell r="E246">
            <v>-972325.39</v>
          </cell>
          <cell r="G246">
            <v>-972325.39</v>
          </cell>
          <cell r="H246">
            <v>-7034700.4699999997</v>
          </cell>
          <cell r="J246">
            <v>-972325.39</v>
          </cell>
          <cell r="K246">
            <v>0</v>
          </cell>
        </row>
        <row r="247">
          <cell r="A247">
            <v>310301</v>
          </cell>
          <cell r="B247" t="str">
            <v>Misc. Income - Scrap Sales</v>
          </cell>
          <cell r="C247">
            <v>-35100</v>
          </cell>
          <cell r="D247">
            <v>-23181</v>
          </cell>
          <cell r="E247">
            <v>-35100</v>
          </cell>
          <cell r="G247">
            <v>-35100</v>
          </cell>
          <cell r="H247">
            <v>-23181</v>
          </cell>
          <cell r="J247">
            <v>-35100</v>
          </cell>
          <cell r="K247">
            <v>0</v>
          </cell>
        </row>
        <row r="248">
          <cell r="A248">
            <v>310302</v>
          </cell>
          <cell r="B248" t="str">
            <v>Miscellaneous  Income</v>
          </cell>
          <cell r="C248">
            <v>-92151</v>
          </cell>
          <cell r="D248">
            <v>-927326</v>
          </cell>
          <cell r="E248">
            <v>-92151</v>
          </cell>
          <cell r="G248">
            <v>-92151</v>
          </cell>
          <cell r="H248">
            <v>-927325.9</v>
          </cell>
          <cell r="J248">
            <v>-92151</v>
          </cell>
          <cell r="K248">
            <v>0</v>
          </cell>
        </row>
        <row r="249">
          <cell r="A249">
            <v>310303</v>
          </cell>
          <cell r="B249" t="str">
            <v>Exchange Gain</v>
          </cell>
          <cell r="C249">
            <v>-16454019</v>
          </cell>
          <cell r="D249">
            <v>-378652</v>
          </cell>
          <cell r="E249">
            <v>-16454018.59</v>
          </cell>
          <cell r="G249">
            <v>-16454018.59</v>
          </cell>
          <cell r="H249">
            <v>-378651.58</v>
          </cell>
          <cell r="J249">
            <v>-16454018.59</v>
          </cell>
          <cell r="K249">
            <v>0</v>
          </cell>
        </row>
        <row r="250">
          <cell r="A250">
            <v>310304</v>
          </cell>
          <cell r="B250" t="str">
            <v>Income from coordinator charges</v>
          </cell>
          <cell r="C250">
            <v>-1400000</v>
          </cell>
          <cell r="D250">
            <v>0</v>
          </cell>
          <cell r="E250">
            <v>-1400000</v>
          </cell>
          <cell r="G250">
            <v>-1400000</v>
          </cell>
          <cell r="H250">
            <v>0</v>
          </cell>
          <cell r="J250">
            <v>-1400000</v>
          </cell>
          <cell r="K250">
            <v>0</v>
          </cell>
        </row>
        <row r="251">
          <cell r="A251">
            <v>310305</v>
          </cell>
          <cell r="B251" t="str">
            <v>Credit Balances Written Back</v>
          </cell>
          <cell r="C251">
            <v>-133534</v>
          </cell>
          <cell r="D251">
            <v>0</v>
          </cell>
          <cell r="E251">
            <v>-133534.07999999999</v>
          </cell>
          <cell r="G251">
            <v>-133534.07999999999</v>
          </cell>
          <cell r="H251">
            <v>0</v>
          </cell>
          <cell r="J251">
            <v>-133534.07999999999</v>
          </cell>
          <cell r="K251">
            <v>0</v>
          </cell>
        </row>
        <row r="252">
          <cell r="A252">
            <v>310401</v>
          </cell>
          <cell r="B252" t="str">
            <v>Excess Provision written Back</v>
          </cell>
          <cell r="C252">
            <v>-3720158</v>
          </cell>
          <cell r="D252">
            <v>-3590804</v>
          </cell>
          <cell r="E252">
            <v>-3720158</v>
          </cell>
          <cell r="G252">
            <v>-3720158</v>
          </cell>
          <cell r="H252">
            <v>-3590804</v>
          </cell>
          <cell r="J252">
            <v>-3720158</v>
          </cell>
          <cell r="K252">
            <v>0</v>
          </cell>
        </row>
        <row r="253">
          <cell r="A253">
            <v>400001</v>
          </cell>
          <cell r="B253" t="str">
            <v>Cost of Goods Sold</v>
          </cell>
          <cell r="C253">
            <v>295495095</v>
          </cell>
          <cell r="D253">
            <v>355725156</v>
          </cell>
          <cell r="E253">
            <v>295495095.10000002</v>
          </cell>
          <cell r="G253">
            <v>295495095.10000002</v>
          </cell>
          <cell r="H253">
            <v>355725156.29000002</v>
          </cell>
          <cell r="J253">
            <v>295495095.10000002</v>
          </cell>
          <cell r="K253">
            <v>0</v>
          </cell>
        </row>
        <row r="254">
          <cell r="A254">
            <v>400003</v>
          </cell>
          <cell r="B254" t="str">
            <v>C&amp;F Expenses - Imports</v>
          </cell>
          <cell r="C254">
            <v>90090</v>
          </cell>
          <cell r="D254">
            <v>678209</v>
          </cell>
          <cell r="E254">
            <v>90090</v>
          </cell>
          <cell r="G254">
            <v>90090</v>
          </cell>
          <cell r="H254">
            <v>678208.52</v>
          </cell>
          <cell r="J254">
            <v>90090</v>
          </cell>
          <cell r="K254">
            <v>0</v>
          </cell>
        </row>
        <row r="255">
          <cell r="A255">
            <v>400004</v>
          </cell>
          <cell r="B255" t="str">
            <v>Cost of Goods Sold Inventory Adjustment</v>
          </cell>
          <cell r="C255">
            <v>19904107</v>
          </cell>
          <cell r="D255">
            <v>25069034</v>
          </cell>
          <cell r="E255">
            <v>19904106.91</v>
          </cell>
          <cell r="G255">
            <v>19904106.91</v>
          </cell>
          <cell r="H255">
            <v>25069034.34</v>
          </cell>
          <cell r="J255">
            <v>19904106.91</v>
          </cell>
          <cell r="K255">
            <v>0</v>
          </cell>
        </row>
        <row r="256">
          <cell r="A256">
            <v>410001</v>
          </cell>
          <cell r="B256" t="str">
            <v>Basic Salary</v>
          </cell>
          <cell r="C256">
            <v>30057016</v>
          </cell>
          <cell r="D256">
            <v>36176802</v>
          </cell>
          <cell r="E256">
            <v>30057016</v>
          </cell>
          <cell r="G256">
            <v>30057016</v>
          </cell>
          <cell r="H256">
            <v>36176802</v>
          </cell>
          <cell r="J256">
            <v>30057016</v>
          </cell>
          <cell r="K256">
            <v>0</v>
          </cell>
        </row>
        <row r="257">
          <cell r="A257">
            <v>410002</v>
          </cell>
          <cell r="B257" t="str">
            <v>House Rent Allowance</v>
          </cell>
          <cell r="C257">
            <v>17275397</v>
          </cell>
          <cell r="D257">
            <v>20509808</v>
          </cell>
          <cell r="E257">
            <v>17275397</v>
          </cell>
          <cell r="G257">
            <v>17275397</v>
          </cell>
          <cell r="H257">
            <v>20509808</v>
          </cell>
          <cell r="J257">
            <v>17275397</v>
          </cell>
          <cell r="K257">
            <v>0</v>
          </cell>
        </row>
        <row r="258">
          <cell r="A258">
            <v>410003</v>
          </cell>
          <cell r="B258" t="str">
            <v>Flexible Benefit Plan</v>
          </cell>
          <cell r="C258">
            <v>23332385</v>
          </cell>
          <cell r="D258">
            <v>26751019</v>
          </cell>
          <cell r="E258">
            <v>23332385</v>
          </cell>
          <cell r="G258">
            <v>23332385</v>
          </cell>
          <cell r="H258">
            <v>26751019</v>
          </cell>
          <cell r="J258">
            <v>23332385</v>
          </cell>
          <cell r="K258">
            <v>0</v>
          </cell>
        </row>
        <row r="259">
          <cell r="A259">
            <v>410004</v>
          </cell>
          <cell r="B259" t="str">
            <v>Bonus</v>
          </cell>
          <cell r="C259">
            <v>3754827</v>
          </cell>
          <cell r="D259">
            <v>2941067</v>
          </cell>
          <cell r="E259">
            <v>3754827</v>
          </cell>
          <cell r="G259">
            <v>3754827</v>
          </cell>
          <cell r="H259">
            <v>2941067</v>
          </cell>
          <cell r="J259">
            <v>3754827</v>
          </cell>
          <cell r="K259">
            <v>0</v>
          </cell>
        </row>
        <row r="260">
          <cell r="A260">
            <v>410005</v>
          </cell>
          <cell r="B260" t="str">
            <v>Night Shift Allowance</v>
          </cell>
          <cell r="C260">
            <v>188558</v>
          </cell>
          <cell r="D260">
            <v>182400</v>
          </cell>
          <cell r="E260">
            <v>188558</v>
          </cell>
          <cell r="G260">
            <v>188558</v>
          </cell>
          <cell r="H260">
            <v>182400</v>
          </cell>
          <cell r="J260">
            <v>188558</v>
          </cell>
          <cell r="K260">
            <v>0</v>
          </cell>
        </row>
        <row r="261">
          <cell r="A261">
            <v>410006</v>
          </cell>
          <cell r="B261" t="str">
            <v>24 Hour Allowance</v>
          </cell>
          <cell r="C261">
            <v>454500</v>
          </cell>
          <cell r="D261">
            <v>412500</v>
          </cell>
          <cell r="E261">
            <v>454500</v>
          </cell>
          <cell r="G261">
            <v>454500</v>
          </cell>
          <cell r="H261">
            <v>412500</v>
          </cell>
          <cell r="J261">
            <v>454500</v>
          </cell>
          <cell r="K261">
            <v>0</v>
          </cell>
        </row>
        <row r="262">
          <cell r="A262">
            <v>410007</v>
          </cell>
          <cell r="B262" t="str">
            <v>Interest Subsidy</v>
          </cell>
          <cell r="C262">
            <v>274864</v>
          </cell>
          <cell r="D262">
            <v>574784</v>
          </cell>
          <cell r="E262">
            <v>274864</v>
          </cell>
          <cell r="G262">
            <v>274864</v>
          </cell>
          <cell r="H262">
            <v>574784</v>
          </cell>
          <cell r="J262">
            <v>274864</v>
          </cell>
          <cell r="K262">
            <v>0</v>
          </cell>
        </row>
        <row r="263">
          <cell r="A263">
            <v>410008</v>
          </cell>
          <cell r="B263" t="str">
            <v>Ex-gratia</v>
          </cell>
          <cell r="C263">
            <v>615000</v>
          </cell>
          <cell r="D263">
            <v>2299720</v>
          </cell>
          <cell r="E263">
            <v>615000</v>
          </cell>
          <cell r="G263">
            <v>615000</v>
          </cell>
          <cell r="H263">
            <v>2299720</v>
          </cell>
          <cell r="J263">
            <v>615000</v>
          </cell>
          <cell r="K263">
            <v>0</v>
          </cell>
        </row>
        <row r="264">
          <cell r="A264">
            <v>410009</v>
          </cell>
          <cell r="B264" t="str">
            <v>Joining Bonus</v>
          </cell>
          <cell r="C264">
            <v>116185</v>
          </cell>
          <cell r="D264">
            <v>182660</v>
          </cell>
          <cell r="E264">
            <v>116185</v>
          </cell>
          <cell r="G264">
            <v>116185</v>
          </cell>
          <cell r="H264">
            <v>182660</v>
          </cell>
          <cell r="J264">
            <v>116185</v>
          </cell>
          <cell r="K264">
            <v>0</v>
          </cell>
        </row>
        <row r="265">
          <cell r="A265">
            <v>410010</v>
          </cell>
          <cell r="B265" t="str">
            <v>Leave Encashment</v>
          </cell>
          <cell r="C265">
            <v>1047564</v>
          </cell>
          <cell r="D265">
            <v>0</v>
          </cell>
          <cell r="E265">
            <v>1047564</v>
          </cell>
          <cell r="G265">
            <v>1047564</v>
          </cell>
          <cell r="H265">
            <v>0</v>
          </cell>
          <cell r="J265">
            <v>1047564</v>
          </cell>
          <cell r="K265">
            <v>0</v>
          </cell>
        </row>
        <row r="266">
          <cell r="A266">
            <v>410011</v>
          </cell>
          <cell r="B266" t="str">
            <v>Gratuity</v>
          </cell>
          <cell r="C266">
            <v>1753699</v>
          </cell>
          <cell r="D266">
            <v>1961305</v>
          </cell>
          <cell r="E266">
            <v>1753699.45</v>
          </cell>
          <cell r="G266">
            <v>1753699.45</v>
          </cell>
          <cell r="H266">
            <v>1961305</v>
          </cell>
          <cell r="J266">
            <v>1753699.45</v>
          </cell>
          <cell r="K266">
            <v>0</v>
          </cell>
        </row>
        <row r="267">
          <cell r="A267">
            <v>410012</v>
          </cell>
          <cell r="B267" t="str">
            <v>Management Incentive Plan</v>
          </cell>
          <cell r="C267">
            <v>13263859</v>
          </cell>
          <cell r="D267">
            <v>3005535</v>
          </cell>
          <cell r="E267">
            <v>13263859</v>
          </cell>
          <cell r="G267">
            <v>13263859</v>
          </cell>
          <cell r="H267">
            <v>3005535</v>
          </cell>
          <cell r="J267">
            <v>13263859</v>
          </cell>
          <cell r="K267">
            <v>0</v>
          </cell>
        </row>
        <row r="268">
          <cell r="A268">
            <v>410013</v>
          </cell>
          <cell r="B268" t="str">
            <v>Stipend</v>
          </cell>
          <cell r="C268">
            <v>968922</v>
          </cell>
          <cell r="D268">
            <v>174248</v>
          </cell>
          <cell r="E268">
            <v>968922</v>
          </cell>
          <cell r="G268">
            <v>968922</v>
          </cell>
          <cell r="H268">
            <v>174248</v>
          </cell>
          <cell r="J268">
            <v>968922</v>
          </cell>
          <cell r="K268">
            <v>0</v>
          </cell>
        </row>
        <row r="269">
          <cell r="A269">
            <v>410014</v>
          </cell>
          <cell r="B269" t="str">
            <v>Transfer Allowance</v>
          </cell>
          <cell r="C269">
            <v>117844</v>
          </cell>
          <cell r="D269">
            <v>116811</v>
          </cell>
          <cell r="E269">
            <v>117844</v>
          </cell>
          <cell r="G269">
            <v>117844</v>
          </cell>
          <cell r="H269">
            <v>116811</v>
          </cell>
          <cell r="J269">
            <v>117844</v>
          </cell>
          <cell r="K269">
            <v>0</v>
          </cell>
        </row>
        <row r="270">
          <cell r="A270">
            <v>410015</v>
          </cell>
          <cell r="B270" t="str">
            <v>Professional Development  Allowance</v>
          </cell>
          <cell r="C270">
            <v>18951</v>
          </cell>
          <cell r="D270">
            <v>17580</v>
          </cell>
          <cell r="E270">
            <v>18951</v>
          </cell>
          <cell r="G270">
            <v>18951</v>
          </cell>
          <cell r="H270">
            <v>17580</v>
          </cell>
          <cell r="J270">
            <v>18951</v>
          </cell>
          <cell r="K270">
            <v>0</v>
          </cell>
        </row>
        <row r="271">
          <cell r="A271">
            <v>410016</v>
          </cell>
          <cell r="B271" t="str">
            <v>Conveyance Allowance</v>
          </cell>
          <cell r="C271">
            <v>43720</v>
          </cell>
          <cell r="D271">
            <v>40293</v>
          </cell>
          <cell r="E271">
            <v>43720</v>
          </cell>
          <cell r="G271">
            <v>43720</v>
          </cell>
          <cell r="H271">
            <v>40293</v>
          </cell>
          <cell r="J271">
            <v>43720</v>
          </cell>
          <cell r="K271">
            <v>0</v>
          </cell>
        </row>
        <row r="272">
          <cell r="A272">
            <v>410017</v>
          </cell>
          <cell r="B272" t="str">
            <v>Outfit  Allowance</v>
          </cell>
          <cell r="C272">
            <v>9482</v>
          </cell>
          <cell r="D272">
            <v>8796</v>
          </cell>
          <cell r="E272">
            <v>9482</v>
          </cell>
          <cell r="G272">
            <v>9482</v>
          </cell>
          <cell r="H272">
            <v>8796</v>
          </cell>
          <cell r="J272">
            <v>9482</v>
          </cell>
          <cell r="K272">
            <v>0</v>
          </cell>
        </row>
        <row r="273">
          <cell r="A273">
            <v>410018</v>
          </cell>
          <cell r="B273" t="str">
            <v>Special  Allowance</v>
          </cell>
          <cell r="C273">
            <v>3628136</v>
          </cell>
          <cell r="D273">
            <v>4125646</v>
          </cell>
          <cell r="E273">
            <v>3628136</v>
          </cell>
          <cell r="G273">
            <v>3628136</v>
          </cell>
          <cell r="H273">
            <v>4125646</v>
          </cell>
          <cell r="J273">
            <v>3628136</v>
          </cell>
          <cell r="K273">
            <v>0</v>
          </cell>
        </row>
        <row r="274">
          <cell r="A274">
            <v>410101</v>
          </cell>
          <cell r="B274" t="str">
            <v>Employer's Contribution to PF</v>
          </cell>
          <cell r="C274">
            <v>2301493</v>
          </cell>
          <cell r="D274">
            <v>2824115</v>
          </cell>
          <cell r="E274">
            <v>2301493</v>
          </cell>
          <cell r="G274">
            <v>2301493</v>
          </cell>
          <cell r="H274">
            <v>2824115</v>
          </cell>
          <cell r="J274">
            <v>2301493</v>
          </cell>
          <cell r="K274">
            <v>0</v>
          </cell>
        </row>
        <row r="275">
          <cell r="A275">
            <v>410102</v>
          </cell>
          <cell r="B275" t="str">
            <v>Employer's Contribution to FPF</v>
          </cell>
          <cell r="C275">
            <v>1414045</v>
          </cell>
          <cell r="D275">
            <v>1602399</v>
          </cell>
          <cell r="E275">
            <v>1414045</v>
          </cell>
          <cell r="G275">
            <v>1414045</v>
          </cell>
          <cell r="H275">
            <v>1602399</v>
          </cell>
          <cell r="J275">
            <v>1414045</v>
          </cell>
          <cell r="K275">
            <v>0</v>
          </cell>
        </row>
        <row r="276">
          <cell r="A276">
            <v>410103</v>
          </cell>
          <cell r="B276" t="str">
            <v>PF Administration Charges</v>
          </cell>
          <cell r="C276">
            <v>54483</v>
          </cell>
          <cell r="D276">
            <v>70377</v>
          </cell>
          <cell r="E276">
            <v>54483</v>
          </cell>
          <cell r="G276">
            <v>54483</v>
          </cell>
          <cell r="H276">
            <v>70377</v>
          </cell>
          <cell r="J276">
            <v>54483</v>
          </cell>
          <cell r="K276">
            <v>0</v>
          </cell>
        </row>
        <row r="277">
          <cell r="A277">
            <v>410104</v>
          </cell>
          <cell r="B277" t="str">
            <v>DLI Charges</v>
          </cell>
          <cell r="C277">
            <v>85200</v>
          </cell>
          <cell r="D277">
            <v>99394</v>
          </cell>
          <cell r="E277">
            <v>85200</v>
          </cell>
          <cell r="G277">
            <v>85200</v>
          </cell>
          <cell r="H277">
            <v>99394</v>
          </cell>
          <cell r="J277">
            <v>85200</v>
          </cell>
          <cell r="K277">
            <v>0</v>
          </cell>
        </row>
        <row r="278">
          <cell r="A278">
            <v>410105</v>
          </cell>
          <cell r="B278" t="str">
            <v>DLI  Administration Charges</v>
          </cell>
          <cell r="C278">
            <v>1568</v>
          </cell>
          <cell r="D278">
            <v>1987</v>
          </cell>
          <cell r="E278">
            <v>1568</v>
          </cell>
          <cell r="G278">
            <v>1568</v>
          </cell>
          <cell r="H278">
            <v>1987</v>
          </cell>
          <cell r="J278">
            <v>1568</v>
          </cell>
          <cell r="K278">
            <v>0</v>
          </cell>
        </row>
        <row r="279">
          <cell r="A279">
            <v>410106</v>
          </cell>
          <cell r="B279" t="str">
            <v>ESI Expenses</v>
          </cell>
          <cell r="C279">
            <v>0</v>
          </cell>
          <cell r="D279">
            <v>20844</v>
          </cell>
          <cell r="E279">
            <v>0</v>
          </cell>
          <cell r="G279">
            <v>0</v>
          </cell>
          <cell r="H279">
            <v>20844</v>
          </cell>
          <cell r="J279">
            <v>0</v>
          </cell>
          <cell r="K279">
            <v>0</v>
          </cell>
        </row>
        <row r="280">
          <cell r="A280">
            <v>410201</v>
          </cell>
          <cell r="B280" t="str">
            <v>Refreshments</v>
          </cell>
          <cell r="C280">
            <v>612892</v>
          </cell>
          <cell r="D280">
            <v>909923</v>
          </cell>
          <cell r="E280">
            <v>612892</v>
          </cell>
          <cell r="G280">
            <v>612892</v>
          </cell>
          <cell r="H280">
            <v>909922.5</v>
          </cell>
          <cell r="J280">
            <v>612892</v>
          </cell>
          <cell r="K280">
            <v>0</v>
          </cell>
        </row>
        <row r="281">
          <cell r="A281">
            <v>410202</v>
          </cell>
          <cell r="B281" t="str">
            <v>Relocation Expenses</v>
          </cell>
          <cell r="C281">
            <v>314753</v>
          </cell>
          <cell r="D281">
            <v>382806</v>
          </cell>
          <cell r="E281">
            <v>314753</v>
          </cell>
          <cell r="G281">
            <v>314753</v>
          </cell>
          <cell r="H281">
            <v>382806</v>
          </cell>
          <cell r="J281">
            <v>314753</v>
          </cell>
          <cell r="K281">
            <v>0</v>
          </cell>
        </row>
        <row r="282">
          <cell r="A282">
            <v>410203</v>
          </cell>
          <cell r="B282" t="str">
            <v>Awards &amp; Gifts</v>
          </cell>
          <cell r="C282">
            <v>1547900</v>
          </cell>
          <cell r="D282">
            <v>870969</v>
          </cell>
          <cell r="E282">
            <v>1547900</v>
          </cell>
          <cell r="G282">
            <v>1547900</v>
          </cell>
          <cell r="H282">
            <v>870969</v>
          </cell>
          <cell r="J282">
            <v>1547900</v>
          </cell>
          <cell r="K282">
            <v>0</v>
          </cell>
        </row>
        <row r="283">
          <cell r="A283">
            <v>410204</v>
          </cell>
          <cell r="B283" t="str">
            <v>Pantry Expenses</v>
          </cell>
          <cell r="C283">
            <v>1279092</v>
          </cell>
          <cell r="D283">
            <v>1260549</v>
          </cell>
          <cell r="E283">
            <v>1279092</v>
          </cell>
          <cell r="G283">
            <v>1279092</v>
          </cell>
          <cell r="H283">
            <v>1260548.6000000001</v>
          </cell>
          <cell r="J283">
            <v>1279092</v>
          </cell>
          <cell r="K283">
            <v>0</v>
          </cell>
        </row>
        <row r="284">
          <cell r="A284">
            <v>410205</v>
          </cell>
          <cell r="B284" t="str">
            <v>Cafetaria Expenses</v>
          </cell>
          <cell r="C284">
            <v>152716</v>
          </cell>
          <cell r="D284">
            <v>405414</v>
          </cell>
          <cell r="E284">
            <v>152715.5</v>
          </cell>
          <cell r="G284">
            <v>152715.5</v>
          </cell>
          <cell r="H284">
            <v>405414.12</v>
          </cell>
          <cell r="J284">
            <v>152715.5</v>
          </cell>
          <cell r="K284">
            <v>0</v>
          </cell>
        </row>
        <row r="285">
          <cell r="A285">
            <v>410206</v>
          </cell>
          <cell r="B285" t="str">
            <v>Lunch Reimbursement</v>
          </cell>
          <cell r="C285">
            <v>3618</v>
          </cell>
          <cell r="D285">
            <v>108978</v>
          </cell>
          <cell r="E285">
            <v>3618</v>
          </cell>
          <cell r="G285">
            <v>3618</v>
          </cell>
          <cell r="H285">
            <v>108978</v>
          </cell>
          <cell r="J285">
            <v>3618</v>
          </cell>
          <cell r="K285">
            <v>0</v>
          </cell>
        </row>
        <row r="286">
          <cell r="A286">
            <v>410207</v>
          </cell>
          <cell r="B286" t="str">
            <v>QSM Expenses</v>
          </cell>
          <cell r="C286">
            <v>1374528</v>
          </cell>
          <cell r="D286">
            <v>1129717</v>
          </cell>
          <cell r="E286">
            <v>1374528.31</v>
          </cell>
          <cell r="G286">
            <v>1374528.31</v>
          </cell>
          <cell r="H286">
            <v>1129717</v>
          </cell>
          <cell r="J286">
            <v>1374528.31</v>
          </cell>
          <cell r="K286">
            <v>0</v>
          </cell>
        </row>
        <row r="287">
          <cell r="A287">
            <v>410208</v>
          </cell>
          <cell r="B287" t="str">
            <v>Group Medical Insurance</v>
          </cell>
          <cell r="C287">
            <v>1949176</v>
          </cell>
          <cell r="D287">
            <v>1279726</v>
          </cell>
          <cell r="E287">
            <v>1949175.97</v>
          </cell>
          <cell r="G287">
            <v>1949175.97</v>
          </cell>
          <cell r="H287">
            <v>1279726</v>
          </cell>
          <cell r="J287">
            <v>1949175.97</v>
          </cell>
          <cell r="K287">
            <v>0</v>
          </cell>
        </row>
        <row r="288">
          <cell r="A288">
            <v>410209</v>
          </cell>
          <cell r="B288" t="str">
            <v>Personal Accident  Insurance</v>
          </cell>
          <cell r="C288">
            <v>166982</v>
          </cell>
          <cell r="D288">
            <v>189147</v>
          </cell>
          <cell r="E288">
            <v>166982.03</v>
          </cell>
          <cell r="G288">
            <v>166982.03</v>
          </cell>
          <cell r="H288">
            <v>189147</v>
          </cell>
          <cell r="J288">
            <v>166982.03</v>
          </cell>
          <cell r="K288">
            <v>0</v>
          </cell>
        </row>
        <row r="289">
          <cell r="A289">
            <v>410210</v>
          </cell>
          <cell r="B289" t="str">
            <v>Health Check up</v>
          </cell>
          <cell r="C289">
            <v>86850</v>
          </cell>
          <cell r="D289">
            <v>61971</v>
          </cell>
          <cell r="E289">
            <v>86850</v>
          </cell>
          <cell r="G289">
            <v>86850</v>
          </cell>
          <cell r="H289">
            <v>61971</v>
          </cell>
          <cell r="J289">
            <v>86850</v>
          </cell>
          <cell r="K289">
            <v>0</v>
          </cell>
        </row>
        <row r="290">
          <cell r="A290">
            <v>410211</v>
          </cell>
          <cell r="B290" t="str">
            <v>Medical Reimbursement</v>
          </cell>
          <cell r="C290">
            <v>15393</v>
          </cell>
          <cell r="D290">
            <v>21691</v>
          </cell>
          <cell r="E290">
            <v>15393</v>
          </cell>
          <cell r="G290">
            <v>15393</v>
          </cell>
          <cell r="H290">
            <v>21691</v>
          </cell>
          <cell r="J290">
            <v>15393</v>
          </cell>
          <cell r="K290">
            <v>0</v>
          </cell>
        </row>
        <row r="291">
          <cell r="A291">
            <v>410212</v>
          </cell>
          <cell r="B291" t="str">
            <v>Leave Travel Assistance</v>
          </cell>
          <cell r="C291">
            <v>56665</v>
          </cell>
          <cell r="D291">
            <v>152500</v>
          </cell>
          <cell r="E291">
            <v>56665</v>
          </cell>
          <cell r="G291">
            <v>56665</v>
          </cell>
          <cell r="H291">
            <v>152500</v>
          </cell>
          <cell r="J291">
            <v>56665</v>
          </cell>
          <cell r="K291">
            <v>0</v>
          </cell>
        </row>
        <row r="292">
          <cell r="A292">
            <v>410213</v>
          </cell>
          <cell r="B292" t="str">
            <v>Staff Welfare</v>
          </cell>
          <cell r="C292">
            <v>679920</v>
          </cell>
          <cell r="D292">
            <v>777522</v>
          </cell>
          <cell r="E292">
            <v>679919.6</v>
          </cell>
          <cell r="G292">
            <v>679919.6</v>
          </cell>
          <cell r="H292">
            <v>777521.55</v>
          </cell>
          <cell r="J292">
            <v>679919.6</v>
          </cell>
          <cell r="K292">
            <v>0</v>
          </cell>
        </row>
        <row r="293">
          <cell r="A293">
            <v>410214</v>
          </cell>
          <cell r="B293" t="str">
            <v>Staff Bus Charges</v>
          </cell>
          <cell r="C293">
            <v>1642212</v>
          </cell>
          <cell r="D293">
            <v>1564568</v>
          </cell>
          <cell r="E293">
            <v>1642212</v>
          </cell>
          <cell r="G293">
            <v>1642212</v>
          </cell>
          <cell r="H293">
            <v>1564568</v>
          </cell>
          <cell r="J293">
            <v>1642212</v>
          </cell>
          <cell r="K293">
            <v>0</v>
          </cell>
        </row>
        <row r="294">
          <cell r="A294">
            <v>411001</v>
          </cell>
          <cell r="B294" t="str">
            <v>Rent - Offices</v>
          </cell>
          <cell r="C294">
            <v>21497226</v>
          </cell>
          <cell r="D294">
            <v>22114690</v>
          </cell>
          <cell r="E294">
            <v>21497226</v>
          </cell>
          <cell r="G294">
            <v>21497226</v>
          </cell>
          <cell r="H294">
            <v>22114690</v>
          </cell>
          <cell r="J294">
            <v>21497226</v>
          </cell>
          <cell r="K294">
            <v>0</v>
          </cell>
        </row>
        <row r="295">
          <cell r="A295">
            <v>411002</v>
          </cell>
          <cell r="B295" t="str">
            <v>Rent - Employee Residences</v>
          </cell>
          <cell r="C295">
            <v>2404000</v>
          </cell>
          <cell r="D295">
            <v>2018867</v>
          </cell>
          <cell r="E295">
            <v>2404000</v>
          </cell>
          <cell r="G295">
            <v>2404000</v>
          </cell>
          <cell r="H295">
            <v>2018867</v>
          </cell>
          <cell r="J295">
            <v>2404000</v>
          </cell>
          <cell r="K295">
            <v>0</v>
          </cell>
        </row>
        <row r="296">
          <cell r="A296">
            <v>411003</v>
          </cell>
          <cell r="B296" t="str">
            <v>Rent - Car Parking</v>
          </cell>
          <cell r="C296">
            <v>74505</v>
          </cell>
          <cell r="D296">
            <v>84879</v>
          </cell>
          <cell r="E296">
            <v>74505</v>
          </cell>
          <cell r="G296">
            <v>74505</v>
          </cell>
          <cell r="H296">
            <v>84879</v>
          </cell>
          <cell r="J296">
            <v>74505</v>
          </cell>
          <cell r="K296">
            <v>0</v>
          </cell>
        </row>
        <row r="297">
          <cell r="A297">
            <v>411004</v>
          </cell>
          <cell r="B297" t="str">
            <v>Brokerage</v>
          </cell>
          <cell r="C297">
            <v>260651</v>
          </cell>
          <cell r="D297">
            <v>348116</v>
          </cell>
          <cell r="E297">
            <v>260651</v>
          </cell>
          <cell r="G297">
            <v>260651</v>
          </cell>
          <cell r="H297">
            <v>348116</v>
          </cell>
          <cell r="J297">
            <v>260651</v>
          </cell>
          <cell r="K297">
            <v>0</v>
          </cell>
        </row>
        <row r="298">
          <cell r="A298">
            <v>411005</v>
          </cell>
          <cell r="B298" t="str">
            <v>IDL - Rent Classroom &amp; Studios</v>
          </cell>
          <cell r="C298">
            <v>2138999</v>
          </cell>
          <cell r="D298">
            <v>0</v>
          </cell>
          <cell r="E298">
            <v>2138999</v>
          </cell>
          <cell r="G298">
            <v>2138999</v>
          </cell>
          <cell r="H298">
            <v>0</v>
          </cell>
          <cell r="J298">
            <v>2138999</v>
          </cell>
          <cell r="K298">
            <v>0</v>
          </cell>
        </row>
        <row r="299">
          <cell r="A299">
            <v>411006</v>
          </cell>
          <cell r="B299" t="str">
            <v>Rent - Hub</v>
          </cell>
          <cell r="C299">
            <v>0</v>
          </cell>
          <cell r="D299">
            <v>0</v>
          </cell>
          <cell r="E299">
            <v>0</v>
          </cell>
          <cell r="G299">
            <v>0</v>
          </cell>
          <cell r="H299">
            <v>0</v>
          </cell>
          <cell r="J299">
            <v>0</v>
          </cell>
          <cell r="K299">
            <v>0</v>
          </cell>
        </row>
        <row r="300">
          <cell r="A300">
            <v>411019</v>
          </cell>
          <cell r="B300" t="str">
            <v>Car Allowance</v>
          </cell>
          <cell r="C300">
            <v>1271015</v>
          </cell>
          <cell r="D300">
            <v>1719755</v>
          </cell>
          <cell r="E300">
            <v>1271015</v>
          </cell>
          <cell r="G300">
            <v>1271015</v>
          </cell>
          <cell r="H300">
            <v>1719755</v>
          </cell>
          <cell r="J300">
            <v>1271015</v>
          </cell>
          <cell r="K300">
            <v>0</v>
          </cell>
        </row>
        <row r="301">
          <cell r="A301">
            <v>411101</v>
          </cell>
          <cell r="B301" t="str">
            <v>Lease Rent - Equipment</v>
          </cell>
          <cell r="C301">
            <v>0</v>
          </cell>
          <cell r="D301">
            <v>50341</v>
          </cell>
          <cell r="E301">
            <v>0</v>
          </cell>
          <cell r="G301">
            <v>0</v>
          </cell>
          <cell r="H301">
            <v>50341</v>
          </cell>
          <cell r="J301">
            <v>0</v>
          </cell>
          <cell r="K301">
            <v>0</v>
          </cell>
        </row>
        <row r="302">
          <cell r="A302">
            <v>411102</v>
          </cell>
          <cell r="B302" t="str">
            <v>Lease Rent - Vehicles</v>
          </cell>
          <cell r="C302">
            <v>884270</v>
          </cell>
          <cell r="D302">
            <v>1081272</v>
          </cell>
          <cell r="E302">
            <v>884270</v>
          </cell>
          <cell r="G302">
            <v>884270</v>
          </cell>
          <cell r="H302">
            <v>1081272</v>
          </cell>
          <cell r="J302">
            <v>884270</v>
          </cell>
          <cell r="K302">
            <v>0</v>
          </cell>
        </row>
        <row r="303">
          <cell r="A303">
            <v>411201</v>
          </cell>
          <cell r="B303" t="str">
            <v>Insurance Stock in Transit</v>
          </cell>
          <cell r="C303">
            <v>8644</v>
          </cell>
          <cell r="D303">
            <v>1469776</v>
          </cell>
          <cell r="E303">
            <v>8644</v>
          </cell>
          <cell r="G303">
            <v>8644</v>
          </cell>
          <cell r="H303">
            <v>1469776</v>
          </cell>
          <cell r="J303">
            <v>8644</v>
          </cell>
          <cell r="K303">
            <v>0</v>
          </cell>
        </row>
        <row r="304">
          <cell r="A304">
            <v>411202</v>
          </cell>
          <cell r="B304" t="str">
            <v>Insurance Fixed Assets.</v>
          </cell>
          <cell r="C304">
            <v>2722356</v>
          </cell>
          <cell r="D304">
            <v>1812708</v>
          </cell>
          <cell r="E304">
            <v>2722356</v>
          </cell>
          <cell r="G304">
            <v>2722356</v>
          </cell>
          <cell r="H304">
            <v>1812708</v>
          </cell>
          <cell r="J304">
            <v>2722356</v>
          </cell>
          <cell r="K304">
            <v>0</v>
          </cell>
        </row>
        <row r="305">
          <cell r="A305">
            <v>411203</v>
          </cell>
          <cell r="B305" t="str">
            <v>Insurance - Stocks</v>
          </cell>
          <cell r="C305">
            <v>1743088</v>
          </cell>
          <cell r="D305">
            <v>535229</v>
          </cell>
          <cell r="E305">
            <v>1743087.97</v>
          </cell>
          <cell r="G305">
            <v>1743087.97</v>
          </cell>
          <cell r="H305">
            <v>535228.82999999996</v>
          </cell>
          <cell r="J305">
            <v>1743087.97</v>
          </cell>
          <cell r="K305">
            <v>0</v>
          </cell>
        </row>
        <row r="306">
          <cell r="A306">
            <v>411204</v>
          </cell>
          <cell r="B306" t="str">
            <v>Insurance Vehicles</v>
          </cell>
          <cell r="C306">
            <v>235064</v>
          </cell>
          <cell r="D306">
            <v>292879</v>
          </cell>
          <cell r="E306">
            <v>235064</v>
          </cell>
          <cell r="G306">
            <v>235064</v>
          </cell>
          <cell r="H306">
            <v>292879</v>
          </cell>
          <cell r="J306">
            <v>235064</v>
          </cell>
          <cell r="K306">
            <v>0</v>
          </cell>
        </row>
        <row r="307">
          <cell r="A307">
            <v>411205</v>
          </cell>
          <cell r="B307" t="str">
            <v>Insurance  - Cash</v>
          </cell>
          <cell r="C307">
            <v>8168</v>
          </cell>
          <cell r="D307">
            <v>8005</v>
          </cell>
          <cell r="E307">
            <v>8168.03</v>
          </cell>
          <cell r="G307">
            <v>8168.03</v>
          </cell>
          <cell r="H307">
            <v>8005</v>
          </cell>
          <cell r="J307">
            <v>8168.03</v>
          </cell>
          <cell r="K307">
            <v>0</v>
          </cell>
        </row>
        <row r="308">
          <cell r="A308">
            <v>411206</v>
          </cell>
          <cell r="B308" t="str">
            <v>Insurance Fidelity Guarantee</v>
          </cell>
          <cell r="C308">
            <v>369946</v>
          </cell>
          <cell r="D308">
            <v>12468</v>
          </cell>
          <cell r="E308">
            <v>369945.97</v>
          </cell>
          <cell r="G308">
            <v>369945.97</v>
          </cell>
          <cell r="H308">
            <v>12468</v>
          </cell>
          <cell r="J308">
            <v>369945.97</v>
          </cell>
          <cell r="K308">
            <v>0</v>
          </cell>
        </row>
        <row r="309">
          <cell r="A309">
            <v>411207</v>
          </cell>
          <cell r="B309" t="str">
            <v>Insurance Others</v>
          </cell>
          <cell r="C309">
            <v>589838</v>
          </cell>
          <cell r="D309">
            <v>1989599</v>
          </cell>
          <cell r="E309">
            <v>589838.09</v>
          </cell>
          <cell r="G309">
            <v>589838.09</v>
          </cell>
          <cell r="H309">
            <v>1989599</v>
          </cell>
          <cell r="J309">
            <v>589838.09</v>
          </cell>
          <cell r="K309">
            <v>0</v>
          </cell>
        </row>
        <row r="310">
          <cell r="A310">
            <v>411301</v>
          </cell>
          <cell r="B310" t="str">
            <v>Travelling Domestic</v>
          </cell>
          <cell r="C310">
            <v>14777962</v>
          </cell>
          <cell r="D310">
            <v>12994254</v>
          </cell>
          <cell r="E310">
            <v>14777962.300000001</v>
          </cell>
          <cell r="G310">
            <v>14777962.300000001</v>
          </cell>
          <cell r="H310">
            <v>12994253.560000001</v>
          </cell>
          <cell r="J310">
            <v>14777962.300000001</v>
          </cell>
          <cell r="K310">
            <v>0</v>
          </cell>
        </row>
        <row r="311">
          <cell r="A311">
            <v>411302</v>
          </cell>
          <cell r="B311" t="str">
            <v>Travelling Foreign</v>
          </cell>
          <cell r="C311">
            <v>2384603</v>
          </cell>
          <cell r="D311">
            <v>15830253</v>
          </cell>
          <cell r="E311">
            <v>2384602.98</v>
          </cell>
          <cell r="G311">
            <v>2384602.98</v>
          </cell>
          <cell r="H311">
            <v>15830253</v>
          </cell>
          <cell r="J311">
            <v>2384602.98</v>
          </cell>
          <cell r="K311">
            <v>0</v>
          </cell>
        </row>
        <row r="312">
          <cell r="A312">
            <v>411303</v>
          </cell>
          <cell r="B312" t="str">
            <v>Travelling Domestic - Training</v>
          </cell>
          <cell r="C312">
            <v>246891</v>
          </cell>
          <cell r="D312">
            <v>475641</v>
          </cell>
          <cell r="E312">
            <v>246891</v>
          </cell>
          <cell r="G312">
            <v>246891</v>
          </cell>
          <cell r="H312">
            <v>475641</v>
          </cell>
          <cell r="J312">
            <v>246891</v>
          </cell>
          <cell r="K312">
            <v>0</v>
          </cell>
        </row>
        <row r="313">
          <cell r="A313">
            <v>411304</v>
          </cell>
          <cell r="B313" t="str">
            <v>Travelling Foreign  - Training</v>
          </cell>
          <cell r="C313">
            <v>0</v>
          </cell>
          <cell r="D313">
            <v>561347</v>
          </cell>
          <cell r="E313">
            <v>0</v>
          </cell>
          <cell r="G313">
            <v>0</v>
          </cell>
          <cell r="H313">
            <v>561347</v>
          </cell>
          <cell r="J313">
            <v>0</v>
          </cell>
          <cell r="K313">
            <v>0</v>
          </cell>
        </row>
        <row r="314">
          <cell r="A314">
            <v>411305</v>
          </cell>
          <cell r="B314" t="str">
            <v>Local Conveyance</v>
          </cell>
          <cell r="C314">
            <v>2972348</v>
          </cell>
          <cell r="D314">
            <v>2944488</v>
          </cell>
          <cell r="E314">
            <v>2972348.05</v>
          </cell>
          <cell r="G314">
            <v>2972348.05</v>
          </cell>
          <cell r="H314">
            <v>2944488</v>
          </cell>
          <cell r="J314">
            <v>2972348.05</v>
          </cell>
          <cell r="K314">
            <v>0</v>
          </cell>
        </row>
        <row r="315">
          <cell r="A315">
            <v>411306</v>
          </cell>
          <cell r="B315" t="str">
            <v>Taxi Hire Charges</v>
          </cell>
          <cell r="C315">
            <v>262517</v>
          </cell>
          <cell r="D315">
            <v>694639</v>
          </cell>
          <cell r="E315">
            <v>262516.59999999998</v>
          </cell>
          <cell r="G315">
            <v>262516.59999999998</v>
          </cell>
          <cell r="H315">
            <v>694638.76</v>
          </cell>
          <cell r="J315">
            <v>262516.59999999998</v>
          </cell>
          <cell r="K315">
            <v>0</v>
          </cell>
        </row>
        <row r="316">
          <cell r="A316">
            <v>411307</v>
          </cell>
          <cell r="B316" t="str">
            <v>Vehicle Running &amp; Maintainence</v>
          </cell>
          <cell r="C316">
            <v>3176075</v>
          </cell>
          <cell r="D316">
            <v>4012188</v>
          </cell>
          <cell r="E316">
            <v>3176074.88</v>
          </cell>
          <cell r="G316">
            <v>3176074.88</v>
          </cell>
          <cell r="H316">
            <v>4012187.78</v>
          </cell>
          <cell r="J316">
            <v>3176074.88</v>
          </cell>
          <cell r="K316">
            <v>0</v>
          </cell>
        </row>
        <row r="317">
          <cell r="A317">
            <v>411308</v>
          </cell>
          <cell r="B317" t="str">
            <v>Car Rental</v>
          </cell>
          <cell r="C317">
            <v>2996146</v>
          </cell>
          <cell r="D317">
            <v>2065432</v>
          </cell>
          <cell r="E317">
            <v>2996146</v>
          </cell>
          <cell r="G317">
            <v>2996146</v>
          </cell>
          <cell r="H317">
            <v>2065432</v>
          </cell>
          <cell r="J317">
            <v>2996146</v>
          </cell>
          <cell r="K317">
            <v>0</v>
          </cell>
        </row>
        <row r="318">
          <cell r="A318">
            <v>411309</v>
          </cell>
          <cell r="B318" t="str">
            <v>Vehicle Running &amp; Maintainence - Employees</v>
          </cell>
          <cell r="C318">
            <v>1067665</v>
          </cell>
          <cell r="D318">
            <v>18906</v>
          </cell>
          <cell r="E318">
            <v>1067665.25</v>
          </cell>
          <cell r="G318">
            <v>1067665.25</v>
          </cell>
          <cell r="H318">
            <v>18906</v>
          </cell>
          <cell r="J318">
            <v>1067665.25</v>
          </cell>
          <cell r="K318">
            <v>0</v>
          </cell>
        </row>
        <row r="319">
          <cell r="A319">
            <v>411310</v>
          </cell>
          <cell r="B319" t="str">
            <v>Travelling Domestic - Promotions</v>
          </cell>
          <cell r="C319">
            <v>0</v>
          </cell>
          <cell r="D319">
            <v>390851</v>
          </cell>
          <cell r="E319">
            <v>0</v>
          </cell>
          <cell r="G319">
            <v>0</v>
          </cell>
          <cell r="H319">
            <v>390851</v>
          </cell>
          <cell r="J319">
            <v>0</v>
          </cell>
          <cell r="K319">
            <v>0</v>
          </cell>
        </row>
        <row r="320">
          <cell r="A320">
            <v>411401</v>
          </cell>
          <cell r="B320" t="str">
            <v>VSAT Installation Costs</v>
          </cell>
          <cell r="C320">
            <v>25818978</v>
          </cell>
          <cell r="D320">
            <v>14106756</v>
          </cell>
          <cell r="E320">
            <v>25818978</v>
          </cell>
          <cell r="G320">
            <v>25818978</v>
          </cell>
          <cell r="H320">
            <v>14106756.060000001</v>
          </cell>
          <cell r="J320">
            <v>25818978</v>
          </cell>
          <cell r="K320">
            <v>0</v>
          </cell>
        </row>
        <row r="321">
          <cell r="A321">
            <v>411402</v>
          </cell>
          <cell r="B321" t="str">
            <v>VSAT Shifting, Deinstallation &amp; Reinstallation</v>
          </cell>
          <cell r="C321">
            <v>2466384</v>
          </cell>
          <cell r="D321">
            <v>7223994</v>
          </cell>
          <cell r="E321">
            <v>2466384</v>
          </cell>
          <cell r="G321">
            <v>2466384</v>
          </cell>
          <cell r="H321">
            <v>7223994</v>
          </cell>
          <cell r="J321">
            <v>2466384</v>
          </cell>
          <cell r="K321">
            <v>0</v>
          </cell>
        </row>
        <row r="322">
          <cell r="A322">
            <v>411403</v>
          </cell>
          <cell r="B322" t="str">
            <v>VSAT Installation Ancillary Costs</v>
          </cell>
          <cell r="C322">
            <v>4087674</v>
          </cell>
          <cell r="D322">
            <v>5539308</v>
          </cell>
          <cell r="E322">
            <v>4087674</v>
          </cell>
          <cell r="G322">
            <v>4087674</v>
          </cell>
          <cell r="H322">
            <v>5539307.96</v>
          </cell>
          <cell r="J322">
            <v>4087674</v>
          </cell>
          <cell r="K322">
            <v>0</v>
          </cell>
        </row>
        <row r="323">
          <cell r="A323">
            <v>411501</v>
          </cell>
          <cell r="B323" t="str">
            <v>Printing &amp; Stationery</v>
          </cell>
          <cell r="C323">
            <v>3001244</v>
          </cell>
          <cell r="D323">
            <v>2959757</v>
          </cell>
          <cell r="E323">
            <v>3001244.28</v>
          </cell>
          <cell r="G323">
            <v>3001244.28</v>
          </cell>
          <cell r="H323">
            <v>2959756.53</v>
          </cell>
          <cell r="J323">
            <v>3001244.28</v>
          </cell>
          <cell r="K323">
            <v>0</v>
          </cell>
        </row>
        <row r="324">
          <cell r="A324">
            <v>411601</v>
          </cell>
          <cell r="B324" t="str">
            <v>Professional &amp; Consultancy Services</v>
          </cell>
          <cell r="C324">
            <v>11307887</v>
          </cell>
          <cell r="D324">
            <v>27627052</v>
          </cell>
          <cell r="E324">
            <v>11307886.9</v>
          </cell>
          <cell r="G324">
            <v>11307886.9</v>
          </cell>
          <cell r="H324">
            <v>27627051.510000002</v>
          </cell>
          <cell r="J324">
            <v>11307886.9</v>
          </cell>
          <cell r="K324">
            <v>0</v>
          </cell>
        </row>
        <row r="325">
          <cell r="A325">
            <v>411602</v>
          </cell>
          <cell r="B325" t="str">
            <v>Legal Expenses</v>
          </cell>
          <cell r="C325">
            <v>231821</v>
          </cell>
          <cell r="D325">
            <v>217715</v>
          </cell>
          <cell r="E325">
            <v>231821.25</v>
          </cell>
          <cell r="G325">
            <v>231821.25</v>
          </cell>
          <cell r="H325">
            <v>217715</v>
          </cell>
          <cell r="J325">
            <v>231821.25</v>
          </cell>
          <cell r="K325">
            <v>0</v>
          </cell>
        </row>
        <row r="326">
          <cell r="A326">
            <v>411603</v>
          </cell>
          <cell r="B326" t="str">
            <v>Internal Audit fee</v>
          </cell>
          <cell r="C326">
            <v>0</v>
          </cell>
          <cell r="D326">
            <v>0</v>
          </cell>
          <cell r="E326">
            <v>0</v>
          </cell>
          <cell r="G326">
            <v>0</v>
          </cell>
          <cell r="H326">
            <v>0</v>
          </cell>
          <cell r="J326">
            <v>0</v>
          </cell>
          <cell r="K326">
            <v>0</v>
          </cell>
        </row>
        <row r="327">
          <cell r="A327">
            <v>411604</v>
          </cell>
          <cell r="B327" t="str">
            <v>Specialised Services</v>
          </cell>
          <cell r="C327">
            <v>10146022</v>
          </cell>
          <cell r="D327">
            <v>823114</v>
          </cell>
          <cell r="E327">
            <v>10146022.1</v>
          </cell>
          <cell r="G327">
            <v>10146022.1</v>
          </cell>
          <cell r="H327">
            <v>823114</v>
          </cell>
          <cell r="J327">
            <v>10146022.1</v>
          </cell>
          <cell r="K327">
            <v>0</v>
          </cell>
        </row>
        <row r="328">
          <cell r="A328">
            <v>411605</v>
          </cell>
          <cell r="B328" t="str">
            <v>Placement Consultancy Services</v>
          </cell>
          <cell r="C328">
            <v>545419</v>
          </cell>
          <cell r="D328">
            <v>168679</v>
          </cell>
          <cell r="E328">
            <v>545419.43000000005</v>
          </cell>
          <cell r="G328">
            <v>545419.43000000005</v>
          </cell>
          <cell r="H328">
            <v>168679.43</v>
          </cell>
          <cell r="J328">
            <v>545419.43000000005</v>
          </cell>
          <cell r="K328">
            <v>0</v>
          </cell>
        </row>
        <row r="329">
          <cell r="A329">
            <v>411701</v>
          </cell>
          <cell r="B329" t="str">
            <v>Software Development &amp; Consultancy</v>
          </cell>
          <cell r="C329">
            <v>1969004</v>
          </cell>
          <cell r="D329">
            <v>3902000</v>
          </cell>
          <cell r="E329">
            <v>1969004</v>
          </cell>
          <cell r="G329">
            <v>1969004</v>
          </cell>
          <cell r="H329">
            <v>3902000</v>
          </cell>
          <cell r="J329">
            <v>1969004</v>
          </cell>
          <cell r="K329">
            <v>0</v>
          </cell>
        </row>
        <row r="330">
          <cell r="A330">
            <v>411702</v>
          </cell>
          <cell r="B330" t="str">
            <v>Software Expenses</v>
          </cell>
          <cell r="C330">
            <v>1692683</v>
          </cell>
          <cell r="D330">
            <v>1923535</v>
          </cell>
          <cell r="E330">
            <v>1692683.29</v>
          </cell>
          <cell r="G330">
            <v>1692683.29</v>
          </cell>
          <cell r="H330">
            <v>1923535.33</v>
          </cell>
          <cell r="J330">
            <v>1692683.29</v>
          </cell>
          <cell r="K330">
            <v>0</v>
          </cell>
        </row>
        <row r="331">
          <cell r="A331">
            <v>411801</v>
          </cell>
          <cell r="B331" t="str">
            <v>Telephone  Expenses</v>
          </cell>
          <cell r="C331">
            <v>9249327</v>
          </cell>
          <cell r="D331">
            <v>13358987</v>
          </cell>
          <cell r="E331">
            <v>9249326.8399999999</v>
          </cell>
          <cell r="G331">
            <v>9249326.8399999999</v>
          </cell>
          <cell r="H331">
            <v>13358986.5</v>
          </cell>
          <cell r="J331">
            <v>9249326.8399999999</v>
          </cell>
          <cell r="K331">
            <v>0</v>
          </cell>
        </row>
        <row r="332">
          <cell r="A332">
            <v>411802</v>
          </cell>
          <cell r="B332" t="str">
            <v>Cellphone  Expenses</v>
          </cell>
          <cell r="C332">
            <v>3229647</v>
          </cell>
          <cell r="D332">
            <v>4068396</v>
          </cell>
          <cell r="E332">
            <v>3229646.59</v>
          </cell>
          <cell r="G332">
            <v>3229646.59</v>
          </cell>
          <cell r="H332">
            <v>4068395.57</v>
          </cell>
          <cell r="J332">
            <v>3229646.59</v>
          </cell>
          <cell r="K332">
            <v>0</v>
          </cell>
        </row>
        <row r="333">
          <cell r="A333">
            <v>411803</v>
          </cell>
          <cell r="B333" t="str">
            <v>Postage &amp; Courier</v>
          </cell>
          <cell r="C333">
            <v>1143177</v>
          </cell>
          <cell r="D333">
            <v>799661</v>
          </cell>
          <cell r="E333">
            <v>1143177</v>
          </cell>
          <cell r="G333">
            <v>1143177</v>
          </cell>
          <cell r="H333">
            <v>799661.45</v>
          </cell>
          <cell r="J333">
            <v>1143177</v>
          </cell>
          <cell r="K333">
            <v>0</v>
          </cell>
        </row>
        <row r="334">
          <cell r="A334">
            <v>411804</v>
          </cell>
          <cell r="B334" t="str">
            <v>Telephone Residence</v>
          </cell>
          <cell r="C334">
            <v>1601326</v>
          </cell>
          <cell r="D334">
            <v>1733175</v>
          </cell>
          <cell r="E334">
            <v>1601326</v>
          </cell>
          <cell r="G334">
            <v>1601326</v>
          </cell>
          <cell r="H334">
            <v>1733175</v>
          </cell>
          <cell r="J334">
            <v>1601326</v>
          </cell>
          <cell r="K334">
            <v>0</v>
          </cell>
        </row>
        <row r="335">
          <cell r="A335">
            <v>411805</v>
          </cell>
          <cell r="B335" t="str">
            <v>Internet Account fees</v>
          </cell>
          <cell r="C335">
            <v>10899272</v>
          </cell>
          <cell r="D335">
            <v>8432783</v>
          </cell>
          <cell r="E335">
            <v>10899271.800000001</v>
          </cell>
          <cell r="G335">
            <v>10899271.800000001</v>
          </cell>
          <cell r="H335">
            <v>8432783.3100000005</v>
          </cell>
          <cell r="J335">
            <v>10899271.800000001</v>
          </cell>
          <cell r="K335">
            <v>0</v>
          </cell>
        </row>
        <row r="336">
          <cell r="A336">
            <v>411806</v>
          </cell>
          <cell r="B336" t="str">
            <v>Leaseline Charges</v>
          </cell>
          <cell r="C336">
            <v>-513602</v>
          </cell>
          <cell r="D336">
            <v>4563208</v>
          </cell>
          <cell r="E336">
            <v>-513602</v>
          </cell>
          <cell r="G336">
            <v>-513602</v>
          </cell>
          <cell r="H336">
            <v>4563207.97</v>
          </cell>
          <cell r="J336">
            <v>-513602</v>
          </cell>
          <cell r="K336">
            <v>0</v>
          </cell>
        </row>
        <row r="337">
          <cell r="A337">
            <v>411807</v>
          </cell>
          <cell r="B337" t="str">
            <v>Leaseline Charges for Customers</v>
          </cell>
          <cell r="C337">
            <v>9140818</v>
          </cell>
          <cell r="D337">
            <v>3021204</v>
          </cell>
          <cell r="E337">
            <v>9140817.7400000002</v>
          </cell>
          <cell r="G337">
            <v>9140817.7400000002</v>
          </cell>
          <cell r="H337">
            <v>3021203.5</v>
          </cell>
          <cell r="J337">
            <v>9140817.7400000002</v>
          </cell>
          <cell r="K337">
            <v>0</v>
          </cell>
        </row>
        <row r="338">
          <cell r="A338">
            <v>411901</v>
          </cell>
          <cell r="B338" t="str">
            <v>CAC Charges to HNS</v>
          </cell>
          <cell r="C338">
            <v>6182475</v>
          </cell>
          <cell r="D338">
            <v>4066575</v>
          </cell>
          <cell r="E338">
            <v>6182475</v>
          </cell>
          <cell r="G338">
            <v>6182475</v>
          </cell>
          <cell r="H338">
            <v>4066575</v>
          </cell>
          <cell r="J338">
            <v>6182475</v>
          </cell>
          <cell r="K338">
            <v>0</v>
          </cell>
        </row>
        <row r="339">
          <cell r="A339">
            <v>411902</v>
          </cell>
          <cell r="B339" t="str">
            <v>Franchisee Call Charges - VSAT under warranty</v>
          </cell>
          <cell r="C339">
            <v>27500</v>
          </cell>
          <cell r="D339">
            <v>33500</v>
          </cell>
          <cell r="E339">
            <v>27500</v>
          </cell>
          <cell r="G339">
            <v>27500</v>
          </cell>
          <cell r="H339">
            <v>33500</v>
          </cell>
          <cell r="J339">
            <v>27500</v>
          </cell>
          <cell r="K339">
            <v>0</v>
          </cell>
        </row>
        <row r="340">
          <cell r="A340">
            <v>411903</v>
          </cell>
          <cell r="B340" t="str">
            <v>Franchisee Call Charges - VSAT otherthan warranty</v>
          </cell>
          <cell r="C340">
            <v>1074043</v>
          </cell>
          <cell r="D340">
            <v>818550</v>
          </cell>
          <cell r="E340">
            <v>1074043</v>
          </cell>
          <cell r="G340">
            <v>1074043</v>
          </cell>
          <cell r="H340">
            <v>818550</v>
          </cell>
          <cell r="J340">
            <v>1074043</v>
          </cell>
          <cell r="K340">
            <v>0</v>
          </cell>
        </row>
        <row r="341">
          <cell r="A341">
            <v>411904</v>
          </cell>
          <cell r="B341" t="str">
            <v>Franchisee AMC  - VSAT under warranty</v>
          </cell>
          <cell r="C341">
            <v>243460</v>
          </cell>
          <cell r="D341">
            <v>232500</v>
          </cell>
          <cell r="E341">
            <v>243460</v>
          </cell>
          <cell r="G341">
            <v>243460</v>
          </cell>
          <cell r="H341">
            <v>232500</v>
          </cell>
          <cell r="J341">
            <v>243460</v>
          </cell>
          <cell r="K341">
            <v>0</v>
          </cell>
        </row>
        <row r="342">
          <cell r="A342">
            <v>411905</v>
          </cell>
          <cell r="B342" t="str">
            <v>Franchisee AMC  - VSAT otherthan warranty</v>
          </cell>
          <cell r="C342">
            <v>14804722</v>
          </cell>
          <cell r="D342">
            <v>8022658</v>
          </cell>
          <cell r="E342">
            <v>14804722</v>
          </cell>
          <cell r="G342">
            <v>14804722</v>
          </cell>
          <cell r="H342">
            <v>8022657.9100000001</v>
          </cell>
          <cell r="J342">
            <v>14804722</v>
          </cell>
          <cell r="K342">
            <v>0</v>
          </cell>
        </row>
        <row r="343">
          <cell r="A343">
            <v>411906</v>
          </cell>
          <cell r="B343" t="str">
            <v>Other warranty costs</v>
          </cell>
          <cell r="C343">
            <v>2537686</v>
          </cell>
          <cell r="D343">
            <v>-1143905</v>
          </cell>
          <cell r="E343">
            <v>2537686</v>
          </cell>
          <cell r="G343">
            <v>2537686</v>
          </cell>
          <cell r="H343">
            <v>-1143905</v>
          </cell>
          <cell r="J343">
            <v>2537686</v>
          </cell>
          <cell r="K343">
            <v>0</v>
          </cell>
        </row>
        <row r="344">
          <cell r="A344">
            <v>412001</v>
          </cell>
          <cell r="B344" t="str">
            <v>Repairs &amp; Maintainence - Buildings</v>
          </cell>
          <cell r="C344">
            <v>723971</v>
          </cell>
          <cell r="D344">
            <v>509350</v>
          </cell>
          <cell r="E344">
            <v>723971.21</v>
          </cell>
          <cell r="G344">
            <v>723971.21</v>
          </cell>
          <cell r="H344">
            <v>509350.05</v>
          </cell>
          <cell r="J344">
            <v>723971.21</v>
          </cell>
          <cell r="K344">
            <v>0</v>
          </cell>
        </row>
        <row r="345">
          <cell r="A345">
            <v>412101</v>
          </cell>
          <cell r="B345" t="str">
            <v>Repairs &amp; Maintainence - Plant &amp; Machinery</v>
          </cell>
          <cell r="C345">
            <v>8341112</v>
          </cell>
          <cell r="D345">
            <v>5738721</v>
          </cell>
          <cell r="E345">
            <v>8341111.5899999999</v>
          </cell>
          <cell r="G345">
            <v>8341111.5899999999</v>
          </cell>
          <cell r="H345">
            <v>5738720.5499999998</v>
          </cell>
          <cell r="J345">
            <v>8341111.5899999999</v>
          </cell>
          <cell r="K345">
            <v>0</v>
          </cell>
        </row>
        <row r="346">
          <cell r="A346">
            <v>412201</v>
          </cell>
          <cell r="B346" t="str">
            <v>Repairs &amp; Maintainence - Vehicles</v>
          </cell>
          <cell r="C346">
            <v>13691</v>
          </cell>
          <cell r="D346">
            <v>56663</v>
          </cell>
          <cell r="E346">
            <v>13691</v>
          </cell>
          <cell r="G346">
            <v>13691</v>
          </cell>
          <cell r="H346">
            <v>56663.46</v>
          </cell>
          <cell r="J346">
            <v>13691</v>
          </cell>
          <cell r="K346">
            <v>0</v>
          </cell>
        </row>
        <row r="347">
          <cell r="A347">
            <v>412301</v>
          </cell>
          <cell r="B347" t="str">
            <v>Repairs &amp; Maintainence - Office Eqpt &amp; Fur. &amp; Fix.</v>
          </cell>
          <cell r="C347">
            <v>3643557</v>
          </cell>
          <cell r="D347">
            <v>2057683</v>
          </cell>
          <cell r="E347">
            <v>3643556.75</v>
          </cell>
          <cell r="G347">
            <v>3643556.75</v>
          </cell>
          <cell r="H347">
            <v>2057683.28</v>
          </cell>
          <cell r="J347">
            <v>3643556.75</v>
          </cell>
          <cell r="K347">
            <v>0</v>
          </cell>
        </row>
        <row r="348">
          <cell r="A348">
            <v>412302</v>
          </cell>
          <cell r="B348" t="str">
            <v>Repairs VSAT Equipment - Imported</v>
          </cell>
          <cell r="C348">
            <v>12067176</v>
          </cell>
          <cell r="D348">
            <v>6120098</v>
          </cell>
          <cell r="E348">
            <v>12067176.08</v>
          </cell>
          <cell r="G348">
            <v>12067176.08</v>
          </cell>
          <cell r="H348">
            <v>6120097.5800000001</v>
          </cell>
          <cell r="J348">
            <v>12067176.08</v>
          </cell>
          <cell r="K348">
            <v>0</v>
          </cell>
        </row>
        <row r="349">
          <cell r="A349">
            <v>412303</v>
          </cell>
          <cell r="B349" t="str">
            <v>Repairs VSAT Equipment - Local</v>
          </cell>
          <cell r="C349">
            <v>418900</v>
          </cell>
          <cell r="D349">
            <v>515200</v>
          </cell>
          <cell r="E349">
            <v>418900</v>
          </cell>
          <cell r="G349">
            <v>418900</v>
          </cell>
          <cell r="H349">
            <v>515200</v>
          </cell>
          <cell r="J349">
            <v>418900</v>
          </cell>
          <cell r="K349">
            <v>0</v>
          </cell>
        </row>
        <row r="350">
          <cell r="A350">
            <v>412304</v>
          </cell>
          <cell r="B350" t="str">
            <v>Repairs &amp; Maintainence - Others</v>
          </cell>
          <cell r="C350">
            <v>413301</v>
          </cell>
          <cell r="D350">
            <v>245241</v>
          </cell>
          <cell r="E350">
            <v>413301</v>
          </cell>
          <cell r="G350">
            <v>413301</v>
          </cell>
          <cell r="H350">
            <v>245241</v>
          </cell>
          <cell r="J350">
            <v>413301</v>
          </cell>
          <cell r="K350">
            <v>0</v>
          </cell>
        </row>
        <row r="351">
          <cell r="A351">
            <v>412401</v>
          </cell>
          <cell r="B351" t="str">
            <v>DOT License fee</v>
          </cell>
          <cell r="C351">
            <v>63782600</v>
          </cell>
          <cell r="D351">
            <v>31062034</v>
          </cell>
          <cell r="E351">
            <v>63782600</v>
          </cell>
          <cell r="G351">
            <v>63782600</v>
          </cell>
          <cell r="H351">
            <v>31062034</v>
          </cell>
          <cell r="J351">
            <v>63782600</v>
          </cell>
          <cell r="K351">
            <v>0</v>
          </cell>
        </row>
        <row r="352">
          <cell r="A352">
            <v>412402</v>
          </cell>
          <cell r="B352" t="str">
            <v>WPC Royalty</v>
          </cell>
          <cell r="C352">
            <v>0</v>
          </cell>
          <cell r="D352">
            <v>0</v>
          </cell>
          <cell r="E352">
            <v>0</v>
          </cell>
          <cell r="G352">
            <v>0</v>
          </cell>
          <cell r="H352">
            <v>0</v>
          </cell>
          <cell r="J352">
            <v>0</v>
          </cell>
          <cell r="K352">
            <v>0</v>
          </cell>
        </row>
        <row r="353">
          <cell r="A353">
            <v>412403</v>
          </cell>
          <cell r="B353" t="str">
            <v>WPC Operating  License fee</v>
          </cell>
          <cell r="C353">
            <v>23456515</v>
          </cell>
          <cell r="D353">
            <v>14782040</v>
          </cell>
          <cell r="E353">
            <v>23456515</v>
          </cell>
          <cell r="G353">
            <v>23456515</v>
          </cell>
          <cell r="H353">
            <v>14782040</v>
          </cell>
          <cell r="J353">
            <v>23456515</v>
          </cell>
          <cell r="K353">
            <v>0</v>
          </cell>
        </row>
        <row r="354">
          <cell r="A354">
            <v>412404</v>
          </cell>
          <cell r="B354" t="str">
            <v>Satellite Access Charges</v>
          </cell>
          <cell r="C354">
            <v>0</v>
          </cell>
          <cell r="D354">
            <v>0</v>
          </cell>
          <cell r="E354">
            <v>0</v>
          </cell>
          <cell r="G354">
            <v>0</v>
          </cell>
          <cell r="H354">
            <v>0</v>
          </cell>
          <cell r="J354">
            <v>0</v>
          </cell>
          <cell r="K354">
            <v>0</v>
          </cell>
        </row>
        <row r="355">
          <cell r="A355">
            <v>412501</v>
          </cell>
          <cell r="B355" t="str">
            <v>Statutory Audit fee</v>
          </cell>
          <cell r="C355">
            <v>750000</v>
          </cell>
          <cell r="D355">
            <v>630000</v>
          </cell>
          <cell r="E355">
            <v>750000</v>
          </cell>
          <cell r="G355">
            <v>750000</v>
          </cell>
          <cell r="H355">
            <v>630000</v>
          </cell>
          <cell r="J355">
            <v>750000</v>
          </cell>
          <cell r="K355">
            <v>0</v>
          </cell>
        </row>
        <row r="356">
          <cell r="A356">
            <v>412502</v>
          </cell>
          <cell r="B356" t="str">
            <v>Tax Audit Fee</v>
          </cell>
          <cell r="C356">
            <v>250000</v>
          </cell>
          <cell r="D356">
            <v>220000</v>
          </cell>
          <cell r="E356">
            <v>250000</v>
          </cell>
          <cell r="G356">
            <v>250000</v>
          </cell>
          <cell r="H356">
            <v>220000</v>
          </cell>
          <cell r="J356">
            <v>250000</v>
          </cell>
          <cell r="K356">
            <v>0</v>
          </cell>
        </row>
        <row r="357">
          <cell r="A357">
            <v>412503</v>
          </cell>
          <cell r="B357" t="str">
            <v>Certification  fee</v>
          </cell>
          <cell r="C357">
            <v>286125</v>
          </cell>
          <cell r="D357">
            <v>781625</v>
          </cell>
          <cell r="E357">
            <v>286125</v>
          </cell>
          <cell r="G357">
            <v>286125</v>
          </cell>
          <cell r="H357">
            <v>781625</v>
          </cell>
          <cell r="J357">
            <v>286125</v>
          </cell>
          <cell r="K357">
            <v>0</v>
          </cell>
        </row>
        <row r="358">
          <cell r="A358">
            <v>412504</v>
          </cell>
          <cell r="B358" t="str">
            <v>Out of Pocket Expenses.</v>
          </cell>
          <cell r="C358">
            <v>122358</v>
          </cell>
          <cell r="D358">
            <v>64810</v>
          </cell>
          <cell r="E358">
            <v>122358</v>
          </cell>
          <cell r="G358">
            <v>122358</v>
          </cell>
          <cell r="H358">
            <v>64810</v>
          </cell>
          <cell r="J358">
            <v>122358</v>
          </cell>
          <cell r="K358">
            <v>0</v>
          </cell>
        </row>
        <row r="359">
          <cell r="A359">
            <v>412601</v>
          </cell>
          <cell r="B359" t="str">
            <v>Provision for Doubtful Debts</v>
          </cell>
          <cell r="C359">
            <v>12535110</v>
          </cell>
          <cell r="D359">
            <v>12747686</v>
          </cell>
          <cell r="E359">
            <v>12535110</v>
          </cell>
          <cell r="G359">
            <v>12535110</v>
          </cell>
          <cell r="H359">
            <v>12747686</v>
          </cell>
          <cell r="J359">
            <v>12535110</v>
          </cell>
          <cell r="K359">
            <v>0</v>
          </cell>
        </row>
        <row r="360">
          <cell r="A360">
            <v>412602</v>
          </cell>
          <cell r="B360" t="str">
            <v>Provision for Doubtful Advances</v>
          </cell>
          <cell r="C360">
            <v>0</v>
          </cell>
          <cell r="D360">
            <v>23878</v>
          </cell>
          <cell r="E360">
            <v>0</v>
          </cell>
          <cell r="G360">
            <v>0</v>
          </cell>
          <cell r="H360">
            <v>23878</v>
          </cell>
          <cell r="J360">
            <v>0</v>
          </cell>
          <cell r="K360">
            <v>0</v>
          </cell>
        </row>
        <row r="361">
          <cell r="A361">
            <v>412701</v>
          </cell>
          <cell r="B361" t="str">
            <v>Bad Debts written off</v>
          </cell>
          <cell r="C361">
            <v>622553</v>
          </cell>
          <cell r="D361">
            <v>5085973</v>
          </cell>
          <cell r="E361">
            <v>622553.47</v>
          </cell>
          <cell r="G361">
            <v>622553.47</v>
          </cell>
          <cell r="H361">
            <v>5085973</v>
          </cell>
          <cell r="J361">
            <v>622553.47</v>
          </cell>
          <cell r="K361">
            <v>0</v>
          </cell>
        </row>
        <row r="362">
          <cell r="A362">
            <v>412703</v>
          </cell>
          <cell r="B362" t="str">
            <v>Debit Balances written off</v>
          </cell>
          <cell r="C362">
            <v>15533</v>
          </cell>
          <cell r="D362">
            <v>80730</v>
          </cell>
          <cell r="E362">
            <v>15533.2</v>
          </cell>
          <cell r="G362">
            <v>15533.2</v>
          </cell>
          <cell r="H362">
            <v>80729.63</v>
          </cell>
          <cell r="J362">
            <v>15533.2</v>
          </cell>
          <cell r="K362">
            <v>0</v>
          </cell>
        </row>
        <row r="363">
          <cell r="A363">
            <v>412801</v>
          </cell>
          <cell r="B363" t="str">
            <v>Advertisement  &amp; Publicity</v>
          </cell>
          <cell r="C363">
            <v>1740970</v>
          </cell>
          <cell r="D363">
            <v>4544669</v>
          </cell>
          <cell r="E363">
            <v>1740970.3</v>
          </cell>
          <cell r="G363">
            <v>1740970.3</v>
          </cell>
          <cell r="H363">
            <v>4544668.5</v>
          </cell>
          <cell r="J363">
            <v>1740970.3</v>
          </cell>
          <cell r="K363">
            <v>0</v>
          </cell>
        </row>
        <row r="364">
          <cell r="A364">
            <v>412802</v>
          </cell>
          <cell r="B364" t="str">
            <v>Corporate Communication</v>
          </cell>
          <cell r="C364">
            <v>107386</v>
          </cell>
          <cell r="D364">
            <v>5617006</v>
          </cell>
          <cell r="E364">
            <v>107386</v>
          </cell>
          <cell r="G364">
            <v>107386</v>
          </cell>
          <cell r="H364">
            <v>5617005.7000000002</v>
          </cell>
          <cell r="J364">
            <v>107386</v>
          </cell>
          <cell r="K364">
            <v>0</v>
          </cell>
        </row>
        <row r="365">
          <cell r="A365">
            <v>412803</v>
          </cell>
          <cell r="B365" t="str">
            <v>Sales Representative Expenses</v>
          </cell>
          <cell r="C365">
            <v>1507761</v>
          </cell>
          <cell r="D365">
            <v>9994423</v>
          </cell>
          <cell r="E365">
            <v>1507761</v>
          </cell>
          <cell r="G365">
            <v>1507761</v>
          </cell>
          <cell r="H365">
            <v>9994423</v>
          </cell>
          <cell r="J365">
            <v>1507761</v>
          </cell>
          <cell r="K365">
            <v>0</v>
          </cell>
        </row>
        <row r="366">
          <cell r="A366">
            <v>412804</v>
          </cell>
          <cell r="B366" t="str">
            <v>Sponsorship for Seminars</v>
          </cell>
          <cell r="C366">
            <v>292500</v>
          </cell>
          <cell r="D366">
            <v>29472</v>
          </cell>
          <cell r="E366">
            <v>292500</v>
          </cell>
          <cell r="G366">
            <v>292500</v>
          </cell>
          <cell r="H366">
            <v>29471.5</v>
          </cell>
          <cell r="J366">
            <v>292500</v>
          </cell>
          <cell r="K366">
            <v>0</v>
          </cell>
        </row>
        <row r="367">
          <cell r="A367">
            <v>412805</v>
          </cell>
          <cell r="B367" t="str">
            <v>User Forum / Meet Expenses</v>
          </cell>
          <cell r="C367">
            <v>249462</v>
          </cell>
          <cell r="D367">
            <v>227597</v>
          </cell>
          <cell r="E367">
            <v>249462</v>
          </cell>
          <cell r="G367">
            <v>249462</v>
          </cell>
          <cell r="H367">
            <v>227597</v>
          </cell>
          <cell r="J367">
            <v>249462</v>
          </cell>
          <cell r="K367">
            <v>0</v>
          </cell>
        </row>
        <row r="368">
          <cell r="A368">
            <v>412806</v>
          </cell>
          <cell r="B368" t="str">
            <v>Entertainment</v>
          </cell>
          <cell r="C368">
            <v>552147</v>
          </cell>
          <cell r="D368">
            <v>544897</v>
          </cell>
          <cell r="E368">
            <v>552147.42000000004</v>
          </cell>
          <cell r="G368">
            <v>552147.42000000004</v>
          </cell>
          <cell r="H368">
            <v>544897</v>
          </cell>
          <cell r="J368">
            <v>552147.42000000004</v>
          </cell>
          <cell r="K368">
            <v>0</v>
          </cell>
        </row>
        <row r="369">
          <cell r="A369">
            <v>412807</v>
          </cell>
          <cell r="B369" t="str">
            <v>Gifts &amp; Presents</v>
          </cell>
          <cell r="C369">
            <v>328417</v>
          </cell>
          <cell r="D369">
            <v>512085</v>
          </cell>
          <cell r="E369">
            <v>328416.65999999997</v>
          </cell>
          <cell r="G369">
            <v>328416.65999999997</v>
          </cell>
          <cell r="H369">
            <v>512085</v>
          </cell>
          <cell r="J369">
            <v>328416.65999999997</v>
          </cell>
          <cell r="K369">
            <v>0</v>
          </cell>
        </row>
        <row r="370">
          <cell r="A370">
            <v>412811</v>
          </cell>
          <cell r="B370" t="str">
            <v>IDL- Advertisement Costs/ Recovery</v>
          </cell>
          <cell r="C370">
            <v>3405433</v>
          </cell>
          <cell r="D370">
            <v>0</v>
          </cell>
          <cell r="E370">
            <v>3405432.7</v>
          </cell>
          <cell r="G370">
            <v>3405432.7</v>
          </cell>
          <cell r="H370">
            <v>0</v>
          </cell>
          <cell r="J370">
            <v>3405432.7</v>
          </cell>
          <cell r="K370">
            <v>0</v>
          </cell>
        </row>
        <row r="371">
          <cell r="A371">
            <v>412901</v>
          </cell>
          <cell r="B371" t="str">
            <v>Consumables</v>
          </cell>
          <cell r="C371">
            <v>3931974</v>
          </cell>
          <cell r="D371">
            <v>2927462</v>
          </cell>
          <cell r="E371">
            <v>3931974.17</v>
          </cell>
          <cell r="G371">
            <v>3931974.17</v>
          </cell>
          <cell r="H371">
            <v>2927462.35</v>
          </cell>
          <cell r="J371">
            <v>3931974.17</v>
          </cell>
          <cell r="K371">
            <v>0</v>
          </cell>
        </row>
        <row r="372">
          <cell r="A372">
            <v>412902</v>
          </cell>
          <cell r="B372" t="str">
            <v>Components</v>
          </cell>
          <cell r="C372">
            <v>-578652</v>
          </cell>
          <cell r="D372">
            <v>6012968</v>
          </cell>
          <cell r="E372">
            <v>-578651.9</v>
          </cell>
          <cell r="G372">
            <v>-578651.9</v>
          </cell>
          <cell r="H372">
            <v>6012968.2300000004</v>
          </cell>
          <cell r="J372">
            <v>-578651.9</v>
          </cell>
          <cell r="K372">
            <v>0</v>
          </cell>
        </row>
        <row r="373">
          <cell r="A373">
            <v>413001</v>
          </cell>
          <cell r="B373" t="str">
            <v>Electricity &amp; Power</v>
          </cell>
          <cell r="C373">
            <v>10633665</v>
          </cell>
          <cell r="D373">
            <v>6368819</v>
          </cell>
          <cell r="E373">
            <v>10633664.789999999</v>
          </cell>
          <cell r="G373">
            <v>10633664.789999999</v>
          </cell>
          <cell r="H373">
            <v>6368819.1699999999</v>
          </cell>
          <cell r="J373">
            <v>10633664.789999999</v>
          </cell>
          <cell r="K373">
            <v>0</v>
          </cell>
        </row>
        <row r="374">
          <cell r="A374">
            <v>413002</v>
          </cell>
          <cell r="B374" t="str">
            <v>DG set running expenses</v>
          </cell>
          <cell r="C374">
            <v>4328371</v>
          </cell>
          <cell r="D374">
            <v>11473092</v>
          </cell>
          <cell r="E374">
            <v>4328371.2</v>
          </cell>
          <cell r="G374">
            <v>4328371.2</v>
          </cell>
          <cell r="H374">
            <v>11473092</v>
          </cell>
          <cell r="J374">
            <v>4328371.2</v>
          </cell>
          <cell r="K374">
            <v>0</v>
          </cell>
        </row>
        <row r="375">
          <cell r="A375">
            <v>413101</v>
          </cell>
          <cell r="B375" t="str">
            <v>Transponder fee Ext C Band</v>
          </cell>
          <cell r="C375">
            <v>48778544</v>
          </cell>
          <cell r="D375">
            <v>54718805</v>
          </cell>
          <cell r="E375">
            <v>48778544</v>
          </cell>
          <cell r="G375">
            <v>48778544</v>
          </cell>
          <cell r="H375">
            <v>54718805</v>
          </cell>
          <cell r="J375">
            <v>48778544</v>
          </cell>
          <cell r="K375">
            <v>0</v>
          </cell>
        </row>
        <row r="376">
          <cell r="A376">
            <v>413102</v>
          </cell>
          <cell r="B376" t="str">
            <v>Transponder fee KU  Band</v>
          </cell>
          <cell r="C376">
            <v>40540773</v>
          </cell>
          <cell r="D376">
            <v>25639606</v>
          </cell>
          <cell r="E376">
            <v>40540773</v>
          </cell>
          <cell r="G376">
            <v>40540773</v>
          </cell>
          <cell r="H376">
            <v>25639606</v>
          </cell>
          <cell r="J376">
            <v>40540773</v>
          </cell>
          <cell r="K376">
            <v>0</v>
          </cell>
        </row>
        <row r="377">
          <cell r="A377">
            <v>413201</v>
          </cell>
          <cell r="B377" t="str">
            <v>Internet Services</v>
          </cell>
          <cell r="C377">
            <v>0</v>
          </cell>
          <cell r="D377">
            <v>0</v>
          </cell>
          <cell r="E377">
            <v>0</v>
          </cell>
          <cell r="G377">
            <v>0</v>
          </cell>
          <cell r="H377">
            <v>0</v>
          </cell>
          <cell r="J377">
            <v>0</v>
          </cell>
          <cell r="K377">
            <v>0</v>
          </cell>
        </row>
        <row r="378">
          <cell r="A378">
            <v>413301</v>
          </cell>
          <cell r="B378" t="str">
            <v>IDL- Faculty expenses</v>
          </cell>
          <cell r="C378">
            <v>2307708</v>
          </cell>
          <cell r="D378">
            <v>97000</v>
          </cell>
          <cell r="E378">
            <v>2307707.81</v>
          </cell>
          <cell r="G378">
            <v>2307707.81</v>
          </cell>
          <cell r="H378">
            <v>97000</v>
          </cell>
          <cell r="J378">
            <v>2307707.81</v>
          </cell>
          <cell r="K378">
            <v>0</v>
          </cell>
        </row>
        <row r="379">
          <cell r="A379">
            <v>413302</v>
          </cell>
          <cell r="B379" t="str">
            <v>IDL-Content Partner Costs</v>
          </cell>
          <cell r="C379">
            <v>4726841</v>
          </cell>
          <cell r="D379">
            <v>73290</v>
          </cell>
          <cell r="E379">
            <v>4726840.72</v>
          </cell>
          <cell r="G379">
            <v>4726840.72</v>
          </cell>
          <cell r="H379">
            <v>73290</v>
          </cell>
          <cell r="J379">
            <v>4726840.72</v>
          </cell>
          <cell r="K379">
            <v>0</v>
          </cell>
        </row>
        <row r="380">
          <cell r="A380">
            <v>413303</v>
          </cell>
          <cell r="B380" t="str">
            <v>IDL-Course material Costs/ Recovery</v>
          </cell>
          <cell r="C380">
            <v>273230</v>
          </cell>
          <cell r="D380">
            <v>8191</v>
          </cell>
          <cell r="E380">
            <v>273229.74</v>
          </cell>
          <cell r="G380">
            <v>273229.74</v>
          </cell>
          <cell r="H380">
            <v>8191</v>
          </cell>
          <cell r="J380">
            <v>273229.74</v>
          </cell>
          <cell r="K380">
            <v>0</v>
          </cell>
        </row>
        <row r="381">
          <cell r="A381">
            <v>413304</v>
          </cell>
          <cell r="B381" t="str">
            <v>IDL- Franchisee Operating Costs</v>
          </cell>
          <cell r="C381">
            <v>9600942</v>
          </cell>
          <cell r="D381">
            <v>0</v>
          </cell>
          <cell r="E381">
            <v>9600942</v>
          </cell>
          <cell r="G381">
            <v>9600942</v>
          </cell>
          <cell r="H381">
            <v>0</v>
          </cell>
          <cell r="J381">
            <v>9600942</v>
          </cell>
          <cell r="K381">
            <v>0</v>
          </cell>
        </row>
        <row r="382">
          <cell r="A382">
            <v>413305</v>
          </cell>
          <cell r="B382" t="str">
            <v>IDL-Examination Cost</v>
          </cell>
          <cell r="C382">
            <v>220000</v>
          </cell>
          <cell r="D382">
            <v>0</v>
          </cell>
          <cell r="E382">
            <v>220000</v>
          </cell>
          <cell r="G382">
            <v>220000</v>
          </cell>
          <cell r="H382">
            <v>0</v>
          </cell>
          <cell r="J382">
            <v>220000</v>
          </cell>
          <cell r="K382">
            <v>0</v>
          </cell>
        </row>
        <row r="383">
          <cell r="A383">
            <v>413401</v>
          </cell>
          <cell r="B383" t="str">
            <v>Foreign Exchange Loss</v>
          </cell>
          <cell r="C383">
            <v>9263878</v>
          </cell>
          <cell r="D383">
            <v>12750451</v>
          </cell>
          <cell r="E383">
            <v>9263877.9800000004</v>
          </cell>
          <cell r="G383">
            <v>9263877.9800000004</v>
          </cell>
          <cell r="H383">
            <v>12750451.35</v>
          </cell>
          <cell r="J383">
            <v>9263877.9800000004</v>
          </cell>
          <cell r="K383">
            <v>0</v>
          </cell>
        </row>
        <row r="384">
          <cell r="A384">
            <v>413601</v>
          </cell>
          <cell r="B384" t="str">
            <v>Wealth Tax</v>
          </cell>
          <cell r="C384">
            <v>21760</v>
          </cell>
          <cell r="D384">
            <v>17400</v>
          </cell>
          <cell r="E384">
            <v>21760</v>
          </cell>
          <cell r="G384">
            <v>21760</v>
          </cell>
          <cell r="H384">
            <v>17400</v>
          </cell>
          <cell r="J384">
            <v>21760</v>
          </cell>
          <cell r="K384">
            <v>0</v>
          </cell>
        </row>
        <row r="385">
          <cell r="A385">
            <v>413701</v>
          </cell>
          <cell r="B385" t="str">
            <v>Customs Duty</v>
          </cell>
          <cell r="C385">
            <v>440027</v>
          </cell>
          <cell r="D385">
            <v>6184052</v>
          </cell>
          <cell r="E385">
            <v>440026.87</v>
          </cell>
          <cell r="G385">
            <v>440026.87</v>
          </cell>
          <cell r="H385">
            <v>6184052</v>
          </cell>
          <cell r="J385">
            <v>440026.87</v>
          </cell>
          <cell r="K385">
            <v>0</v>
          </cell>
        </row>
        <row r="386">
          <cell r="A386">
            <v>413702</v>
          </cell>
          <cell r="B386" t="str">
            <v>Sales tax Expenses</v>
          </cell>
          <cell r="C386">
            <v>1063276</v>
          </cell>
          <cell r="D386">
            <v>1258043</v>
          </cell>
          <cell r="E386">
            <v>1063275.5</v>
          </cell>
          <cell r="G386">
            <v>1063275.5</v>
          </cell>
          <cell r="H386">
            <v>1258043.3400000001</v>
          </cell>
          <cell r="J386">
            <v>1063275.5</v>
          </cell>
          <cell r="K386">
            <v>0</v>
          </cell>
        </row>
        <row r="387">
          <cell r="A387">
            <v>413703</v>
          </cell>
          <cell r="B387" t="str">
            <v>Muncipal Taxes</v>
          </cell>
          <cell r="C387">
            <v>357179</v>
          </cell>
          <cell r="D387">
            <v>295968</v>
          </cell>
          <cell r="E387">
            <v>357179</v>
          </cell>
          <cell r="G387">
            <v>357179</v>
          </cell>
          <cell r="H387">
            <v>295968</v>
          </cell>
          <cell r="J387">
            <v>357179</v>
          </cell>
          <cell r="K387">
            <v>0</v>
          </cell>
        </row>
        <row r="388">
          <cell r="A388">
            <v>413704</v>
          </cell>
          <cell r="B388" t="str">
            <v>Filing Fees</v>
          </cell>
          <cell r="C388">
            <v>33845</v>
          </cell>
          <cell r="D388">
            <v>25655</v>
          </cell>
          <cell r="E388">
            <v>33845</v>
          </cell>
          <cell r="G388">
            <v>33845</v>
          </cell>
          <cell r="H388">
            <v>25655</v>
          </cell>
          <cell r="J388">
            <v>33845</v>
          </cell>
          <cell r="K388">
            <v>0</v>
          </cell>
        </row>
        <row r="389">
          <cell r="A389">
            <v>413705</v>
          </cell>
          <cell r="B389" t="str">
            <v>Regulatory Expenses</v>
          </cell>
          <cell r="C389">
            <v>1118800</v>
          </cell>
          <cell r="D389">
            <v>1852478</v>
          </cell>
          <cell r="E389">
            <v>1118800</v>
          </cell>
          <cell r="G389">
            <v>1118800</v>
          </cell>
          <cell r="H389">
            <v>1852478</v>
          </cell>
          <cell r="J389">
            <v>1118800</v>
          </cell>
          <cell r="K389">
            <v>0</v>
          </cell>
        </row>
        <row r="390">
          <cell r="A390">
            <v>413706</v>
          </cell>
          <cell r="B390" t="str">
            <v>Professional Tax Registration</v>
          </cell>
          <cell r="C390">
            <v>10230</v>
          </cell>
          <cell r="D390">
            <v>15658</v>
          </cell>
          <cell r="E390">
            <v>10230</v>
          </cell>
          <cell r="G390">
            <v>10230</v>
          </cell>
          <cell r="H390">
            <v>15658</v>
          </cell>
          <cell r="J390">
            <v>10230</v>
          </cell>
          <cell r="K390">
            <v>0</v>
          </cell>
        </row>
        <row r="391">
          <cell r="A391">
            <v>413707</v>
          </cell>
          <cell r="B391" t="str">
            <v>Service Tax Expenses</v>
          </cell>
          <cell r="C391">
            <v>285787</v>
          </cell>
          <cell r="D391">
            <v>73793</v>
          </cell>
          <cell r="E391">
            <v>285787</v>
          </cell>
          <cell r="G391">
            <v>285787</v>
          </cell>
          <cell r="H391">
            <v>73793</v>
          </cell>
          <cell r="J391">
            <v>285787</v>
          </cell>
          <cell r="K391">
            <v>0</v>
          </cell>
        </row>
        <row r="392">
          <cell r="A392">
            <v>413801</v>
          </cell>
          <cell r="B392" t="str">
            <v>Loss on Sale of Fixed Assets</v>
          </cell>
          <cell r="C392">
            <v>404170</v>
          </cell>
          <cell r="D392">
            <v>15780</v>
          </cell>
          <cell r="E392">
            <v>404170.12</v>
          </cell>
          <cell r="G392">
            <v>404170.12</v>
          </cell>
          <cell r="H392">
            <v>15780.48</v>
          </cell>
          <cell r="J392">
            <v>404170.12</v>
          </cell>
          <cell r="K392">
            <v>0</v>
          </cell>
        </row>
        <row r="393">
          <cell r="A393">
            <v>413901</v>
          </cell>
          <cell r="B393" t="str">
            <v>Technical Consultancy to HNS</v>
          </cell>
          <cell r="C393">
            <v>11287175</v>
          </cell>
          <cell r="D393">
            <v>0</v>
          </cell>
          <cell r="E393">
            <v>11287175</v>
          </cell>
          <cell r="G393">
            <v>11287175</v>
          </cell>
          <cell r="H393">
            <v>0</v>
          </cell>
          <cell r="J393">
            <v>11287175</v>
          </cell>
          <cell r="K393">
            <v>0</v>
          </cell>
        </row>
        <row r="394">
          <cell r="A394">
            <v>414001</v>
          </cell>
          <cell r="B394" t="str">
            <v>Security Services</v>
          </cell>
          <cell r="C394">
            <v>729916</v>
          </cell>
          <cell r="D394">
            <v>865362</v>
          </cell>
          <cell r="E394">
            <v>729916.44</v>
          </cell>
          <cell r="G394">
            <v>729916.44</v>
          </cell>
          <cell r="H394">
            <v>865362</v>
          </cell>
          <cell r="J394">
            <v>729916.44</v>
          </cell>
          <cell r="K394">
            <v>0</v>
          </cell>
        </row>
        <row r="395">
          <cell r="A395">
            <v>414002</v>
          </cell>
          <cell r="B395" t="str">
            <v>Housekeeping Expenses</v>
          </cell>
          <cell r="C395">
            <v>8046044</v>
          </cell>
          <cell r="D395">
            <v>7936203</v>
          </cell>
          <cell r="E395">
            <v>8046044</v>
          </cell>
          <cell r="G395">
            <v>8046044</v>
          </cell>
          <cell r="H395">
            <v>7936202.8600000003</v>
          </cell>
          <cell r="J395">
            <v>8046044</v>
          </cell>
          <cell r="K395">
            <v>0</v>
          </cell>
        </row>
        <row r="396">
          <cell r="A396">
            <v>414003</v>
          </cell>
          <cell r="B396" t="str">
            <v>Guest House Expenses</v>
          </cell>
          <cell r="C396">
            <v>457025</v>
          </cell>
          <cell r="D396">
            <v>345603</v>
          </cell>
          <cell r="E396">
            <v>457025</v>
          </cell>
          <cell r="G396">
            <v>457025</v>
          </cell>
          <cell r="H396">
            <v>345603.48</v>
          </cell>
          <cell r="J396">
            <v>457025</v>
          </cell>
          <cell r="K396">
            <v>0</v>
          </cell>
        </row>
        <row r="397">
          <cell r="A397">
            <v>414004</v>
          </cell>
          <cell r="B397" t="str">
            <v>Eqpt Hire Charges</v>
          </cell>
          <cell r="C397">
            <v>545880</v>
          </cell>
          <cell r="D397">
            <v>238252</v>
          </cell>
          <cell r="E397">
            <v>545879.5</v>
          </cell>
          <cell r="G397">
            <v>545879.5</v>
          </cell>
          <cell r="H397">
            <v>238252</v>
          </cell>
          <cell r="J397">
            <v>545879.5</v>
          </cell>
          <cell r="K397">
            <v>0</v>
          </cell>
        </row>
        <row r="398">
          <cell r="A398">
            <v>414005</v>
          </cell>
          <cell r="B398" t="str">
            <v>Water Charges</v>
          </cell>
          <cell r="C398">
            <v>417555</v>
          </cell>
          <cell r="D398">
            <v>830020</v>
          </cell>
          <cell r="E398">
            <v>417555</v>
          </cell>
          <cell r="G398">
            <v>417555</v>
          </cell>
          <cell r="H398">
            <v>830020</v>
          </cell>
          <cell r="J398">
            <v>417555</v>
          </cell>
          <cell r="K398">
            <v>0</v>
          </cell>
        </row>
        <row r="399">
          <cell r="A399">
            <v>414011</v>
          </cell>
          <cell r="B399" t="str">
            <v>Octroi Stock Transfer</v>
          </cell>
          <cell r="C399">
            <v>2194099</v>
          </cell>
          <cell r="D399">
            <v>1376272</v>
          </cell>
          <cell r="E399">
            <v>2194099</v>
          </cell>
          <cell r="G399">
            <v>2194099</v>
          </cell>
          <cell r="H399">
            <v>1376272</v>
          </cell>
          <cell r="J399">
            <v>2194099</v>
          </cell>
          <cell r="K399">
            <v>0</v>
          </cell>
        </row>
        <row r="400">
          <cell r="A400">
            <v>414012</v>
          </cell>
          <cell r="B400" t="str">
            <v>Octroi Non recoverable</v>
          </cell>
          <cell r="C400">
            <v>-653179</v>
          </cell>
          <cell r="D400">
            <v>1692330</v>
          </cell>
          <cell r="E400">
            <v>-653178.75</v>
          </cell>
          <cell r="G400">
            <v>-653178.75</v>
          </cell>
          <cell r="H400">
            <v>1692330</v>
          </cell>
          <cell r="J400">
            <v>-653178.75</v>
          </cell>
          <cell r="K400">
            <v>0</v>
          </cell>
        </row>
        <row r="401">
          <cell r="A401">
            <v>414015</v>
          </cell>
          <cell r="B401" t="str">
            <v>Freight outwards - Stock Transfer</v>
          </cell>
          <cell r="C401">
            <v>4130501</v>
          </cell>
          <cell r="D401">
            <v>5062729</v>
          </cell>
          <cell r="E401">
            <v>4130501</v>
          </cell>
          <cell r="G401">
            <v>4130501</v>
          </cell>
          <cell r="H401">
            <v>5062729</v>
          </cell>
          <cell r="J401">
            <v>4130501</v>
          </cell>
          <cell r="K401">
            <v>0</v>
          </cell>
        </row>
        <row r="402">
          <cell r="A402">
            <v>414016</v>
          </cell>
          <cell r="B402" t="str">
            <v>Freight outwards non recoverable</v>
          </cell>
          <cell r="C402">
            <v>11203667</v>
          </cell>
          <cell r="D402">
            <v>3161218</v>
          </cell>
          <cell r="E402">
            <v>11203667</v>
          </cell>
          <cell r="G402">
            <v>11203667</v>
          </cell>
          <cell r="H402">
            <v>3161217.67</v>
          </cell>
          <cell r="J402">
            <v>11203667</v>
          </cell>
          <cell r="K402">
            <v>0</v>
          </cell>
        </row>
        <row r="403">
          <cell r="A403">
            <v>414021</v>
          </cell>
          <cell r="B403" t="str">
            <v>Recruitment Health Check up.</v>
          </cell>
          <cell r="C403">
            <v>123870</v>
          </cell>
          <cell r="D403">
            <v>109850</v>
          </cell>
          <cell r="E403">
            <v>123870</v>
          </cell>
          <cell r="G403">
            <v>123870</v>
          </cell>
          <cell r="H403">
            <v>109850</v>
          </cell>
          <cell r="J403">
            <v>123870</v>
          </cell>
          <cell r="K403">
            <v>0</v>
          </cell>
        </row>
        <row r="404">
          <cell r="A404">
            <v>414022</v>
          </cell>
          <cell r="B404" t="str">
            <v>Recruitment  Fare Reimbursement</v>
          </cell>
          <cell r="C404">
            <v>55810</v>
          </cell>
          <cell r="D404">
            <v>68504</v>
          </cell>
          <cell r="E404">
            <v>55810</v>
          </cell>
          <cell r="G404">
            <v>55810</v>
          </cell>
          <cell r="H404">
            <v>68504</v>
          </cell>
          <cell r="J404">
            <v>55810</v>
          </cell>
          <cell r="K404">
            <v>0</v>
          </cell>
        </row>
        <row r="405">
          <cell r="A405">
            <v>414023</v>
          </cell>
          <cell r="B405" t="str">
            <v>Training  &amp; Seminar Expenses</v>
          </cell>
          <cell r="C405">
            <v>1453295</v>
          </cell>
          <cell r="D405">
            <v>912757</v>
          </cell>
          <cell r="E405">
            <v>1453295</v>
          </cell>
          <cell r="G405">
            <v>1453295</v>
          </cell>
          <cell r="H405">
            <v>912757.25</v>
          </cell>
          <cell r="J405">
            <v>1453295</v>
          </cell>
          <cell r="K405">
            <v>0</v>
          </cell>
        </row>
        <row r="406">
          <cell r="A406">
            <v>414031</v>
          </cell>
          <cell r="B406" t="str">
            <v>Corporate Membership fee</v>
          </cell>
          <cell r="C406">
            <v>323000</v>
          </cell>
          <cell r="D406">
            <v>246843</v>
          </cell>
          <cell r="E406">
            <v>323000</v>
          </cell>
          <cell r="G406">
            <v>323000</v>
          </cell>
          <cell r="H406">
            <v>246842.94</v>
          </cell>
          <cell r="J406">
            <v>323000</v>
          </cell>
          <cell r="K406">
            <v>0</v>
          </cell>
        </row>
        <row r="407">
          <cell r="A407">
            <v>414032</v>
          </cell>
          <cell r="B407" t="str">
            <v>Books &amp; Periodicals</v>
          </cell>
          <cell r="C407">
            <v>193470</v>
          </cell>
          <cell r="D407">
            <v>123764</v>
          </cell>
          <cell r="E407">
            <v>193469.5</v>
          </cell>
          <cell r="G407">
            <v>193469.5</v>
          </cell>
          <cell r="H407">
            <v>123764</v>
          </cell>
          <cell r="J407">
            <v>193469.5</v>
          </cell>
          <cell r="K407">
            <v>0</v>
          </cell>
        </row>
        <row r="408">
          <cell r="A408">
            <v>414033</v>
          </cell>
          <cell r="B408" t="str">
            <v>Tender fee</v>
          </cell>
          <cell r="C408">
            <v>131899</v>
          </cell>
          <cell r="D408">
            <v>110460</v>
          </cell>
          <cell r="E408">
            <v>131899</v>
          </cell>
          <cell r="G408">
            <v>131899</v>
          </cell>
          <cell r="H408">
            <v>110460</v>
          </cell>
          <cell r="J408">
            <v>131899</v>
          </cell>
          <cell r="K408">
            <v>0</v>
          </cell>
        </row>
        <row r="409">
          <cell r="A409">
            <v>414034</v>
          </cell>
          <cell r="B409" t="str">
            <v>Donations</v>
          </cell>
          <cell r="C409">
            <v>0</v>
          </cell>
          <cell r="D409">
            <v>266722</v>
          </cell>
          <cell r="E409">
            <v>0</v>
          </cell>
          <cell r="G409">
            <v>0</v>
          </cell>
          <cell r="H409">
            <v>266722</v>
          </cell>
          <cell r="J409">
            <v>0</v>
          </cell>
          <cell r="K409">
            <v>0</v>
          </cell>
        </row>
        <row r="410">
          <cell r="A410">
            <v>414035</v>
          </cell>
          <cell r="B410" t="str">
            <v>Interest on Others</v>
          </cell>
          <cell r="C410">
            <v>1145441</v>
          </cell>
          <cell r="D410">
            <v>1444755</v>
          </cell>
          <cell r="E410">
            <v>1145441</v>
          </cell>
          <cell r="G410">
            <v>1145441</v>
          </cell>
          <cell r="H410">
            <v>1444755</v>
          </cell>
          <cell r="J410">
            <v>1145441</v>
          </cell>
          <cell r="K410">
            <v>0</v>
          </cell>
        </row>
        <row r="411">
          <cell r="A411">
            <v>414036</v>
          </cell>
          <cell r="B411" t="str">
            <v>Credit Card Subscription</v>
          </cell>
          <cell r="C411">
            <v>75617</v>
          </cell>
          <cell r="D411">
            <v>116168</v>
          </cell>
          <cell r="E411">
            <v>75617</v>
          </cell>
          <cell r="G411">
            <v>75617</v>
          </cell>
          <cell r="H411">
            <v>116168</v>
          </cell>
          <cell r="J411">
            <v>75617</v>
          </cell>
          <cell r="K411">
            <v>0</v>
          </cell>
        </row>
        <row r="412">
          <cell r="A412">
            <v>414037</v>
          </cell>
          <cell r="B412" t="str">
            <v>Warehouse Ser. Chrgs</v>
          </cell>
          <cell r="C412">
            <v>1774841</v>
          </cell>
          <cell r="D412">
            <v>1784500</v>
          </cell>
          <cell r="E412">
            <v>1774841</v>
          </cell>
          <cell r="G412">
            <v>1774841</v>
          </cell>
          <cell r="H412">
            <v>1784500</v>
          </cell>
          <cell r="J412">
            <v>1774841</v>
          </cell>
          <cell r="K412">
            <v>0</v>
          </cell>
        </row>
        <row r="413">
          <cell r="A413">
            <v>414038</v>
          </cell>
          <cell r="B413" t="str">
            <v>Domain Registration Charges</v>
          </cell>
          <cell r="C413">
            <v>3000</v>
          </cell>
          <cell r="D413">
            <v>9625</v>
          </cell>
          <cell r="E413">
            <v>3000</v>
          </cell>
          <cell r="G413">
            <v>3000</v>
          </cell>
          <cell r="H413">
            <v>9625</v>
          </cell>
          <cell r="J413">
            <v>3000</v>
          </cell>
          <cell r="K413">
            <v>0</v>
          </cell>
        </row>
        <row r="414">
          <cell r="A414">
            <v>414039</v>
          </cell>
          <cell r="B414" t="str">
            <v>Liquidated Damages</v>
          </cell>
          <cell r="C414">
            <v>9252496</v>
          </cell>
          <cell r="D414">
            <v>3799661</v>
          </cell>
          <cell r="E414">
            <v>9252495.8800000008</v>
          </cell>
          <cell r="G414">
            <v>9252495.8800000008</v>
          </cell>
          <cell r="H414">
            <v>3799661.15</v>
          </cell>
          <cell r="J414">
            <v>9252495.8800000008</v>
          </cell>
          <cell r="K414">
            <v>0</v>
          </cell>
        </row>
        <row r="415">
          <cell r="A415">
            <v>414040</v>
          </cell>
          <cell r="B415" t="str">
            <v>Investments W/Off</v>
          </cell>
          <cell r="C415">
            <v>0</v>
          </cell>
          <cell r="D415">
            <v>0</v>
          </cell>
          <cell r="E415">
            <v>0</v>
          </cell>
          <cell r="G415">
            <v>0</v>
          </cell>
          <cell r="H415">
            <v>0</v>
          </cell>
          <cell r="J415">
            <v>0</v>
          </cell>
          <cell r="K415">
            <v>0</v>
          </cell>
        </row>
        <row r="416">
          <cell r="A416">
            <v>414099</v>
          </cell>
          <cell r="B416" t="str">
            <v>Miscellaneous Expenses</v>
          </cell>
          <cell r="C416">
            <v>19450</v>
          </cell>
          <cell r="D416">
            <v>39211</v>
          </cell>
          <cell r="E416">
            <v>19452.07</v>
          </cell>
          <cell r="G416">
            <v>19452.07</v>
          </cell>
          <cell r="H416">
            <v>39215.4</v>
          </cell>
          <cell r="J416">
            <v>19452.07</v>
          </cell>
          <cell r="K416">
            <v>0</v>
          </cell>
        </row>
        <row r="417">
          <cell r="A417">
            <v>415001</v>
          </cell>
          <cell r="B417" t="str">
            <v>Diminution of Ceycom Investments w/off</v>
          </cell>
          <cell r="C417">
            <v>0</v>
          </cell>
          <cell r="D417">
            <v>0</v>
          </cell>
          <cell r="E417">
            <v>0</v>
          </cell>
          <cell r="G417">
            <v>0</v>
          </cell>
          <cell r="H417">
            <v>0</v>
          </cell>
          <cell r="J417">
            <v>0</v>
          </cell>
          <cell r="K417">
            <v>0</v>
          </cell>
        </row>
        <row r="418">
          <cell r="A418">
            <v>420001</v>
          </cell>
          <cell r="B418" t="str">
            <v>Interest on Term Loan - ABN Amro Bank</v>
          </cell>
          <cell r="C418">
            <v>16785587</v>
          </cell>
          <cell r="D418">
            <v>16529156</v>
          </cell>
          <cell r="E418">
            <v>16785586.870000001</v>
          </cell>
          <cell r="G418">
            <v>16785586.870000001</v>
          </cell>
          <cell r="H418">
            <v>16529156.02</v>
          </cell>
          <cell r="J418">
            <v>16785586.870000001</v>
          </cell>
          <cell r="K418">
            <v>0</v>
          </cell>
        </row>
        <row r="419">
          <cell r="A419">
            <v>420002</v>
          </cell>
          <cell r="B419" t="str">
            <v>Interest on Term Loan - Credit Lyonnais</v>
          </cell>
          <cell r="C419">
            <v>9401534</v>
          </cell>
          <cell r="D419">
            <v>5356575</v>
          </cell>
          <cell r="E419">
            <v>9401534.2899999991</v>
          </cell>
          <cell r="G419">
            <v>9401534.2899999991</v>
          </cell>
          <cell r="H419">
            <v>5356574.8600000003</v>
          </cell>
          <cell r="J419">
            <v>9401534.2899999991</v>
          </cell>
          <cell r="K419">
            <v>0</v>
          </cell>
        </row>
        <row r="420">
          <cell r="A420">
            <v>420003</v>
          </cell>
          <cell r="B420" t="str">
            <v>Interest on Term Loan - Bank of Maharshtra</v>
          </cell>
          <cell r="C420">
            <v>6213144</v>
          </cell>
          <cell r="D420">
            <v>0</v>
          </cell>
          <cell r="E420">
            <v>6213144.04</v>
          </cell>
          <cell r="G420">
            <v>6213144.04</v>
          </cell>
          <cell r="H420">
            <v>0</v>
          </cell>
          <cell r="J420">
            <v>6213144.04</v>
          </cell>
          <cell r="K420">
            <v>0</v>
          </cell>
        </row>
        <row r="421">
          <cell r="A421">
            <v>420101</v>
          </cell>
          <cell r="B421" t="str">
            <v>Interest on CC - Citi Bank</v>
          </cell>
          <cell r="C421">
            <v>315791</v>
          </cell>
          <cell r="D421">
            <v>49240</v>
          </cell>
          <cell r="E421">
            <v>315791.37</v>
          </cell>
          <cell r="G421">
            <v>315791.37</v>
          </cell>
          <cell r="H421">
            <v>49239.99</v>
          </cell>
          <cell r="J421">
            <v>315791.37</v>
          </cell>
          <cell r="K421">
            <v>0</v>
          </cell>
        </row>
        <row r="422">
          <cell r="A422">
            <v>420102</v>
          </cell>
          <cell r="B422" t="str">
            <v>Interest on CC - Credit Lyonnais- Delhi</v>
          </cell>
          <cell r="C422">
            <v>176474</v>
          </cell>
          <cell r="D422">
            <v>34682</v>
          </cell>
          <cell r="E422">
            <v>176474.46</v>
          </cell>
          <cell r="G422">
            <v>176474.46</v>
          </cell>
          <cell r="H422">
            <v>34682.11</v>
          </cell>
          <cell r="J422">
            <v>176474.46</v>
          </cell>
          <cell r="K422">
            <v>0</v>
          </cell>
        </row>
        <row r="423">
          <cell r="A423">
            <v>420103</v>
          </cell>
          <cell r="B423" t="str">
            <v>Interest on CC - ANZ Grindlays, Delhi.</v>
          </cell>
          <cell r="C423">
            <v>1276360</v>
          </cell>
          <cell r="D423">
            <v>48759</v>
          </cell>
          <cell r="E423">
            <v>1276360.1499999999</v>
          </cell>
          <cell r="G423">
            <v>1276360.1499999999</v>
          </cell>
          <cell r="H423">
            <v>48758.96</v>
          </cell>
          <cell r="J423">
            <v>1276360.1499999999</v>
          </cell>
          <cell r="K423">
            <v>0</v>
          </cell>
        </row>
        <row r="424">
          <cell r="A424">
            <v>420104</v>
          </cell>
          <cell r="B424" t="str">
            <v>Interest on CC - ICICI Bank,  Delhi</v>
          </cell>
          <cell r="C424">
            <v>2424405</v>
          </cell>
          <cell r="D424">
            <v>1538121</v>
          </cell>
          <cell r="E424">
            <v>2424405</v>
          </cell>
          <cell r="G424">
            <v>2424405</v>
          </cell>
          <cell r="H424">
            <v>1538121</v>
          </cell>
          <cell r="J424">
            <v>2424405</v>
          </cell>
          <cell r="K424">
            <v>0</v>
          </cell>
        </row>
        <row r="425">
          <cell r="A425">
            <v>420105</v>
          </cell>
          <cell r="B425" t="str">
            <v>Interest on WCL - ANZ Grindlays Bank,  New Delhi</v>
          </cell>
          <cell r="C425">
            <v>1640514</v>
          </cell>
          <cell r="D425">
            <v>3520959</v>
          </cell>
          <cell r="E425">
            <v>1640513.67</v>
          </cell>
          <cell r="G425">
            <v>1640513.67</v>
          </cell>
          <cell r="H425">
            <v>3520958.91</v>
          </cell>
          <cell r="J425">
            <v>1640513.67</v>
          </cell>
          <cell r="K425">
            <v>0</v>
          </cell>
        </row>
        <row r="426">
          <cell r="A426">
            <v>420106</v>
          </cell>
          <cell r="B426" t="str">
            <v>Interest on WCL - ICICI Bank,  Delhi</v>
          </cell>
          <cell r="C426">
            <v>0</v>
          </cell>
          <cell r="D426">
            <v>0</v>
          </cell>
          <cell r="E426">
            <v>0</v>
          </cell>
          <cell r="G426">
            <v>0</v>
          </cell>
          <cell r="H426">
            <v>0</v>
          </cell>
          <cell r="J426">
            <v>0</v>
          </cell>
          <cell r="K426">
            <v>0</v>
          </cell>
        </row>
        <row r="427">
          <cell r="A427">
            <v>420107</v>
          </cell>
          <cell r="B427" t="str">
            <v>Interest on WCL - Credit Lyonnais, Delhi</v>
          </cell>
          <cell r="C427">
            <v>3381773</v>
          </cell>
          <cell r="D427">
            <v>3349692</v>
          </cell>
          <cell r="E427">
            <v>3381772.83</v>
          </cell>
          <cell r="G427">
            <v>3381772.83</v>
          </cell>
          <cell r="H427">
            <v>3349691.7</v>
          </cell>
          <cell r="J427">
            <v>3381772.83</v>
          </cell>
          <cell r="K427">
            <v>0</v>
          </cell>
        </row>
        <row r="428">
          <cell r="A428">
            <v>420108</v>
          </cell>
          <cell r="B428" t="str">
            <v>Interest on WCL - ABN AMRO, Delhi</v>
          </cell>
          <cell r="C428">
            <v>0</v>
          </cell>
          <cell r="D428">
            <v>2916018</v>
          </cell>
          <cell r="E428">
            <v>0</v>
          </cell>
          <cell r="G428">
            <v>0</v>
          </cell>
          <cell r="H428">
            <v>2916017.68</v>
          </cell>
          <cell r="J428">
            <v>0</v>
          </cell>
          <cell r="K428">
            <v>0</v>
          </cell>
        </row>
        <row r="429">
          <cell r="A429">
            <v>420109</v>
          </cell>
          <cell r="B429" t="str">
            <v>Interest on WCL - Citi Bank, Delhi</v>
          </cell>
          <cell r="C429">
            <v>1167021</v>
          </cell>
          <cell r="D429">
            <v>45205</v>
          </cell>
          <cell r="E429">
            <v>1167020.55</v>
          </cell>
          <cell r="G429">
            <v>1167020.55</v>
          </cell>
          <cell r="H429">
            <v>45205.48</v>
          </cell>
          <cell r="J429">
            <v>1167020.55</v>
          </cell>
          <cell r="K429">
            <v>0</v>
          </cell>
        </row>
        <row r="430">
          <cell r="A430">
            <v>420110</v>
          </cell>
          <cell r="B430" t="str">
            <v>Interest on CC - ABN AMRO,  Delhi</v>
          </cell>
          <cell r="C430">
            <v>6814</v>
          </cell>
          <cell r="D430">
            <v>269051</v>
          </cell>
          <cell r="E430">
            <v>6814.27</v>
          </cell>
          <cell r="G430">
            <v>6814.27</v>
          </cell>
          <cell r="H430">
            <v>269051.03999999998</v>
          </cell>
          <cell r="J430">
            <v>6814.27</v>
          </cell>
          <cell r="K430">
            <v>0</v>
          </cell>
        </row>
        <row r="431">
          <cell r="A431">
            <v>420111</v>
          </cell>
          <cell r="B431" t="str">
            <v>Interest on CC - Bank of Maharashtra</v>
          </cell>
          <cell r="C431">
            <v>3401193</v>
          </cell>
          <cell r="D431">
            <v>0</v>
          </cell>
          <cell r="E431">
            <v>3401192.71</v>
          </cell>
          <cell r="G431">
            <v>3401192.71</v>
          </cell>
          <cell r="H431">
            <v>0</v>
          </cell>
          <cell r="J431">
            <v>3401192.71</v>
          </cell>
          <cell r="K431">
            <v>0</v>
          </cell>
        </row>
        <row r="432">
          <cell r="A432">
            <v>420201</v>
          </cell>
          <cell r="B432" t="str">
            <v>Bank Charges</v>
          </cell>
          <cell r="C432">
            <v>1320418</v>
          </cell>
          <cell r="D432">
            <v>1328788</v>
          </cell>
          <cell r="E432">
            <v>1320417.73</v>
          </cell>
          <cell r="G432">
            <v>1320417.73</v>
          </cell>
          <cell r="H432">
            <v>1328788.02</v>
          </cell>
          <cell r="J432">
            <v>1320417.73</v>
          </cell>
          <cell r="K432">
            <v>0</v>
          </cell>
        </row>
        <row r="433">
          <cell r="A433">
            <v>420202</v>
          </cell>
          <cell r="B433" t="str">
            <v>Bank  Guarantee Commission</v>
          </cell>
          <cell r="C433">
            <v>4948140</v>
          </cell>
          <cell r="D433">
            <v>4792793</v>
          </cell>
          <cell r="E433">
            <v>4948140</v>
          </cell>
          <cell r="G433">
            <v>4948140</v>
          </cell>
          <cell r="H433">
            <v>4792793.0199999996</v>
          </cell>
          <cell r="J433">
            <v>4948140</v>
          </cell>
          <cell r="K433">
            <v>0</v>
          </cell>
        </row>
        <row r="434">
          <cell r="A434">
            <v>430001</v>
          </cell>
          <cell r="B434" t="str">
            <v>Depreciation - Buildings</v>
          </cell>
          <cell r="C434">
            <v>1137566</v>
          </cell>
          <cell r="D434">
            <v>1137566</v>
          </cell>
          <cell r="E434">
            <v>1137566.23</v>
          </cell>
          <cell r="G434">
            <v>1137566.23</v>
          </cell>
          <cell r="H434">
            <v>1137566.24</v>
          </cell>
          <cell r="J434">
            <v>1137566.23</v>
          </cell>
          <cell r="K434">
            <v>0</v>
          </cell>
        </row>
        <row r="435">
          <cell r="A435">
            <v>430002</v>
          </cell>
          <cell r="B435" t="str">
            <v>Depreciation - Leasehold Land</v>
          </cell>
          <cell r="C435">
            <v>56387</v>
          </cell>
          <cell r="D435">
            <v>56387</v>
          </cell>
          <cell r="E435">
            <v>56387.29</v>
          </cell>
          <cell r="G435">
            <v>56387.29</v>
          </cell>
          <cell r="H435">
            <v>56387.29</v>
          </cell>
          <cell r="J435">
            <v>56387.29</v>
          </cell>
          <cell r="K435">
            <v>0</v>
          </cell>
        </row>
        <row r="436">
          <cell r="A436">
            <v>430003</v>
          </cell>
          <cell r="B436" t="str">
            <v>Depreciation - Plant &amp; Machinery</v>
          </cell>
          <cell r="C436">
            <v>74990425</v>
          </cell>
          <cell r="D436">
            <v>71073808</v>
          </cell>
          <cell r="E436">
            <v>74990424.969999999</v>
          </cell>
          <cell r="G436">
            <v>74990424.969999999</v>
          </cell>
          <cell r="H436">
            <v>71073808.140000001</v>
          </cell>
          <cell r="J436">
            <v>74990424.969999999</v>
          </cell>
          <cell r="K436">
            <v>0</v>
          </cell>
        </row>
        <row r="437">
          <cell r="A437">
            <v>430004</v>
          </cell>
          <cell r="B437" t="str">
            <v>Depreciation - Office Equipment</v>
          </cell>
          <cell r="C437">
            <v>3438813</v>
          </cell>
          <cell r="D437">
            <v>3010920</v>
          </cell>
          <cell r="E437">
            <v>3438812.96</v>
          </cell>
          <cell r="G437">
            <v>3438812.96</v>
          </cell>
          <cell r="H437">
            <v>3010920.33</v>
          </cell>
          <cell r="J437">
            <v>3438812.96</v>
          </cell>
          <cell r="K437">
            <v>0</v>
          </cell>
        </row>
        <row r="438">
          <cell r="A438">
            <v>430005</v>
          </cell>
          <cell r="B438" t="str">
            <v>Depreciation - Computers</v>
          </cell>
          <cell r="C438">
            <v>11970749</v>
          </cell>
          <cell r="D438">
            <v>10559612</v>
          </cell>
          <cell r="E438">
            <v>11970748.6</v>
          </cell>
          <cell r="G438">
            <v>11970748.6</v>
          </cell>
          <cell r="H438">
            <v>10559611.810000001</v>
          </cell>
          <cell r="J438">
            <v>11970748.6</v>
          </cell>
          <cell r="K438">
            <v>0</v>
          </cell>
        </row>
        <row r="439">
          <cell r="A439">
            <v>430006</v>
          </cell>
          <cell r="B439" t="str">
            <v>Depreciation - Furniture &amp; Fixtures</v>
          </cell>
          <cell r="C439">
            <v>4410613</v>
          </cell>
          <cell r="D439">
            <v>4200039</v>
          </cell>
          <cell r="E439">
            <v>4410613.13</v>
          </cell>
          <cell r="G439">
            <v>4410613.13</v>
          </cell>
          <cell r="H439">
            <v>4200038.8499999996</v>
          </cell>
          <cell r="J439">
            <v>4410613.13</v>
          </cell>
          <cell r="K439">
            <v>0</v>
          </cell>
        </row>
        <row r="440">
          <cell r="A440">
            <v>430007</v>
          </cell>
          <cell r="B440" t="str">
            <v>Depreciation - L.easehold Improvements</v>
          </cell>
          <cell r="C440">
            <v>4313111</v>
          </cell>
          <cell r="D440">
            <v>1986350</v>
          </cell>
          <cell r="E440">
            <v>4313111.2</v>
          </cell>
          <cell r="G440">
            <v>4313111.2</v>
          </cell>
          <cell r="H440">
            <v>1986349.67</v>
          </cell>
          <cell r="J440">
            <v>4313111.2</v>
          </cell>
          <cell r="K440">
            <v>0</v>
          </cell>
        </row>
        <row r="441">
          <cell r="A441">
            <v>430008</v>
          </cell>
          <cell r="B441" t="str">
            <v>Depreciation - Vehicles</v>
          </cell>
          <cell r="C441">
            <v>1136399</v>
          </cell>
          <cell r="D441">
            <v>1044649</v>
          </cell>
          <cell r="E441">
            <v>1136399.3799999999</v>
          </cell>
          <cell r="G441">
            <v>1136399.3799999999</v>
          </cell>
          <cell r="H441">
            <v>1044648.93</v>
          </cell>
          <cell r="J441">
            <v>1136399.3799999999</v>
          </cell>
          <cell r="K441">
            <v>0</v>
          </cell>
        </row>
        <row r="442">
          <cell r="A442">
            <v>430009</v>
          </cell>
          <cell r="B442" t="str">
            <v>Depreciation - Computer SW</v>
          </cell>
          <cell r="C442">
            <v>6030038</v>
          </cell>
          <cell r="D442">
            <v>3490647</v>
          </cell>
          <cell r="E442">
            <v>6030038.1699999999</v>
          </cell>
          <cell r="G442">
            <v>6030038.1699999999</v>
          </cell>
          <cell r="H442">
            <v>3490647.19</v>
          </cell>
          <cell r="J442">
            <v>6030038.1699999999</v>
          </cell>
          <cell r="K442">
            <v>0</v>
          </cell>
        </row>
        <row r="443">
          <cell r="A443">
            <v>430010</v>
          </cell>
          <cell r="B443" t="str">
            <v>Depreciation - Equipment on rental</v>
          </cell>
          <cell r="C443">
            <v>2035472</v>
          </cell>
          <cell r="D443">
            <v>2664011</v>
          </cell>
          <cell r="E443">
            <v>2035471.51</v>
          </cell>
          <cell r="G443">
            <v>2035471.51</v>
          </cell>
          <cell r="H443">
            <v>2664011</v>
          </cell>
          <cell r="J443">
            <v>2035471.51</v>
          </cell>
          <cell r="K443">
            <v>0</v>
          </cell>
        </row>
        <row r="444">
          <cell r="A444">
            <v>431001</v>
          </cell>
          <cell r="B444" t="str">
            <v>OQPSK Expenditure written off</v>
          </cell>
          <cell r="C444">
            <v>2914308</v>
          </cell>
          <cell r="D444">
            <v>2914308</v>
          </cell>
          <cell r="E444">
            <v>2914308</v>
          </cell>
          <cell r="G444">
            <v>2914308</v>
          </cell>
          <cell r="H444">
            <v>2914308</v>
          </cell>
          <cell r="J444">
            <v>2914308</v>
          </cell>
          <cell r="K444">
            <v>0</v>
          </cell>
        </row>
        <row r="445">
          <cell r="A445">
            <v>440001</v>
          </cell>
          <cell r="B445" t="str">
            <v>Prior Period Items</v>
          </cell>
          <cell r="C445">
            <v>3128744</v>
          </cell>
          <cell r="D445">
            <v>0</v>
          </cell>
          <cell r="E445">
            <v>3128744</v>
          </cell>
          <cell r="G445">
            <v>3128744</v>
          </cell>
          <cell r="H445">
            <v>0</v>
          </cell>
          <cell r="J445">
            <v>3128744</v>
          </cell>
          <cell r="K445">
            <v>0</v>
          </cell>
        </row>
        <row r="446">
          <cell r="A446">
            <v>450001</v>
          </cell>
          <cell r="B446" t="str">
            <v>Income Tax Expense</v>
          </cell>
          <cell r="C446">
            <v>35000000</v>
          </cell>
          <cell r="D446">
            <v>31000000</v>
          </cell>
          <cell r="E446">
            <v>0</v>
          </cell>
          <cell r="G446">
            <v>35000000</v>
          </cell>
          <cell r="H446">
            <v>31000000</v>
          </cell>
          <cell r="J446">
            <v>0</v>
          </cell>
          <cell r="K446">
            <v>35000000</v>
          </cell>
        </row>
        <row r="447">
          <cell r="A447">
            <v>451001</v>
          </cell>
          <cell r="B447" t="str">
            <v>Prior period tax adjustment</v>
          </cell>
          <cell r="C447">
            <v>714637</v>
          </cell>
          <cell r="D447">
            <v>0</v>
          </cell>
          <cell r="E447">
            <v>714637</v>
          </cell>
          <cell r="G447">
            <v>714637</v>
          </cell>
          <cell r="H447">
            <v>0</v>
          </cell>
          <cell r="J447">
            <v>714637</v>
          </cell>
          <cell r="K447">
            <v>0</v>
          </cell>
        </row>
        <row r="448">
          <cell r="A448">
            <v>460001</v>
          </cell>
          <cell r="B448" t="str">
            <v>Dividend</v>
          </cell>
          <cell r="C448">
            <v>0</v>
          </cell>
          <cell r="D448">
            <v>7500000</v>
          </cell>
          <cell r="E448">
            <v>0</v>
          </cell>
          <cell r="G448">
            <v>0</v>
          </cell>
          <cell r="H448">
            <v>7500000</v>
          </cell>
          <cell r="J448">
            <v>0</v>
          </cell>
          <cell r="K448">
            <v>0</v>
          </cell>
        </row>
        <row r="449">
          <cell r="A449">
            <v>499909</v>
          </cell>
          <cell r="B449" t="str">
            <v>Price difference a/c</v>
          </cell>
          <cell r="C449">
            <v>724623</v>
          </cell>
          <cell r="D449">
            <v>-33753</v>
          </cell>
          <cell r="E449">
            <v>724622.5</v>
          </cell>
          <cell r="G449">
            <v>724622.5</v>
          </cell>
          <cell r="H449">
            <v>-33753.440000000002</v>
          </cell>
          <cell r="J449">
            <v>724622.5</v>
          </cell>
          <cell r="K449">
            <v>0</v>
          </cell>
        </row>
        <row r="451">
          <cell r="E451">
            <v>1.3038516044616699E-7</v>
          </cell>
        </row>
        <row r="453">
          <cell r="A453">
            <v>199992</v>
          </cell>
          <cell r="B453" t="str">
            <v>Deferred Tax Adjustment</v>
          </cell>
          <cell r="C453">
            <v>0</v>
          </cell>
          <cell r="D453">
            <v>0</v>
          </cell>
          <cell r="H453">
            <v>0</v>
          </cell>
        </row>
        <row r="454">
          <cell r="A454">
            <v>199991</v>
          </cell>
          <cell r="B454" t="str">
            <v>Deferred Tax Liability</v>
          </cell>
          <cell r="C454">
            <v>0</v>
          </cell>
          <cell r="D454">
            <v>0</v>
          </cell>
          <cell r="H454">
            <v>0</v>
          </cell>
          <cell r="K454">
            <v>0</v>
          </cell>
        </row>
        <row r="455">
          <cell r="A455">
            <v>299992</v>
          </cell>
          <cell r="B455" t="str">
            <v>Deferred Tax Adjustment</v>
          </cell>
          <cell r="C455">
            <v>0</v>
          </cell>
          <cell r="D455">
            <v>0</v>
          </cell>
          <cell r="H455">
            <v>0</v>
          </cell>
          <cell r="K455">
            <v>0</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UBLISHED RESULTS"/>
      <sheetName val="LIMITED REVIEW"/>
      <sheetName val="BS P&amp;L"/>
      <sheetName val="Schedule 4"/>
      <sheetName val="Schedule5"/>
      <sheetName val="PART IV (2)"/>
      <sheetName val="GROUPING"/>
      <sheetName val="Sheet1"/>
      <sheetName val="PROVISIONS"/>
      <sheetName val="AS22 PROV EFF TAX RATE"/>
      <sheetName val="CASHFLOW"/>
      <sheetName val="CFLOWWKG"/>
      <sheetName val="MDREMN.CALN."/>
      <sheetName val="DISCUSSION WITH SA"/>
      <sheetName val="REMN TO MD &amp; WD"/>
      <sheetName val="PROVISION FOR TAXATION"/>
      <sheetName val="80HHC DEDUCTION"/>
      <sheetName val="WORKING FOR EXPORT TRADING"/>
      <sheetName val="ITDEPMAR2003"/>
      <sheetName val="GPRATIO"/>
      <sheetName val="FG RATE"/>
      <sheetName val="FG VALUATION"/>
      <sheetName val="ED ON FG"/>
      <sheetName val="BRANCH RATES"/>
      <sheetName val="STOCK COMPONENETS"/>
      <sheetName val="pg 1 &amp; 2 for ss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ender Summary"/>
      <sheetName val="Markup"/>
      <sheetName val="CCS"/>
      <sheetName val="Non-Rec"/>
      <sheetName val="Data"/>
      <sheetName val="Prelims"/>
      <sheetName val="Bill1"/>
      <sheetName val="1.1 Staff"/>
      <sheetName val="3.1 Labour"/>
      <sheetName val="4.1 Site_Offices"/>
      <sheetName val="6.1 Plant"/>
      <sheetName val="6.5.1 Ext Scaffold"/>
      <sheetName val="6.5.2 Int Scaffold"/>
    </sheetNames>
    <sheetDataSet>
      <sheetData sheetId="0"/>
      <sheetData sheetId="1"/>
      <sheetData sheetId="2"/>
      <sheetData sheetId="3"/>
      <sheetData sheetId="4">
        <row r="8">
          <cell r="C8" t="str">
            <v>Atlantis_The Palm Dubai - ROYAL/CARPRK/CONFERENCE RC FRAME</v>
          </cell>
        </row>
        <row r="10">
          <cell r="C10" t="str">
            <v>Dubai</v>
          </cell>
        </row>
        <row r="14">
          <cell r="C14" t="str">
            <v>Dirham</v>
          </cell>
        </row>
        <row r="18">
          <cell r="H18">
            <v>18</v>
          </cell>
        </row>
      </sheetData>
      <sheetData sheetId="5"/>
      <sheetData sheetId="6"/>
      <sheetData sheetId="7"/>
      <sheetData sheetId="8"/>
      <sheetData sheetId="9"/>
      <sheetData sheetId="10"/>
      <sheetData sheetId="11"/>
      <sheetData sheetId="12"/>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
      <sheetName val="YS"/>
      <sheetName val="BS"/>
      <sheetName val="TB"/>
      <sheetName val="BL"/>
      <sheetName val="TM"/>
      <sheetName val="MS"/>
      <sheetName val="GW"/>
      <sheetName val="PL"/>
      <sheetName val="EP"/>
      <sheetName val="Head Office"/>
      <sheetName val="Consolidated"/>
      <sheetName val="Summary"/>
      <sheetName val="Bal.Sheet"/>
      <sheetName val="Bal.Sheet(2)"/>
      <sheetName val="Balance Sheet"/>
      <sheetName val="Cash Flow"/>
      <sheetName val="Capex"/>
      <sheetName val="Facilities4Funding"/>
      <sheetName val="Loan details"/>
      <sheetName val="YS-Bud"/>
      <sheetName val="BS-Bud"/>
      <sheetName val="TB-Bud"/>
      <sheetName val="BL-Bud"/>
      <sheetName val="TM-Bud"/>
      <sheetName val="MS-Bud"/>
      <sheetName val="GW-Bud"/>
      <sheetName val="PL-Bud"/>
      <sheetName val="EP-Bud"/>
      <sheetName val="Head Office-Bud"/>
      <sheetName val="YS_Bud"/>
      <sheetName val="BS_Bud"/>
      <sheetName val="TB_Bud"/>
      <sheetName val="BL_Bud"/>
      <sheetName val="TM_Bud"/>
      <sheetName val="MS_Bud"/>
      <sheetName val="GW_Bud"/>
      <sheetName val="PL_Bud"/>
      <sheetName val="Head Office_Bud"/>
      <sheetName val="Excise on RM"/>
      <sheetName val="Power&amp;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1">
          <cell r="A11">
            <v>1</v>
          </cell>
          <cell r="B11" t="str">
            <v>Net Film Revenue</v>
          </cell>
          <cell r="E11">
            <v>428.8</v>
          </cell>
          <cell r="F11">
            <v>435.5</v>
          </cell>
          <cell r="G11">
            <v>569.5</v>
          </cell>
          <cell r="H11">
            <v>428.8</v>
          </cell>
          <cell r="I11">
            <v>455.6</v>
          </cell>
          <cell r="J11">
            <v>643.20000000000005</v>
          </cell>
          <cell r="K11">
            <v>442.2</v>
          </cell>
          <cell r="L11">
            <v>502.5</v>
          </cell>
          <cell r="M11">
            <v>569.5</v>
          </cell>
          <cell r="N11">
            <v>428.8</v>
          </cell>
          <cell r="O11">
            <v>562.79999999999995</v>
          </cell>
          <cell r="P11">
            <v>515.9</v>
          </cell>
          <cell r="Q11">
            <v>0</v>
          </cell>
          <cell r="T11">
            <v>0</v>
          </cell>
          <cell r="U11">
            <v>5983.1</v>
          </cell>
          <cell r="V11">
            <v>6314.3334699999987</v>
          </cell>
          <cell r="W11">
            <v>8724.0589999999993</v>
          </cell>
          <cell r="X11">
            <v>-331.23346999999922</v>
          </cell>
          <cell r="Y11">
            <v>-2740.9589999999998</v>
          </cell>
        </row>
        <row r="12">
          <cell r="A12">
            <v>2</v>
          </cell>
          <cell r="B12" t="str">
            <v>Concession Sales</v>
          </cell>
          <cell r="E12">
            <v>73.599999999999994</v>
          </cell>
          <cell r="F12">
            <v>74.75</v>
          </cell>
          <cell r="G12">
            <v>97.75</v>
          </cell>
          <cell r="H12">
            <v>73.599999999999994</v>
          </cell>
          <cell r="I12">
            <v>78.2</v>
          </cell>
          <cell r="J12">
            <v>110.4</v>
          </cell>
          <cell r="K12">
            <v>75.900000000000006</v>
          </cell>
          <cell r="L12">
            <v>86.25</v>
          </cell>
          <cell r="M12">
            <v>97.75</v>
          </cell>
          <cell r="N12">
            <v>73.599999999999994</v>
          </cell>
          <cell r="O12">
            <v>96.6</v>
          </cell>
          <cell r="P12">
            <v>88.55</v>
          </cell>
          <cell r="T12">
            <v>0</v>
          </cell>
          <cell r="U12">
            <v>1026.95</v>
          </cell>
          <cell r="V12">
            <v>1061.2433399999998</v>
          </cell>
          <cell r="W12">
            <v>1287.2809999999999</v>
          </cell>
          <cell r="X12">
            <v>-34.293339999999716</v>
          </cell>
          <cell r="Y12">
            <v>-260.3309999999999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355.49998999999997</v>
          </cell>
          <cell r="W15">
            <v>274.60199999999998</v>
          </cell>
          <cell r="X15">
            <v>34.500010000000032</v>
          </cell>
          <cell r="Y15">
            <v>115.39800000000002</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140.56952999999999</v>
          </cell>
          <cell r="W16">
            <v>79.453000000000003</v>
          </cell>
          <cell r="X16">
            <v>-27.318030000000007</v>
          </cell>
          <cell r="Y16">
            <v>33.798499999999976</v>
          </cell>
        </row>
        <row r="17">
          <cell r="B17" t="str">
            <v>TOTAL REVENUE</v>
          </cell>
          <cell r="C17">
            <v>0</v>
          </cell>
          <cell r="E17">
            <v>544.337625</v>
          </cell>
          <cell r="F17">
            <v>552.18762500000003</v>
          </cell>
          <cell r="G17">
            <v>709.18762500000003</v>
          </cell>
          <cell r="H17">
            <v>544.337625</v>
          </cell>
          <cell r="I17">
            <v>575.73762499999998</v>
          </cell>
          <cell r="J17">
            <v>795.53762500000005</v>
          </cell>
          <cell r="K17">
            <v>560.03762500000005</v>
          </cell>
          <cell r="L17">
            <v>630.68762500000003</v>
          </cell>
          <cell r="M17">
            <v>709.18762500000003</v>
          </cell>
          <cell r="N17">
            <v>544.337625</v>
          </cell>
          <cell r="O17">
            <v>701.33762500000012</v>
          </cell>
          <cell r="P17">
            <v>646.38762499999996</v>
          </cell>
          <cell r="R17">
            <v>0</v>
          </cell>
          <cell r="S17">
            <v>0</v>
          </cell>
          <cell r="T17">
            <v>0</v>
          </cell>
          <cell r="U17">
            <v>7513.3015000000005</v>
          </cell>
          <cell r="V17">
            <v>7871.6463299999987</v>
          </cell>
          <cell r="W17">
            <v>10365.395</v>
          </cell>
          <cell r="X17">
            <v>-358.34482999999818</v>
          </cell>
          <cell r="Y17">
            <v>-2852.0934999999999</v>
          </cell>
        </row>
        <row r="19">
          <cell r="A19">
            <v>7</v>
          </cell>
          <cell r="B19" t="str">
            <v>Film Hire</v>
          </cell>
          <cell r="E19">
            <v>199.39200000000002</v>
          </cell>
          <cell r="F19">
            <v>202.50749999999999</v>
          </cell>
          <cell r="G19">
            <v>264.8175</v>
          </cell>
          <cell r="H19">
            <v>199.39200000000002</v>
          </cell>
          <cell r="I19">
            <v>211.85400000000001</v>
          </cell>
          <cell r="J19">
            <v>299.08800000000002</v>
          </cell>
          <cell r="K19">
            <v>205.62300000000002</v>
          </cell>
          <cell r="L19">
            <v>233.66249999999999</v>
          </cell>
          <cell r="M19">
            <v>264.8175</v>
          </cell>
          <cell r="N19">
            <v>199.39200000000002</v>
          </cell>
          <cell r="O19">
            <v>261.70200000000006</v>
          </cell>
          <cell r="P19">
            <v>239.89349999999999</v>
          </cell>
          <cell r="U19">
            <v>2782.1415000000006</v>
          </cell>
          <cell r="V19">
            <v>2918.7243400000002</v>
          </cell>
          <cell r="W19">
            <v>3991.942</v>
          </cell>
          <cell r="X19">
            <v>-136.58283999999958</v>
          </cell>
          <cell r="Y19">
            <v>-1209.8004999999994</v>
          </cell>
        </row>
        <row r="20">
          <cell r="A20">
            <v>8</v>
          </cell>
          <cell r="B20" t="str">
            <v>Concession Cost</v>
          </cell>
          <cell r="E20">
            <v>16.192</v>
          </cell>
          <cell r="F20">
            <v>16.445</v>
          </cell>
          <cell r="G20">
            <v>21.504999999999999</v>
          </cell>
          <cell r="H20">
            <v>16.192</v>
          </cell>
          <cell r="I20">
            <v>17.203999999999997</v>
          </cell>
          <cell r="J20">
            <v>24.287999999999997</v>
          </cell>
          <cell r="K20">
            <v>16.697999999999997</v>
          </cell>
          <cell r="L20">
            <v>18.975000000000001</v>
          </cell>
          <cell r="M20">
            <v>21.504999999999999</v>
          </cell>
          <cell r="N20">
            <v>16.192</v>
          </cell>
          <cell r="O20">
            <v>21.251999999999999</v>
          </cell>
          <cell r="P20">
            <v>19.480999999999998</v>
          </cell>
          <cell r="T20">
            <v>0</v>
          </cell>
          <cell r="U20">
            <v>225.929</v>
          </cell>
          <cell r="V20">
            <v>222.33358999999999</v>
          </cell>
          <cell r="W20">
            <v>332.161</v>
          </cell>
          <cell r="X20">
            <v>3.5954100000000153</v>
          </cell>
          <cell r="Y20">
            <v>-106.232</v>
          </cell>
        </row>
        <row r="21">
          <cell r="A21">
            <v>9</v>
          </cell>
          <cell r="B21" t="str">
            <v>Less Concession Rebates</v>
          </cell>
          <cell r="E21">
            <v>-1.84</v>
          </cell>
          <cell r="F21">
            <v>-1.8687499999999999</v>
          </cell>
          <cell r="G21">
            <v>-2.4437500000000001</v>
          </cell>
          <cell r="H21">
            <v>-1.84</v>
          </cell>
          <cell r="I21">
            <v>-1.9550000000000001</v>
          </cell>
          <cell r="J21">
            <v>-2.76</v>
          </cell>
          <cell r="K21">
            <v>-1.8975</v>
          </cell>
          <cell r="L21">
            <v>-2.15625</v>
          </cell>
          <cell r="M21">
            <v>-2.4437500000000001</v>
          </cell>
          <cell r="N21">
            <v>-1.84</v>
          </cell>
          <cell r="O21">
            <v>-2.415</v>
          </cell>
          <cell r="P21">
            <v>-2.2137500000000001</v>
          </cell>
          <cell r="U21">
            <v>-25.673749999999998</v>
          </cell>
          <cell r="V21">
            <v>-32.79</v>
          </cell>
          <cell r="W21">
            <v>-54.335999999999999</v>
          </cell>
          <cell r="X21">
            <v>7.11625</v>
          </cell>
          <cell r="Y21">
            <v>28.66225</v>
          </cell>
        </row>
        <row r="22">
          <cell r="A22">
            <v>10</v>
          </cell>
          <cell r="B22" t="str">
            <v>Advertising Cost</v>
          </cell>
          <cell r="E22">
            <v>9.8624000000000009</v>
          </cell>
          <cell r="F22">
            <v>10.016500000000001</v>
          </cell>
          <cell r="G22">
            <v>13.0985</v>
          </cell>
          <cell r="H22">
            <v>9.8624000000000009</v>
          </cell>
          <cell r="I22">
            <v>10.4788</v>
          </cell>
          <cell r="J22">
            <v>14.793600000000001</v>
          </cell>
          <cell r="K22">
            <v>10.1706</v>
          </cell>
          <cell r="L22">
            <v>11.557499999999999</v>
          </cell>
          <cell r="M22">
            <v>13.0985</v>
          </cell>
          <cell r="N22">
            <v>9.8624000000000009</v>
          </cell>
          <cell r="O22">
            <v>12.944400000000002</v>
          </cell>
          <cell r="P22">
            <v>11.865699999999999</v>
          </cell>
          <cell r="T22">
            <v>0</v>
          </cell>
          <cell r="U22">
            <v>137.61130000000003</v>
          </cell>
          <cell r="V22">
            <v>157.63596999999999</v>
          </cell>
          <cell r="W22">
            <v>206.21799999999999</v>
          </cell>
          <cell r="X22">
            <v>-20.024669999999958</v>
          </cell>
          <cell r="Y22">
            <v>-68.606699999999961</v>
          </cell>
        </row>
        <row r="23">
          <cell r="A23">
            <v>11</v>
          </cell>
          <cell r="B23" t="str">
            <v>Other Cost</v>
          </cell>
          <cell r="C23">
            <v>0</v>
          </cell>
          <cell r="E23">
            <v>0.85760000000000003</v>
          </cell>
          <cell r="F23">
            <v>0.871</v>
          </cell>
          <cell r="G23">
            <v>1.139</v>
          </cell>
          <cell r="H23">
            <v>0.85760000000000003</v>
          </cell>
          <cell r="I23">
            <v>0.91120000000000001</v>
          </cell>
          <cell r="J23">
            <v>1.2864000000000002</v>
          </cell>
          <cell r="K23">
            <v>0.88439999999999996</v>
          </cell>
          <cell r="L23">
            <v>1.0049999999999999</v>
          </cell>
          <cell r="M23">
            <v>1.139</v>
          </cell>
          <cell r="N23">
            <v>0.85760000000000003</v>
          </cell>
          <cell r="O23">
            <v>1.1256000000000002</v>
          </cell>
          <cell r="P23">
            <v>1.0318000000000001</v>
          </cell>
          <cell r="R23">
            <v>0</v>
          </cell>
          <cell r="S23">
            <v>0</v>
          </cell>
          <cell r="T23">
            <v>0</v>
          </cell>
          <cell r="U23">
            <v>11.966200000000001</v>
          </cell>
          <cell r="V23">
            <v>12.628666939999997</v>
          </cell>
          <cell r="W23">
            <v>17.448117999999997</v>
          </cell>
          <cell r="X23">
            <v>-0.66246693999999628</v>
          </cell>
          <cell r="Y23">
            <v>-5.4819179999999967</v>
          </cell>
        </row>
        <row r="24">
          <cell r="A24">
            <v>12</v>
          </cell>
          <cell r="B24" t="str">
            <v>Direct Payroll</v>
          </cell>
          <cell r="C24">
            <v>0</v>
          </cell>
          <cell r="E24">
            <v>37.290862671494246</v>
          </cell>
          <cell r="F24">
            <v>37.290862671494246</v>
          </cell>
          <cell r="G24">
            <v>38.390862671494247</v>
          </cell>
          <cell r="H24">
            <v>37.290862671494246</v>
          </cell>
          <cell r="I24">
            <v>37.290862671494246</v>
          </cell>
          <cell r="J24">
            <v>38.390862671494247</v>
          </cell>
          <cell r="K24">
            <v>38.091679218794241</v>
          </cell>
          <cell r="L24">
            <v>38.091679218794241</v>
          </cell>
          <cell r="M24">
            <v>39.191679218794242</v>
          </cell>
          <cell r="N24">
            <v>38.091679218794241</v>
          </cell>
          <cell r="O24">
            <v>39.191679218794242</v>
          </cell>
          <cell r="P24">
            <v>39.191679218794242</v>
          </cell>
          <cell r="R24">
            <v>0</v>
          </cell>
          <cell r="S24">
            <v>0</v>
          </cell>
          <cell r="T24">
            <v>0</v>
          </cell>
          <cell r="U24">
            <v>457.79525134173099</v>
          </cell>
          <cell r="V24">
            <v>597.6969049999999</v>
          </cell>
          <cell r="W24">
            <v>827.36200000000008</v>
          </cell>
          <cell r="X24">
            <v>-139.90165365826891</v>
          </cell>
          <cell r="Y24">
            <v>-369.56674865826909</v>
          </cell>
        </row>
        <row r="25">
          <cell r="B25" t="str">
            <v>TOTAL COST</v>
          </cell>
          <cell r="C25">
            <v>0</v>
          </cell>
          <cell r="E25">
            <v>261.75486267149427</v>
          </cell>
          <cell r="F25">
            <v>265.26211267149426</v>
          </cell>
          <cell r="G25">
            <v>336.50711267149421</v>
          </cell>
          <cell r="H25">
            <v>261.75486267149427</v>
          </cell>
          <cell r="I25">
            <v>275.78386267149426</v>
          </cell>
          <cell r="J25">
            <v>375.08686267149432</v>
          </cell>
          <cell r="K25">
            <v>269.57017921879424</v>
          </cell>
          <cell r="L25">
            <v>301.13542921879423</v>
          </cell>
          <cell r="M25">
            <v>337.30792921879424</v>
          </cell>
          <cell r="N25">
            <v>262.55567921879424</v>
          </cell>
          <cell r="O25">
            <v>333.80067921879436</v>
          </cell>
          <cell r="P25">
            <v>309.24992921879425</v>
          </cell>
          <cell r="R25">
            <v>0</v>
          </cell>
          <cell r="S25">
            <v>0</v>
          </cell>
          <cell r="T25">
            <v>0</v>
          </cell>
          <cell r="U25">
            <v>3589.7695013417315</v>
          </cell>
          <cell r="V25">
            <v>3876.2294719400002</v>
          </cell>
          <cell r="W25">
            <v>5320.795118</v>
          </cell>
          <cell r="X25">
            <v>-286.45997059826868</v>
          </cell>
          <cell r="Y25">
            <v>-1731.0256166582685</v>
          </cell>
        </row>
        <row r="27">
          <cell r="B27" t="str">
            <v>GROSS MARGIN</v>
          </cell>
          <cell r="C27">
            <v>0</v>
          </cell>
          <cell r="E27">
            <v>282.58276232850574</v>
          </cell>
          <cell r="F27">
            <v>286.92551232850576</v>
          </cell>
          <cell r="G27">
            <v>372.68051232850581</v>
          </cell>
          <cell r="H27">
            <v>282.58276232850574</v>
          </cell>
          <cell r="I27">
            <v>299.95376232850572</v>
          </cell>
          <cell r="J27">
            <v>420.45076232850573</v>
          </cell>
          <cell r="K27">
            <v>290.46744578120581</v>
          </cell>
          <cell r="L27">
            <v>329.5521957812058</v>
          </cell>
          <cell r="M27">
            <v>371.87969578120578</v>
          </cell>
          <cell r="N27">
            <v>281.78194578120576</v>
          </cell>
          <cell r="O27">
            <v>367.53694578120576</v>
          </cell>
          <cell r="P27">
            <v>337.13769578120571</v>
          </cell>
          <cell r="R27">
            <v>0</v>
          </cell>
          <cell r="S27">
            <v>0</v>
          </cell>
          <cell r="T27">
            <v>0</v>
          </cell>
          <cell r="U27">
            <v>3923.5319986582695</v>
          </cell>
          <cell r="V27">
            <v>3995.4168580599985</v>
          </cell>
          <cell r="W27">
            <v>5044.5998820000004</v>
          </cell>
          <cell r="X27">
            <v>-71.884859401729045</v>
          </cell>
          <cell r="Y27">
            <v>-1121.067883341731</v>
          </cell>
        </row>
        <row r="28">
          <cell r="X28" t="str">
            <v/>
          </cell>
          <cell r="Y28" t="str">
            <v/>
          </cell>
        </row>
        <row r="29">
          <cell r="A29">
            <v>13</v>
          </cell>
          <cell r="B29" t="str">
            <v>Direct Rent</v>
          </cell>
          <cell r="E29">
            <v>0</v>
          </cell>
          <cell r="F29">
            <v>0</v>
          </cell>
          <cell r="G29">
            <v>0</v>
          </cell>
          <cell r="H29">
            <v>0</v>
          </cell>
          <cell r="I29">
            <v>0</v>
          </cell>
          <cell r="J29">
            <v>0</v>
          </cell>
          <cell r="K29">
            <v>0</v>
          </cell>
          <cell r="L29">
            <v>0</v>
          </cell>
          <cell r="M29">
            <v>0</v>
          </cell>
          <cell r="N29">
            <v>0</v>
          </cell>
          <cell r="O29">
            <v>0</v>
          </cell>
          <cell r="P29">
            <v>0</v>
          </cell>
          <cell r="T29">
            <v>0</v>
          </cell>
          <cell r="U29">
            <v>0</v>
          </cell>
          <cell r="V29">
            <v>0</v>
          </cell>
          <cell r="W29">
            <v>0</v>
          </cell>
          <cell r="X29">
            <v>0</v>
          </cell>
          <cell r="Y29">
            <v>0</v>
          </cell>
        </row>
        <row r="30">
          <cell r="A30">
            <v>14</v>
          </cell>
          <cell r="B30" t="str">
            <v>Light, Heat and Power</v>
          </cell>
          <cell r="E30">
            <v>20.2</v>
          </cell>
          <cell r="F30">
            <v>20.2</v>
          </cell>
          <cell r="G30">
            <v>20.2</v>
          </cell>
          <cell r="H30">
            <v>20.2</v>
          </cell>
          <cell r="I30">
            <v>20.2</v>
          </cell>
          <cell r="J30">
            <v>20.2</v>
          </cell>
          <cell r="K30">
            <v>20.2</v>
          </cell>
          <cell r="L30">
            <v>20.2</v>
          </cell>
          <cell r="M30">
            <v>20.2</v>
          </cell>
          <cell r="N30">
            <v>20.2</v>
          </cell>
          <cell r="O30">
            <v>20.2</v>
          </cell>
          <cell r="P30">
            <v>20.2</v>
          </cell>
          <cell r="T30">
            <v>0</v>
          </cell>
          <cell r="U30">
            <v>242.4</v>
          </cell>
          <cell r="V30">
            <v>246.33176000000003</v>
          </cell>
          <cell r="W30">
            <v>271.14699999999999</v>
          </cell>
          <cell r="X30">
            <v>-3.9317600000000823</v>
          </cell>
          <cell r="Y30">
            <v>-28.747000000000043</v>
          </cell>
        </row>
        <row r="31">
          <cell r="A31">
            <v>15</v>
          </cell>
          <cell r="B31" t="str">
            <v>Repair &amp; Maintenance</v>
          </cell>
          <cell r="E31">
            <v>13.25</v>
          </cell>
          <cell r="F31">
            <v>13.25</v>
          </cell>
          <cell r="G31">
            <v>13.25</v>
          </cell>
          <cell r="H31">
            <v>18.25</v>
          </cell>
          <cell r="I31">
            <v>13.25</v>
          </cell>
          <cell r="J31">
            <v>13.25</v>
          </cell>
          <cell r="K31">
            <v>13.25</v>
          </cell>
          <cell r="L31">
            <v>13.25</v>
          </cell>
          <cell r="M31">
            <v>13.25</v>
          </cell>
          <cell r="N31">
            <v>13.25</v>
          </cell>
          <cell r="O31">
            <v>13.25</v>
          </cell>
          <cell r="P31">
            <v>13.25</v>
          </cell>
          <cell r="T31">
            <v>0</v>
          </cell>
          <cell r="U31">
            <v>164</v>
          </cell>
          <cell r="V31">
            <v>217.57400666666669</v>
          </cell>
          <cell r="W31">
            <v>328.58800000000002</v>
          </cell>
          <cell r="X31">
            <v>-53.574006666666691</v>
          </cell>
          <cell r="Y31">
            <v>-164.58800000000002</v>
          </cell>
        </row>
        <row r="32">
          <cell r="A32">
            <v>16</v>
          </cell>
          <cell r="B32" t="str">
            <v>Common Area Maintenance</v>
          </cell>
          <cell r="E32">
            <v>15.888</v>
          </cell>
          <cell r="F32">
            <v>15.888</v>
          </cell>
          <cell r="G32">
            <v>15.888</v>
          </cell>
          <cell r="H32">
            <v>15.888</v>
          </cell>
          <cell r="I32">
            <v>15.888</v>
          </cell>
          <cell r="J32">
            <v>15.888</v>
          </cell>
          <cell r="K32">
            <v>15.888</v>
          </cell>
          <cell r="L32">
            <v>15.888</v>
          </cell>
          <cell r="M32">
            <v>15.888</v>
          </cell>
          <cell r="N32">
            <v>15.888</v>
          </cell>
          <cell r="O32">
            <v>15.888</v>
          </cell>
          <cell r="P32">
            <v>15.888</v>
          </cell>
          <cell r="T32">
            <v>0</v>
          </cell>
          <cell r="U32">
            <v>190.65600000000003</v>
          </cell>
          <cell r="V32">
            <v>190.65660000000003</v>
          </cell>
          <cell r="W32">
            <v>186.501</v>
          </cell>
          <cell r="X32">
            <v>-5.9999999999149622E-4</v>
          </cell>
          <cell r="Y32">
            <v>4.1550000000000296</v>
          </cell>
        </row>
        <row r="33">
          <cell r="A33">
            <v>17</v>
          </cell>
          <cell r="B33" t="str">
            <v>Other Overhead Costs</v>
          </cell>
          <cell r="C33">
            <v>0</v>
          </cell>
          <cell r="E33">
            <v>22.180588626714943</v>
          </cell>
          <cell r="F33">
            <v>22.180188626714941</v>
          </cell>
          <cell r="G33">
            <v>22.01230862671494</v>
          </cell>
          <cell r="H33">
            <v>22.180188626714941</v>
          </cell>
          <cell r="I33">
            <v>24.501308626714941</v>
          </cell>
          <cell r="J33">
            <v>22.19118862671494</v>
          </cell>
          <cell r="K33">
            <v>22.188196792187941</v>
          </cell>
          <cell r="L33">
            <v>24.151556792187943</v>
          </cell>
          <cell r="M33">
            <v>22.199196792187941</v>
          </cell>
          <cell r="N33">
            <v>22.009316792187942</v>
          </cell>
          <cell r="O33">
            <v>22.199196792187941</v>
          </cell>
          <cell r="P33">
            <v>22.020316792187941</v>
          </cell>
          <cell r="R33">
            <v>0</v>
          </cell>
          <cell r="S33">
            <v>0</v>
          </cell>
          <cell r="T33">
            <v>0</v>
          </cell>
          <cell r="U33">
            <v>270.01355251341727</v>
          </cell>
          <cell r="V33">
            <v>334.65881855333333</v>
          </cell>
          <cell r="W33">
            <v>415.33888200000001</v>
          </cell>
          <cell r="X33">
            <v>-64.645266039916066</v>
          </cell>
          <cell r="Y33">
            <v>-145.32532948658275</v>
          </cell>
        </row>
        <row r="35">
          <cell r="B35" t="str">
            <v>Total Overhead Expenses</v>
          </cell>
          <cell r="C35">
            <v>0</v>
          </cell>
          <cell r="E35">
            <v>71.518588626714944</v>
          </cell>
          <cell r="F35">
            <v>71.518188626714945</v>
          </cell>
          <cell r="G35">
            <v>121.2987</v>
          </cell>
          <cell r="H35">
            <v>76.518188626714945</v>
          </cell>
          <cell r="I35">
            <v>73.839308626714939</v>
          </cell>
          <cell r="J35">
            <v>71.529188626714941</v>
          </cell>
          <cell r="K35">
            <v>71.526196792187946</v>
          </cell>
          <cell r="L35">
            <v>73.48955679218794</v>
          </cell>
          <cell r="M35">
            <v>71.537196792187942</v>
          </cell>
          <cell r="N35">
            <v>71.347316792187939</v>
          </cell>
          <cell r="O35">
            <v>71.537196792187942</v>
          </cell>
          <cell r="P35">
            <v>71.358316792187935</v>
          </cell>
          <cell r="R35">
            <v>0</v>
          </cell>
          <cell r="S35">
            <v>0</v>
          </cell>
          <cell r="T35">
            <v>0</v>
          </cell>
          <cell r="U35">
            <v>867.06955251341731</v>
          </cell>
          <cell r="V35">
            <v>989.22118522000005</v>
          </cell>
          <cell r="W35">
            <v>1201.5748819999999</v>
          </cell>
          <cell r="X35">
            <v>-122.15163270658275</v>
          </cell>
          <cell r="Y35">
            <v>-334.50532948658258</v>
          </cell>
        </row>
        <row r="37">
          <cell r="B37" t="str">
            <v>E.B.I.T.D.</v>
          </cell>
          <cell r="C37">
            <v>0</v>
          </cell>
          <cell r="E37">
            <v>211.06417370179079</v>
          </cell>
          <cell r="F37">
            <v>215.4073237017908</v>
          </cell>
          <cell r="G37">
            <v>251.38181232850582</v>
          </cell>
          <cell r="H37">
            <v>206.06457370179078</v>
          </cell>
          <cell r="I37">
            <v>226.11445370179078</v>
          </cell>
          <cell r="J37">
            <v>348.92157370179081</v>
          </cell>
          <cell r="K37">
            <v>218.94124898901788</v>
          </cell>
          <cell r="L37">
            <v>256.06263898901784</v>
          </cell>
          <cell r="M37">
            <v>300.34249898901783</v>
          </cell>
          <cell r="N37">
            <v>210.43462898901782</v>
          </cell>
          <cell r="O37">
            <v>295.9997489890178</v>
          </cell>
          <cell r="P37">
            <v>265.7793789890178</v>
          </cell>
          <cell r="R37">
            <v>0</v>
          </cell>
          <cell r="S37">
            <v>0</v>
          </cell>
          <cell r="T37">
            <v>0</v>
          </cell>
          <cell r="U37">
            <v>3056.462446144852</v>
          </cell>
          <cell r="V37">
            <v>3006.1956728399982</v>
          </cell>
          <cell r="W37">
            <v>3843.0250000000005</v>
          </cell>
          <cell r="X37">
            <v>50.2667733048537</v>
          </cell>
          <cell r="Y37">
            <v>-786.56255385514839</v>
          </cell>
        </row>
        <row r="39">
          <cell r="A39">
            <v>18</v>
          </cell>
          <cell r="B39" t="str">
            <v>Depreciation</v>
          </cell>
          <cell r="E39">
            <v>72.451840277777762</v>
          </cell>
          <cell r="F39">
            <v>72.451840277777762</v>
          </cell>
          <cell r="G39">
            <v>72.451840277777762</v>
          </cell>
          <cell r="H39">
            <v>72.451840277777762</v>
          </cell>
          <cell r="I39">
            <v>72.451840277777762</v>
          </cell>
          <cell r="J39">
            <v>72.451840277777762</v>
          </cell>
          <cell r="K39">
            <v>72.451840277777762</v>
          </cell>
          <cell r="L39">
            <v>72.451840277777762</v>
          </cell>
          <cell r="M39">
            <v>72.451840277777762</v>
          </cell>
          <cell r="N39">
            <v>72.451840277777762</v>
          </cell>
          <cell r="O39">
            <v>72.451840277777762</v>
          </cell>
          <cell r="P39">
            <v>72.451840277777762</v>
          </cell>
          <cell r="T39">
            <v>0</v>
          </cell>
          <cell r="U39">
            <v>869.42208333333338</v>
          </cell>
          <cell r="V39">
            <v>861.3788936574075</v>
          </cell>
          <cell r="W39">
            <v>838.29700000000003</v>
          </cell>
          <cell r="X39">
            <v>8.0431896759258734</v>
          </cell>
          <cell r="Y39">
            <v>31.12508333333335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72.63</v>
          </cell>
          <cell r="W40">
            <v>226.50200000000001</v>
          </cell>
          <cell r="X40">
            <v>-72.63</v>
          </cell>
          <cell r="Y40">
            <v>-226.50200000000001</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0</v>
          </cell>
          <cell r="V41">
            <v>99.225781369863014</v>
          </cell>
          <cell r="W41">
            <v>157.886</v>
          </cell>
          <cell r="X41">
            <v>-99.225781369863014</v>
          </cell>
          <cell r="Y41">
            <v>-157.886</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v>
          </cell>
          <cell r="V43">
            <v>2.7231000000000001</v>
          </cell>
          <cell r="W43">
            <v>0.90700000000000003</v>
          </cell>
          <cell r="X43">
            <v>-2.7231000000000001</v>
          </cell>
          <cell r="Y43">
            <v>-0.90700000000000003</v>
          </cell>
        </row>
        <row r="44">
          <cell r="B44" t="str">
            <v>E.B.T.</v>
          </cell>
          <cell r="C44">
            <v>0</v>
          </cell>
          <cell r="E44">
            <v>138.61233342401303</v>
          </cell>
          <cell r="F44">
            <v>142.95548342401304</v>
          </cell>
          <cell r="G44">
            <v>178.92997205072805</v>
          </cell>
          <cell r="H44">
            <v>133.61273342401302</v>
          </cell>
          <cell r="I44">
            <v>153.66261342401302</v>
          </cell>
          <cell r="J44">
            <v>276.46973342401304</v>
          </cell>
          <cell r="K44">
            <v>146.48940871124012</v>
          </cell>
          <cell r="L44">
            <v>183.61079871124008</v>
          </cell>
          <cell r="M44">
            <v>227.89065871124006</v>
          </cell>
          <cell r="N44">
            <v>137.98278871124006</v>
          </cell>
          <cell r="O44">
            <v>223.54790871124004</v>
          </cell>
          <cell r="P44">
            <v>193.32753871124004</v>
          </cell>
          <cell r="Q44">
            <v>0</v>
          </cell>
          <cell r="R44">
            <v>0</v>
          </cell>
          <cell r="S44">
            <v>0</v>
          </cell>
          <cell r="T44">
            <v>0</v>
          </cell>
          <cell r="U44">
            <v>2187.0403628115187</v>
          </cell>
          <cell r="V44">
            <v>1975.6840978127277</v>
          </cell>
          <cell r="W44">
            <v>2621.2470000000008</v>
          </cell>
          <cell r="X44">
            <v>211.35626499879095</v>
          </cell>
          <cell r="Y44">
            <v>-434.20663718848209</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138.61233342401303</v>
          </cell>
          <cell r="F50">
            <v>142.95548342401304</v>
          </cell>
          <cell r="G50">
            <v>178.92997205072805</v>
          </cell>
          <cell r="H50">
            <v>133.61273342401302</v>
          </cell>
          <cell r="I50">
            <v>153.66261342401302</v>
          </cell>
          <cell r="J50">
            <v>276.46973342401304</v>
          </cell>
          <cell r="K50">
            <v>146.48940871124012</v>
          </cell>
          <cell r="L50">
            <v>183.61079871124008</v>
          </cell>
          <cell r="M50">
            <v>227.89065871124006</v>
          </cell>
          <cell r="N50">
            <v>137.98278871124006</v>
          </cell>
          <cell r="O50">
            <v>223.54790871124004</v>
          </cell>
          <cell r="P50">
            <v>193.32753871124004</v>
          </cell>
          <cell r="Q50">
            <v>0</v>
          </cell>
          <cell r="R50">
            <v>0</v>
          </cell>
          <cell r="S50">
            <v>0</v>
          </cell>
          <cell r="T50">
            <v>0</v>
          </cell>
          <cell r="U50">
            <v>2187.0403628115187</v>
          </cell>
          <cell r="V50">
            <v>1975.6840978127277</v>
          </cell>
          <cell r="W50">
            <v>2621.2470000000008</v>
          </cell>
          <cell r="X50">
            <v>211.35626499879095</v>
          </cell>
          <cell r="Y50">
            <v>-434.20663718848209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62.72</v>
          </cell>
          <cell r="F54">
            <v>63.7</v>
          </cell>
          <cell r="G54">
            <v>83.3</v>
          </cell>
          <cell r="H54">
            <v>62.72</v>
          </cell>
          <cell r="I54">
            <v>66.64</v>
          </cell>
          <cell r="J54">
            <v>94.08</v>
          </cell>
          <cell r="K54">
            <v>64.680000000000007</v>
          </cell>
          <cell r="L54">
            <v>73.5</v>
          </cell>
          <cell r="M54">
            <v>83.3</v>
          </cell>
          <cell r="N54">
            <v>62.72</v>
          </cell>
          <cell r="O54">
            <v>82.32</v>
          </cell>
          <cell r="P54">
            <v>75.459999999999994</v>
          </cell>
          <cell r="T54">
            <v>0</v>
          </cell>
          <cell r="U54">
            <v>875.14</v>
          </cell>
          <cell r="V54">
            <v>946</v>
          </cell>
          <cell r="W54">
            <v>1285.933</v>
          </cell>
          <cell r="X54">
            <v>-70.860000000000127</v>
          </cell>
          <cell r="Y54">
            <v>-410.79300000000012</v>
          </cell>
        </row>
        <row r="55">
          <cell r="A55">
            <v>28</v>
          </cell>
          <cell r="B55" t="str">
            <v>Admissions</v>
          </cell>
          <cell r="E55">
            <v>64</v>
          </cell>
          <cell r="F55">
            <v>65</v>
          </cell>
          <cell r="G55">
            <v>85</v>
          </cell>
          <cell r="H55">
            <v>64</v>
          </cell>
          <cell r="I55">
            <v>68</v>
          </cell>
          <cell r="J55">
            <v>96</v>
          </cell>
          <cell r="K55">
            <v>66</v>
          </cell>
          <cell r="L55">
            <v>75</v>
          </cell>
          <cell r="M55">
            <v>85</v>
          </cell>
          <cell r="N55">
            <v>64</v>
          </cell>
          <cell r="O55">
            <v>84</v>
          </cell>
          <cell r="P55">
            <v>77</v>
          </cell>
          <cell r="T55">
            <v>0</v>
          </cell>
          <cell r="U55">
            <v>893</v>
          </cell>
          <cell r="V55">
            <v>946</v>
          </cell>
          <cell r="W55">
            <v>1285.933</v>
          </cell>
          <cell r="X55">
            <v>-53</v>
          </cell>
          <cell r="Y55">
            <v>-392.93299999999999</v>
          </cell>
        </row>
        <row r="56">
          <cell r="B56" t="str">
            <v>Utilisation Rate</v>
          </cell>
          <cell r="E56">
            <v>0.16498927569707969</v>
          </cell>
          <cell r="F56">
            <v>0.16756723312984656</v>
          </cell>
          <cell r="G56">
            <v>0.17530110542814717</v>
          </cell>
          <cell r="H56">
            <v>0.16498927569707969</v>
          </cell>
          <cell r="I56">
            <v>0.17530110542814717</v>
          </cell>
          <cell r="J56">
            <v>0.19798713083649563</v>
          </cell>
          <cell r="K56">
            <v>0.17014519056261343</v>
          </cell>
          <cell r="L56">
            <v>0.19334680745751526</v>
          </cell>
          <cell r="M56">
            <v>0.17530110542814717</v>
          </cell>
          <cell r="N56">
            <v>0.16498927569707969</v>
          </cell>
          <cell r="O56">
            <v>0.17323873948193366</v>
          </cell>
          <cell r="P56">
            <v>0.198502722323049</v>
          </cell>
          <cell r="U56">
            <v>0.17708584518929346</v>
          </cell>
          <cell r="V56">
            <v>0.18759597933826608</v>
          </cell>
          <cell r="W56">
            <v>0.23937873699729709</v>
          </cell>
          <cell r="X56">
            <v>-1.0510134148972616E-2</v>
          </cell>
          <cell r="Y56">
            <v>-6.2292891808003625E-2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T57" t="str">
            <v>N.A.</v>
          </cell>
          <cell r="U57">
            <v>6.7</v>
          </cell>
          <cell r="V57">
            <v>6.6747711099365734</v>
          </cell>
          <cell r="W57">
            <v>6.7842251501439028</v>
          </cell>
          <cell r="X57">
            <v>2.5228890063425879E-2</v>
          </cell>
          <cell r="Y57">
            <v>-8.4225150143903527E-2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2.3000000000000007E-2</v>
          </cell>
          <cell r="V58">
            <v>2.496478381272442E-2</v>
          </cell>
          <cell r="W58">
            <v>2.363785022545125E-2</v>
          </cell>
          <cell r="X58">
            <v>-1.9647838127244133E-3</v>
          </cell>
          <cell r="Y58">
            <v>-6.3785022545124331E-4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T59" t="str">
            <v>N.A.</v>
          </cell>
          <cell r="U59">
            <v>0.19500000000000001</v>
          </cell>
          <cell r="V59">
            <v>0.17860521037521898</v>
          </cell>
          <cell r="W59">
            <v>0.21582311865086179</v>
          </cell>
          <cell r="X59">
            <v>1.6394789624780998E-2</v>
          </cell>
          <cell r="Y59">
            <v>-2.082311865086181E-2</v>
          </cell>
        </row>
        <row r="60">
          <cell r="B60" t="str">
            <v>Concess. Rev per Patron (S$)</v>
          </cell>
          <cell r="C60" t="str">
            <v>N.A.</v>
          </cell>
          <cell r="E60">
            <v>1.1499999999999999</v>
          </cell>
          <cell r="F60">
            <v>1.1499999999999999</v>
          </cell>
          <cell r="G60">
            <v>1.1499999999999999</v>
          </cell>
          <cell r="H60">
            <v>1.1499999999999999</v>
          </cell>
          <cell r="I60">
            <v>1.1499999999999999</v>
          </cell>
          <cell r="J60">
            <v>1.1499999999999999</v>
          </cell>
          <cell r="K60">
            <v>1.1499999999999999</v>
          </cell>
          <cell r="L60">
            <v>1.1499999999999999</v>
          </cell>
          <cell r="M60">
            <v>1.1499999999999999</v>
          </cell>
          <cell r="N60">
            <v>1.1499999999999999</v>
          </cell>
          <cell r="O60">
            <v>1.1499999999999999</v>
          </cell>
          <cell r="P60">
            <v>1.1499999999999999</v>
          </cell>
          <cell r="R60" t="str">
            <v>N.A.</v>
          </cell>
          <cell r="S60" t="str">
            <v>N.A.</v>
          </cell>
          <cell r="T60" t="str">
            <v>N.A.</v>
          </cell>
          <cell r="U60">
            <v>1.1499999999999999</v>
          </cell>
          <cell r="V60">
            <v>1.1218217124735728</v>
          </cell>
          <cell r="W60">
            <v>1.0010482661227296</v>
          </cell>
          <cell r="X60">
            <v>2.817828752642737E-2</v>
          </cell>
          <cell r="Y60">
            <v>0.14895173387727056</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T61" t="str">
            <v>N.A.</v>
          </cell>
          <cell r="U61">
            <v>0.46500000000000002</v>
          </cell>
          <cell r="V61">
            <v>0.46223791535039105</v>
          </cell>
          <cell r="W61">
            <v>0.45757851935664356</v>
          </cell>
          <cell r="X61">
            <v>2.7620846496090867E-3</v>
          </cell>
          <cell r="Y61">
            <v>7.4214806433565705E-3</v>
          </cell>
        </row>
        <row r="62">
          <cell r="B62" t="str">
            <v>Direct Payroll : Net Box</v>
          </cell>
          <cell r="C62" t="str">
            <v>N.A.</v>
          </cell>
          <cell r="E62">
            <v>8.696563123016382E-2</v>
          </cell>
          <cell r="F62">
            <v>8.5627698442007447E-2</v>
          </cell>
          <cell r="G62">
            <v>6.7411523567154075E-2</v>
          </cell>
          <cell r="H62">
            <v>8.696563123016382E-2</v>
          </cell>
          <cell r="I62">
            <v>8.1850005863683586E-2</v>
          </cell>
          <cell r="J62">
            <v>5.9687286491751E-2</v>
          </cell>
          <cell r="K62">
            <v>8.6141291765703842E-2</v>
          </cell>
          <cell r="L62">
            <v>7.5804336753819382E-2</v>
          </cell>
          <cell r="M62">
            <v>6.8817698364871366E-2</v>
          </cell>
          <cell r="N62">
            <v>8.8833207133382094E-2</v>
          </cell>
          <cell r="O62">
            <v>6.9636956678738871E-2</v>
          </cell>
          <cell r="P62">
            <v>7.5967589104078775E-2</v>
          </cell>
          <cell r="R62" t="str">
            <v>N.A.</v>
          </cell>
          <cell r="S62" t="str">
            <v>N.A.</v>
          </cell>
          <cell r="T62" t="str">
            <v>N.A.</v>
          </cell>
          <cell r="U62">
            <v>7.6514725032463274E-2</v>
          </cell>
          <cell r="V62">
            <v>9.465716497864976E-2</v>
          </cell>
          <cell r="W62">
            <v>9.4836818503863871E-2</v>
          </cell>
          <cell r="X62">
            <v>-1.8142439946186487E-2</v>
          </cell>
          <cell r="Y62">
            <v>-1.8322093471400597E-2</v>
          </cell>
        </row>
        <row r="63">
          <cell r="B63" t="str">
            <v>Direct Payroll : Net Box &amp; Conc.</v>
          </cell>
          <cell r="C63" t="str">
            <v>N.A.</v>
          </cell>
          <cell r="E63">
            <v>7.4225443215553841E-2</v>
          </cell>
          <cell r="F63">
            <v>7.3083513319929932E-2</v>
          </cell>
          <cell r="G63">
            <v>5.7535950050946791E-2</v>
          </cell>
          <cell r="H63">
            <v>7.4225443215553841E-2</v>
          </cell>
          <cell r="I63">
            <v>6.9859240673462442E-2</v>
          </cell>
          <cell r="J63">
            <v>5.094328910760914E-2</v>
          </cell>
          <cell r="K63">
            <v>7.3521866857352319E-2</v>
          </cell>
          <cell r="L63">
            <v>6.4699242834470053E-2</v>
          </cell>
          <cell r="M63">
            <v>5.8736124719062185E-2</v>
          </cell>
          <cell r="N63">
            <v>7.5819425196644585E-2</v>
          </cell>
          <cell r="O63">
            <v>5.9435364299051011E-2</v>
          </cell>
          <cell r="P63">
            <v>6.4838579235328389E-2</v>
          </cell>
          <cell r="Q63" t="str">
            <v/>
          </cell>
          <cell r="R63" t="str">
            <v>N.A.</v>
          </cell>
          <cell r="S63" t="str">
            <v>N.A.</v>
          </cell>
          <cell r="T63" t="str">
            <v>N.A.</v>
          </cell>
          <cell r="U63">
            <v>6.5305561492675662E-2</v>
          </cell>
          <cell r="V63">
            <v>8.1037310083955316E-2</v>
          </cell>
          <cell r="W63">
            <v>8.2642483423797417E-2</v>
          </cell>
          <cell r="X63">
            <v>-1.5731748591279654E-2</v>
          </cell>
          <cell r="Y63">
            <v>-1.7336921931121754E-2</v>
          </cell>
        </row>
        <row r="64">
          <cell r="B64" t="str">
            <v>Direct Payroll of Admissions (S$)</v>
          </cell>
          <cell r="C64" t="str">
            <v>N.A.</v>
          </cell>
          <cell r="E64">
            <v>0.58266972924209759</v>
          </cell>
          <cell r="F64">
            <v>0.57370557956144996</v>
          </cell>
          <cell r="G64">
            <v>0.4516572078999323</v>
          </cell>
          <cell r="H64">
            <v>0.58266972924209759</v>
          </cell>
          <cell r="I64">
            <v>0.5483950392866801</v>
          </cell>
          <cell r="J64">
            <v>0.39990481949473172</v>
          </cell>
          <cell r="K64">
            <v>0.57714665483021577</v>
          </cell>
          <cell r="L64">
            <v>0.50788905625058989</v>
          </cell>
          <cell r="M64">
            <v>0.46107857904463811</v>
          </cell>
          <cell r="N64">
            <v>0.59518248779366001</v>
          </cell>
          <cell r="O64">
            <v>0.46656760974755052</v>
          </cell>
          <cell r="P64">
            <v>0.50898284699732776</v>
          </cell>
          <cell r="Q64" t="str">
            <v/>
          </cell>
          <cell r="R64" t="str">
            <v>N.A.</v>
          </cell>
          <cell r="S64" t="str">
            <v>N.A.</v>
          </cell>
          <cell r="T64" t="str">
            <v>N.A.</v>
          </cell>
          <cell r="U64">
            <v>0.5126486577175039</v>
          </cell>
          <cell r="V64">
            <v>0.6318149101479914</v>
          </cell>
          <cell r="W64">
            <v>0.64339432925354589</v>
          </cell>
          <cell r="X64">
            <v>-0.11916625243048751</v>
          </cell>
          <cell r="Y64">
            <v>-0.130745671536042</v>
          </cell>
        </row>
        <row r="65">
          <cell r="B65" t="str">
            <v>Gross Margin :Total Rev</v>
          </cell>
          <cell r="C65" t="str">
            <v>N.A.</v>
          </cell>
          <cell r="E65">
            <v>0.51913141651471495</v>
          </cell>
          <cell r="F65">
            <v>0.51961597713912144</v>
          </cell>
          <cell r="G65">
            <v>0.52550340585611011</v>
          </cell>
          <cell r="H65">
            <v>0.51913141651471495</v>
          </cell>
          <cell r="I65">
            <v>0.52099037704632511</v>
          </cell>
          <cell r="J65">
            <v>0.52851147339323601</v>
          </cell>
          <cell r="K65">
            <v>0.51865702019789439</v>
          </cell>
          <cell r="L65">
            <v>0.52252840030150549</v>
          </cell>
          <cell r="M65">
            <v>0.52437420320356798</v>
          </cell>
          <cell r="N65">
            <v>0.51766024033559277</v>
          </cell>
          <cell r="O65">
            <v>0.52405137366073251</v>
          </cell>
          <cell r="P65">
            <v>0.5215720145960494</v>
          </cell>
          <cell r="Q65" t="str">
            <v/>
          </cell>
          <cell r="R65" t="str">
            <v>N.A.</v>
          </cell>
          <cell r="S65" t="str">
            <v>N.A.</v>
          </cell>
          <cell r="T65" t="str">
            <v>N.A.</v>
          </cell>
          <cell r="U65">
            <v>0.52221144042446177</v>
          </cell>
          <cell r="V65">
            <v>0.50757067715718873</v>
          </cell>
          <cell r="W65">
            <v>0.48667705205638573</v>
          </cell>
          <cell r="X65">
            <v>1.4640763267273038E-2</v>
          </cell>
          <cell r="Y65">
            <v>3.5534388368076042E-2</v>
          </cell>
        </row>
        <row r="66">
          <cell r="B66" t="str">
            <v>G&amp;A % of total revenue</v>
          </cell>
          <cell r="C66" t="str">
            <v>N.A.</v>
          </cell>
          <cell r="E66">
            <v>4.0747851348168232E-2</v>
          </cell>
          <cell r="F66">
            <v>4.0167848069240848E-2</v>
          </cell>
          <cell r="G66">
            <v>3.103876583677689E-2</v>
          </cell>
          <cell r="H66">
            <v>4.0747116510116199E-2</v>
          </cell>
          <cell r="I66">
            <v>4.2556379091456709E-2</v>
          </cell>
          <cell r="J66">
            <v>2.789458088385818E-2</v>
          </cell>
          <cell r="K66">
            <v>3.9619118076554126E-2</v>
          </cell>
          <cell r="L66">
            <v>3.8294007738280803E-2</v>
          </cell>
          <cell r="M66">
            <v>3.1302290126943404E-2</v>
          </cell>
          <cell r="N66">
            <v>4.0433208695040954E-2</v>
          </cell>
          <cell r="O66">
            <v>3.165265344517619E-2</v>
          </cell>
          <cell r="P66">
            <v>3.4066736336711187E-2</v>
          </cell>
          <cell r="Q66" t="str">
            <v/>
          </cell>
          <cell r="R66" t="e">
            <v>#DIV/0!</v>
          </cell>
          <cell r="S66" t="e">
            <v>#DIV/0!</v>
          </cell>
          <cell r="T66" t="e">
            <v>#DIV/0!</v>
          </cell>
          <cell r="U66">
            <v>3.5938069637351466E-2</v>
          </cell>
          <cell r="V66">
            <v>4.2514463242320666E-2</v>
          </cell>
          <cell r="W66">
            <v>4.0069759232523219E-2</v>
          </cell>
          <cell r="X66">
            <v>-6.5763936049691996E-3</v>
          </cell>
          <cell r="Y66">
            <v>-4.131689595171753E-3</v>
          </cell>
        </row>
        <row r="67">
          <cell r="B67" t="str">
            <v>E.B.I.T.D. : Total Rev</v>
          </cell>
          <cell r="C67" t="str">
            <v>N.A.</v>
          </cell>
          <cell r="E67">
            <v>0.38774496563927724</v>
          </cell>
          <cell r="F67">
            <v>0.39009806440662409</v>
          </cell>
          <cell r="G67">
            <v>0.35446446535006276</v>
          </cell>
          <cell r="H67">
            <v>0.37856022482699186</v>
          </cell>
          <cell r="I67">
            <v>0.39273871271100408</v>
          </cell>
          <cell r="J67">
            <v>0.43859845560640931</v>
          </cell>
          <cell r="K67">
            <v>0.39094024975378727</v>
          </cell>
          <cell r="L67">
            <v>0.40600549121130741</v>
          </cell>
          <cell r="M67">
            <v>0.42350217121881928</v>
          </cell>
          <cell r="N67">
            <v>0.38658843211328231</v>
          </cell>
          <cell r="O67">
            <v>0.42205029138286676</v>
          </cell>
          <cell r="P67">
            <v>0.41117646549780068</v>
          </cell>
          <cell r="Q67" t="str">
            <v/>
          </cell>
          <cell r="R67" t="str">
            <v>N.A.</v>
          </cell>
          <cell r="S67" t="str">
            <v>N.A.</v>
          </cell>
          <cell r="T67" t="str">
            <v>N.A.</v>
          </cell>
          <cell r="U67">
            <v>0.40680684066050748</v>
          </cell>
          <cell r="V67">
            <v>0.38190177083832461</v>
          </cell>
          <cell r="W67">
            <v>0.37075528718394235</v>
          </cell>
          <cell r="X67">
            <v>2.4905069822182879E-2</v>
          </cell>
          <cell r="Y67">
            <v>3.6051553476565135E-2</v>
          </cell>
        </row>
        <row r="68">
          <cell r="B68" t="str">
            <v>No of Concession Transactions</v>
          </cell>
          <cell r="E68">
            <v>18</v>
          </cell>
          <cell r="F68">
            <v>18</v>
          </cell>
          <cell r="G68">
            <v>24</v>
          </cell>
          <cell r="H68">
            <v>17</v>
          </cell>
          <cell r="I68">
            <v>20</v>
          </cell>
          <cell r="J68">
            <v>26</v>
          </cell>
          <cell r="K68">
            <v>18</v>
          </cell>
          <cell r="L68">
            <v>20</v>
          </cell>
          <cell r="M68">
            <v>25</v>
          </cell>
          <cell r="N68">
            <v>18</v>
          </cell>
          <cell r="O68">
            <v>24</v>
          </cell>
          <cell r="P68">
            <v>28</v>
          </cell>
          <cell r="Q68" t="str">
            <v/>
          </cell>
          <cell r="R68">
            <v>30.731000000000002</v>
          </cell>
          <cell r="S68">
            <v>31.731000000000002</v>
          </cell>
          <cell r="T68">
            <v>32.731000000000002</v>
          </cell>
          <cell r="U68">
            <v>256</v>
          </cell>
          <cell r="V68">
            <v>240</v>
          </cell>
          <cell r="W68">
            <v>0</v>
          </cell>
          <cell r="X68">
            <v>16</v>
          </cell>
          <cell r="Y68">
            <v>256</v>
          </cell>
        </row>
        <row r="69">
          <cell r="B69" t="str">
            <v>Strike Rate %(No of Trans/Adm)</v>
          </cell>
          <cell r="E69">
            <v>0.28125</v>
          </cell>
          <cell r="F69">
            <v>0.27692307692307694</v>
          </cell>
          <cell r="G69">
            <v>0.28235294117647058</v>
          </cell>
          <cell r="H69">
            <v>0.265625</v>
          </cell>
          <cell r="I69">
            <v>0.29411764705882354</v>
          </cell>
          <cell r="J69">
            <v>0.27083333333333331</v>
          </cell>
          <cell r="K69">
            <v>0.27272727272727271</v>
          </cell>
          <cell r="L69">
            <v>0.26666666666666666</v>
          </cell>
          <cell r="M69">
            <v>0.29411764705882354</v>
          </cell>
          <cell r="N69">
            <v>0.28125</v>
          </cell>
          <cell r="O69">
            <v>0.2857142857142857</v>
          </cell>
          <cell r="P69">
            <v>0.36363636363636365</v>
          </cell>
          <cell r="Q69" t="str">
            <v/>
          </cell>
          <cell r="R69" t="e">
            <v>#DIV/0!</v>
          </cell>
          <cell r="S69" t="e">
            <v>#DIV/0!</v>
          </cell>
          <cell r="T69" t="e">
            <v>#DIV/0!</v>
          </cell>
          <cell r="U69">
            <v>0.28667413213885778</v>
          </cell>
          <cell r="V69">
            <v>0.2536997885835095</v>
          </cell>
          <cell r="W69">
            <v>0</v>
          </cell>
          <cell r="X69">
            <v>3.2974343555348284E-2</v>
          </cell>
          <cell r="Y69">
            <v>0.28667413213885778</v>
          </cell>
        </row>
        <row r="70">
          <cell r="B70" t="str">
            <v>Ave Sales (Total Sale/No of Trans) (S$)</v>
          </cell>
          <cell r="E70">
            <v>4.0888888888888886</v>
          </cell>
          <cell r="F70">
            <v>4.1527777777777777</v>
          </cell>
          <cell r="G70">
            <v>4.0729166666666661</v>
          </cell>
          <cell r="H70">
            <v>4.3294117647058821</v>
          </cell>
          <cell r="I70">
            <v>3.91</v>
          </cell>
          <cell r="J70">
            <v>4.2461538461538462</v>
          </cell>
          <cell r="K70">
            <v>4.2166666666666659</v>
          </cell>
          <cell r="L70">
            <v>4.3125</v>
          </cell>
          <cell r="M70">
            <v>3.91</v>
          </cell>
          <cell r="N70">
            <v>4.0888888888888886</v>
          </cell>
          <cell r="O70">
            <v>4.0250000000000004</v>
          </cell>
          <cell r="P70">
            <v>3.1625000000000001</v>
          </cell>
          <cell r="Q70" t="str">
            <v/>
          </cell>
          <cell r="R70">
            <v>0</v>
          </cell>
          <cell r="S70">
            <v>0</v>
          </cell>
          <cell r="T70">
            <v>0</v>
          </cell>
          <cell r="U70">
            <v>4.0115234375000002</v>
          </cell>
          <cell r="V70">
            <v>4.421847249999999</v>
          </cell>
          <cell r="W70" t="str">
            <v>N.A.</v>
          </cell>
          <cell r="X70">
            <v>-0.41032381249999883</v>
          </cell>
          <cell r="Y70" t="str">
            <v>N.A.</v>
          </cell>
        </row>
        <row r="71">
          <cell r="B71" t="str">
            <v xml:space="preserve">Total Concession Combo Sales </v>
          </cell>
          <cell r="E71">
            <v>38</v>
          </cell>
          <cell r="F71">
            <v>40</v>
          </cell>
          <cell r="G71">
            <v>55</v>
          </cell>
          <cell r="H71">
            <v>37</v>
          </cell>
          <cell r="I71">
            <v>38</v>
          </cell>
          <cell r="J71">
            <v>53</v>
          </cell>
          <cell r="K71">
            <v>37</v>
          </cell>
          <cell r="L71">
            <v>40</v>
          </cell>
          <cell r="M71">
            <v>51</v>
          </cell>
          <cell r="N71">
            <v>36</v>
          </cell>
          <cell r="O71">
            <v>50</v>
          </cell>
          <cell r="P71">
            <v>51</v>
          </cell>
          <cell r="Q71" t="str">
            <v/>
          </cell>
          <cell r="R71">
            <v>74.369</v>
          </cell>
          <cell r="S71">
            <v>75.369</v>
          </cell>
          <cell r="T71">
            <v>76.369</v>
          </cell>
          <cell r="U71">
            <v>526</v>
          </cell>
          <cell r="V71">
            <v>522</v>
          </cell>
          <cell r="W71">
            <v>0</v>
          </cell>
          <cell r="X71">
            <v>4</v>
          </cell>
          <cell r="Y71">
            <v>526</v>
          </cell>
        </row>
        <row r="72">
          <cell r="B72" t="str">
            <v>Combo Sales as % of Total Sales</v>
          </cell>
          <cell r="E72">
            <v>0.51630434782608703</v>
          </cell>
          <cell r="F72">
            <v>0.53511705685618727</v>
          </cell>
          <cell r="G72">
            <v>0.56265984654731471</v>
          </cell>
          <cell r="H72">
            <v>0.50271739130434789</v>
          </cell>
          <cell r="I72">
            <v>0.48593350383631723</v>
          </cell>
          <cell r="J72">
            <v>0.48007246376811596</v>
          </cell>
          <cell r="K72">
            <v>0.48748353096179187</v>
          </cell>
          <cell r="L72">
            <v>0.46376811594202899</v>
          </cell>
          <cell r="M72">
            <v>0.52173913043478271</v>
          </cell>
          <cell r="N72">
            <v>0.48913043478260876</v>
          </cell>
          <cell r="O72">
            <v>0.51759834368530022</v>
          </cell>
          <cell r="P72">
            <v>0.57594579333709772</v>
          </cell>
          <cell r="Q72" t="str">
            <v/>
          </cell>
          <cell r="R72" t="e">
            <v>#DIV/0!</v>
          </cell>
          <cell r="S72" t="e">
            <v>#DIV/0!</v>
          </cell>
          <cell r="T72" t="e">
            <v>#DIV/0!</v>
          </cell>
          <cell r="U72">
            <v>0.51219630946005157</v>
          </cell>
          <cell r="V72">
            <v>0.4918758783447349</v>
          </cell>
          <cell r="W72">
            <v>0</v>
          </cell>
          <cell r="X72">
            <v>2.0320431115316673E-2</v>
          </cell>
          <cell r="Y72">
            <v>0.51219630946005157</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4.5520000000000005</v>
          </cell>
          <cell r="S73">
            <v>4.5520000000000005</v>
          </cell>
          <cell r="T73">
            <v>4.5520000000000005</v>
          </cell>
          <cell r="U73">
            <v>81.075000000000003</v>
          </cell>
          <cell r="V73">
            <v>75</v>
          </cell>
          <cell r="W73">
            <v>0</v>
          </cell>
          <cell r="X73">
            <v>6.0750000000000002</v>
          </cell>
          <cell r="Y73">
            <v>81.075000000000003</v>
          </cell>
        </row>
        <row r="74">
          <cell r="B74" t="str">
            <v>Admissions/labour hour paid</v>
          </cell>
          <cell r="E74">
            <v>10.503856884949943</v>
          </cell>
          <cell r="F74">
            <v>10.833333333333334</v>
          </cell>
          <cell r="G74">
            <v>10.758131882040248</v>
          </cell>
          <cell r="H74">
            <v>10.503856884949943</v>
          </cell>
          <cell r="I74">
            <v>11.333333333333334</v>
          </cell>
          <cell r="J74">
            <v>12.150360713833692</v>
          </cell>
          <cell r="K74">
            <v>10.832102412604629</v>
          </cell>
          <cell r="L74">
            <v>12.5</v>
          </cell>
          <cell r="M74">
            <v>10.758131882040248</v>
          </cell>
          <cell r="N74">
            <v>10.503856884949943</v>
          </cell>
          <cell r="O74">
            <v>10.5</v>
          </cell>
          <cell r="P74">
            <v>11</v>
          </cell>
          <cell r="Q74" t="str">
            <v/>
          </cell>
          <cell r="R74">
            <v>0</v>
          </cell>
          <cell r="S74">
            <v>0</v>
          </cell>
          <cell r="T74">
            <v>0</v>
          </cell>
          <cell r="U74">
            <v>11.014492753623188</v>
          </cell>
          <cell r="V74">
            <v>12.613333333333333</v>
          </cell>
          <cell r="W74" t="str">
            <v>N.A.</v>
          </cell>
          <cell r="X74">
            <v>-1.5988405797101457</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47.739530000000002</v>
          </cell>
          <cell r="W77">
            <v>3.8690000000000002</v>
          </cell>
          <cell r="X77">
            <v>-20.552030000000002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45.44</v>
          </cell>
          <cell r="W78">
            <v>22.137</v>
          </cell>
          <cell r="X78">
            <v>2.56</v>
          </cell>
          <cell r="Y78">
            <v>25.863</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47.39</v>
          </cell>
          <cell r="W82">
            <v>53.447000000000003</v>
          </cell>
          <cell r="X82">
            <v>-9.3260000000000005</v>
          </cell>
          <cell r="Y82">
            <v>-15.383000000000003</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140.56952999999999</v>
          </cell>
          <cell r="W83">
            <v>79.453000000000003</v>
          </cell>
          <cell r="X83">
            <v>-27.318029999999993</v>
          </cell>
          <cell r="Y83">
            <v>33.79849999999999</v>
          </cell>
        </row>
        <row r="84">
          <cell r="X84" t="str">
            <v/>
          </cell>
          <cell r="Y84" t="str">
            <v/>
          </cell>
        </row>
        <row r="85">
          <cell r="B85" t="str">
            <v>10 Other Cost</v>
          </cell>
          <cell r="X85" t="str">
            <v/>
          </cell>
          <cell r="Y85" t="str">
            <v/>
          </cell>
        </row>
        <row r="86">
          <cell r="A86">
            <v>61</v>
          </cell>
          <cell r="B86" t="str">
            <v>Authors Rights</v>
          </cell>
          <cell r="E86">
            <v>0.85760000000000003</v>
          </cell>
          <cell r="F86">
            <v>0.871</v>
          </cell>
          <cell r="G86">
            <v>1.139</v>
          </cell>
          <cell r="H86">
            <v>0.85760000000000003</v>
          </cell>
          <cell r="I86">
            <v>0.91120000000000001</v>
          </cell>
          <cell r="J86">
            <v>1.2864000000000002</v>
          </cell>
          <cell r="K86">
            <v>0.88439999999999996</v>
          </cell>
          <cell r="L86">
            <v>1.0049999999999999</v>
          </cell>
          <cell r="M86">
            <v>1.139</v>
          </cell>
          <cell r="N86">
            <v>0.85760000000000003</v>
          </cell>
          <cell r="O86">
            <v>1.1256000000000002</v>
          </cell>
          <cell r="P86">
            <v>1.0318000000000001</v>
          </cell>
          <cell r="U86">
            <v>11.966200000000001</v>
          </cell>
          <cell r="V86">
            <v>12.628666939999997</v>
          </cell>
          <cell r="W86">
            <v>17.448117999999997</v>
          </cell>
          <cell r="X86">
            <v>-0.66246693999999628</v>
          </cell>
          <cell r="Y86">
            <v>-5.4819179999999967</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0.85760000000000003</v>
          </cell>
          <cell r="F91">
            <v>0.871</v>
          </cell>
          <cell r="G91">
            <v>1.139</v>
          </cell>
          <cell r="H91">
            <v>0.85760000000000003</v>
          </cell>
          <cell r="I91">
            <v>0.91120000000000001</v>
          </cell>
          <cell r="J91">
            <v>1.2864000000000002</v>
          </cell>
          <cell r="K91">
            <v>0.88439999999999996</v>
          </cell>
          <cell r="L91">
            <v>1.0049999999999999</v>
          </cell>
          <cell r="M91">
            <v>1.139</v>
          </cell>
          <cell r="N91">
            <v>0.85760000000000003</v>
          </cell>
          <cell r="O91">
            <v>1.1256000000000002</v>
          </cell>
          <cell r="P91">
            <v>1.0318000000000001</v>
          </cell>
          <cell r="U91">
            <v>11.966200000000001</v>
          </cell>
          <cell r="V91">
            <v>12.628666939999997</v>
          </cell>
          <cell r="W91">
            <v>17.448117999999997</v>
          </cell>
          <cell r="X91">
            <v>-0.66246693999999628</v>
          </cell>
          <cell r="Y91">
            <v>-5.4819179999999967</v>
          </cell>
        </row>
        <row r="92">
          <cell r="X92" t="str">
            <v/>
          </cell>
          <cell r="Y92" t="str">
            <v/>
          </cell>
        </row>
        <row r="93">
          <cell r="B93" t="str">
            <v>11 Direct Payroll</v>
          </cell>
          <cell r="X93" t="str">
            <v/>
          </cell>
          <cell r="Y93" t="str">
            <v/>
          </cell>
        </row>
        <row r="94">
          <cell r="A94">
            <v>66</v>
          </cell>
          <cell r="B94" t="str">
            <v>Salaries</v>
          </cell>
          <cell r="E94">
            <v>34.256723504827583</v>
          </cell>
          <cell r="F94">
            <v>34.256723504827583</v>
          </cell>
          <cell r="G94">
            <v>35.356723504827585</v>
          </cell>
          <cell r="H94">
            <v>34.256723504827583</v>
          </cell>
          <cell r="I94">
            <v>34.256723504827583</v>
          </cell>
          <cell r="J94">
            <v>35.356723504827585</v>
          </cell>
          <cell r="K94">
            <v>35.057540052127578</v>
          </cell>
          <cell r="L94">
            <v>35.057540052127578</v>
          </cell>
          <cell r="M94">
            <v>36.15754005212758</v>
          </cell>
          <cell r="N94">
            <v>35.057540052127578</v>
          </cell>
          <cell r="O94">
            <v>36.15754005212758</v>
          </cell>
          <cell r="P94">
            <v>36.15754005212758</v>
          </cell>
          <cell r="Q94" t="str">
            <v/>
          </cell>
          <cell r="T94">
            <v>0</v>
          </cell>
          <cell r="U94">
            <v>421.38558134173093</v>
          </cell>
          <cell r="V94">
            <v>547.94183499999997</v>
          </cell>
          <cell r="W94">
            <v>730.81500000000005</v>
          </cell>
          <cell r="X94">
            <v>-126.55625365826904</v>
          </cell>
          <cell r="Y94">
            <v>-309.42941865826913</v>
          </cell>
        </row>
        <row r="95">
          <cell r="A95">
            <v>67</v>
          </cell>
          <cell r="B95" t="str">
            <v>Bonus/Commission</v>
          </cell>
          <cell r="E95">
            <v>1.6967391666666665</v>
          </cell>
          <cell r="F95">
            <v>1.6967391666666665</v>
          </cell>
          <cell r="G95">
            <v>1.6967391666666665</v>
          </cell>
          <cell r="H95">
            <v>1.6967391666666665</v>
          </cell>
          <cell r="I95">
            <v>1.6967391666666665</v>
          </cell>
          <cell r="J95">
            <v>1.6967391666666665</v>
          </cell>
          <cell r="K95">
            <v>1.6967391666666665</v>
          </cell>
          <cell r="L95">
            <v>1.6967391666666665</v>
          </cell>
          <cell r="M95">
            <v>1.6967391666666665</v>
          </cell>
          <cell r="N95">
            <v>1.6967391666666665</v>
          </cell>
          <cell r="O95">
            <v>1.6967391666666665</v>
          </cell>
          <cell r="P95">
            <v>1.6967391666666665</v>
          </cell>
          <cell r="Q95" t="str">
            <v/>
          </cell>
          <cell r="T95">
            <v>0</v>
          </cell>
          <cell r="U95">
            <v>20.360870000000002</v>
          </cell>
          <cell r="V95">
            <v>29.305899999999998</v>
          </cell>
          <cell r="W95">
            <v>53.343000000000004</v>
          </cell>
          <cell r="X95">
            <v>-8.9450299999999956</v>
          </cell>
          <cell r="Y95">
            <v>-32.982129999999998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cell>
          <cell r="T97">
            <v>0</v>
          </cell>
          <cell r="U97">
            <v>6.6360000000000001</v>
          </cell>
          <cell r="V97">
            <v>10.023599999999998</v>
          </cell>
          <cell r="W97">
            <v>28.282</v>
          </cell>
          <cell r="X97">
            <v>-3.3875999999999982</v>
          </cell>
          <cell r="Y97">
            <v>-21.646000000000001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Q98" t="str">
            <v/>
          </cell>
          <cell r="T98">
            <v>0</v>
          </cell>
          <cell r="U98">
            <v>9.4127999999999989</v>
          </cell>
          <cell r="V98">
            <v>10.42557</v>
          </cell>
          <cell r="W98">
            <v>14.922000000000001</v>
          </cell>
          <cell r="X98">
            <v>-1.0127700000000015</v>
          </cell>
          <cell r="Y98">
            <v>-5.5092000000000017</v>
          </cell>
        </row>
        <row r="99">
          <cell r="C99">
            <v>0</v>
          </cell>
          <cell r="E99">
            <v>37.290862671494246</v>
          </cell>
          <cell r="F99">
            <v>37.290862671494246</v>
          </cell>
          <cell r="G99">
            <v>38.390862671494247</v>
          </cell>
          <cell r="H99">
            <v>37.290862671494246</v>
          </cell>
          <cell r="I99">
            <v>37.290862671494246</v>
          </cell>
          <cell r="J99">
            <v>38.390862671494247</v>
          </cell>
          <cell r="K99">
            <v>38.091679218794241</v>
          </cell>
          <cell r="L99">
            <v>38.091679218794241</v>
          </cell>
          <cell r="M99">
            <v>39.191679218794242</v>
          </cell>
          <cell r="N99">
            <v>38.091679218794241</v>
          </cell>
          <cell r="O99">
            <v>39.191679218794242</v>
          </cell>
          <cell r="P99">
            <v>39.191679218794242</v>
          </cell>
          <cell r="Q99" t="str">
            <v/>
          </cell>
          <cell r="R99">
            <v>0</v>
          </cell>
          <cell r="S99">
            <v>0</v>
          </cell>
          <cell r="T99">
            <v>0</v>
          </cell>
          <cell r="U99">
            <v>457.79525134173093</v>
          </cell>
          <cell r="V99">
            <v>597.6969049999999</v>
          </cell>
          <cell r="W99">
            <v>827.36200000000008</v>
          </cell>
          <cell r="X99">
            <v>-139.90165365826897</v>
          </cell>
          <cell r="Y99">
            <v>-369.56674865826915</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cell>
          <cell r="T102">
            <v>0</v>
          </cell>
          <cell r="U102">
            <v>15.6</v>
          </cell>
          <cell r="V102">
            <v>15.299569999999996</v>
          </cell>
          <cell r="W102">
            <v>17.048999999999999</v>
          </cell>
          <cell r="X102">
            <v>0.30043000000000752</v>
          </cell>
          <cell r="Y102">
            <v>-1.4489999999999963</v>
          </cell>
        </row>
        <row r="103">
          <cell r="A103">
            <v>72</v>
          </cell>
          <cell r="B103" t="str">
            <v>Property Taxes</v>
          </cell>
          <cell r="E103">
            <v>4.0194000000000001</v>
          </cell>
          <cell r="F103">
            <v>4.0190000000000001</v>
          </cell>
          <cell r="G103">
            <v>4.0190000000000001</v>
          </cell>
          <cell r="H103">
            <v>4.0190000000000001</v>
          </cell>
          <cell r="I103">
            <v>4.0190000000000001</v>
          </cell>
          <cell r="J103">
            <v>4.0190000000000001</v>
          </cell>
          <cell r="K103">
            <v>4.0190000000000001</v>
          </cell>
          <cell r="L103">
            <v>4.0190000000000001</v>
          </cell>
          <cell r="M103">
            <v>4.0190000000000001</v>
          </cell>
          <cell r="N103">
            <v>4.0190000000000001</v>
          </cell>
          <cell r="O103">
            <v>4.0190000000000001</v>
          </cell>
          <cell r="P103">
            <v>4.0190000000000001</v>
          </cell>
          <cell r="Q103" t="str">
            <v/>
          </cell>
          <cell r="T103">
            <v>0</v>
          </cell>
          <cell r="U103">
            <v>48.228399999999986</v>
          </cell>
          <cell r="V103">
            <v>48.228399999999986</v>
          </cell>
          <cell r="W103">
            <v>107.184</v>
          </cell>
          <cell r="X103">
            <v>0</v>
          </cell>
          <cell r="Y103">
            <v>-58.955600000000011</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20.267083333333332</v>
          </cell>
          <cell r="W104">
            <v>20.210999999999999</v>
          </cell>
          <cell r="X104">
            <v>3.732916666666668</v>
          </cell>
          <cell r="Y104">
            <v>3.7890000000000015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12.994800000000001</v>
          </cell>
          <cell r="W105">
            <v>22.789000000000001</v>
          </cell>
          <cell r="X105">
            <v>-0.99480000000000146</v>
          </cell>
          <cell r="Y105">
            <v>-10.789000000000001</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2.9394600000000008</v>
          </cell>
          <cell r="W106">
            <v>0</v>
          </cell>
          <cell r="X106">
            <v>3.0605399999999992</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0.218</v>
          </cell>
          <cell r="F108">
            <v>0.218</v>
          </cell>
          <cell r="G108">
            <v>0.218</v>
          </cell>
          <cell r="H108">
            <v>0.218</v>
          </cell>
          <cell r="I108">
            <v>0.218</v>
          </cell>
          <cell r="J108">
            <v>0.218</v>
          </cell>
          <cell r="K108">
            <v>0.218</v>
          </cell>
          <cell r="L108">
            <v>0.218</v>
          </cell>
          <cell r="M108">
            <v>0.218</v>
          </cell>
          <cell r="N108">
            <v>0.218</v>
          </cell>
          <cell r="O108">
            <v>0.218</v>
          </cell>
          <cell r="P108">
            <v>0.218</v>
          </cell>
          <cell r="T108">
            <v>0</v>
          </cell>
          <cell r="U108">
            <v>2.6160000000000001</v>
          </cell>
          <cell r="V108">
            <v>5.9783652200000024</v>
          </cell>
          <cell r="W108">
            <v>21.227882000000005</v>
          </cell>
          <cell r="X108">
            <v>-3.3623652200000023</v>
          </cell>
          <cell r="Y108">
            <v>-18.611882000000005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5.54528</v>
          </cell>
          <cell r="F111">
            <v>5.54528</v>
          </cell>
          <cell r="G111">
            <v>5.3664000000000005</v>
          </cell>
          <cell r="H111">
            <v>5.54528</v>
          </cell>
          <cell r="I111">
            <v>7.8664000000000005</v>
          </cell>
          <cell r="J111">
            <v>5.54528</v>
          </cell>
          <cell r="K111">
            <v>5.54528</v>
          </cell>
          <cell r="L111">
            <v>7.5086399999999998</v>
          </cell>
          <cell r="M111">
            <v>5.54528</v>
          </cell>
          <cell r="N111">
            <v>5.3664000000000005</v>
          </cell>
          <cell r="O111">
            <v>5.54528</v>
          </cell>
          <cell r="P111">
            <v>5.3664000000000005</v>
          </cell>
          <cell r="T111">
            <v>0</v>
          </cell>
          <cell r="U111">
            <v>70.291199999999989</v>
          </cell>
          <cell r="V111">
            <v>133.85639999999998</v>
          </cell>
          <cell r="W111">
            <v>139.471</v>
          </cell>
          <cell r="X111">
            <v>-63.56519999999999</v>
          </cell>
          <cell r="Y111">
            <v>-69.179800000000014</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56.679920000000003</v>
          </cell>
          <cell r="W112">
            <v>36.619</v>
          </cell>
          <cell r="X112">
            <v>-8.6799200000000027</v>
          </cell>
          <cell r="Y112">
            <v>11.381</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7.4699699999999982</v>
          </cell>
          <cell r="W113">
            <v>7.5039999999999996</v>
          </cell>
          <cell r="X113">
            <v>-0.26996999999999982</v>
          </cell>
          <cell r="Y113">
            <v>-0.30400000000000116</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0.60799999999999998</v>
          </cell>
          <cell r="W114">
            <v>6.2679999999999998</v>
          </cell>
          <cell r="X114">
            <v>1.7919999999999998</v>
          </cell>
          <cell r="Y114">
            <v>-3.8679999999999999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6.3080999999999996</v>
          </cell>
          <cell r="W115">
            <v>4.5119999999999996</v>
          </cell>
          <cell r="X115">
            <v>-0.3080999999999996</v>
          </cell>
          <cell r="Y115">
            <v>1.4880000000000004</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1.0617499999999997</v>
          </cell>
          <cell r="W117">
            <v>2.919</v>
          </cell>
          <cell r="X117">
            <v>1.3382500000000002</v>
          </cell>
          <cell r="Y117">
            <v>-0.51900000000000013</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0.49790862671494251</v>
          </cell>
          <cell r="F119">
            <v>0.49790862671494251</v>
          </cell>
          <cell r="G119">
            <v>0.50890862671494252</v>
          </cell>
          <cell r="H119">
            <v>0.49790862671494251</v>
          </cell>
          <cell r="I119">
            <v>0.49790862671494251</v>
          </cell>
          <cell r="J119">
            <v>0.50890862671494252</v>
          </cell>
          <cell r="K119">
            <v>0.5059167921879425</v>
          </cell>
          <cell r="L119">
            <v>0.5059167921879425</v>
          </cell>
          <cell r="M119">
            <v>0.51691679218794251</v>
          </cell>
          <cell r="N119">
            <v>0.5059167921879425</v>
          </cell>
          <cell r="O119">
            <v>0.51691679218794251</v>
          </cell>
          <cell r="P119">
            <v>0.51691679218794251</v>
          </cell>
          <cell r="T119">
            <v>0</v>
          </cell>
          <cell r="U119">
            <v>6.0779525134173102</v>
          </cell>
          <cell r="V119">
            <v>6.1970000000000001</v>
          </cell>
          <cell r="W119">
            <v>9.8239999999999998</v>
          </cell>
          <cell r="X119">
            <v>-0.11904748658268982</v>
          </cell>
          <cell r="Y119">
            <v>-3.7460474865826896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v>
          </cell>
          <cell r="W124">
            <v>4.1609999999999978</v>
          </cell>
          <cell r="X124">
            <v>2.4300000000000002</v>
          </cell>
          <cell r="Y124">
            <v>-0.56099999999999861</v>
          </cell>
        </row>
        <row r="125">
          <cell r="C125">
            <v>0</v>
          </cell>
          <cell r="E125">
            <v>22.180588626714943</v>
          </cell>
          <cell r="F125">
            <v>22.180188626714941</v>
          </cell>
          <cell r="G125">
            <v>22.01230862671494</v>
          </cell>
          <cell r="H125">
            <v>22.180188626714941</v>
          </cell>
          <cell r="I125">
            <v>24.501308626714941</v>
          </cell>
          <cell r="J125">
            <v>22.19118862671494</v>
          </cell>
          <cell r="K125">
            <v>22.188196792187941</v>
          </cell>
          <cell r="L125">
            <v>24.151556792187943</v>
          </cell>
          <cell r="M125">
            <v>22.199196792187941</v>
          </cell>
          <cell r="N125">
            <v>22.009316792187942</v>
          </cell>
          <cell r="O125">
            <v>22.199196792187941</v>
          </cell>
          <cell r="P125">
            <v>22.020316792187941</v>
          </cell>
          <cell r="R125">
            <v>0</v>
          </cell>
          <cell r="S125">
            <v>0</v>
          </cell>
          <cell r="T125">
            <v>0</v>
          </cell>
          <cell r="U125">
            <v>270.01355251341732</v>
          </cell>
          <cell r="V125">
            <v>334.65881855333333</v>
          </cell>
          <cell r="W125">
            <v>415.33888200000001</v>
          </cell>
          <cell r="X125">
            <v>-64.64526603991601</v>
          </cell>
          <cell r="Y125">
            <v>-145.32532948658269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T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1" refreshError="1">
        <row r="11">
          <cell r="A11">
            <v>1</v>
          </cell>
          <cell r="B11" t="str">
            <v>Net Film Revenue</v>
          </cell>
          <cell r="E11">
            <v>377.34</v>
          </cell>
          <cell r="F11">
            <v>397.2</v>
          </cell>
          <cell r="G11">
            <v>463.4</v>
          </cell>
          <cell r="H11">
            <v>383.96</v>
          </cell>
          <cell r="I11">
            <v>410.44</v>
          </cell>
          <cell r="J11">
            <v>562.70000000000005</v>
          </cell>
          <cell r="K11">
            <v>383.96</v>
          </cell>
          <cell r="L11">
            <v>410.44</v>
          </cell>
          <cell r="M11">
            <v>476.64</v>
          </cell>
          <cell r="N11">
            <v>410.44</v>
          </cell>
          <cell r="O11">
            <v>529.6</v>
          </cell>
          <cell r="P11">
            <v>496.5</v>
          </cell>
          <cell r="Q11">
            <v>0</v>
          </cell>
          <cell r="T11">
            <v>0</v>
          </cell>
          <cell r="U11">
            <v>5302.62</v>
          </cell>
          <cell r="V11">
            <v>5536.4605899999988</v>
          </cell>
          <cell r="W11">
            <v>7381.3370000000004</v>
          </cell>
          <cell r="X11">
            <v>-233.84058999999888</v>
          </cell>
          <cell r="Y11">
            <v>-2078.7170000000006</v>
          </cell>
        </row>
        <row r="12">
          <cell r="A12">
            <v>2</v>
          </cell>
          <cell r="B12" t="str">
            <v>Concession Sales</v>
          </cell>
          <cell r="E12">
            <v>76.95</v>
          </cell>
          <cell r="F12">
            <v>81</v>
          </cell>
          <cell r="G12">
            <v>94.5</v>
          </cell>
          <cell r="H12">
            <v>78.3</v>
          </cell>
          <cell r="I12">
            <v>83.7</v>
          </cell>
          <cell r="J12">
            <v>114.75</v>
          </cell>
          <cell r="K12">
            <v>78.3</v>
          </cell>
          <cell r="L12">
            <v>83.7</v>
          </cell>
          <cell r="M12">
            <v>97.2</v>
          </cell>
          <cell r="N12">
            <v>83.7</v>
          </cell>
          <cell r="O12">
            <v>108</v>
          </cell>
          <cell r="P12">
            <v>101.25</v>
          </cell>
          <cell r="T12">
            <v>0</v>
          </cell>
          <cell r="U12">
            <v>1081.3499999999999</v>
          </cell>
          <cell r="V12">
            <v>1151.98856</v>
          </cell>
          <cell r="W12">
            <v>1433.0309999999999</v>
          </cell>
          <cell r="X12">
            <v>-70.63855999999987</v>
          </cell>
          <cell r="Y12">
            <v>-351.68099999999981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321.01042000000001</v>
          </cell>
          <cell r="W15">
            <v>283.57299999999998</v>
          </cell>
          <cell r="X15">
            <v>-87.010420000000011</v>
          </cell>
          <cell r="Y15">
            <v>-49.572999999999979</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115.01553</v>
          </cell>
          <cell r="W16">
            <v>62.262999999999998</v>
          </cell>
          <cell r="X16">
            <v>-37.76403000000002</v>
          </cell>
          <cell r="Y16">
            <v>14.988499999999981</v>
          </cell>
        </row>
        <row r="17">
          <cell r="B17" t="str">
            <v>TOTAL REVENUE</v>
          </cell>
          <cell r="C17">
            <v>0</v>
          </cell>
          <cell r="E17">
            <v>480.22762500000005</v>
          </cell>
          <cell r="F17">
            <v>504.13762500000001</v>
          </cell>
          <cell r="G17">
            <v>583.83762500000012</v>
          </cell>
          <cell r="H17">
            <v>488.19762500000002</v>
          </cell>
          <cell r="I17">
            <v>520.07762500000001</v>
          </cell>
          <cell r="J17">
            <v>703.38762500000007</v>
          </cell>
          <cell r="K17">
            <v>488.19762500000002</v>
          </cell>
          <cell r="L17">
            <v>520.07762500000001</v>
          </cell>
          <cell r="M17">
            <v>599.77762500000006</v>
          </cell>
          <cell r="N17">
            <v>520.07762500000001</v>
          </cell>
          <cell r="O17">
            <v>663.53762500000005</v>
          </cell>
          <cell r="P17">
            <v>623.68762500000003</v>
          </cell>
          <cell r="R17">
            <v>0</v>
          </cell>
          <cell r="S17">
            <v>0</v>
          </cell>
          <cell r="T17">
            <v>0</v>
          </cell>
          <cell r="U17">
            <v>6695.2214999999997</v>
          </cell>
          <cell r="V17">
            <v>7124.4750999999978</v>
          </cell>
          <cell r="W17">
            <v>9160.2040000000015</v>
          </cell>
          <cell r="X17">
            <v>-429.25359999999819</v>
          </cell>
          <cell r="Y17">
            <v>-2464.9825000000019</v>
          </cell>
        </row>
        <row r="19">
          <cell r="A19">
            <v>7</v>
          </cell>
          <cell r="B19" t="str">
            <v>Film Hire</v>
          </cell>
          <cell r="E19">
            <v>175.46310000000003</v>
          </cell>
          <cell r="F19">
            <v>184.69800000000001</v>
          </cell>
          <cell r="G19">
            <v>215.48100000000002</v>
          </cell>
          <cell r="H19">
            <v>178.54140000000001</v>
          </cell>
          <cell r="I19">
            <v>190.8546</v>
          </cell>
          <cell r="J19">
            <v>261.65550000000002</v>
          </cell>
          <cell r="K19">
            <v>178.54140000000001</v>
          </cell>
          <cell r="L19">
            <v>190.8546</v>
          </cell>
          <cell r="M19">
            <v>221.63759999999999</v>
          </cell>
          <cell r="N19">
            <v>190.8546</v>
          </cell>
          <cell r="O19">
            <v>246.26400000000001</v>
          </cell>
          <cell r="P19">
            <v>230.8725</v>
          </cell>
          <cell r="U19">
            <v>2465.7183000000005</v>
          </cell>
          <cell r="V19">
            <v>2580.9407300000003</v>
          </cell>
          <cell r="W19">
            <v>3438.9110000000001</v>
          </cell>
          <cell r="X19">
            <v>-115.2224299999998</v>
          </cell>
          <cell r="Y19">
            <v>-973.1926999999996</v>
          </cell>
        </row>
        <row r="20">
          <cell r="A20">
            <v>8</v>
          </cell>
          <cell r="B20" t="str">
            <v>Concession Cost</v>
          </cell>
          <cell r="E20">
            <v>16.929000000000002</v>
          </cell>
          <cell r="F20">
            <v>17.82</v>
          </cell>
          <cell r="G20">
            <v>20.79</v>
          </cell>
          <cell r="H20">
            <v>17.226000000000003</v>
          </cell>
          <cell r="I20">
            <v>18.414000000000001</v>
          </cell>
          <cell r="J20">
            <v>25.245000000000001</v>
          </cell>
          <cell r="K20">
            <v>17.226000000000003</v>
          </cell>
          <cell r="L20">
            <v>18.414000000000001</v>
          </cell>
          <cell r="M20">
            <v>21.384</v>
          </cell>
          <cell r="N20">
            <v>18.414000000000001</v>
          </cell>
          <cell r="O20">
            <v>23.76</v>
          </cell>
          <cell r="P20">
            <v>22.274999999999999</v>
          </cell>
          <cell r="T20">
            <v>0</v>
          </cell>
          <cell r="U20">
            <v>237.89700000000002</v>
          </cell>
          <cell r="V20">
            <v>244.43542999999997</v>
          </cell>
          <cell r="W20">
            <v>337.90199999999999</v>
          </cell>
          <cell r="X20">
            <v>-6.5384299999999484</v>
          </cell>
          <cell r="Y20">
            <v>-100.005</v>
          </cell>
        </row>
        <row r="21">
          <cell r="A21">
            <v>9</v>
          </cell>
          <cell r="B21" t="str">
            <v>Less Concession Rebates</v>
          </cell>
          <cell r="E21">
            <v>-1.9237500000000001</v>
          </cell>
          <cell r="F21">
            <v>-2.0249999999999999</v>
          </cell>
          <cell r="G21">
            <v>-2.3624999999999998</v>
          </cell>
          <cell r="H21">
            <v>-1.9575</v>
          </cell>
          <cell r="I21">
            <v>-2.0924999999999998</v>
          </cell>
          <cell r="J21">
            <v>-2.8687499999999999</v>
          </cell>
          <cell r="K21">
            <v>-1.9575</v>
          </cell>
          <cell r="L21">
            <v>-2.0924999999999998</v>
          </cell>
          <cell r="M21">
            <v>-2.4300000000000002</v>
          </cell>
          <cell r="N21">
            <v>-2.0924999999999998</v>
          </cell>
          <cell r="O21">
            <v>-2.7</v>
          </cell>
          <cell r="P21">
            <v>-2.53125</v>
          </cell>
          <cell r="U21">
            <v>-27.033750000000001</v>
          </cell>
          <cell r="V21">
            <v>-35.18</v>
          </cell>
          <cell r="W21">
            <v>-51.578000000000003</v>
          </cell>
          <cell r="X21">
            <v>8.1462500000000002</v>
          </cell>
          <cell r="Y21">
            <v>24.544249999999998</v>
          </cell>
        </row>
        <row r="22">
          <cell r="A22">
            <v>10</v>
          </cell>
          <cell r="B22" t="str">
            <v>Advertising Cost</v>
          </cell>
          <cell r="E22">
            <v>8.67882</v>
          </cell>
          <cell r="F22">
            <v>9.1356000000000002</v>
          </cell>
          <cell r="G22">
            <v>10.658200000000001</v>
          </cell>
          <cell r="H22">
            <v>8.83108</v>
          </cell>
          <cell r="I22">
            <v>9.4401200000000003</v>
          </cell>
          <cell r="J22">
            <v>12.942100000000002</v>
          </cell>
          <cell r="K22">
            <v>8.83108</v>
          </cell>
          <cell r="L22">
            <v>9.4401200000000003</v>
          </cell>
          <cell r="M22">
            <v>10.962719999999999</v>
          </cell>
          <cell r="N22">
            <v>9.4401200000000003</v>
          </cell>
          <cell r="O22">
            <v>12.1808</v>
          </cell>
          <cell r="P22">
            <v>11.419499999999999</v>
          </cell>
          <cell r="T22">
            <v>0</v>
          </cell>
          <cell r="U22">
            <v>121.96026000000001</v>
          </cell>
          <cell r="V22">
            <v>116.84968000000001</v>
          </cell>
          <cell r="W22">
            <v>136.47999999999999</v>
          </cell>
          <cell r="X22">
            <v>5.1105799999999988</v>
          </cell>
          <cell r="Y22">
            <v>-14.519739999999985</v>
          </cell>
        </row>
        <row r="23">
          <cell r="A23">
            <v>11</v>
          </cell>
          <cell r="B23" t="str">
            <v>Other Cost</v>
          </cell>
          <cell r="C23">
            <v>0</v>
          </cell>
          <cell r="E23">
            <v>0.75468000000000013</v>
          </cell>
          <cell r="F23">
            <v>0.7944</v>
          </cell>
          <cell r="G23">
            <v>0.92680000000000007</v>
          </cell>
          <cell r="H23">
            <v>0.76791999999999994</v>
          </cell>
          <cell r="I23">
            <v>0.82088000000000005</v>
          </cell>
          <cell r="J23">
            <v>1.1254000000000002</v>
          </cell>
          <cell r="K23">
            <v>0.76791999999999994</v>
          </cell>
          <cell r="L23">
            <v>0.82088000000000005</v>
          </cell>
          <cell r="M23">
            <v>0.95328000000000002</v>
          </cell>
          <cell r="N23">
            <v>0.82088000000000005</v>
          </cell>
          <cell r="O23">
            <v>1.0592000000000001</v>
          </cell>
          <cell r="P23">
            <v>0.99299999999999999</v>
          </cell>
          <cell r="R23">
            <v>0</v>
          </cell>
          <cell r="S23">
            <v>0</v>
          </cell>
          <cell r="T23">
            <v>0</v>
          </cell>
          <cell r="U23">
            <v>10.605240000000002</v>
          </cell>
          <cell r="V23">
            <v>11.072921179999998</v>
          </cell>
          <cell r="W23">
            <v>14.762674000000001</v>
          </cell>
          <cell r="X23">
            <v>-0.46768117999999603</v>
          </cell>
          <cell r="Y23">
            <v>-4.1574339999999985</v>
          </cell>
        </row>
        <row r="24">
          <cell r="A24">
            <v>12</v>
          </cell>
          <cell r="B24" t="str">
            <v>Direct Payroll</v>
          </cell>
          <cell r="C24">
            <v>0</v>
          </cell>
          <cell r="E24">
            <v>33.497996330229874</v>
          </cell>
          <cell r="F24">
            <v>33.497996330229874</v>
          </cell>
          <cell r="G24">
            <v>34.597996330229876</v>
          </cell>
          <cell r="H24">
            <v>33.497996330229874</v>
          </cell>
          <cell r="I24">
            <v>33.497996330229874</v>
          </cell>
          <cell r="J24">
            <v>34.597996330229876</v>
          </cell>
          <cell r="K24">
            <v>34.150789093929873</v>
          </cell>
          <cell r="L24">
            <v>34.150789093929873</v>
          </cell>
          <cell r="M24">
            <v>35.250789093929875</v>
          </cell>
          <cell r="N24">
            <v>34.150789093929873</v>
          </cell>
          <cell r="O24">
            <v>35.250789093929875</v>
          </cell>
          <cell r="P24">
            <v>35.250789093929875</v>
          </cell>
          <cell r="R24">
            <v>0</v>
          </cell>
          <cell r="S24">
            <v>0</v>
          </cell>
          <cell r="T24">
            <v>0</v>
          </cell>
          <cell r="U24">
            <v>411.3927125449585</v>
          </cell>
          <cell r="V24">
            <v>518.26446499999986</v>
          </cell>
          <cell r="W24">
            <v>670.90099999999995</v>
          </cell>
          <cell r="X24">
            <v>-106.87175245504136</v>
          </cell>
          <cell r="Y24">
            <v>-259.50828745504145</v>
          </cell>
        </row>
        <row r="25">
          <cell r="B25" t="str">
            <v>TOTAL COST</v>
          </cell>
          <cell r="C25">
            <v>0</v>
          </cell>
          <cell r="E25">
            <v>233.39984633022991</v>
          </cell>
          <cell r="F25">
            <v>243.92099633022988</v>
          </cell>
          <cell r="G25">
            <v>280.09149633022986</v>
          </cell>
          <cell r="H25">
            <v>236.9068963302299</v>
          </cell>
          <cell r="I25">
            <v>250.93509633022987</v>
          </cell>
          <cell r="J25">
            <v>332.69724633022992</v>
          </cell>
          <cell r="K25">
            <v>237.55968909392988</v>
          </cell>
          <cell r="L25">
            <v>251.58788909392985</v>
          </cell>
          <cell r="M25">
            <v>287.75838909392985</v>
          </cell>
          <cell r="N25">
            <v>251.58788909392985</v>
          </cell>
          <cell r="O25">
            <v>315.81478909392985</v>
          </cell>
          <cell r="P25">
            <v>298.27953909392988</v>
          </cell>
          <cell r="R25">
            <v>0</v>
          </cell>
          <cell r="S25">
            <v>0</v>
          </cell>
          <cell r="T25">
            <v>0</v>
          </cell>
          <cell r="U25">
            <v>3220.5397625449586</v>
          </cell>
          <cell r="V25">
            <v>3436.3832261799998</v>
          </cell>
          <cell r="W25">
            <v>4547.3786740000005</v>
          </cell>
          <cell r="X25">
            <v>-215.84346363504119</v>
          </cell>
          <cell r="Y25">
            <v>-1326.8389114550419</v>
          </cell>
        </row>
        <row r="27">
          <cell r="B27" t="str">
            <v>GROSS MARGIN</v>
          </cell>
          <cell r="C27">
            <v>0</v>
          </cell>
          <cell r="E27">
            <v>246.82777866977014</v>
          </cell>
          <cell r="F27">
            <v>260.2166286697701</v>
          </cell>
          <cell r="G27">
            <v>303.74612866977026</v>
          </cell>
          <cell r="H27">
            <v>251.29072866977012</v>
          </cell>
          <cell r="I27">
            <v>269.14252866977017</v>
          </cell>
          <cell r="J27">
            <v>370.69037866977015</v>
          </cell>
          <cell r="K27">
            <v>250.63793590607014</v>
          </cell>
          <cell r="L27">
            <v>268.48973590607017</v>
          </cell>
          <cell r="M27">
            <v>312.01923590607021</v>
          </cell>
          <cell r="N27">
            <v>268.48973590607017</v>
          </cell>
          <cell r="O27">
            <v>347.7228359060702</v>
          </cell>
          <cell r="P27">
            <v>325.40808590607014</v>
          </cell>
          <cell r="R27">
            <v>0</v>
          </cell>
          <cell r="S27">
            <v>0</v>
          </cell>
          <cell r="T27">
            <v>0</v>
          </cell>
          <cell r="U27">
            <v>3474.681737455041</v>
          </cell>
          <cell r="V27">
            <v>3688.091873819998</v>
          </cell>
          <cell r="W27">
            <v>4612.825326000001</v>
          </cell>
          <cell r="X27">
            <v>-213.410136364957</v>
          </cell>
          <cell r="Y27">
            <v>-1138.14358854496</v>
          </cell>
        </row>
        <row r="28">
          <cell r="X28" t="str">
            <v/>
          </cell>
          <cell r="Y28" t="str">
            <v/>
          </cell>
        </row>
        <row r="29">
          <cell r="A29">
            <v>13</v>
          </cell>
          <cell r="B29" t="str">
            <v>Direct Rent</v>
          </cell>
          <cell r="E29">
            <v>94.909199999999998</v>
          </cell>
          <cell r="F29">
            <v>95.504999999999995</v>
          </cell>
          <cell r="G29">
            <v>97.491</v>
          </cell>
          <cell r="H29">
            <v>95.107799999999997</v>
          </cell>
          <cell r="I29">
            <v>95.902199999999993</v>
          </cell>
          <cell r="J29">
            <v>108.8289</v>
          </cell>
          <cell r="K29">
            <v>103.4667</v>
          </cell>
          <cell r="L29">
            <v>104.2611</v>
          </cell>
          <cell r="M29">
            <v>106.2471</v>
          </cell>
          <cell r="N29">
            <v>104.2611</v>
          </cell>
          <cell r="O29">
            <v>107.83590000000001</v>
          </cell>
          <cell r="P29">
            <v>106.8429</v>
          </cell>
          <cell r="T29">
            <v>0</v>
          </cell>
          <cell r="U29">
            <v>1220.6589000000001</v>
          </cell>
          <cell r="V29">
            <v>1142.45373</v>
          </cell>
          <cell r="W29">
            <v>1224.508</v>
          </cell>
          <cell r="X29">
            <v>78.20517000000018</v>
          </cell>
          <cell r="Y29">
            <v>-3.8490999999999076</v>
          </cell>
        </row>
        <row r="30">
          <cell r="A30">
            <v>14</v>
          </cell>
          <cell r="B30" t="str">
            <v>Light, Heat and Power</v>
          </cell>
          <cell r="E30">
            <v>10.01</v>
          </cell>
          <cell r="F30">
            <v>10.01</v>
          </cell>
          <cell r="G30">
            <v>10.01</v>
          </cell>
          <cell r="H30">
            <v>10.01</v>
          </cell>
          <cell r="I30">
            <v>10.01</v>
          </cell>
          <cell r="J30">
            <v>10.01</v>
          </cell>
          <cell r="K30">
            <v>10.01</v>
          </cell>
          <cell r="L30">
            <v>10.01</v>
          </cell>
          <cell r="M30">
            <v>10.01</v>
          </cell>
          <cell r="N30">
            <v>10.01</v>
          </cell>
          <cell r="O30">
            <v>10.01</v>
          </cell>
          <cell r="P30">
            <v>10.01</v>
          </cell>
          <cell r="T30">
            <v>0</v>
          </cell>
          <cell r="U30">
            <v>120.12</v>
          </cell>
          <cell r="V30">
            <v>125.91146000000001</v>
          </cell>
          <cell r="W30">
            <v>149.56899999999999</v>
          </cell>
          <cell r="X30">
            <v>-5.7914599999999865</v>
          </cell>
          <cell r="Y30">
            <v>-29.44899999999997</v>
          </cell>
        </row>
        <row r="31">
          <cell r="A31">
            <v>15</v>
          </cell>
          <cell r="B31" t="str">
            <v>Repair &amp; Maintenance</v>
          </cell>
          <cell r="E31">
            <v>9.9890000000000008</v>
          </cell>
          <cell r="F31">
            <v>9.9890000000000008</v>
          </cell>
          <cell r="G31">
            <v>9.9890000000000008</v>
          </cell>
          <cell r="H31">
            <v>22.989000000000001</v>
          </cell>
          <cell r="I31">
            <v>9.9890000000000008</v>
          </cell>
          <cell r="J31">
            <v>9.9890000000000008</v>
          </cell>
          <cell r="K31">
            <v>9.9890000000000008</v>
          </cell>
          <cell r="L31">
            <v>9.9890000000000008</v>
          </cell>
          <cell r="M31">
            <v>9.9890000000000008</v>
          </cell>
          <cell r="N31">
            <v>9.9890000000000008</v>
          </cell>
          <cell r="O31">
            <v>9.9890000000000008</v>
          </cell>
          <cell r="P31">
            <v>9.9890000000000008</v>
          </cell>
          <cell r="T31">
            <v>0</v>
          </cell>
          <cell r="U31">
            <v>132.86800000000002</v>
          </cell>
          <cell r="V31">
            <v>121.43692666666666</v>
          </cell>
          <cell r="W31">
            <v>216.595</v>
          </cell>
          <cell r="X31">
            <v>11.431073333333359</v>
          </cell>
          <cell r="Y31">
            <v>-83.726999999999975</v>
          </cell>
        </row>
        <row r="32">
          <cell r="A32">
            <v>16</v>
          </cell>
          <cell r="B32" t="str">
            <v>Common Area Maintenance</v>
          </cell>
          <cell r="E32">
            <v>25.33</v>
          </cell>
          <cell r="F32">
            <v>25.33</v>
          </cell>
          <cell r="G32">
            <v>25.33</v>
          </cell>
          <cell r="H32">
            <v>25.33</v>
          </cell>
          <cell r="I32">
            <v>25.33</v>
          </cell>
          <cell r="J32">
            <v>27.863</v>
          </cell>
          <cell r="K32">
            <v>27.863</v>
          </cell>
          <cell r="L32">
            <v>27.863</v>
          </cell>
          <cell r="M32">
            <v>27.863</v>
          </cell>
          <cell r="N32">
            <v>27.863</v>
          </cell>
          <cell r="O32">
            <v>27.863</v>
          </cell>
          <cell r="P32">
            <v>27.863</v>
          </cell>
          <cell r="T32">
            <v>0</v>
          </cell>
          <cell r="U32">
            <v>321.69099999999997</v>
          </cell>
          <cell r="V32">
            <v>303.95999999999998</v>
          </cell>
          <cell r="W32">
            <v>303.95999999999998</v>
          </cell>
          <cell r="X32">
            <v>17.730999999999995</v>
          </cell>
          <cell r="Y32">
            <v>17.730999999999995</v>
          </cell>
        </row>
        <row r="33">
          <cell r="A33">
            <v>17</v>
          </cell>
          <cell r="B33" t="str">
            <v>Other Overhead Costs</v>
          </cell>
          <cell r="C33">
            <v>0</v>
          </cell>
          <cell r="E33">
            <v>17.665459963302297</v>
          </cell>
          <cell r="F33">
            <v>17.665459963302297</v>
          </cell>
          <cell r="G33">
            <v>17.518379963302298</v>
          </cell>
          <cell r="H33">
            <v>17.665459963302297</v>
          </cell>
          <cell r="I33">
            <v>18.957379963302301</v>
          </cell>
          <cell r="J33">
            <v>17.6764599633023</v>
          </cell>
          <cell r="K33">
            <v>17.671987890939299</v>
          </cell>
          <cell r="L33">
            <v>19.697747890939301</v>
          </cell>
          <cell r="M33">
            <v>17.682987890939298</v>
          </cell>
          <cell r="N33">
            <v>17.513907890939297</v>
          </cell>
          <cell r="O33">
            <v>17.682987890939298</v>
          </cell>
          <cell r="P33">
            <v>17.524907890939296</v>
          </cell>
          <cell r="R33">
            <v>0</v>
          </cell>
          <cell r="S33">
            <v>0</v>
          </cell>
          <cell r="T33">
            <v>0</v>
          </cell>
          <cell r="U33">
            <v>214.92312712544958</v>
          </cell>
          <cell r="V33">
            <v>237.55307627333329</v>
          </cell>
          <cell r="W33">
            <v>275.02032600000001</v>
          </cell>
          <cell r="X33">
            <v>-22.629949147883707</v>
          </cell>
          <cell r="Y33">
            <v>-60.097198874550429</v>
          </cell>
        </row>
        <row r="35">
          <cell r="B35" t="str">
            <v>Total Overhead Expenses</v>
          </cell>
          <cell r="C35">
            <v>0</v>
          </cell>
          <cell r="E35">
            <v>157.90365996330229</v>
          </cell>
          <cell r="F35">
            <v>158.49945996330229</v>
          </cell>
          <cell r="G35">
            <v>160.33837996330229</v>
          </cell>
          <cell r="H35">
            <v>171.10225996330229</v>
          </cell>
          <cell r="I35">
            <v>160.18857996330229</v>
          </cell>
          <cell r="J35">
            <v>174.36735996330231</v>
          </cell>
          <cell r="K35">
            <v>169.00068789093933</v>
          </cell>
          <cell r="L35">
            <v>171.82084789093932</v>
          </cell>
          <cell r="M35">
            <v>171.79208789093931</v>
          </cell>
          <cell r="N35">
            <v>169.63700789093932</v>
          </cell>
          <cell r="O35">
            <v>173.38088789093931</v>
          </cell>
          <cell r="P35">
            <v>172.2298078909393</v>
          </cell>
          <cell r="R35">
            <v>0</v>
          </cell>
          <cell r="S35">
            <v>0</v>
          </cell>
          <cell r="T35">
            <v>0</v>
          </cell>
          <cell r="U35">
            <v>2010.2610271254496</v>
          </cell>
          <cell r="V35">
            <v>1931.3151929400001</v>
          </cell>
          <cell r="W35">
            <v>2169.6523259999999</v>
          </cell>
          <cell r="X35">
            <v>1533.5195272355429</v>
          </cell>
          <cell r="Y35">
            <v>-159.39129887455033</v>
          </cell>
        </row>
        <row r="36">
          <cell r="V36" t="str">
            <v/>
          </cell>
        </row>
        <row r="37">
          <cell r="B37" t="str">
            <v>E.B.I.T.D.</v>
          </cell>
          <cell r="C37">
            <v>0</v>
          </cell>
          <cell r="E37">
            <v>88.924118706467851</v>
          </cell>
          <cell r="F37">
            <v>101.71716870646782</v>
          </cell>
          <cell r="G37">
            <v>200.26200000000011</v>
          </cell>
          <cell r="H37">
            <v>80.18846870646783</v>
          </cell>
          <cell r="I37">
            <v>108.95394870646788</v>
          </cell>
          <cell r="J37">
            <v>196.32301870646785</v>
          </cell>
          <cell r="K37">
            <v>81.637248015130808</v>
          </cell>
          <cell r="L37">
            <v>96.668888015130847</v>
          </cell>
          <cell r="M37">
            <v>140.22714801513089</v>
          </cell>
          <cell r="N37">
            <v>98.85272801513085</v>
          </cell>
          <cell r="O37">
            <v>174.3419480151309</v>
          </cell>
          <cell r="P37">
            <v>153.17827801513084</v>
          </cell>
          <cell r="R37">
            <v>0</v>
          </cell>
          <cell r="S37">
            <v>0</v>
          </cell>
          <cell r="T37">
            <v>0</v>
          </cell>
          <cell r="U37">
            <v>1464.4207103295914</v>
          </cell>
          <cell r="V37">
            <v>1756.7766808799979</v>
          </cell>
          <cell r="W37">
            <v>2443.1730000000011</v>
          </cell>
          <cell r="X37">
            <v>-1746.9296636004999</v>
          </cell>
          <cell r="Y37">
            <v>-978.75228967040971</v>
          </cell>
        </row>
        <row r="38">
          <cell r="V38" t="str">
            <v/>
          </cell>
        </row>
        <row r="39">
          <cell r="A39">
            <v>18</v>
          </cell>
          <cell r="B39" t="str">
            <v>Depreciation</v>
          </cell>
          <cell r="E39">
            <v>25.501840277777777</v>
          </cell>
          <cell r="F39">
            <v>25.501840277777777</v>
          </cell>
          <cell r="G39">
            <v>25.501840277777777</v>
          </cell>
          <cell r="H39">
            <v>28.008131944444443</v>
          </cell>
          <cell r="I39">
            <v>28.008131944444443</v>
          </cell>
          <cell r="J39">
            <v>28.008131944444443</v>
          </cell>
          <cell r="K39">
            <v>28.008131944444443</v>
          </cell>
          <cell r="L39">
            <v>28.008131944444443</v>
          </cell>
          <cell r="M39">
            <v>28.008131944444443</v>
          </cell>
          <cell r="N39">
            <v>28.008131944444443</v>
          </cell>
          <cell r="O39">
            <v>28.008131944444443</v>
          </cell>
          <cell r="P39">
            <v>28.008131944444443</v>
          </cell>
          <cell r="T39">
            <v>0</v>
          </cell>
          <cell r="U39">
            <v>328.57870833333334</v>
          </cell>
          <cell r="V39">
            <v>308.70829157407411</v>
          </cell>
          <cell r="W39">
            <v>291.90600000000001</v>
          </cell>
          <cell r="X39">
            <v>19.870416759259228</v>
          </cell>
          <cell r="Y39">
            <v>36.672708333333333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21.166999999999998</v>
          </cell>
          <cell r="W40">
            <v>198.422</v>
          </cell>
          <cell r="X40">
            <v>-21.166999999999998</v>
          </cell>
          <cell r="Y40">
            <v>-198.422</v>
          </cell>
        </row>
        <row r="41">
          <cell r="A41">
            <v>20</v>
          </cell>
          <cell r="B41" t="str">
            <v>External Interest</v>
          </cell>
          <cell r="T41">
            <v>0</v>
          </cell>
          <cell r="U41">
            <v>0</v>
          </cell>
          <cell r="V41">
            <v>132.06682849589041</v>
          </cell>
          <cell r="W41">
            <v>148.93799999999999</v>
          </cell>
          <cell r="X41">
            <v>-132.06682849589041</v>
          </cell>
          <cell r="Y41">
            <v>-148.93799999999999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63.422278428690078</v>
          </cell>
          <cell r="F44">
            <v>76.215328428690043</v>
          </cell>
          <cell r="G44">
            <v>174.76015972222234</v>
          </cell>
          <cell r="H44">
            <v>52.180336762023387</v>
          </cell>
          <cell r="I44">
            <v>80.945816762023441</v>
          </cell>
          <cell r="J44">
            <v>168.31488676202341</v>
          </cell>
          <cell r="K44">
            <v>53.629116070686365</v>
          </cell>
          <cell r="L44">
            <v>68.660756070686404</v>
          </cell>
          <cell r="M44">
            <v>112.21901607068645</v>
          </cell>
          <cell r="N44">
            <v>70.844596070686407</v>
          </cell>
          <cell r="O44">
            <v>146.33381607068645</v>
          </cell>
          <cell r="P44">
            <v>125.1701460706864</v>
          </cell>
          <cell r="Q44">
            <v>0</v>
          </cell>
          <cell r="R44">
            <v>0</v>
          </cell>
          <cell r="S44">
            <v>0</v>
          </cell>
          <cell r="T44">
            <v>0</v>
          </cell>
          <cell r="U44">
            <v>1135.8420019962582</v>
          </cell>
          <cell r="V44">
            <v>1297.5579908100335</v>
          </cell>
          <cell r="W44">
            <v>1804.814000000001</v>
          </cell>
          <cell r="X44">
            <v>-161.71598881377531</v>
          </cell>
          <cell r="Y44">
            <v>-668.97199800374278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63.422278428690078</v>
          </cell>
          <cell r="F50">
            <v>76.215328428690043</v>
          </cell>
          <cell r="G50">
            <v>174.76015972222234</v>
          </cell>
          <cell r="H50">
            <v>52.180336762023387</v>
          </cell>
          <cell r="I50">
            <v>80.945816762023441</v>
          </cell>
          <cell r="J50">
            <v>168.31488676202341</v>
          </cell>
          <cell r="K50">
            <v>53.629116070686365</v>
          </cell>
          <cell r="L50">
            <v>68.660756070686404</v>
          </cell>
          <cell r="M50">
            <v>112.21901607068645</v>
          </cell>
          <cell r="N50">
            <v>70.844596070686407</v>
          </cell>
          <cell r="O50">
            <v>146.33381607068645</v>
          </cell>
          <cell r="P50">
            <v>125.1701460706864</v>
          </cell>
          <cell r="Q50">
            <v>0</v>
          </cell>
          <cell r="R50">
            <v>0</v>
          </cell>
          <cell r="S50">
            <v>0</v>
          </cell>
          <cell r="T50">
            <v>0</v>
          </cell>
          <cell r="U50">
            <v>1135.8420019962582</v>
          </cell>
          <cell r="V50">
            <v>1297.5579908100335</v>
          </cell>
          <cell r="W50">
            <v>1804.814000000001</v>
          </cell>
          <cell r="X50">
            <v>-161.71598881377531</v>
          </cell>
          <cell r="Y50">
            <v>-668.97199800374278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55.86</v>
          </cell>
          <cell r="F54">
            <v>58.8</v>
          </cell>
          <cell r="G54">
            <v>68.599999999999994</v>
          </cell>
          <cell r="H54">
            <v>56.84</v>
          </cell>
          <cell r="I54">
            <v>60.76</v>
          </cell>
          <cell r="J54">
            <v>83.3</v>
          </cell>
          <cell r="K54">
            <v>56.84</v>
          </cell>
          <cell r="L54">
            <v>60.76</v>
          </cell>
          <cell r="M54">
            <v>70.56</v>
          </cell>
          <cell r="N54">
            <v>60.76</v>
          </cell>
          <cell r="O54">
            <v>78.400000000000006</v>
          </cell>
          <cell r="P54">
            <v>73.5</v>
          </cell>
          <cell r="T54">
            <v>0</v>
          </cell>
          <cell r="U54">
            <v>784.98</v>
          </cell>
          <cell r="V54">
            <v>834</v>
          </cell>
          <cell r="W54">
            <v>1091.548</v>
          </cell>
          <cell r="X54">
            <v>-49.020000000000095</v>
          </cell>
          <cell r="Y54">
            <v>-306.5680000000001</v>
          </cell>
        </row>
        <row r="55">
          <cell r="A55">
            <v>28</v>
          </cell>
          <cell r="B55" t="str">
            <v>Admissions</v>
          </cell>
          <cell r="E55">
            <v>57</v>
          </cell>
          <cell r="F55">
            <v>60</v>
          </cell>
          <cell r="G55">
            <v>70</v>
          </cell>
          <cell r="H55">
            <v>58</v>
          </cell>
          <cell r="I55">
            <v>62</v>
          </cell>
          <cell r="J55">
            <v>85</v>
          </cell>
          <cell r="K55">
            <v>58</v>
          </cell>
          <cell r="L55">
            <v>62</v>
          </cell>
          <cell r="M55">
            <v>72</v>
          </cell>
          <cell r="N55">
            <v>62</v>
          </cell>
          <cell r="O55">
            <v>80</v>
          </cell>
          <cell r="P55">
            <v>75</v>
          </cell>
          <cell r="T55">
            <v>0</v>
          </cell>
          <cell r="U55">
            <v>801</v>
          </cell>
          <cell r="V55">
            <v>834</v>
          </cell>
          <cell r="W55">
            <v>1091.548</v>
          </cell>
          <cell r="X55">
            <v>-33</v>
          </cell>
          <cell r="Y55">
            <v>-290.548</v>
          </cell>
        </row>
        <row r="56">
          <cell r="B56" t="str">
            <v>Utilisation Rate</v>
          </cell>
          <cell r="E56">
            <v>0.26096033402922758</v>
          </cell>
          <cell r="F56">
            <v>0.2746950884518185</v>
          </cell>
          <cell r="G56">
            <v>0.25638208255503059</v>
          </cell>
          <cell r="H56">
            <v>0.26553858550342452</v>
          </cell>
          <cell r="I56">
            <v>0.28385159140021243</v>
          </cell>
          <cell r="J56">
            <v>0.31132110024539428</v>
          </cell>
          <cell r="K56">
            <v>0.26553858550342452</v>
          </cell>
          <cell r="L56">
            <v>0.28385159140021243</v>
          </cell>
          <cell r="M56">
            <v>0.26370728491374573</v>
          </cell>
          <cell r="N56">
            <v>0.28385159140021243</v>
          </cell>
          <cell r="O56">
            <v>0.29300809434860636</v>
          </cell>
          <cell r="P56">
            <v>0.34336886056477312</v>
          </cell>
          <cell r="U56">
            <v>0.2820907254485982</v>
          </cell>
          <cell r="V56">
            <v>0.29371244072925207</v>
          </cell>
          <cell r="W56">
            <v>0.36240550978236041</v>
          </cell>
          <cell r="X56">
            <v>-1.1621715280653866E-2</v>
          </cell>
          <cell r="Y56">
            <v>-8.0314784333762212E-2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6.6384419544364492</v>
          </cell>
          <cell r="W57">
            <v>6.7622651500437918</v>
          </cell>
          <cell r="X57">
            <v>-1.8441954436449137E-2</v>
          </cell>
          <cell r="Y57">
            <v>-0.1422651500437917</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2.110548392795478E-2</v>
          </cell>
          <cell r="W58">
            <v>1.8489875208244792E-2</v>
          </cell>
          <cell r="X58">
            <v>1.8945160720452228E-3</v>
          </cell>
          <cell r="Y58">
            <v>4.5101247917552108E-3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0.18164714239870572</v>
          </cell>
          <cell r="W59">
            <v>0.19980307474157918</v>
          </cell>
          <cell r="X59">
            <v>1.3352857601294288E-2</v>
          </cell>
          <cell r="Y59">
            <v>-4.8030747415791775E-3</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1.3812812470023981</v>
          </cell>
          <cell r="W60">
            <v>1.3128428616973324</v>
          </cell>
          <cell r="X60">
            <v>-3.1281247002397983E-2</v>
          </cell>
          <cell r="Y60">
            <v>3.7157138302667647E-2</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0.46617160693994947</v>
          </cell>
          <cell r="W61">
            <v>0.46589269667541255</v>
          </cell>
          <cell r="X61">
            <v>-1.1716069399493878E-3</v>
          </cell>
          <cell r="Y61">
            <v>-8.9269667541247433E-4</v>
          </cell>
        </row>
        <row r="62">
          <cell r="B62" t="str">
            <v>Direct Payroll : Net Box</v>
          </cell>
          <cell r="C62" t="str">
            <v>N.A.</v>
          </cell>
          <cell r="E62">
            <v>8.8774040203079108E-2</v>
          </cell>
          <cell r="F62">
            <v>8.4335338192925158E-2</v>
          </cell>
          <cell r="G62">
            <v>7.4661191908135249E-2</v>
          </cell>
          <cell r="H62">
            <v>8.7243453303026033E-2</v>
          </cell>
          <cell r="I62">
            <v>8.1614843412508215E-2</v>
          </cell>
          <cell r="J62">
            <v>6.1485687453758438E-2</v>
          </cell>
          <cell r="K62">
            <v>8.894361155831304E-2</v>
          </cell>
          <cell r="L62">
            <v>8.3205314038421879E-2</v>
          </cell>
          <cell r="M62">
            <v>7.3956841838557136E-2</v>
          </cell>
          <cell r="N62">
            <v>8.3205314038421879E-2</v>
          </cell>
          <cell r="O62">
            <v>6.6561157654701428E-2</v>
          </cell>
          <cell r="P62">
            <v>7.0998568165014847E-2</v>
          </cell>
          <cell r="R62" t="str">
            <v>N.A.</v>
          </cell>
          <cell r="S62" t="str">
            <v>N.A.</v>
          </cell>
          <cell r="U62">
            <v>7.7582914209383E-2</v>
          </cell>
          <cell r="V62">
            <v>9.360934780897627E-2</v>
          </cell>
          <cell r="W62">
            <v>9.0891528187915002E-2</v>
          </cell>
          <cell r="X62">
            <v>-1.6026433599593271E-2</v>
          </cell>
          <cell r="Y62">
            <v>-1.3308613978532002E-2</v>
          </cell>
        </row>
        <row r="63">
          <cell r="B63" t="str">
            <v>Direct Payroll : Net Box &amp; Conc.</v>
          </cell>
          <cell r="C63" t="str">
            <v>N.A.</v>
          </cell>
          <cell r="E63">
            <v>7.3737032138567596E-2</v>
          </cell>
          <cell r="F63">
            <v>7.0050180531639222E-2</v>
          </cell>
          <cell r="G63">
            <v>6.2014691396719612E-2</v>
          </cell>
          <cell r="H63">
            <v>7.2465703998247463E-2</v>
          </cell>
          <cell r="I63">
            <v>6.779049728868311E-2</v>
          </cell>
          <cell r="J63">
            <v>5.1070922326710275E-2</v>
          </cell>
          <cell r="K63">
            <v>7.3877880616817104E-2</v>
          </cell>
          <cell r="L63">
            <v>6.9111565738312772E-2</v>
          </cell>
          <cell r="M63">
            <v>6.1429647800658502E-2</v>
          </cell>
          <cell r="N63">
            <v>6.9111565738312772E-2</v>
          </cell>
          <cell r="O63">
            <v>5.5286683020592649E-2</v>
          </cell>
          <cell r="P63">
            <v>5.8972461888632165E-2</v>
          </cell>
          <cell r="Q63" t="str">
            <v/>
          </cell>
          <cell r="R63" t="str">
            <v>N.A.</v>
          </cell>
          <cell r="S63" t="str">
            <v>N.A.</v>
          </cell>
          <cell r="T63" t="str">
            <v>N.A.</v>
          </cell>
          <cell r="U63">
            <v>6.4441517197756024E-2</v>
          </cell>
          <cell r="V63">
            <v>7.7486492515234262E-2</v>
          </cell>
          <cell r="W63">
            <v>7.6114475819480179E-2</v>
          </cell>
          <cell r="X63">
            <v>-1.3044975317478238E-2</v>
          </cell>
          <cell r="Y63">
            <v>-1.1672958621724155E-2</v>
          </cell>
        </row>
        <row r="64">
          <cell r="B64" t="str">
            <v>Direct Payroll of Admissions (S$)</v>
          </cell>
          <cell r="C64" t="str">
            <v>N.A.</v>
          </cell>
          <cell r="E64">
            <v>0.5876841461443838</v>
          </cell>
          <cell r="F64">
            <v>0.55829993883716456</v>
          </cell>
          <cell r="G64">
            <v>0.49425709043185534</v>
          </cell>
          <cell r="H64">
            <v>0.57755166086603227</v>
          </cell>
          <cell r="I64">
            <v>0.54029026339080444</v>
          </cell>
          <cell r="J64">
            <v>0.40703525094388088</v>
          </cell>
          <cell r="K64">
            <v>0.58880670851603234</v>
          </cell>
          <cell r="L64">
            <v>0.55081917893435284</v>
          </cell>
          <cell r="M64">
            <v>0.48959429297124823</v>
          </cell>
          <cell r="N64">
            <v>0.55081917893435284</v>
          </cell>
          <cell r="O64">
            <v>0.44063486367412341</v>
          </cell>
          <cell r="P64">
            <v>0.47001052125239834</v>
          </cell>
          <cell r="Q64" t="str">
            <v/>
          </cell>
          <cell r="R64" t="str">
            <v>N.A.</v>
          </cell>
          <cell r="S64" t="str">
            <v>N.A.</v>
          </cell>
          <cell r="T64" t="str">
            <v>N.A.</v>
          </cell>
          <cell r="U64">
            <v>0.51359889206611553</v>
          </cell>
          <cell r="V64">
            <v>0.62142022182254175</v>
          </cell>
          <cell r="W64">
            <v>0.61463261349936049</v>
          </cell>
          <cell r="X64">
            <v>-0.10782132975642622</v>
          </cell>
          <cell r="Y64">
            <v>-0.10103372143324496</v>
          </cell>
        </row>
        <row r="65">
          <cell r="B65" t="str">
            <v>Gross Margin :Total Rev</v>
          </cell>
          <cell r="C65" t="str">
            <v>N.A.</v>
          </cell>
          <cell r="E65">
            <v>0.51398079956306164</v>
          </cell>
          <cell r="F65">
            <v>0.51616188867032109</v>
          </cell>
          <cell r="G65">
            <v>0.5202578862055528</v>
          </cell>
          <cell r="H65">
            <v>0.51473156730283176</v>
          </cell>
          <cell r="I65">
            <v>0.51750453342377523</v>
          </cell>
          <cell r="J65">
            <v>0.52700725104421642</v>
          </cell>
          <cell r="K65">
            <v>0.5133944187173588</v>
          </cell>
          <cell r="L65">
            <v>0.51624935009667094</v>
          </cell>
          <cell r="M65">
            <v>0.5202248681852214</v>
          </cell>
          <cell r="N65">
            <v>0.51624935009667094</v>
          </cell>
          <cell r="O65">
            <v>0.52404388659357515</v>
          </cell>
          <cell r="P65">
            <v>0.52174850496042813</v>
          </cell>
          <cell r="Q65" t="str">
            <v/>
          </cell>
          <cell r="R65" t="str">
            <v>N.A.</v>
          </cell>
          <cell r="S65" t="str">
            <v>N.A.</v>
          </cell>
          <cell r="T65" t="str">
            <v>N.A.</v>
          </cell>
          <cell r="U65">
            <v>0.51897935526928285</v>
          </cell>
          <cell r="V65">
            <v>0.51766506613518781</v>
          </cell>
          <cell r="W65">
            <v>0.50357233594361006</v>
          </cell>
          <cell r="X65">
            <v>1.3142891340950369E-3</v>
          </cell>
          <cell r="Y65">
            <v>1.5407019325672788E-2</v>
          </cell>
        </row>
        <row r="66">
          <cell r="B66" t="str">
            <v>G&amp;A % of total revenue</v>
          </cell>
          <cell r="C66" t="str">
            <v>N.A.</v>
          </cell>
          <cell r="E66">
            <v>3.6785597170305009E-2</v>
          </cell>
          <cell r="F66">
            <v>3.5040947327234895E-2</v>
          </cell>
          <cell r="G66">
            <v>3.0005568694381927E-2</v>
          </cell>
          <cell r="H66">
            <v>3.6185059202822417E-2</v>
          </cell>
          <cell r="I66">
            <v>3.6451058557464958E-2</v>
          </cell>
          <cell r="J66">
            <v>2.5130467661131084E-2</v>
          </cell>
          <cell r="K66">
            <v>3.6198430688677147E-2</v>
          </cell>
          <cell r="L66">
            <v>3.7874630524509297E-2</v>
          </cell>
          <cell r="M66">
            <v>2.9482573463688808E-2</v>
          </cell>
          <cell r="N66">
            <v>3.3675565048466173E-2</v>
          </cell>
          <cell r="O66">
            <v>2.6649563227012632E-2</v>
          </cell>
          <cell r="P66">
            <v>2.8098854600392777E-2</v>
          </cell>
          <cell r="Q66" t="str">
            <v/>
          </cell>
          <cell r="R66" t="e">
            <v>#DIV/0!</v>
          </cell>
          <cell r="S66" t="e">
            <v>#DIV/0!</v>
          </cell>
          <cell r="T66" t="e">
            <v>#DIV/0!</v>
          </cell>
          <cell r="U66">
            <v>3.2100973377124205E-2</v>
          </cell>
          <cell r="V66">
            <v>3.3343239037123364E-2</v>
          </cell>
          <cell r="W66">
            <v>3.002338441370956E-2</v>
          </cell>
          <cell r="X66">
            <v>-1.2422656599991588E-3</v>
          </cell>
          <cell r="Y66">
            <v>2.0775889634146449E-3</v>
          </cell>
        </row>
        <row r="67">
          <cell r="B67" t="str">
            <v>E.B.I.T.D. : Total Rev</v>
          </cell>
          <cell r="C67" t="str">
            <v>N.A.</v>
          </cell>
          <cell r="E67">
            <v>0.18517076918777392</v>
          </cell>
          <cell r="F67">
            <v>0.20176468420992744</v>
          </cell>
          <cell r="G67">
            <v>0.34300975378214116</v>
          </cell>
          <cell r="H67">
            <v>0.1642541147275508</v>
          </cell>
          <cell r="I67">
            <v>0.20949555118136043</v>
          </cell>
          <cell r="J67">
            <v>0.27911070898705082</v>
          </cell>
          <cell r="K67">
            <v>0.16722172299615509</v>
          </cell>
          <cell r="L67">
            <v>0.18587396067102646</v>
          </cell>
          <cell r="M67">
            <v>0.23379856495168669</v>
          </cell>
          <cell r="N67">
            <v>0.19007302614706958</v>
          </cell>
          <cell r="O67">
            <v>0.26274613744040648</v>
          </cell>
          <cell r="P67">
            <v>0.24560095771521975</v>
          </cell>
          <cell r="Q67" t="str">
            <v/>
          </cell>
          <cell r="R67" t="str">
            <v>N.A.</v>
          </cell>
          <cell r="S67" t="str">
            <v>N.A.</v>
          </cell>
          <cell r="T67" t="str">
            <v>N.A.</v>
          </cell>
          <cell r="U67">
            <v>0.21872625279530952</v>
          </cell>
          <cell r="V67">
            <v>0.24658331402968878</v>
          </cell>
          <cell r="W67">
            <v>0.26671600326804956</v>
          </cell>
          <cell r="X67">
            <v>-2.7857061234379255E-2</v>
          </cell>
          <cell r="Y67">
            <v>-4.7989750472740039E-2</v>
          </cell>
        </row>
        <row r="68">
          <cell r="B68" t="str">
            <v>No of Concession Transactions</v>
          </cell>
          <cell r="E68">
            <v>17</v>
          </cell>
          <cell r="F68">
            <v>18</v>
          </cell>
          <cell r="G68">
            <v>21</v>
          </cell>
          <cell r="H68">
            <v>17</v>
          </cell>
          <cell r="I68">
            <v>18</v>
          </cell>
          <cell r="J68">
            <v>25</v>
          </cell>
          <cell r="K68">
            <v>17</v>
          </cell>
          <cell r="L68">
            <v>18</v>
          </cell>
          <cell r="M68">
            <v>21</v>
          </cell>
          <cell r="N68">
            <v>18</v>
          </cell>
          <cell r="O68">
            <v>24</v>
          </cell>
          <cell r="P68">
            <v>22</v>
          </cell>
          <cell r="Q68" t="str">
            <v/>
          </cell>
          <cell r="R68">
            <v>26</v>
          </cell>
          <cell r="S68">
            <v>27</v>
          </cell>
          <cell r="T68">
            <v>28</v>
          </cell>
          <cell r="U68">
            <v>236</v>
          </cell>
          <cell r="V68">
            <v>219</v>
          </cell>
          <cell r="W68">
            <v>0</v>
          </cell>
          <cell r="X68">
            <v>17</v>
          </cell>
          <cell r="Y68">
            <v>236</v>
          </cell>
        </row>
        <row r="69">
          <cell r="B69" t="str">
            <v>Strike Rate %(No of Trans/Adm)</v>
          </cell>
          <cell r="E69">
            <v>0.2982456140350877</v>
          </cell>
          <cell r="F69">
            <v>0.3</v>
          </cell>
          <cell r="G69">
            <v>0.3</v>
          </cell>
          <cell r="H69">
            <v>0.29310344827586204</v>
          </cell>
          <cell r="I69">
            <v>0.29032258064516131</v>
          </cell>
          <cell r="J69">
            <v>0.29411764705882354</v>
          </cell>
          <cell r="K69">
            <v>0.29310344827586204</v>
          </cell>
          <cell r="L69">
            <v>0.29032258064516131</v>
          </cell>
          <cell r="M69">
            <v>0.29166666666666669</v>
          </cell>
          <cell r="N69">
            <v>0.29032258064516131</v>
          </cell>
          <cell r="O69">
            <v>0.3</v>
          </cell>
          <cell r="P69">
            <v>0.29333333333333333</v>
          </cell>
          <cell r="Q69" t="str">
            <v/>
          </cell>
          <cell r="R69" t="e">
            <v>#DIV/0!</v>
          </cell>
          <cell r="S69" t="e">
            <v>#DIV/0!</v>
          </cell>
          <cell r="T69" t="e">
            <v>#DIV/0!</v>
          </cell>
          <cell r="U69">
            <v>0.29463171036204744</v>
          </cell>
          <cell r="V69">
            <v>0.26258992805755393</v>
          </cell>
          <cell r="W69">
            <v>0</v>
          </cell>
          <cell r="X69">
            <v>3.2041782304493505E-2</v>
          </cell>
          <cell r="Y69">
            <v>0.29463171036204744</v>
          </cell>
        </row>
        <row r="70">
          <cell r="B70" t="str">
            <v>Ave Sales (Total Sale/No of Trans) (S$)</v>
          </cell>
          <cell r="E70">
            <v>4.526470588235294</v>
          </cell>
          <cell r="F70">
            <v>4.5</v>
          </cell>
          <cell r="G70">
            <v>4.5</v>
          </cell>
          <cell r="H70">
            <v>4.605882352941177</v>
          </cell>
          <cell r="I70">
            <v>4.6500000000000004</v>
          </cell>
          <cell r="J70">
            <v>4.59</v>
          </cell>
          <cell r="K70">
            <v>4.605882352941177</v>
          </cell>
          <cell r="L70">
            <v>4.6500000000000004</v>
          </cell>
          <cell r="M70">
            <v>4.628571428571429</v>
          </cell>
          <cell r="N70">
            <v>4.6500000000000004</v>
          </cell>
          <cell r="O70">
            <v>4.5</v>
          </cell>
          <cell r="P70">
            <v>4.6022727272727275</v>
          </cell>
          <cell r="Q70" t="str">
            <v/>
          </cell>
          <cell r="R70">
            <v>0</v>
          </cell>
          <cell r="S70">
            <v>0</v>
          </cell>
          <cell r="T70">
            <v>0</v>
          </cell>
          <cell r="U70">
            <v>4.5819915254237298</v>
          </cell>
          <cell r="V70">
            <v>5.2602217351598171</v>
          </cell>
          <cell r="W70" t="str">
            <v>N.A.</v>
          </cell>
          <cell r="X70">
            <v>-0.67823020973608728</v>
          </cell>
          <cell r="Y70" t="str">
            <v>N.A.</v>
          </cell>
        </row>
        <row r="71">
          <cell r="B71" t="str">
            <v xml:space="preserve">Total Concession Combo Sales </v>
          </cell>
          <cell r="E71">
            <v>38</v>
          </cell>
          <cell r="F71">
            <v>40</v>
          </cell>
          <cell r="G71">
            <v>48</v>
          </cell>
          <cell r="H71">
            <v>37</v>
          </cell>
          <cell r="I71">
            <v>40</v>
          </cell>
          <cell r="J71">
            <v>57</v>
          </cell>
          <cell r="K71">
            <v>38</v>
          </cell>
          <cell r="L71">
            <v>42</v>
          </cell>
          <cell r="M71">
            <v>47</v>
          </cell>
          <cell r="N71">
            <v>40</v>
          </cell>
          <cell r="O71">
            <v>54</v>
          </cell>
          <cell r="P71">
            <v>51</v>
          </cell>
          <cell r="Q71" t="str">
            <v/>
          </cell>
          <cell r="R71">
            <v>47.768999999999998</v>
          </cell>
          <cell r="S71">
            <v>48.768999999999998</v>
          </cell>
          <cell r="T71">
            <v>49.768999999999998</v>
          </cell>
          <cell r="U71">
            <v>532</v>
          </cell>
          <cell r="V71">
            <v>494</v>
          </cell>
          <cell r="W71">
            <v>0</v>
          </cell>
          <cell r="X71">
            <v>38</v>
          </cell>
          <cell r="Y71">
            <v>532</v>
          </cell>
        </row>
        <row r="72">
          <cell r="B72" t="str">
            <v>Combo Sales as % of Total Sales</v>
          </cell>
          <cell r="E72">
            <v>0.49382716049382713</v>
          </cell>
          <cell r="F72">
            <v>0.49382716049382713</v>
          </cell>
          <cell r="G72">
            <v>0.50793650793650791</v>
          </cell>
          <cell r="H72">
            <v>0.47254150702426556</v>
          </cell>
          <cell r="I72">
            <v>0.47789725209080047</v>
          </cell>
          <cell r="J72">
            <v>0.49673202614379081</v>
          </cell>
          <cell r="K72">
            <v>0.4853128991060025</v>
          </cell>
          <cell r="L72">
            <v>0.50179211469534046</v>
          </cell>
          <cell r="M72">
            <v>0.48353909465020573</v>
          </cell>
          <cell r="N72">
            <v>0.47789725209080047</v>
          </cell>
          <cell r="O72">
            <v>0.5</v>
          </cell>
          <cell r="P72">
            <v>0.50370370370370365</v>
          </cell>
          <cell r="Q72" t="str">
            <v/>
          </cell>
          <cell r="R72" t="e">
            <v>#DIV/0!</v>
          </cell>
          <cell r="S72" t="e">
            <v>#DIV/0!</v>
          </cell>
          <cell r="T72" t="e">
            <v>#DIV/0!</v>
          </cell>
          <cell r="U72">
            <v>0.49197762056688393</v>
          </cell>
          <cell r="V72">
            <v>0.42882370290204963</v>
          </cell>
          <cell r="W72">
            <v>0</v>
          </cell>
          <cell r="X72">
            <v>6.3153917664834303E-2</v>
          </cell>
          <cell r="Y72">
            <v>0.49197762056688393</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5.1360000000000001</v>
          </cell>
          <cell r="S73">
            <v>5.1360000000000001</v>
          </cell>
          <cell r="T73">
            <v>5.1360000000000001</v>
          </cell>
          <cell r="U73">
            <v>73.013999999999996</v>
          </cell>
          <cell r="V73">
            <v>67.687999999999988</v>
          </cell>
          <cell r="W73">
            <v>0</v>
          </cell>
          <cell r="X73">
            <v>5.3260000000000076</v>
          </cell>
          <cell r="Y73">
            <v>73.013999999999996</v>
          </cell>
        </row>
        <row r="74">
          <cell r="B74" t="str">
            <v>Admissions/labour hour paid</v>
          </cell>
          <cell r="E74">
            <v>10.702215546376268</v>
          </cell>
          <cell r="F74">
            <v>10.46207497820401</v>
          </cell>
          <cell r="G74">
            <v>9.5667623342900097</v>
          </cell>
          <cell r="H74">
            <v>11.6</v>
          </cell>
          <cell r="I74">
            <v>10.333333333333334</v>
          </cell>
          <cell r="J74">
            <v>12.142857142857142</v>
          </cell>
          <cell r="K74">
            <v>10.906355772846934</v>
          </cell>
          <cell r="L74">
            <v>10.333333333333334</v>
          </cell>
          <cell r="M74">
            <v>10.285714285714286</v>
          </cell>
          <cell r="N74">
            <v>11.658518239939825</v>
          </cell>
          <cell r="O74">
            <v>11.428571428571429</v>
          </cell>
          <cell r="P74">
            <v>12.5</v>
          </cell>
          <cell r="Q74" t="str">
            <v/>
          </cell>
          <cell r="R74">
            <v>0</v>
          </cell>
          <cell r="S74">
            <v>0</v>
          </cell>
          <cell r="T74">
            <v>0</v>
          </cell>
          <cell r="U74">
            <v>10.970498808447696</v>
          </cell>
          <cell r="V74">
            <v>12.321238624276093</v>
          </cell>
          <cell r="W74" t="str">
            <v>N.A.</v>
          </cell>
          <cell r="X74">
            <v>-1.3507398158283976</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48.62153</v>
          </cell>
          <cell r="W77">
            <v>3.8690000000000002</v>
          </cell>
          <cell r="X77">
            <v>-21.43403</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7.6340000000000021</v>
          </cell>
          <cell r="W78">
            <v>3.923</v>
          </cell>
          <cell r="X78">
            <v>4.3659999999999979</v>
          </cell>
          <cell r="Y78">
            <v>8.077</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58.76</v>
          </cell>
          <cell r="W82">
            <v>54.470999999999997</v>
          </cell>
          <cell r="X82">
            <v>-20.695999999999998</v>
          </cell>
          <cell r="Y82">
            <v>-16.406999999999996</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115.01553</v>
          </cell>
          <cell r="W83">
            <v>62.262999999999998</v>
          </cell>
          <cell r="X83">
            <v>-37.764030000000005</v>
          </cell>
          <cell r="Y83">
            <v>14.988499999999995</v>
          </cell>
        </row>
        <row r="84">
          <cell r="X84" t="str">
            <v/>
          </cell>
          <cell r="Y84" t="str">
            <v/>
          </cell>
        </row>
        <row r="85">
          <cell r="B85" t="str">
            <v>10 Other Cost</v>
          </cell>
          <cell r="X85" t="str">
            <v/>
          </cell>
          <cell r="Y85" t="str">
            <v/>
          </cell>
        </row>
        <row r="86">
          <cell r="A86">
            <v>61</v>
          </cell>
          <cell r="B86" t="str">
            <v>Authors Rights</v>
          </cell>
          <cell r="E86">
            <v>0.75468000000000013</v>
          </cell>
          <cell r="F86">
            <v>0.7944</v>
          </cell>
          <cell r="G86">
            <v>0.92680000000000007</v>
          </cell>
          <cell r="H86">
            <v>0.76791999999999994</v>
          </cell>
          <cell r="I86">
            <v>0.82088000000000005</v>
          </cell>
          <cell r="J86">
            <v>1.1254000000000002</v>
          </cell>
          <cell r="K86">
            <v>0.76791999999999994</v>
          </cell>
          <cell r="L86">
            <v>0.82088000000000005</v>
          </cell>
          <cell r="M86">
            <v>0.95328000000000002</v>
          </cell>
          <cell r="N86">
            <v>0.82088000000000005</v>
          </cell>
          <cell r="O86">
            <v>1.0592000000000001</v>
          </cell>
          <cell r="P86">
            <v>0.99299999999999999</v>
          </cell>
          <cell r="U86">
            <v>10.605240000000002</v>
          </cell>
          <cell r="V86">
            <v>11.072921179999998</v>
          </cell>
          <cell r="W86">
            <v>14.762674000000001</v>
          </cell>
          <cell r="X86">
            <v>-0.46768117999999603</v>
          </cell>
          <cell r="Y86">
            <v>-4.1574339999999985</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0.75468000000000013</v>
          </cell>
          <cell r="F91">
            <v>0.7944</v>
          </cell>
          <cell r="G91">
            <v>0.92680000000000007</v>
          </cell>
          <cell r="H91">
            <v>0.76791999999999994</v>
          </cell>
          <cell r="I91">
            <v>0.82088000000000005</v>
          </cell>
          <cell r="J91">
            <v>1.1254000000000002</v>
          </cell>
          <cell r="K91">
            <v>0.76791999999999994</v>
          </cell>
          <cell r="L91">
            <v>0.82088000000000005</v>
          </cell>
          <cell r="M91">
            <v>0.95328000000000002</v>
          </cell>
          <cell r="N91">
            <v>0.82088000000000005</v>
          </cell>
          <cell r="O91">
            <v>1.0592000000000001</v>
          </cell>
          <cell r="P91">
            <v>0.99299999999999999</v>
          </cell>
          <cell r="U91">
            <v>10.605240000000002</v>
          </cell>
          <cell r="V91">
            <v>11.072921179999998</v>
          </cell>
          <cell r="W91">
            <v>14.762674000000001</v>
          </cell>
          <cell r="X91">
            <v>-0.46768117999999603</v>
          </cell>
          <cell r="Y91">
            <v>-4.1574339999999985</v>
          </cell>
        </row>
        <row r="92">
          <cell r="X92" t="str">
            <v/>
          </cell>
          <cell r="Y92" t="str">
            <v/>
          </cell>
        </row>
        <row r="93">
          <cell r="B93" t="str">
            <v>11 Direct Payroll</v>
          </cell>
          <cell r="X93" t="str">
            <v/>
          </cell>
          <cell r="Y93" t="str">
            <v/>
          </cell>
        </row>
        <row r="94">
          <cell r="A94">
            <v>66</v>
          </cell>
          <cell r="B94" t="str">
            <v>Salaries</v>
          </cell>
          <cell r="E94">
            <v>30.818469663563214</v>
          </cell>
          <cell r="F94">
            <v>30.818469663563214</v>
          </cell>
          <cell r="G94">
            <v>31.918469663563215</v>
          </cell>
          <cell r="H94">
            <v>30.818469663563214</v>
          </cell>
          <cell r="I94">
            <v>30.818469663563214</v>
          </cell>
          <cell r="J94">
            <v>31.918469663563215</v>
          </cell>
          <cell r="K94">
            <v>31.471262427263216</v>
          </cell>
          <cell r="L94">
            <v>31.471262427263216</v>
          </cell>
          <cell r="M94">
            <v>32.571262427263214</v>
          </cell>
          <cell r="N94">
            <v>31.471262427263216</v>
          </cell>
          <cell r="O94">
            <v>32.571262427263214</v>
          </cell>
          <cell r="P94">
            <v>32.571262427263214</v>
          </cell>
          <cell r="T94">
            <v>0</v>
          </cell>
          <cell r="U94">
            <v>379.23839254495857</v>
          </cell>
          <cell r="V94">
            <v>474.64974999999987</v>
          </cell>
          <cell r="W94">
            <v>588.10900000000004</v>
          </cell>
          <cell r="X94">
            <v>-95.411357455041298</v>
          </cell>
          <cell r="Y94">
            <v>-208.87060745504147</v>
          </cell>
        </row>
        <row r="95">
          <cell r="A95">
            <v>67</v>
          </cell>
          <cell r="B95" t="str">
            <v>Bonus/Commission</v>
          </cell>
          <cell r="E95">
            <v>1.6555266666666666</v>
          </cell>
          <cell r="F95">
            <v>1.6555266666666666</v>
          </cell>
          <cell r="G95">
            <v>1.6555266666666666</v>
          </cell>
          <cell r="H95">
            <v>1.6555266666666666</v>
          </cell>
          <cell r="I95">
            <v>1.6555266666666666</v>
          </cell>
          <cell r="J95">
            <v>1.6555266666666666</v>
          </cell>
          <cell r="K95">
            <v>1.6555266666666666</v>
          </cell>
          <cell r="L95">
            <v>1.6555266666666666</v>
          </cell>
          <cell r="M95">
            <v>1.6555266666666666</v>
          </cell>
          <cell r="N95">
            <v>1.6555266666666666</v>
          </cell>
          <cell r="O95">
            <v>1.6555266666666666</v>
          </cell>
          <cell r="P95">
            <v>1.6555266666666666</v>
          </cell>
          <cell r="T95">
            <v>0</v>
          </cell>
          <cell r="U95">
            <v>19.866319999999998</v>
          </cell>
          <cell r="V95">
            <v>25.927974999999996</v>
          </cell>
          <cell r="W95">
            <v>50.03</v>
          </cell>
          <cell r="X95">
            <v>-6.0616549999999982</v>
          </cell>
          <cell r="Y95">
            <v>-30.163680000000003</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11.432999999999998</v>
          </cell>
          <cell r="W97">
            <v>22.122</v>
          </cell>
          <cell r="X97">
            <v>-4.7969999999999979</v>
          </cell>
          <cell r="Y97">
            <v>-15.486000000000001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6.2537400000000014</v>
          </cell>
          <cell r="W98">
            <v>10.64</v>
          </cell>
          <cell r="X98">
            <v>-0.60174000000000127</v>
          </cell>
          <cell r="Y98">
            <v>-4.9880000000000004</v>
          </cell>
        </row>
        <row r="99">
          <cell r="C99">
            <v>0</v>
          </cell>
          <cell r="E99">
            <v>33.497996330229874</v>
          </cell>
          <cell r="F99">
            <v>33.497996330229874</v>
          </cell>
          <cell r="G99">
            <v>34.597996330229876</v>
          </cell>
          <cell r="H99">
            <v>33.497996330229874</v>
          </cell>
          <cell r="I99">
            <v>33.497996330229874</v>
          </cell>
          <cell r="J99">
            <v>34.597996330229876</v>
          </cell>
          <cell r="K99">
            <v>34.150789093929873</v>
          </cell>
          <cell r="L99">
            <v>34.150789093929873</v>
          </cell>
          <cell r="M99">
            <v>35.250789093929875</v>
          </cell>
          <cell r="N99">
            <v>34.150789093929873</v>
          </cell>
          <cell r="O99">
            <v>35.250789093929875</v>
          </cell>
          <cell r="P99">
            <v>35.250789093929875</v>
          </cell>
          <cell r="R99">
            <v>0</v>
          </cell>
          <cell r="S99">
            <v>0</v>
          </cell>
          <cell r="T99">
            <v>0</v>
          </cell>
          <cell r="U99">
            <v>411.39271254495856</v>
          </cell>
          <cell r="V99">
            <v>518.26446499999986</v>
          </cell>
          <cell r="W99">
            <v>670.90099999999995</v>
          </cell>
          <cell r="X99">
            <v>-106.8717524550413</v>
          </cell>
          <cell r="Y99">
            <v>-259.5082874550414</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13.756609999999998</v>
          </cell>
          <cell r="W102">
            <v>15.471</v>
          </cell>
          <cell r="X102">
            <v>1.8433900000000047</v>
          </cell>
          <cell r="Y102">
            <v>0.12900000000000311</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23.907093333333329</v>
          </cell>
          <cell r="W104">
            <v>24.76</v>
          </cell>
          <cell r="X104">
            <v>9.2906666666671356E-2</v>
          </cell>
          <cell r="Y104">
            <v>-0.76000000000000156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9.5634599999999992</v>
          </cell>
          <cell r="W105">
            <v>11.818</v>
          </cell>
          <cell r="X105">
            <v>2.4365400000000008</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3.0898899999999991</v>
          </cell>
          <cell r="W106">
            <v>0</v>
          </cell>
          <cell r="X106">
            <v>2.9101100000000009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0.35499999999999998</v>
          </cell>
          <cell r="F108">
            <v>0.35499999999999998</v>
          </cell>
          <cell r="G108">
            <v>0.35499999999999998</v>
          </cell>
          <cell r="H108">
            <v>0.35499999999999998</v>
          </cell>
          <cell r="I108">
            <v>0.35499999999999998</v>
          </cell>
          <cell r="J108">
            <v>0.35499999999999998</v>
          </cell>
          <cell r="K108">
            <v>0.35499999999999998</v>
          </cell>
          <cell r="L108">
            <v>0.35499999999999998</v>
          </cell>
          <cell r="M108">
            <v>0.35499999999999998</v>
          </cell>
          <cell r="N108">
            <v>0.35499999999999998</v>
          </cell>
          <cell r="O108">
            <v>0.35499999999999998</v>
          </cell>
          <cell r="P108">
            <v>0.35499999999999998</v>
          </cell>
          <cell r="T108">
            <v>0</v>
          </cell>
          <cell r="U108">
            <v>4.26</v>
          </cell>
          <cell r="V108">
            <v>6.9903329400000018</v>
          </cell>
          <cell r="W108">
            <v>13.173325999999999</v>
          </cell>
          <cell r="X108">
            <v>-2.730332940000002</v>
          </cell>
          <cell r="Y108">
            <v>-8.9133259999999996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4.9004799999999999</v>
          </cell>
          <cell r="F111">
            <v>4.9004799999999999</v>
          </cell>
          <cell r="G111">
            <v>4.7423999999999999</v>
          </cell>
          <cell r="H111">
            <v>4.9004799999999999</v>
          </cell>
          <cell r="I111">
            <v>6.1924000000000001</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61.649200000000008</v>
          </cell>
          <cell r="V111">
            <v>87.973470000000006</v>
          </cell>
          <cell r="W111">
            <v>118.69</v>
          </cell>
          <cell r="X111">
            <v>-26.324269999999999</v>
          </cell>
          <cell r="Y111">
            <v>-57.04079999999999</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53.609690000000001</v>
          </cell>
          <cell r="W112">
            <v>40.445</v>
          </cell>
          <cell r="X112">
            <v>-5.6096900000000005</v>
          </cell>
          <cell r="Y112">
            <v>7.5549999999999997</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6.8279599999999991</v>
          </cell>
          <cell r="W113">
            <v>8.1020000000000003</v>
          </cell>
          <cell r="X113">
            <v>0.37203999999999926</v>
          </cell>
          <cell r="Y113">
            <v>-0.90200000000000191</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1.075</v>
          </cell>
          <cell r="W114">
            <v>1.8140000000000001</v>
          </cell>
          <cell r="X114">
            <v>1.325</v>
          </cell>
          <cell r="Y114">
            <v>0.58599999999999985</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4.5141099999999996</v>
          </cell>
          <cell r="W115">
            <v>5.0839999999999996</v>
          </cell>
          <cell r="X115">
            <v>1.4858900000000004</v>
          </cell>
          <cell r="Y115">
            <v>0.91600000000000037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0.25</v>
          </cell>
          <cell r="F117">
            <v>0.25</v>
          </cell>
          <cell r="G117">
            <v>0.25</v>
          </cell>
          <cell r="H117">
            <v>0.25</v>
          </cell>
          <cell r="I117">
            <v>0.25</v>
          </cell>
          <cell r="J117">
            <v>0.25</v>
          </cell>
          <cell r="K117">
            <v>0.25</v>
          </cell>
          <cell r="L117">
            <v>0.25</v>
          </cell>
          <cell r="M117">
            <v>0.25</v>
          </cell>
          <cell r="N117">
            <v>0.25</v>
          </cell>
          <cell r="O117">
            <v>0.25</v>
          </cell>
          <cell r="P117">
            <v>0.25</v>
          </cell>
          <cell r="T117">
            <v>0</v>
          </cell>
          <cell r="U117">
            <v>3</v>
          </cell>
          <cell r="V117">
            <v>2.2673299999999994</v>
          </cell>
          <cell r="W117">
            <v>5.5659999999999998</v>
          </cell>
          <cell r="X117">
            <v>0.7326700000000006</v>
          </cell>
          <cell r="Y117">
            <v>-2.5659999999999998</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0.45997996330229879</v>
          </cell>
          <cell r="F119">
            <v>0.45997996330229879</v>
          </cell>
          <cell r="G119">
            <v>0.4709799633022988</v>
          </cell>
          <cell r="H119">
            <v>0.45997996330229879</v>
          </cell>
          <cell r="I119">
            <v>0.45997996330229879</v>
          </cell>
          <cell r="J119">
            <v>0.4709799633022988</v>
          </cell>
          <cell r="K119">
            <v>0.46650789093929884</v>
          </cell>
          <cell r="L119">
            <v>0.46650789093929884</v>
          </cell>
          <cell r="M119">
            <v>0.4775078909392988</v>
          </cell>
          <cell r="N119">
            <v>0.46650789093929884</v>
          </cell>
          <cell r="O119">
            <v>0.4775078909392988</v>
          </cell>
          <cell r="P119">
            <v>0.4775078909392988</v>
          </cell>
          <cell r="T119">
            <v>0</v>
          </cell>
          <cell r="U119">
            <v>5.6139271254495853</v>
          </cell>
          <cell r="V119">
            <v>5.7906599999999999</v>
          </cell>
          <cell r="W119">
            <v>9.5779999999999994</v>
          </cell>
          <cell r="X119">
            <v>-0.17673287455041464</v>
          </cell>
          <cell r="Y119">
            <v>-3.9640728745504141</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2.5874699999999997</v>
          </cell>
          <cell r="W124">
            <v>4.9189999999999969</v>
          </cell>
          <cell r="X124">
            <v>1.0125299999999995</v>
          </cell>
          <cell r="Y124">
            <v>-1.3189999999999977</v>
          </cell>
        </row>
        <row r="125">
          <cell r="C125">
            <v>0</v>
          </cell>
          <cell r="E125">
            <v>17.665459963302297</v>
          </cell>
          <cell r="F125">
            <v>17.665459963302297</v>
          </cell>
          <cell r="G125">
            <v>17.518379963302298</v>
          </cell>
          <cell r="H125">
            <v>17.665459963302297</v>
          </cell>
          <cell r="I125">
            <v>18.957379963302301</v>
          </cell>
          <cell r="J125">
            <v>17.6764599633023</v>
          </cell>
          <cell r="K125">
            <v>17.671987890939299</v>
          </cell>
          <cell r="L125">
            <v>19.697747890939301</v>
          </cell>
          <cell r="M125">
            <v>17.682987890939298</v>
          </cell>
          <cell r="N125">
            <v>17.513907890939297</v>
          </cell>
          <cell r="O125">
            <v>17.682987890939298</v>
          </cell>
          <cell r="P125">
            <v>17.524907890939296</v>
          </cell>
          <cell r="R125">
            <v>0</v>
          </cell>
          <cell r="S125">
            <v>0</v>
          </cell>
          <cell r="T125">
            <v>0</v>
          </cell>
          <cell r="U125">
            <v>214.92312712544958</v>
          </cell>
          <cell r="V125">
            <v>237.55307627333329</v>
          </cell>
          <cell r="W125">
            <v>275.02032600000001</v>
          </cell>
          <cell r="X125">
            <v>-22.629949147883707</v>
          </cell>
          <cell r="Y125">
            <v>-60.097198874550429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2" refreshError="1">
        <row r="11">
          <cell r="A11">
            <v>1</v>
          </cell>
          <cell r="B11" t="str">
            <v>Net Film Revenue</v>
          </cell>
          <cell r="E11">
            <v>317.76</v>
          </cell>
          <cell r="F11">
            <v>331</v>
          </cell>
          <cell r="G11">
            <v>423.68</v>
          </cell>
          <cell r="H11">
            <v>297.89999999999998</v>
          </cell>
          <cell r="I11">
            <v>344.24</v>
          </cell>
          <cell r="J11">
            <v>496.5</v>
          </cell>
          <cell r="K11">
            <v>344.24</v>
          </cell>
          <cell r="L11">
            <v>357.48</v>
          </cell>
          <cell r="M11">
            <v>397.2</v>
          </cell>
          <cell r="N11">
            <v>337.62</v>
          </cell>
          <cell r="O11">
            <v>390.58</v>
          </cell>
          <cell r="P11">
            <v>430.3</v>
          </cell>
          <cell r="Q11">
            <v>0</v>
          </cell>
          <cell r="T11">
            <v>0</v>
          </cell>
          <cell r="U11">
            <v>4468.5</v>
          </cell>
          <cell r="V11">
            <v>4654.9493000000002</v>
          </cell>
          <cell r="W11">
            <v>6780.2759999999998</v>
          </cell>
          <cell r="X11">
            <v>-186.44930000000113</v>
          </cell>
          <cell r="Y11">
            <v>-2311.7760000000007</v>
          </cell>
        </row>
        <row r="12">
          <cell r="A12">
            <v>2</v>
          </cell>
          <cell r="B12" t="str">
            <v>Concession Sales</v>
          </cell>
          <cell r="E12">
            <v>57.6</v>
          </cell>
          <cell r="F12">
            <v>60</v>
          </cell>
          <cell r="G12">
            <v>76.8</v>
          </cell>
          <cell r="H12">
            <v>54</v>
          </cell>
          <cell r="I12">
            <v>62.4</v>
          </cell>
          <cell r="J12">
            <v>90</v>
          </cell>
          <cell r="K12">
            <v>62.4</v>
          </cell>
          <cell r="L12">
            <v>64.8</v>
          </cell>
          <cell r="M12">
            <v>72</v>
          </cell>
          <cell r="N12">
            <v>61.2</v>
          </cell>
          <cell r="O12">
            <v>70.8</v>
          </cell>
          <cell r="P12">
            <v>78</v>
          </cell>
          <cell r="T12">
            <v>0</v>
          </cell>
          <cell r="U12">
            <v>810</v>
          </cell>
          <cell r="V12">
            <v>791.82263</v>
          </cell>
          <cell r="W12">
            <v>1057.2180000000001</v>
          </cell>
          <cell r="X12">
            <v>18.177369999999883</v>
          </cell>
          <cell r="Y12">
            <v>-247.21800000000019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12</v>
          </cell>
          <cell r="F14">
            <v>12</v>
          </cell>
          <cell r="G14">
            <v>16</v>
          </cell>
          <cell r="H14">
            <v>10</v>
          </cell>
          <cell r="I14">
            <v>12</v>
          </cell>
          <cell r="J14">
            <v>15</v>
          </cell>
          <cell r="K14">
            <v>10</v>
          </cell>
          <cell r="L14">
            <v>15</v>
          </cell>
          <cell r="M14">
            <v>12</v>
          </cell>
          <cell r="N14">
            <v>10</v>
          </cell>
          <cell r="O14">
            <v>12</v>
          </cell>
          <cell r="P14">
            <v>15</v>
          </cell>
          <cell r="T14">
            <v>0</v>
          </cell>
          <cell r="U14">
            <v>151</v>
          </cell>
          <cell r="V14">
            <v>168.21816999999999</v>
          </cell>
          <cell r="W14">
            <v>200.64500000000001</v>
          </cell>
          <cell r="X14">
            <v>-17.218169999999986</v>
          </cell>
          <cell r="Y14">
            <v>-49.645000000000003</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288.80450999999999</v>
          </cell>
          <cell r="W15">
            <v>260.94299999999998</v>
          </cell>
          <cell r="X15">
            <v>-54.804509999999993</v>
          </cell>
          <cell r="Y15">
            <v>-26.942999999999984</v>
          </cell>
        </row>
        <row r="16">
          <cell r="A16">
            <v>6</v>
          </cell>
          <cell r="B16" t="str">
            <v>Other Income</v>
          </cell>
          <cell r="C16">
            <v>0</v>
          </cell>
          <cell r="E16">
            <v>6.4376250000000006</v>
          </cell>
          <cell r="F16">
            <v>6.4376250000000006</v>
          </cell>
          <cell r="G16">
            <v>6.4376250000000006</v>
          </cell>
          <cell r="H16">
            <v>6.4376250000000006</v>
          </cell>
          <cell r="I16">
            <v>6.4376250000000006</v>
          </cell>
          <cell r="J16">
            <v>6.4376250000000006</v>
          </cell>
          <cell r="K16">
            <v>6.4376250000000006</v>
          </cell>
          <cell r="L16">
            <v>6.4376250000000006</v>
          </cell>
          <cell r="M16">
            <v>6.4376250000000006</v>
          </cell>
          <cell r="N16">
            <v>6.4376250000000006</v>
          </cell>
          <cell r="O16">
            <v>6.4376250000000006</v>
          </cell>
          <cell r="P16">
            <v>6.4376250000000006</v>
          </cell>
          <cell r="R16">
            <v>0</v>
          </cell>
          <cell r="S16">
            <v>0</v>
          </cell>
          <cell r="T16">
            <v>0</v>
          </cell>
          <cell r="U16">
            <v>77.251499999999979</v>
          </cell>
          <cell r="V16">
            <v>121.23273</v>
          </cell>
          <cell r="W16">
            <v>86.550999999999988</v>
          </cell>
          <cell r="X16">
            <v>-43.981230000000025</v>
          </cell>
          <cell r="Y16">
            <v>-9.299500000000009</v>
          </cell>
        </row>
        <row r="17">
          <cell r="B17" t="str">
            <v>TOTAL REVENUE</v>
          </cell>
          <cell r="C17">
            <v>0</v>
          </cell>
          <cell r="E17">
            <v>413.29762500000004</v>
          </cell>
          <cell r="F17">
            <v>428.93762500000003</v>
          </cell>
          <cell r="G17">
            <v>542.41762500000004</v>
          </cell>
          <cell r="H17">
            <v>387.837625</v>
          </cell>
          <cell r="I17">
            <v>444.57762500000001</v>
          </cell>
          <cell r="J17">
            <v>627.43762500000003</v>
          </cell>
          <cell r="K17">
            <v>442.57762500000001</v>
          </cell>
          <cell r="L17">
            <v>463.21762500000006</v>
          </cell>
          <cell r="M17">
            <v>507.13762500000001</v>
          </cell>
          <cell r="N17">
            <v>434.75762500000002</v>
          </cell>
          <cell r="O17">
            <v>499.31762500000002</v>
          </cell>
          <cell r="P17">
            <v>549.23762499999998</v>
          </cell>
          <cell r="R17">
            <v>0</v>
          </cell>
          <cell r="S17">
            <v>0</v>
          </cell>
          <cell r="T17">
            <v>0</v>
          </cell>
          <cell r="U17">
            <v>5740.7515000000003</v>
          </cell>
          <cell r="V17">
            <v>6025.0273399999996</v>
          </cell>
          <cell r="W17">
            <v>8385.6329999999998</v>
          </cell>
          <cell r="X17">
            <v>-284.27583999999933</v>
          </cell>
          <cell r="Y17">
            <v>-2644.8814999999995</v>
          </cell>
        </row>
        <row r="19">
          <cell r="A19">
            <v>7</v>
          </cell>
          <cell r="B19" t="str">
            <v>Film Hire</v>
          </cell>
          <cell r="E19">
            <v>147.75839999999999</v>
          </cell>
          <cell r="F19">
            <v>153.91499999999999</v>
          </cell>
          <cell r="G19">
            <v>197.0112</v>
          </cell>
          <cell r="H19">
            <v>138.52349999999998</v>
          </cell>
          <cell r="I19">
            <v>160.07160000000002</v>
          </cell>
          <cell r="J19">
            <v>230.8725</v>
          </cell>
          <cell r="K19">
            <v>160.07160000000002</v>
          </cell>
          <cell r="L19">
            <v>166.22820000000002</v>
          </cell>
          <cell r="M19">
            <v>184.69800000000001</v>
          </cell>
          <cell r="N19">
            <v>156.9933</v>
          </cell>
          <cell r="O19">
            <v>181.61969999999999</v>
          </cell>
          <cell r="P19">
            <v>200.08950000000002</v>
          </cell>
          <cell r="U19">
            <v>2077.8525</v>
          </cell>
          <cell r="V19">
            <v>2163.2345749999999</v>
          </cell>
          <cell r="W19">
            <v>3170.377</v>
          </cell>
          <cell r="X19">
            <v>-85.382074999999986</v>
          </cell>
          <cell r="Y19">
            <v>-1092.5245</v>
          </cell>
        </row>
        <row r="20">
          <cell r="A20">
            <v>8</v>
          </cell>
          <cell r="B20" t="str">
            <v>Concession Cost</v>
          </cell>
          <cell r="E20">
            <v>12.671999999999999</v>
          </cell>
          <cell r="F20">
            <v>13.2</v>
          </cell>
          <cell r="G20">
            <v>16.896000000000001</v>
          </cell>
          <cell r="H20">
            <v>11.88</v>
          </cell>
          <cell r="I20">
            <v>13.728</v>
          </cell>
          <cell r="J20">
            <v>19.8</v>
          </cell>
          <cell r="K20">
            <v>13.728</v>
          </cell>
          <cell r="L20">
            <v>14.256</v>
          </cell>
          <cell r="M20">
            <v>15.84</v>
          </cell>
          <cell r="N20">
            <v>13.463999999999999</v>
          </cell>
          <cell r="O20">
            <v>15.575999999999999</v>
          </cell>
          <cell r="P20">
            <v>17.16</v>
          </cell>
          <cell r="T20">
            <v>0</v>
          </cell>
          <cell r="U20">
            <v>178.2</v>
          </cell>
          <cell r="V20">
            <v>166.74259999999998</v>
          </cell>
          <cell r="W20">
            <v>267.28199999999998</v>
          </cell>
          <cell r="X20">
            <v>11.457400000000007</v>
          </cell>
          <cell r="Y20">
            <v>-89.081999999999994</v>
          </cell>
        </row>
        <row r="21">
          <cell r="A21">
            <v>9</v>
          </cell>
          <cell r="B21" t="str">
            <v>Less Concession Rebates</v>
          </cell>
          <cell r="E21">
            <v>-1.44</v>
          </cell>
          <cell r="F21">
            <v>-1.5</v>
          </cell>
          <cell r="G21">
            <v>-1.92</v>
          </cell>
          <cell r="H21">
            <v>-1.35</v>
          </cell>
          <cell r="I21">
            <v>-1.56</v>
          </cell>
          <cell r="J21">
            <v>-2.25</v>
          </cell>
          <cell r="K21">
            <v>-1.56</v>
          </cell>
          <cell r="L21">
            <v>-1.62</v>
          </cell>
          <cell r="M21">
            <v>-1.8</v>
          </cell>
          <cell r="N21">
            <v>-1.53</v>
          </cell>
          <cell r="O21">
            <v>-1.77</v>
          </cell>
          <cell r="P21">
            <v>-1.95</v>
          </cell>
          <cell r="U21">
            <v>-20.25</v>
          </cell>
          <cell r="V21">
            <v>-25.43</v>
          </cell>
          <cell r="W21">
            <v>-48.585000000000001</v>
          </cell>
          <cell r="X21">
            <v>5.18</v>
          </cell>
          <cell r="Y21">
            <v>28.335000000000001</v>
          </cell>
        </row>
        <row r="22">
          <cell r="A22">
            <v>10</v>
          </cell>
          <cell r="B22" t="str">
            <v>Advertising Cost</v>
          </cell>
          <cell r="E22">
            <v>7.3084799999999994</v>
          </cell>
          <cell r="F22">
            <v>7.6129999999999995</v>
          </cell>
          <cell r="G22">
            <v>9.7446400000000004</v>
          </cell>
          <cell r="H22">
            <v>6.8516999999999992</v>
          </cell>
          <cell r="I22">
            <v>7.9175199999999997</v>
          </cell>
          <cell r="J22">
            <v>11.419499999999999</v>
          </cell>
          <cell r="K22">
            <v>7.9175199999999997</v>
          </cell>
          <cell r="L22">
            <v>8.2220399999999998</v>
          </cell>
          <cell r="M22">
            <v>9.1356000000000002</v>
          </cell>
          <cell r="N22">
            <v>7.7652599999999996</v>
          </cell>
          <cell r="O22">
            <v>8.9833400000000001</v>
          </cell>
          <cell r="P22">
            <v>9.8969000000000005</v>
          </cell>
          <cell r="T22">
            <v>0</v>
          </cell>
          <cell r="U22">
            <v>102.77549999999998</v>
          </cell>
          <cell r="V22">
            <v>114.00804500000001</v>
          </cell>
          <cell r="W22">
            <v>147.23500000000001</v>
          </cell>
          <cell r="X22">
            <v>-11.23254500000003</v>
          </cell>
          <cell r="Y22">
            <v>-44.459500000000034</v>
          </cell>
        </row>
        <row r="23">
          <cell r="A23">
            <v>11</v>
          </cell>
          <cell r="B23" t="str">
            <v>Other Cost</v>
          </cell>
          <cell r="C23">
            <v>0</v>
          </cell>
          <cell r="E23">
            <v>0.63551999999999997</v>
          </cell>
          <cell r="F23">
            <v>0.66200000000000003</v>
          </cell>
          <cell r="G23">
            <v>0.84736</v>
          </cell>
          <cell r="H23">
            <v>0.5958</v>
          </cell>
          <cell r="I23">
            <v>0.68847999999999998</v>
          </cell>
          <cell r="J23">
            <v>0.99299999999999999</v>
          </cell>
          <cell r="K23">
            <v>0.68847999999999998</v>
          </cell>
          <cell r="L23">
            <v>0.71496000000000004</v>
          </cell>
          <cell r="M23">
            <v>0.7944</v>
          </cell>
          <cell r="N23">
            <v>0.67524000000000006</v>
          </cell>
          <cell r="O23">
            <v>0.78115999999999997</v>
          </cell>
          <cell r="P23">
            <v>0.86060000000000003</v>
          </cell>
          <cell r="R23">
            <v>0</v>
          </cell>
          <cell r="S23">
            <v>0</v>
          </cell>
          <cell r="T23">
            <v>0</v>
          </cell>
          <cell r="U23">
            <v>8.9370000000000012</v>
          </cell>
          <cell r="V23">
            <v>9.3098986000000004</v>
          </cell>
          <cell r="W23">
            <v>13.560551999999999</v>
          </cell>
          <cell r="X23">
            <v>-0.37289859999999919</v>
          </cell>
          <cell r="Y23">
            <v>-4.6235519999999983</v>
          </cell>
        </row>
        <row r="24">
          <cell r="A24">
            <v>12</v>
          </cell>
          <cell r="B24" t="str">
            <v>Direct Payroll</v>
          </cell>
          <cell r="C24">
            <v>0</v>
          </cell>
          <cell r="E24">
            <v>31.82965695689655</v>
          </cell>
          <cell r="F24">
            <v>31.82965695689655</v>
          </cell>
          <cell r="G24">
            <v>31.82965695689655</v>
          </cell>
          <cell r="H24">
            <v>31.82965695689655</v>
          </cell>
          <cell r="I24">
            <v>31.82965695689655</v>
          </cell>
          <cell r="J24">
            <v>31.82965695689655</v>
          </cell>
          <cell r="K24">
            <v>32.483311881896547</v>
          </cell>
          <cell r="L24">
            <v>32.483311881896547</v>
          </cell>
          <cell r="M24">
            <v>32.483311881896547</v>
          </cell>
          <cell r="N24">
            <v>32.483311881896547</v>
          </cell>
          <cell r="O24">
            <v>32.483311881896547</v>
          </cell>
          <cell r="P24">
            <v>32.483311881896547</v>
          </cell>
          <cell r="R24">
            <v>0</v>
          </cell>
          <cell r="S24">
            <v>0</v>
          </cell>
          <cell r="T24">
            <v>0</v>
          </cell>
          <cell r="U24">
            <v>385.87781303275858</v>
          </cell>
          <cell r="V24">
            <v>467.71003666666684</v>
          </cell>
          <cell r="W24">
            <v>659.72299999999996</v>
          </cell>
          <cell r="X24">
            <v>-81.832223633908256</v>
          </cell>
          <cell r="Y24">
            <v>-273.84518696724137</v>
          </cell>
        </row>
        <row r="25">
          <cell r="B25" t="str">
            <v>TOTAL COST</v>
          </cell>
          <cell r="C25">
            <v>0</v>
          </cell>
          <cell r="E25">
            <v>198.76405695689655</v>
          </cell>
          <cell r="F25">
            <v>205.71965695689656</v>
          </cell>
          <cell r="G25">
            <v>254.40885695689656</v>
          </cell>
          <cell r="H25">
            <v>188.33065695689652</v>
          </cell>
          <cell r="I25">
            <v>212.67525695689656</v>
          </cell>
          <cell r="J25">
            <v>292.66465695689652</v>
          </cell>
          <cell r="K25">
            <v>213.32891188189657</v>
          </cell>
          <cell r="L25">
            <v>220.28451188189655</v>
          </cell>
          <cell r="M25">
            <v>241.15131188189656</v>
          </cell>
          <cell r="N25">
            <v>209.85111188189657</v>
          </cell>
          <cell r="O25">
            <v>237.67351188189653</v>
          </cell>
          <cell r="P25">
            <v>258.54031188189657</v>
          </cell>
          <cell r="R25">
            <v>0</v>
          </cell>
          <cell r="S25">
            <v>0</v>
          </cell>
          <cell r="T25">
            <v>0</v>
          </cell>
          <cell r="U25">
            <v>2733.392813032759</v>
          </cell>
          <cell r="V25">
            <v>2895.575155266667</v>
          </cell>
          <cell r="W25">
            <v>4209.5925520000001</v>
          </cell>
          <cell r="X25">
            <v>-162.182342233908</v>
          </cell>
          <cell r="Y25">
            <v>-1476.199738967241</v>
          </cell>
        </row>
        <row r="27">
          <cell r="B27" t="str">
            <v>GROSS MARGIN</v>
          </cell>
          <cell r="C27">
            <v>0</v>
          </cell>
          <cell r="E27">
            <v>214.53356804310349</v>
          </cell>
          <cell r="F27">
            <v>223.21796804310347</v>
          </cell>
          <cell r="G27">
            <v>288.00876804310349</v>
          </cell>
          <cell r="H27">
            <v>199.50696804310348</v>
          </cell>
          <cell r="I27">
            <v>231.90236804310345</v>
          </cell>
          <cell r="J27">
            <v>334.7729680431035</v>
          </cell>
          <cell r="K27">
            <v>229.24871311810344</v>
          </cell>
          <cell r="L27">
            <v>242.93311311810351</v>
          </cell>
          <cell r="M27">
            <v>265.98631311810345</v>
          </cell>
          <cell r="N27">
            <v>224.90651311810345</v>
          </cell>
          <cell r="O27">
            <v>261.64411311810352</v>
          </cell>
          <cell r="P27">
            <v>290.69731311810341</v>
          </cell>
          <cell r="R27">
            <v>0</v>
          </cell>
          <cell r="S27">
            <v>0</v>
          </cell>
          <cell r="T27">
            <v>0</v>
          </cell>
          <cell r="U27">
            <v>3007.3586869672413</v>
          </cell>
          <cell r="V27">
            <v>3129.4521847333326</v>
          </cell>
          <cell r="W27">
            <v>4176.0404479999997</v>
          </cell>
          <cell r="X27">
            <v>-122.09349776609133</v>
          </cell>
          <cell r="Y27">
            <v>-1168.6817610327585</v>
          </cell>
        </row>
        <row r="28">
          <cell r="X28" t="str">
            <v/>
          </cell>
          <cell r="Y28" t="str">
            <v/>
          </cell>
        </row>
        <row r="29">
          <cell r="A29">
            <v>13</v>
          </cell>
          <cell r="B29" t="str">
            <v>Direct Rent</v>
          </cell>
          <cell r="E29">
            <v>95.525500000000008</v>
          </cell>
          <cell r="F29">
            <v>95.525500000000008</v>
          </cell>
          <cell r="G29">
            <v>95.525500000000008</v>
          </cell>
          <cell r="H29">
            <v>95.525500000000008</v>
          </cell>
          <cell r="I29">
            <v>95.525500000000008</v>
          </cell>
          <cell r="J29">
            <v>95.525500000000008</v>
          </cell>
          <cell r="K29">
            <v>95.525500000000008</v>
          </cell>
          <cell r="L29">
            <v>95.525500000000008</v>
          </cell>
          <cell r="M29">
            <v>95.525500000000008</v>
          </cell>
          <cell r="N29">
            <v>95.525500000000008</v>
          </cell>
          <cell r="O29">
            <v>95.525500000000008</v>
          </cell>
          <cell r="P29">
            <v>95.525500000000008</v>
          </cell>
          <cell r="T29">
            <v>0</v>
          </cell>
          <cell r="U29">
            <v>1146.3059999999998</v>
          </cell>
          <cell r="V29">
            <v>1146.59656</v>
          </cell>
          <cell r="W29">
            <v>1157.9059999999999</v>
          </cell>
          <cell r="X29">
            <v>-0.29056000000014137</v>
          </cell>
          <cell r="Y29">
            <v>-11.600000000000136</v>
          </cell>
        </row>
        <row r="30">
          <cell r="A30">
            <v>14</v>
          </cell>
          <cell r="B30" t="str">
            <v>Light, Heat and Power</v>
          </cell>
          <cell r="E30">
            <v>13.4</v>
          </cell>
          <cell r="F30">
            <v>13.4</v>
          </cell>
          <cell r="G30">
            <v>13.4</v>
          </cell>
          <cell r="H30">
            <v>13.4</v>
          </cell>
          <cell r="I30">
            <v>13.4</v>
          </cell>
          <cell r="J30">
            <v>13.4</v>
          </cell>
          <cell r="K30">
            <v>13.4</v>
          </cell>
          <cell r="L30">
            <v>13.4</v>
          </cell>
          <cell r="M30">
            <v>13.4</v>
          </cell>
          <cell r="N30">
            <v>13.4</v>
          </cell>
          <cell r="O30">
            <v>13.4</v>
          </cell>
          <cell r="P30">
            <v>13.4</v>
          </cell>
          <cell r="T30">
            <v>0</v>
          </cell>
          <cell r="U30">
            <v>160.80000000000001</v>
          </cell>
          <cell r="V30">
            <v>162.47427999999999</v>
          </cell>
          <cell r="W30">
            <v>187.61699999999999</v>
          </cell>
          <cell r="X30">
            <v>-1.6742799999999534</v>
          </cell>
          <cell r="Y30">
            <v>-26.81699999999995</v>
          </cell>
        </row>
        <row r="31">
          <cell r="A31">
            <v>15</v>
          </cell>
          <cell r="B31" t="str">
            <v>Repair &amp; Maintenance</v>
          </cell>
          <cell r="E31">
            <v>10.536</v>
          </cell>
          <cell r="F31">
            <v>10.536</v>
          </cell>
          <cell r="G31">
            <v>15.536</v>
          </cell>
          <cell r="H31">
            <v>15.536</v>
          </cell>
          <cell r="I31">
            <v>10.536</v>
          </cell>
          <cell r="J31">
            <v>10.536</v>
          </cell>
          <cell r="K31">
            <v>10.536</v>
          </cell>
          <cell r="L31">
            <v>10.536</v>
          </cell>
          <cell r="M31">
            <v>52.536000000000001</v>
          </cell>
          <cell r="N31">
            <v>10.536</v>
          </cell>
          <cell r="O31">
            <v>10.536</v>
          </cell>
          <cell r="P31">
            <v>10.536</v>
          </cell>
          <cell r="T31">
            <v>0</v>
          </cell>
          <cell r="U31">
            <v>178.43200000000002</v>
          </cell>
          <cell r="V31">
            <v>146.07933666666668</v>
          </cell>
          <cell r="W31">
            <v>222.77800000000002</v>
          </cell>
          <cell r="X31">
            <v>32.352663333333339</v>
          </cell>
          <cell r="Y31">
            <v>-44.346000000000004</v>
          </cell>
        </row>
        <row r="32">
          <cell r="A32">
            <v>16</v>
          </cell>
          <cell r="B32" t="str">
            <v>Common Area Maintenance</v>
          </cell>
          <cell r="E32">
            <v>23.380500000000001</v>
          </cell>
          <cell r="F32">
            <v>23.380500000000001</v>
          </cell>
          <cell r="G32">
            <v>23.380500000000001</v>
          </cell>
          <cell r="H32">
            <v>23.380500000000001</v>
          </cell>
          <cell r="I32">
            <v>23.380500000000001</v>
          </cell>
          <cell r="J32">
            <v>23.380500000000001</v>
          </cell>
          <cell r="K32">
            <v>23.380500000000001</v>
          </cell>
          <cell r="L32">
            <v>23.380500000000001</v>
          </cell>
          <cell r="M32">
            <v>23.380500000000001</v>
          </cell>
          <cell r="N32">
            <v>23.380500000000001</v>
          </cell>
          <cell r="O32">
            <v>23.380500000000001</v>
          </cell>
          <cell r="P32">
            <v>23.380500000000001</v>
          </cell>
          <cell r="T32">
            <v>0</v>
          </cell>
          <cell r="U32">
            <v>280.56600000000003</v>
          </cell>
          <cell r="V32">
            <v>280.56414000000007</v>
          </cell>
          <cell r="W32">
            <v>276.94799999999998</v>
          </cell>
          <cell r="X32">
            <v>1.8599999999651118E-3</v>
          </cell>
          <cell r="Y32">
            <v>3.6180000000000518</v>
          </cell>
        </row>
        <row r="33">
          <cell r="A33">
            <v>17</v>
          </cell>
          <cell r="B33" t="str">
            <v>Other Overhead Costs</v>
          </cell>
          <cell r="C33">
            <v>0</v>
          </cell>
          <cell r="E33">
            <v>17.224726569568965</v>
          </cell>
          <cell r="F33">
            <v>17.413206569568967</v>
          </cell>
          <cell r="G33">
            <v>17.255126569568965</v>
          </cell>
          <cell r="H33">
            <v>17.413206569568967</v>
          </cell>
          <cell r="I33">
            <v>20.255126569568969</v>
          </cell>
          <cell r="J33">
            <v>17.413206569568967</v>
          </cell>
          <cell r="K33">
            <v>17.419743118818968</v>
          </cell>
          <cell r="L33">
            <v>19.445503118818966</v>
          </cell>
          <cell r="M33">
            <v>17.419743118818968</v>
          </cell>
          <cell r="N33">
            <v>17.261663118818966</v>
          </cell>
          <cell r="O33">
            <v>17.419743118818968</v>
          </cell>
          <cell r="P33">
            <v>17.261663118818966</v>
          </cell>
          <cell r="R33">
            <v>0</v>
          </cell>
          <cell r="S33">
            <v>0</v>
          </cell>
          <cell r="T33">
            <v>0</v>
          </cell>
          <cell r="U33">
            <v>213.20265813032759</v>
          </cell>
          <cell r="V33">
            <v>253.71766661333336</v>
          </cell>
          <cell r="W33">
            <v>305.630448</v>
          </cell>
          <cell r="X33">
            <v>-40.515008483005772</v>
          </cell>
          <cell r="Y33">
            <v>-92.427789869672409</v>
          </cell>
        </row>
        <row r="35">
          <cell r="B35" t="str">
            <v>Total Overhead Expenses</v>
          </cell>
          <cell r="C35">
            <v>0</v>
          </cell>
          <cell r="E35">
            <v>160.06672656956897</v>
          </cell>
          <cell r="F35">
            <v>160.25520656956897</v>
          </cell>
          <cell r="G35">
            <v>165.09712656956899</v>
          </cell>
          <cell r="H35">
            <v>165.25520656956897</v>
          </cell>
          <cell r="I35">
            <v>163.09712656956899</v>
          </cell>
          <cell r="J35">
            <v>160.25520656956897</v>
          </cell>
          <cell r="K35">
            <v>160.26174311881897</v>
          </cell>
          <cell r="L35">
            <v>162.28750311881899</v>
          </cell>
          <cell r="M35">
            <v>202.26174311881897</v>
          </cell>
          <cell r="N35">
            <v>160.10366311881899</v>
          </cell>
          <cell r="O35">
            <v>160.26174311881897</v>
          </cell>
          <cell r="P35">
            <v>160.10366311881899</v>
          </cell>
          <cell r="R35">
            <v>0</v>
          </cell>
          <cell r="S35">
            <v>0</v>
          </cell>
          <cell r="T35">
            <v>0</v>
          </cell>
          <cell r="U35">
            <v>1979.3066581303276</v>
          </cell>
          <cell r="V35">
            <v>1989.4319832799999</v>
          </cell>
          <cell r="W35">
            <v>2150.8794479999997</v>
          </cell>
          <cell r="X35">
            <v>-10.125325149672335</v>
          </cell>
          <cell r="Y35">
            <v>-171.57278986967208</v>
          </cell>
        </row>
        <row r="37">
          <cell r="B37" t="str">
            <v>E.B.I.T.D.</v>
          </cell>
          <cell r="C37">
            <v>0</v>
          </cell>
          <cell r="E37">
            <v>54.466841473534515</v>
          </cell>
          <cell r="F37">
            <v>62.962761473534499</v>
          </cell>
          <cell r="G37">
            <v>122.9116414735345</v>
          </cell>
          <cell r="H37">
            <v>34.251761473534515</v>
          </cell>
          <cell r="I37">
            <v>68.805241473534466</v>
          </cell>
          <cell r="J37">
            <v>174.51776147353453</v>
          </cell>
          <cell r="K37">
            <v>68.986969999284469</v>
          </cell>
          <cell r="L37">
            <v>80.645609999284517</v>
          </cell>
          <cell r="M37">
            <v>63.724569999284483</v>
          </cell>
          <cell r="N37">
            <v>64.802849999284462</v>
          </cell>
          <cell r="O37">
            <v>101.38236999928455</v>
          </cell>
          <cell r="P37">
            <v>130.59364999928442</v>
          </cell>
          <cell r="R37">
            <v>0</v>
          </cell>
          <cell r="S37">
            <v>0</v>
          </cell>
          <cell r="T37">
            <v>0</v>
          </cell>
          <cell r="U37">
            <v>1028.0520288369137</v>
          </cell>
          <cell r="V37">
            <v>1140.0202014533327</v>
          </cell>
          <cell r="W37">
            <v>2025.1610000000001</v>
          </cell>
          <cell r="X37">
            <v>-111.968172616419</v>
          </cell>
          <cell r="Y37">
            <v>-997.10897116308638</v>
          </cell>
        </row>
        <row r="39">
          <cell r="A39">
            <v>18</v>
          </cell>
          <cell r="B39" t="str">
            <v>Depreciation</v>
          </cell>
          <cell r="E39">
            <v>32.664836111111114</v>
          </cell>
          <cell r="F39">
            <v>32.664836111111114</v>
          </cell>
          <cell r="G39">
            <v>32.664836111111114</v>
          </cell>
          <cell r="H39">
            <v>32.664836111111114</v>
          </cell>
          <cell r="I39">
            <v>32.664836111111114</v>
          </cell>
          <cell r="J39">
            <v>32.664836111111114</v>
          </cell>
          <cell r="K39">
            <v>33.641502777777781</v>
          </cell>
          <cell r="L39">
            <v>33.641502777777781</v>
          </cell>
          <cell r="M39">
            <v>33.641502777777781</v>
          </cell>
          <cell r="N39">
            <v>33.641502777777781</v>
          </cell>
          <cell r="O39">
            <v>33.641502777777781</v>
          </cell>
          <cell r="P39">
            <v>33.641502777777781</v>
          </cell>
          <cell r="T39">
            <v>0</v>
          </cell>
          <cell r="U39">
            <v>397.83803333333333</v>
          </cell>
          <cell r="V39">
            <v>392.34369657407404</v>
          </cell>
          <cell r="W39">
            <v>383.59</v>
          </cell>
          <cell r="X39">
            <v>5.4943367592592836</v>
          </cell>
          <cell r="Y39">
            <v>14.248033333333296</v>
          </cell>
        </row>
        <row r="40">
          <cell r="A40">
            <v>19</v>
          </cell>
          <cell r="B40" t="str">
            <v>Fixed Assets Written Off</v>
          </cell>
          <cell r="E40">
            <v>5.8293400000000002</v>
          </cell>
          <cell r="F40">
            <v>0</v>
          </cell>
          <cell r="G40">
            <v>0</v>
          </cell>
          <cell r="H40">
            <v>0</v>
          </cell>
          <cell r="I40">
            <v>0</v>
          </cell>
          <cell r="J40">
            <v>0</v>
          </cell>
          <cell r="K40">
            <v>0</v>
          </cell>
          <cell r="L40">
            <v>0</v>
          </cell>
          <cell r="M40">
            <v>0</v>
          </cell>
          <cell r="N40">
            <v>0</v>
          </cell>
          <cell r="O40">
            <v>0</v>
          </cell>
          <cell r="P40">
            <v>0</v>
          </cell>
          <cell r="T40">
            <v>0</v>
          </cell>
          <cell r="U40">
            <v>5.8293400000000002</v>
          </cell>
          <cell r="V40">
            <v>22.727</v>
          </cell>
          <cell r="W40">
            <v>183.446</v>
          </cell>
          <cell r="X40">
            <v>-16.897660000000002</v>
          </cell>
          <cell r="Y40">
            <v>-177.61666</v>
          </cell>
        </row>
        <row r="41">
          <cell r="A41">
            <v>20</v>
          </cell>
          <cell r="B41" t="str">
            <v>External Interest</v>
          </cell>
          <cell r="T41">
            <v>0</v>
          </cell>
          <cell r="U41">
            <v>0</v>
          </cell>
          <cell r="V41">
            <v>175.00614948356167</v>
          </cell>
          <cell r="W41">
            <v>197.39400000000001</v>
          </cell>
          <cell r="X41">
            <v>-175.00614948356167</v>
          </cell>
          <cell r="Y41">
            <v>-197.39400000000001</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2.7230799999999999</v>
          </cell>
          <cell r="W43">
            <v>0.90700000000000003</v>
          </cell>
          <cell r="X43">
            <v>-2.7230799999999999</v>
          </cell>
          <cell r="Y43">
            <v>-0.90700000000000003</v>
          </cell>
        </row>
        <row r="44">
          <cell r="B44" t="str">
            <v>E.B.T.</v>
          </cell>
          <cell r="C44">
            <v>0</v>
          </cell>
          <cell r="E44">
            <v>15.972665362423401</v>
          </cell>
          <cell r="F44">
            <v>30.297925362423385</v>
          </cell>
          <cell r="G44">
            <v>90.246805362423387</v>
          </cell>
          <cell r="H44">
            <v>1.5869253624234005</v>
          </cell>
          <cell r="I44">
            <v>36.140405362423351</v>
          </cell>
          <cell r="J44">
            <v>141.85292536242343</v>
          </cell>
          <cell r="K44">
            <v>35.345467221506688</v>
          </cell>
          <cell r="L44">
            <v>47.004107221506736</v>
          </cell>
          <cell r="M44">
            <v>30.083067221506703</v>
          </cell>
          <cell r="N44">
            <v>31.161347221506681</v>
          </cell>
          <cell r="O44">
            <v>67.740867221506761</v>
          </cell>
          <cell r="P44">
            <v>96.952147221506635</v>
          </cell>
          <cell r="Q44">
            <v>0</v>
          </cell>
          <cell r="R44">
            <v>0</v>
          </cell>
          <cell r="S44">
            <v>0</v>
          </cell>
          <cell r="T44">
            <v>0</v>
          </cell>
          <cell r="U44">
            <v>624.38465550358035</v>
          </cell>
          <cell r="V44">
            <v>552.66643539569691</v>
          </cell>
          <cell r="W44">
            <v>1261.6379999999999</v>
          </cell>
          <cell r="X44">
            <v>71.71822010788344</v>
          </cell>
          <cell r="Y44">
            <v>-637.25334449641957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15.972665362423401</v>
          </cell>
          <cell r="F50">
            <v>30.297925362423385</v>
          </cell>
          <cell r="G50">
            <v>90.246805362423387</v>
          </cell>
          <cell r="H50">
            <v>1.5869253624234005</v>
          </cell>
          <cell r="I50">
            <v>36.140405362423351</v>
          </cell>
          <cell r="J50">
            <v>141.85292536242343</v>
          </cell>
          <cell r="K50">
            <v>35.345467221506688</v>
          </cell>
          <cell r="L50">
            <v>47.004107221506736</v>
          </cell>
          <cell r="M50">
            <v>30.083067221506703</v>
          </cell>
          <cell r="N50">
            <v>31.161347221506681</v>
          </cell>
          <cell r="O50">
            <v>67.740867221506761</v>
          </cell>
          <cell r="P50">
            <v>96.952147221506635</v>
          </cell>
          <cell r="Q50">
            <v>0</v>
          </cell>
          <cell r="R50">
            <v>0</v>
          </cell>
          <cell r="S50">
            <v>0</v>
          </cell>
          <cell r="T50">
            <v>0</v>
          </cell>
          <cell r="U50">
            <v>624.38465550358035</v>
          </cell>
          <cell r="V50">
            <v>552.66643539569691</v>
          </cell>
          <cell r="W50">
            <v>1261.6379999999999</v>
          </cell>
          <cell r="X50">
            <v>71.71822010788344</v>
          </cell>
          <cell r="Y50">
            <v>-637.25334449641957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47.04</v>
          </cell>
          <cell r="F54">
            <v>49</v>
          </cell>
          <cell r="G54">
            <v>62.72</v>
          </cell>
          <cell r="H54">
            <v>44.1</v>
          </cell>
          <cell r="I54">
            <v>50.96</v>
          </cell>
          <cell r="J54">
            <v>73.5</v>
          </cell>
          <cell r="K54">
            <v>50.96</v>
          </cell>
          <cell r="L54">
            <v>52.92</v>
          </cell>
          <cell r="M54">
            <v>58.8</v>
          </cell>
          <cell r="N54">
            <v>49.98</v>
          </cell>
          <cell r="O54">
            <v>57.82</v>
          </cell>
          <cell r="P54">
            <v>63.7</v>
          </cell>
          <cell r="T54">
            <v>0</v>
          </cell>
          <cell r="U54">
            <v>661.5</v>
          </cell>
          <cell r="V54">
            <v>701</v>
          </cell>
          <cell r="W54">
            <v>1003.141</v>
          </cell>
          <cell r="X54">
            <v>-39.499999999999886</v>
          </cell>
          <cell r="Y54">
            <v>-341.64099999999985</v>
          </cell>
        </row>
        <row r="55">
          <cell r="A55">
            <v>28</v>
          </cell>
          <cell r="B55" t="str">
            <v>Admissions</v>
          </cell>
          <cell r="E55">
            <v>48</v>
          </cell>
          <cell r="F55">
            <v>50</v>
          </cell>
          <cell r="G55">
            <v>64</v>
          </cell>
          <cell r="H55">
            <v>45</v>
          </cell>
          <cell r="I55">
            <v>52</v>
          </cell>
          <cell r="J55">
            <v>75</v>
          </cell>
          <cell r="K55">
            <v>52</v>
          </cell>
          <cell r="L55">
            <v>54</v>
          </cell>
          <cell r="M55">
            <v>60</v>
          </cell>
          <cell r="N55">
            <v>51</v>
          </cell>
          <cell r="O55">
            <v>59</v>
          </cell>
          <cell r="P55">
            <v>65</v>
          </cell>
          <cell r="T55">
            <v>0</v>
          </cell>
          <cell r="U55">
            <v>675</v>
          </cell>
          <cell r="V55">
            <v>701</v>
          </cell>
          <cell r="W55">
            <v>1003.141</v>
          </cell>
          <cell r="X55">
            <v>-26</v>
          </cell>
          <cell r="Y55">
            <v>-328.14099999999996</v>
          </cell>
        </row>
        <row r="56">
          <cell r="B56" t="str">
            <v>Utilisation Rate</v>
          </cell>
          <cell r="E56">
            <v>0.20748322843903452</v>
          </cell>
          <cell r="F56">
            <v>0.21612836295732762</v>
          </cell>
          <cell r="G56">
            <v>0.22131544366830347</v>
          </cell>
          <cell r="H56">
            <v>0.19451552666159486</v>
          </cell>
          <cell r="I56">
            <v>0.22477349747562073</v>
          </cell>
          <cell r="J56">
            <v>0.25935403554879316</v>
          </cell>
          <cell r="K56">
            <v>0.22477349747562073</v>
          </cell>
          <cell r="L56">
            <v>0.23341863199391383</v>
          </cell>
          <cell r="M56">
            <v>0.20748322843903452</v>
          </cell>
          <cell r="N56">
            <v>0.22045093021647416</v>
          </cell>
          <cell r="O56">
            <v>0.20402517463171727</v>
          </cell>
          <cell r="P56">
            <v>0.2809668718445259</v>
          </cell>
          <cell r="U56">
            <v>0.22444099230184023</v>
          </cell>
          <cell r="V56">
            <v>0.23308612682013333</v>
          </cell>
          <cell r="W56">
            <v>0.31687209390478116</v>
          </cell>
          <cell r="X56">
            <v>-8.6451345182931016E-3</v>
          </cell>
          <cell r="Y56">
            <v>-9.2431101602940935E-2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Q57" t="str">
            <v/>
          </cell>
          <cell r="R57" t="str">
            <v>N.A.</v>
          </cell>
          <cell r="S57" t="str">
            <v>N.A.</v>
          </cell>
          <cell r="U57">
            <v>6.62</v>
          </cell>
          <cell r="V57">
            <v>6.6404412268188304</v>
          </cell>
          <cell r="W57">
            <v>6.7590458370259014</v>
          </cell>
          <cell r="X57">
            <v>-2.0441226818832092E-2</v>
          </cell>
          <cell r="Y57">
            <v>-0.13904583702590312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2.4491790920257713E-2</v>
          </cell>
          <cell r="W58">
            <v>2.1715192714868835E-2</v>
          </cell>
          <cell r="X58">
            <v>-1.4917909202577136E-3</v>
          </cell>
          <cell r="Y58">
            <v>1.2848072851311641E-3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0.17846496759002703</v>
          </cell>
          <cell r="W59">
            <v>0.20686083664863819</v>
          </cell>
          <cell r="X59">
            <v>1.6535032409972977E-2</v>
          </cell>
          <cell r="Y59">
            <v>-1.1860836648638184E-2</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1.1295615263908703</v>
          </cell>
          <cell r="W60">
            <v>1.0539076759897164</v>
          </cell>
          <cell r="X60">
            <v>7.0438473609129471E-2</v>
          </cell>
          <cell r="Y60">
            <v>0.14609232401028338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0.46471710766001251</v>
          </cell>
          <cell r="W61">
            <v>0.46758819257505152</v>
          </cell>
          <cell r="X61">
            <v>2.8289233998757268E-4</v>
          </cell>
          <cell r="Y61">
            <v>-2.5881925750514401E-3</v>
          </cell>
        </row>
        <row r="62">
          <cell r="B62" t="str">
            <v>Direct Payroll : Net Box</v>
          </cell>
          <cell r="C62" t="str">
            <v>N.A.</v>
          </cell>
          <cell r="E62">
            <v>0.10016886001037434</v>
          </cell>
          <cell r="F62">
            <v>9.6162105609959359E-2</v>
          </cell>
          <cell r="G62">
            <v>7.5126645007780754E-2</v>
          </cell>
          <cell r="H62">
            <v>0.10684678401106597</v>
          </cell>
          <cell r="I62">
            <v>9.246356308649939E-2</v>
          </cell>
          <cell r="J62">
            <v>6.4108070406639572E-2</v>
          </cell>
          <cell r="K62">
            <v>9.4362397983664151E-2</v>
          </cell>
          <cell r="L62">
            <v>9.0867494354639547E-2</v>
          </cell>
          <cell r="M62">
            <v>8.1780744919175599E-2</v>
          </cell>
          <cell r="N62">
            <v>9.6212641081383055E-2</v>
          </cell>
          <cell r="O62">
            <v>8.3166859239839588E-2</v>
          </cell>
          <cell r="P62">
            <v>7.5489918386931323E-2</v>
          </cell>
          <cell r="R62" t="str">
            <v>N.A.</v>
          </cell>
          <cell r="S62" t="str">
            <v>N.A.</v>
          </cell>
          <cell r="U62">
            <v>8.6355110894653392E-2</v>
          </cell>
          <cell r="V62">
            <v>0.10047586053550933</v>
          </cell>
          <cell r="W62">
            <v>9.7300316388300417E-2</v>
          </cell>
          <cell r="X62">
            <v>-1.412074964085594E-2</v>
          </cell>
          <cell r="Y62">
            <v>-1.0945205493647026E-2</v>
          </cell>
        </row>
        <row r="63">
          <cell r="B63" t="str">
            <v>Direct Payroll : Net Box &amp; Conc.</v>
          </cell>
          <cell r="C63" t="str">
            <v>N.A.</v>
          </cell>
          <cell r="E63">
            <v>8.4797679446122515E-2</v>
          </cell>
          <cell r="F63">
            <v>8.1405772268277624E-2</v>
          </cell>
          <cell r="G63">
            <v>6.3598259584591893E-2</v>
          </cell>
          <cell r="H63">
            <v>9.0450858075864032E-2</v>
          </cell>
          <cell r="I63">
            <v>7.8274781027190016E-2</v>
          </cell>
          <cell r="J63">
            <v>5.4270514845518411E-2</v>
          </cell>
          <cell r="K63">
            <v>7.988223461021185E-2</v>
          </cell>
          <cell r="L63">
            <v>7.6923633328352142E-2</v>
          </cell>
          <cell r="M63">
            <v>6.9231269995516945E-2</v>
          </cell>
          <cell r="N63">
            <v>8.144855293590228E-2</v>
          </cell>
          <cell r="O63">
            <v>7.0404681351373163E-2</v>
          </cell>
          <cell r="P63">
            <v>6.3905787688169485E-2</v>
          </cell>
          <cell r="Q63" t="str">
            <v/>
          </cell>
          <cell r="R63" t="str">
            <v>N.A.</v>
          </cell>
          <cell r="S63" t="str">
            <v>N.A.</v>
          </cell>
          <cell r="T63" t="str">
            <v>N.A.</v>
          </cell>
          <cell r="U63">
            <v>7.3103687227954656E-2</v>
          </cell>
          <cell r="V63">
            <v>8.5869216239914573E-2</v>
          </cell>
          <cell r="W63">
            <v>8.4175247853459284E-2</v>
          </cell>
          <cell r="X63">
            <v>-1.2765529011959917E-2</v>
          </cell>
          <cell r="Y63">
            <v>-1.1071560625504628E-2</v>
          </cell>
        </row>
        <row r="64">
          <cell r="B64" t="str">
            <v>Direct Payroll of Admissions (S$)</v>
          </cell>
          <cell r="C64" t="str">
            <v>N.A.</v>
          </cell>
          <cell r="E64">
            <v>0.66311785326867811</v>
          </cell>
          <cell r="F64">
            <v>0.63659313913793103</v>
          </cell>
          <cell r="G64">
            <v>0.49733838995150859</v>
          </cell>
          <cell r="H64">
            <v>0.70732571015325663</v>
          </cell>
          <cell r="I64">
            <v>0.61210878763262599</v>
          </cell>
          <cell r="J64">
            <v>0.42439542609195402</v>
          </cell>
          <cell r="K64">
            <v>0.62467907465185668</v>
          </cell>
          <cell r="L64">
            <v>0.60154281262771381</v>
          </cell>
          <cell r="M64">
            <v>0.54138853136494247</v>
          </cell>
          <cell r="N64">
            <v>0.63692768395875587</v>
          </cell>
          <cell r="O64">
            <v>0.55056460816773811</v>
          </cell>
          <cell r="P64">
            <v>0.49974325972148537</v>
          </cell>
          <cell r="Q64" t="str">
            <v/>
          </cell>
          <cell r="R64" t="str">
            <v>N.A.</v>
          </cell>
          <cell r="S64" t="str">
            <v>N.A.</v>
          </cell>
          <cell r="T64" t="str">
            <v>N.A.</v>
          </cell>
          <cell r="U64">
            <v>0.57167083412260533</v>
          </cell>
          <cell r="V64">
            <v>0.66720404660009536</v>
          </cell>
          <cell r="W64">
            <v>0.65765729842564502</v>
          </cell>
          <cell r="X64">
            <v>-9.5533212477490026E-2</v>
          </cell>
          <cell r="Y64">
            <v>-8.5986464303039689E-2</v>
          </cell>
        </row>
        <row r="65">
          <cell r="B65" t="str">
            <v>Gross Margin :Total Rev</v>
          </cell>
          <cell r="C65" t="str">
            <v>N.A.</v>
          </cell>
          <cell r="E65">
            <v>0.51907766961666779</v>
          </cell>
          <cell r="F65">
            <v>0.52039726765191896</v>
          </cell>
          <cell r="G65">
            <v>0.53097236293364081</v>
          </cell>
          <cell r="H65">
            <v>0.51440849258269739</v>
          </cell>
          <cell r="I65">
            <v>0.52162402019917997</v>
          </cell>
          <cell r="J65">
            <v>0.53355577463672743</v>
          </cell>
          <cell r="K65">
            <v>0.5179853209210552</v>
          </cell>
          <cell r="L65">
            <v>0.52444704175084766</v>
          </cell>
          <cell r="M65">
            <v>0.52448546510053051</v>
          </cell>
          <cell r="N65">
            <v>0.51731470636795263</v>
          </cell>
          <cell r="O65">
            <v>0.52400335982152346</v>
          </cell>
          <cell r="P65">
            <v>0.5292742155421406</v>
          </cell>
          <cell r="Q65" t="str">
            <v/>
          </cell>
          <cell r="R65" t="str">
            <v>N.A.</v>
          </cell>
          <cell r="S65" t="str">
            <v>N.A.</v>
          </cell>
          <cell r="T65" t="str">
            <v>N.A.</v>
          </cell>
          <cell r="U65">
            <v>0.52386149913774205</v>
          </cell>
          <cell r="V65">
            <v>0.51940879404097984</v>
          </cell>
          <cell r="W65">
            <v>0.49799942926192931</v>
          </cell>
          <cell r="X65">
            <v>4.4527050967622106E-3</v>
          </cell>
          <cell r="Y65">
            <v>2.5862069875812743E-2</v>
          </cell>
        </row>
        <row r="66">
          <cell r="B66" t="str">
            <v>G&amp;A % of total revenue</v>
          </cell>
          <cell r="C66" t="str">
            <v>N.A.</v>
          </cell>
          <cell r="E66">
            <v>4.1676326036398016E-2</v>
          </cell>
          <cell r="F66">
            <v>4.0596127629440218E-2</v>
          </cell>
          <cell r="G66">
            <v>3.1811515286895339E-2</v>
          </cell>
          <cell r="H66">
            <v>4.4898187919671192E-2</v>
          </cell>
          <cell r="I66">
            <v>4.5560382328213141E-2</v>
          </cell>
          <cell r="J66">
            <v>2.7752888694822796E-2</v>
          </cell>
          <cell r="K66">
            <v>3.9359746482481951E-2</v>
          </cell>
          <cell r="L66">
            <v>4.1979195240722897E-2</v>
          </cell>
          <cell r="M66">
            <v>3.4349143625103676E-2</v>
          </cell>
          <cell r="N66">
            <v>3.9704106670513176E-2</v>
          </cell>
          <cell r="O66">
            <v>3.4887098405186411E-2</v>
          </cell>
          <cell r="P66">
            <v>3.1428406090749823E-2</v>
          </cell>
          <cell r="Q66" t="str">
            <v/>
          </cell>
          <cell r="R66" t="e">
            <v>#DIV/0!</v>
          </cell>
          <cell r="S66" t="e">
            <v>#DIV/0!</v>
          </cell>
          <cell r="T66" t="e">
            <v>#DIV/0!</v>
          </cell>
          <cell r="U66">
            <v>3.7138457940624599E-2</v>
          </cell>
          <cell r="V66">
            <v>4.2110624947526522E-2</v>
          </cell>
          <cell r="W66">
            <v>3.6446914383207567E-2</v>
          </cell>
          <cell r="X66">
            <v>-4.972167006901923E-3</v>
          </cell>
          <cell r="Y66">
            <v>6.91543557417032E-4</v>
          </cell>
        </row>
        <row r="67">
          <cell r="B67" t="str">
            <v>E.B.I.T.D. : Total Rev</v>
          </cell>
          <cell r="C67" t="str">
            <v>N.A.</v>
          </cell>
          <cell r="E67">
            <v>0.13178600160969836</v>
          </cell>
          <cell r="F67">
            <v>0.14678768614325799</v>
          </cell>
          <cell r="G67">
            <v>0.22659964538124014</v>
          </cell>
          <cell r="H67">
            <v>8.8314694773449359E-2</v>
          </cell>
          <cell r="I67">
            <v>0.15476541689099729</v>
          </cell>
          <cell r="J67">
            <v>0.27814360267848859</v>
          </cell>
          <cell r="K67">
            <v>0.15587541281438361</v>
          </cell>
          <cell r="L67">
            <v>0.17409875109843781</v>
          </cell>
          <cell r="M67">
            <v>0.12565537806287688</v>
          </cell>
          <cell r="N67">
            <v>0.14905512007819174</v>
          </cell>
          <cell r="O67">
            <v>0.20304184135155362</v>
          </cell>
          <cell r="P67">
            <v>0.23777258522535566</v>
          </cell>
          <cell r="Q67" t="str">
            <v/>
          </cell>
          <cell r="R67" t="str">
            <v>N.A.</v>
          </cell>
          <cell r="S67" t="str">
            <v>N.A.</v>
          </cell>
          <cell r="T67" t="str">
            <v>N.A.</v>
          </cell>
          <cell r="U67">
            <v>0.17907969519964653</v>
          </cell>
          <cell r="V67">
            <v>0.18921411258746798</v>
          </cell>
          <cell r="W67">
            <v>0.24150365273557764</v>
          </cell>
          <cell r="X67">
            <v>-1.0134417387821448E-2</v>
          </cell>
          <cell r="Y67">
            <v>-6.2423957535931107E-2</v>
          </cell>
        </row>
        <row r="68">
          <cell r="B68" t="str">
            <v>No of Concession Transactions</v>
          </cell>
          <cell r="E68">
            <v>15</v>
          </cell>
          <cell r="F68">
            <v>12</v>
          </cell>
          <cell r="G68">
            <v>18</v>
          </cell>
          <cell r="H68">
            <v>12</v>
          </cell>
          <cell r="I68">
            <v>14</v>
          </cell>
          <cell r="J68">
            <v>17.253</v>
          </cell>
          <cell r="K68">
            <v>13</v>
          </cell>
          <cell r="L68">
            <v>15</v>
          </cell>
          <cell r="M68">
            <v>16</v>
          </cell>
          <cell r="N68">
            <v>15</v>
          </cell>
          <cell r="O68">
            <v>13</v>
          </cell>
          <cell r="P68">
            <v>17</v>
          </cell>
          <cell r="U68">
            <v>177.25299999999999</v>
          </cell>
          <cell r="V68">
            <v>188</v>
          </cell>
          <cell r="W68">
            <v>0</v>
          </cell>
          <cell r="X68">
            <v>-10.747000000000014</v>
          </cell>
          <cell r="Y68">
            <v>177.25299999999999</v>
          </cell>
        </row>
        <row r="69">
          <cell r="B69" t="str">
            <v>Strike Rate %(No of Trans/Adm)</v>
          </cell>
          <cell r="E69">
            <v>0.3125</v>
          </cell>
          <cell r="F69">
            <v>0.24</v>
          </cell>
          <cell r="G69">
            <v>0.28125</v>
          </cell>
          <cell r="H69">
            <v>0.26666666666666666</v>
          </cell>
          <cell r="I69">
            <v>0.26923076923076922</v>
          </cell>
          <cell r="J69">
            <v>0.23003999999999999</v>
          </cell>
          <cell r="K69">
            <v>0.25</v>
          </cell>
          <cell r="L69">
            <v>0.27777777777777779</v>
          </cell>
          <cell r="M69">
            <v>0.26666666666666666</v>
          </cell>
          <cell r="N69">
            <v>0.29411764705882354</v>
          </cell>
          <cell r="O69">
            <v>0.22033898305084745</v>
          </cell>
          <cell r="P69">
            <v>0.26153846153846155</v>
          </cell>
          <cell r="U69">
            <v>0.26259703703703702</v>
          </cell>
          <cell r="V69">
            <v>0.26818830242510699</v>
          </cell>
          <cell r="W69">
            <v>0</v>
          </cell>
          <cell r="X69">
            <v>-5.591265388069977E-3</v>
          </cell>
          <cell r="Y69">
            <v>0.26259703703703702</v>
          </cell>
        </row>
        <row r="70">
          <cell r="B70" t="str">
            <v>Ave Sales (Total Sale/No of Trans) (S$)</v>
          </cell>
          <cell r="E70">
            <v>3.84</v>
          </cell>
          <cell r="F70">
            <v>5</v>
          </cell>
          <cell r="G70">
            <v>4.2666666666666666</v>
          </cell>
          <cell r="H70">
            <v>4.5</v>
          </cell>
          <cell r="I70">
            <v>4.4571428571428573</v>
          </cell>
          <cell r="J70">
            <v>5.2164840897235267</v>
          </cell>
          <cell r="K70">
            <v>4.8</v>
          </cell>
          <cell r="L70">
            <v>4.32</v>
          </cell>
          <cell r="M70">
            <v>4.5</v>
          </cell>
          <cell r="N70">
            <v>4.08</v>
          </cell>
          <cell r="O70">
            <v>5.4461538461538463</v>
          </cell>
          <cell r="P70">
            <v>4.5882352941176467</v>
          </cell>
          <cell r="U70">
            <v>4.5697392991938077</v>
          </cell>
          <cell r="V70">
            <v>4.2118225000000002</v>
          </cell>
          <cell r="W70" t="str">
            <v>N.A.</v>
          </cell>
          <cell r="X70">
            <v>0.35791679919380748</v>
          </cell>
          <cell r="Y70" t="str">
            <v>N.A.</v>
          </cell>
        </row>
        <row r="71">
          <cell r="B71" t="str">
            <v xml:space="preserve">Total Concession Combo Sales </v>
          </cell>
          <cell r="E71">
            <v>26</v>
          </cell>
          <cell r="F71">
            <v>28</v>
          </cell>
          <cell r="G71">
            <v>32</v>
          </cell>
          <cell r="H71">
            <v>27</v>
          </cell>
          <cell r="I71">
            <v>26</v>
          </cell>
          <cell r="J71">
            <v>38</v>
          </cell>
          <cell r="K71">
            <v>28</v>
          </cell>
          <cell r="L71">
            <v>30</v>
          </cell>
          <cell r="M71">
            <v>37</v>
          </cell>
          <cell r="N71">
            <v>28</v>
          </cell>
          <cell r="O71">
            <v>35</v>
          </cell>
          <cell r="P71">
            <v>31</v>
          </cell>
          <cell r="U71">
            <v>366</v>
          </cell>
          <cell r="V71">
            <v>381</v>
          </cell>
          <cell r="W71">
            <v>0</v>
          </cell>
          <cell r="X71">
            <v>-15</v>
          </cell>
          <cell r="Y71">
            <v>366</v>
          </cell>
        </row>
        <row r="72">
          <cell r="B72" t="str">
            <v>Combo Sales as % of Total Sales</v>
          </cell>
          <cell r="E72">
            <v>0.45138888888888895</v>
          </cell>
          <cell r="F72">
            <v>0.46666666666666667</v>
          </cell>
          <cell r="G72">
            <v>0.41666666666666669</v>
          </cell>
          <cell r="H72">
            <v>0.5</v>
          </cell>
          <cell r="I72">
            <v>0.41666666666666669</v>
          </cell>
          <cell r="J72">
            <v>0.42222222222222222</v>
          </cell>
          <cell r="K72">
            <v>0.44871794871794873</v>
          </cell>
          <cell r="L72">
            <v>0.46296296296296297</v>
          </cell>
          <cell r="M72">
            <v>0.51388888888888884</v>
          </cell>
          <cell r="N72">
            <v>0.45751633986928109</v>
          </cell>
          <cell r="O72">
            <v>0.4943502824858757</v>
          </cell>
          <cell r="P72">
            <v>0.39743589743589741</v>
          </cell>
          <cell r="U72">
            <v>0.45185185185185189</v>
          </cell>
          <cell r="V72">
            <v>0.48116836468793522</v>
          </cell>
          <cell r="W72">
            <v>0</v>
          </cell>
          <cell r="X72">
            <v>-2.931651283608333E-2</v>
          </cell>
          <cell r="Y72">
            <v>0.45185185185185189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76.131</v>
          </cell>
          <cell r="V73">
            <v>58</v>
          </cell>
          <cell r="W73">
            <v>0</v>
          </cell>
          <cell r="X73">
            <v>18.131</v>
          </cell>
          <cell r="Y73">
            <v>76.131</v>
          </cell>
        </row>
        <row r="74">
          <cell r="B74" t="str">
            <v>Admissions/labour hour paid</v>
          </cell>
          <cell r="E74">
            <v>9.9979171006040399</v>
          </cell>
          <cell r="F74">
            <v>7.1428571428571432</v>
          </cell>
          <cell r="G74">
            <v>9.0014064697608998</v>
          </cell>
          <cell r="H74">
            <v>9</v>
          </cell>
          <cell r="I74">
            <v>8.6666666666666661</v>
          </cell>
          <cell r="J74">
            <v>10.548523206751055</v>
          </cell>
          <cell r="K74">
            <v>8.6666666666666661</v>
          </cell>
          <cell r="L74">
            <v>9</v>
          </cell>
          <cell r="M74">
            <v>8.4388185654008439</v>
          </cell>
          <cell r="N74">
            <v>8.5</v>
          </cell>
          <cell r="O74">
            <v>8.4285714285714288</v>
          </cell>
          <cell r="P74">
            <v>9.2857142857142865</v>
          </cell>
          <cell r="U74">
            <v>8.8662962525121181</v>
          </cell>
          <cell r="V74">
            <v>12.086206896551724</v>
          </cell>
          <cell r="W74" t="str">
            <v>N.A.</v>
          </cell>
          <cell r="X74">
            <v>-3.2199106440396061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47.228229999999996</v>
          </cell>
          <cell r="W77">
            <v>3.8690000000000002</v>
          </cell>
          <cell r="X77">
            <v>-20.040729999999996</v>
          </cell>
          <cell r="Y77">
            <v>23.3185</v>
          </cell>
        </row>
        <row r="78">
          <cell r="A78">
            <v>53</v>
          </cell>
          <cell r="B78" t="str">
            <v>Auditorium Rentals</v>
          </cell>
          <cell r="E78">
            <v>1</v>
          </cell>
          <cell r="F78">
            <v>1</v>
          </cell>
          <cell r="G78">
            <v>1</v>
          </cell>
          <cell r="H78">
            <v>1</v>
          </cell>
          <cell r="I78">
            <v>1</v>
          </cell>
          <cell r="J78">
            <v>1</v>
          </cell>
          <cell r="K78">
            <v>1</v>
          </cell>
          <cell r="L78">
            <v>1</v>
          </cell>
          <cell r="M78">
            <v>1</v>
          </cell>
          <cell r="N78">
            <v>1</v>
          </cell>
          <cell r="O78">
            <v>1</v>
          </cell>
          <cell r="P78">
            <v>1</v>
          </cell>
          <cell r="T78">
            <v>0</v>
          </cell>
          <cell r="U78">
            <v>12</v>
          </cell>
          <cell r="V78">
            <v>23.534500000000001</v>
          </cell>
          <cell r="W78">
            <v>29.521999999999998</v>
          </cell>
          <cell r="X78">
            <v>-11.534500000000001</v>
          </cell>
          <cell r="Y78">
            <v>-17.521999999999998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50.47</v>
          </cell>
          <cell r="W82">
            <v>53.16</v>
          </cell>
          <cell r="X82">
            <v>-12.405999999999999</v>
          </cell>
          <cell r="Y82">
            <v>-15.095999999999997</v>
          </cell>
        </row>
        <row r="83">
          <cell r="C83">
            <v>0</v>
          </cell>
          <cell r="E83">
            <v>6.4376250000000006</v>
          </cell>
          <cell r="F83">
            <v>6.4376250000000006</v>
          </cell>
          <cell r="G83">
            <v>6.4376250000000006</v>
          </cell>
          <cell r="H83">
            <v>6.4376250000000006</v>
          </cell>
          <cell r="I83">
            <v>6.4376250000000006</v>
          </cell>
          <cell r="J83">
            <v>6.4376250000000006</v>
          </cell>
          <cell r="K83">
            <v>6.4376250000000006</v>
          </cell>
          <cell r="L83">
            <v>6.4376250000000006</v>
          </cell>
          <cell r="M83">
            <v>6.4376250000000006</v>
          </cell>
          <cell r="N83">
            <v>6.4376250000000006</v>
          </cell>
          <cell r="O83">
            <v>6.4376250000000006</v>
          </cell>
          <cell r="P83">
            <v>6.4376250000000006</v>
          </cell>
          <cell r="R83">
            <v>0</v>
          </cell>
          <cell r="S83">
            <v>0</v>
          </cell>
          <cell r="T83">
            <v>0</v>
          </cell>
          <cell r="U83">
            <v>77.251499999999993</v>
          </cell>
          <cell r="V83">
            <v>121.23273</v>
          </cell>
          <cell r="W83">
            <v>86.550999999999988</v>
          </cell>
          <cell r="X83">
            <v>-43.981230000000011</v>
          </cell>
          <cell r="Y83">
            <v>-9.2994999999999948</v>
          </cell>
        </row>
        <row r="84">
          <cell r="X84" t="str">
            <v/>
          </cell>
          <cell r="Y84" t="str">
            <v/>
          </cell>
        </row>
        <row r="85">
          <cell r="B85" t="str">
            <v>10 Other Cost</v>
          </cell>
          <cell r="X85" t="str">
            <v/>
          </cell>
          <cell r="Y85" t="str">
            <v/>
          </cell>
        </row>
        <row r="86">
          <cell r="A86">
            <v>61</v>
          </cell>
          <cell r="B86" t="str">
            <v>Authors Rights</v>
          </cell>
          <cell r="E86">
            <v>0.63551999999999997</v>
          </cell>
          <cell r="F86">
            <v>0.66200000000000003</v>
          </cell>
          <cell r="G86">
            <v>0.84736</v>
          </cell>
          <cell r="H86">
            <v>0.5958</v>
          </cell>
          <cell r="I86">
            <v>0.68847999999999998</v>
          </cell>
          <cell r="J86">
            <v>0.99299999999999999</v>
          </cell>
          <cell r="K86">
            <v>0.68847999999999998</v>
          </cell>
          <cell r="L86">
            <v>0.71496000000000004</v>
          </cell>
          <cell r="M86">
            <v>0.7944</v>
          </cell>
          <cell r="N86">
            <v>0.67524000000000006</v>
          </cell>
          <cell r="O86">
            <v>0.78115999999999997</v>
          </cell>
          <cell r="P86">
            <v>0.86060000000000003</v>
          </cell>
          <cell r="U86">
            <v>8.9370000000000012</v>
          </cell>
          <cell r="V86">
            <v>9.3098986000000004</v>
          </cell>
          <cell r="W86">
            <v>13.560551999999999</v>
          </cell>
          <cell r="X86">
            <v>-0.37289859999999919</v>
          </cell>
          <cell r="Y86">
            <v>-4.6235519999999983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0.63551999999999997</v>
          </cell>
          <cell r="F91">
            <v>0.66200000000000003</v>
          </cell>
          <cell r="G91">
            <v>0.84736</v>
          </cell>
          <cell r="H91">
            <v>0.5958</v>
          </cell>
          <cell r="I91">
            <v>0.68847999999999998</v>
          </cell>
          <cell r="J91">
            <v>0.99299999999999999</v>
          </cell>
          <cell r="K91">
            <v>0.68847999999999998</v>
          </cell>
          <cell r="L91">
            <v>0.71496000000000004</v>
          </cell>
          <cell r="M91">
            <v>0.7944</v>
          </cell>
          <cell r="N91">
            <v>0.67524000000000006</v>
          </cell>
          <cell r="O91">
            <v>0.78115999999999997</v>
          </cell>
          <cell r="P91">
            <v>0.86060000000000003</v>
          </cell>
          <cell r="U91">
            <v>8.9370000000000012</v>
          </cell>
          <cell r="V91">
            <v>9.3098986000000004</v>
          </cell>
          <cell r="W91">
            <v>13.560551999999999</v>
          </cell>
          <cell r="X91">
            <v>-0.37289859999999919</v>
          </cell>
          <cell r="Y91">
            <v>-4.6235519999999983</v>
          </cell>
        </row>
        <row r="92">
          <cell r="X92" t="str">
            <v/>
          </cell>
          <cell r="Y92" t="str">
            <v/>
          </cell>
        </row>
        <row r="93">
          <cell r="B93" t="str">
            <v>11 Direct Payroll</v>
          </cell>
          <cell r="X93" t="str">
            <v/>
          </cell>
          <cell r="Y93" t="str">
            <v/>
          </cell>
        </row>
        <row r="94">
          <cell r="A94">
            <v>66</v>
          </cell>
          <cell r="B94" t="str">
            <v>Salaries</v>
          </cell>
          <cell r="E94">
            <v>29.346519456896548</v>
          </cell>
          <cell r="F94">
            <v>29.346519456896548</v>
          </cell>
          <cell r="G94">
            <v>29.346519456896548</v>
          </cell>
          <cell r="H94">
            <v>29.346519456896548</v>
          </cell>
          <cell r="I94">
            <v>29.346519456896548</v>
          </cell>
          <cell r="J94">
            <v>29.346519456896548</v>
          </cell>
          <cell r="K94">
            <v>30.000174381896549</v>
          </cell>
          <cell r="L94">
            <v>30.000174381896549</v>
          </cell>
          <cell r="M94">
            <v>30.000174381896549</v>
          </cell>
          <cell r="N94">
            <v>30.000174381896549</v>
          </cell>
          <cell r="O94">
            <v>30.000174381896549</v>
          </cell>
          <cell r="P94">
            <v>30.000174381896549</v>
          </cell>
          <cell r="T94">
            <v>0</v>
          </cell>
          <cell r="U94">
            <v>356.08016303275861</v>
          </cell>
          <cell r="V94">
            <v>423.9189550000001</v>
          </cell>
          <cell r="W94">
            <v>579.53499999999997</v>
          </cell>
          <cell r="X94">
            <v>-67.838791967241491</v>
          </cell>
          <cell r="Y94">
            <v>-223.45483696724136</v>
          </cell>
        </row>
        <row r="95">
          <cell r="A95">
            <v>67</v>
          </cell>
          <cell r="B95" t="str">
            <v>Bonus/Commission</v>
          </cell>
          <cell r="E95">
            <v>1.3021374999999997</v>
          </cell>
          <cell r="F95">
            <v>1.3021374999999997</v>
          </cell>
          <cell r="G95">
            <v>1.3021374999999997</v>
          </cell>
          <cell r="H95">
            <v>1.3021374999999997</v>
          </cell>
          <cell r="I95">
            <v>1.3021374999999997</v>
          </cell>
          <cell r="J95">
            <v>1.3021374999999997</v>
          </cell>
          <cell r="K95">
            <v>1.3021374999999997</v>
          </cell>
          <cell r="L95">
            <v>1.3021374999999997</v>
          </cell>
          <cell r="M95">
            <v>1.3021374999999997</v>
          </cell>
          <cell r="N95">
            <v>1.3021374999999997</v>
          </cell>
          <cell r="O95">
            <v>1.3021374999999997</v>
          </cell>
          <cell r="P95">
            <v>1.3021374999999997</v>
          </cell>
          <cell r="T95">
            <v>0</v>
          </cell>
          <cell r="U95">
            <v>15.62565</v>
          </cell>
          <cell r="V95">
            <v>20.073341666666664</v>
          </cell>
          <cell r="W95">
            <v>44.957999999999998</v>
          </cell>
          <cell r="X95">
            <v>-4.4476916666666639</v>
          </cell>
          <cell r="Y95">
            <v>-29.332349999999998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11.695999999999998</v>
          </cell>
          <cell r="W97">
            <v>24.59</v>
          </cell>
          <cell r="X97">
            <v>-5.0599999999999996</v>
          </cell>
          <cell r="Y97">
            <v>-17.954000000000001</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T98">
            <v>0</v>
          </cell>
          <cell r="U98">
            <v>7.5360000000000005</v>
          </cell>
          <cell r="V98">
            <v>12.021739999999998</v>
          </cell>
          <cell r="W98">
            <v>10.64</v>
          </cell>
          <cell r="X98">
            <v>-4.4857399999999972</v>
          </cell>
          <cell r="Y98">
            <v>-3.1040000000000001</v>
          </cell>
        </row>
        <row r="99">
          <cell r="C99">
            <v>0</v>
          </cell>
          <cell r="E99">
            <v>31.82965695689655</v>
          </cell>
          <cell r="F99">
            <v>31.82965695689655</v>
          </cell>
          <cell r="G99">
            <v>31.82965695689655</v>
          </cell>
          <cell r="H99">
            <v>31.82965695689655</v>
          </cell>
          <cell r="I99">
            <v>31.82965695689655</v>
          </cell>
          <cell r="J99">
            <v>31.82965695689655</v>
          </cell>
          <cell r="K99">
            <v>32.483311881896547</v>
          </cell>
          <cell r="L99">
            <v>32.483311881896547</v>
          </cell>
          <cell r="M99">
            <v>32.483311881896547</v>
          </cell>
          <cell r="N99">
            <v>32.483311881896547</v>
          </cell>
          <cell r="O99">
            <v>32.483311881896547</v>
          </cell>
          <cell r="P99">
            <v>32.483311881896547</v>
          </cell>
          <cell r="R99">
            <v>0</v>
          </cell>
          <cell r="S99">
            <v>0</v>
          </cell>
          <cell r="T99">
            <v>0</v>
          </cell>
          <cell r="U99">
            <v>385.87781303275864</v>
          </cell>
          <cell r="V99">
            <v>467.71003666666684</v>
          </cell>
          <cell r="W99">
            <v>659.72299999999996</v>
          </cell>
          <cell r="X99">
            <v>-81.8322236339082</v>
          </cell>
          <cell r="Y99">
            <v>-273.84518696724132</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13.375180000000002</v>
          </cell>
          <cell r="W102">
            <v>15.44</v>
          </cell>
          <cell r="X102">
            <v>2.2248200000000011</v>
          </cell>
          <cell r="Y102">
            <v>0.16000000000000369</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27.455693333333336</v>
          </cell>
          <cell r="W104">
            <v>29.145</v>
          </cell>
          <cell r="X104">
            <v>-3.4556933333333362</v>
          </cell>
          <cell r="Y104">
            <v>-5.1449999999999996</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9.746789999999999</v>
          </cell>
          <cell r="W105">
            <v>11.818</v>
          </cell>
          <cell r="X105">
            <v>2.253210000000001</v>
          </cell>
          <cell r="Y105">
            <v>0.18200000000000038</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3.2664300000000011</v>
          </cell>
          <cell r="W106">
            <v>0</v>
          </cell>
          <cell r="X106">
            <v>2.7335699999999989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0.57099999999999995</v>
          </cell>
          <cell r="F108">
            <v>0.57099999999999995</v>
          </cell>
          <cell r="G108">
            <v>0.57099999999999995</v>
          </cell>
          <cell r="H108">
            <v>0.57099999999999995</v>
          </cell>
          <cell r="I108">
            <v>0.57099999999999995</v>
          </cell>
          <cell r="J108">
            <v>0.57099999999999995</v>
          </cell>
          <cell r="K108">
            <v>0.57099999999999995</v>
          </cell>
          <cell r="L108">
            <v>0.57099999999999995</v>
          </cell>
          <cell r="M108">
            <v>0.57099999999999995</v>
          </cell>
          <cell r="N108">
            <v>0.57099999999999995</v>
          </cell>
          <cell r="O108">
            <v>0.57099999999999995</v>
          </cell>
          <cell r="P108">
            <v>0.57099999999999995</v>
          </cell>
          <cell r="T108">
            <v>0</v>
          </cell>
          <cell r="U108">
            <v>6.8519999999999976</v>
          </cell>
          <cell r="V108">
            <v>8.6278332800000008</v>
          </cell>
          <cell r="W108">
            <v>18.860448000000002</v>
          </cell>
          <cell r="X108">
            <v>-1.7758332800000032</v>
          </cell>
          <cell r="Y108">
            <v>-12.008448000000005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7.7423999999999999</v>
          </cell>
          <cell r="J111">
            <v>4.9004799999999999</v>
          </cell>
          <cell r="K111">
            <v>4.9004799999999999</v>
          </cell>
          <cell r="L111">
            <v>6.92624</v>
          </cell>
          <cell r="M111">
            <v>4.9004799999999999</v>
          </cell>
          <cell r="N111">
            <v>4.7423999999999999</v>
          </cell>
          <cell r="O111">
            <v>4.9004799999999999</v>
          </cell>
          <cell r="P111">
            <v>4.7423999999999999</v>
          </cell>
          <cell r="T111">
            <v>0</v>
          </cell>
          <cell r="U111">
            <v>63.010720000000006</v>
          </cell>
          <cell r="V111">
            <v>96.328870000000009</v>
          </cell>
          <cell r="W111">
            <v>133.678</v>
          </cell>
          <cell r="X111">
            <v>-33.318150000000003</v>
          </cell>
          <cell r="Y111">
            <v>-70.667279999999991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53.842350000000003</v>
          </cell>
          <cell r="W112">
            <v>39.466000000000001</v>
          </cell>
          <cell r="X112">
            <v>-5.8423500000000033</v>
          </cell>
          <cell r="Y112">
            <v>8.5339999999999989</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8.3141499999999979</v>
          </cell>
          <cell r="W113">
            <v>8.1039999999999992</v>
          </cell>
          <cell r="X113">
            <v>-1.1141499999999995</v>
          </cell>
          <cell r="Y113">
            <v>-0.9040000000000008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0.96699999999999919</v>
          </cell>
          <cell r="W114">
            <v>6.101</v>
          </cell>
          <cell r="X114">
            <v>1.4330000000000007</v>
          </cell>
          <cell r="Y114">
            <v>-3.7010000000000001</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5.4541099999999982</v>
          </cell>
          <cell r="W115">
            <v>4.351</v>
          </cell>
          <cell r="X115">
            <v>-5.4541099999999982</v>
          </cell>
          <cell r="Y115">
            <v>-4.351</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1.7220299999999997</v>
          </cell>
          <cell r="W117">
            <v>6.7359999999999998</v>
          </cell>
          <cell r="X117">
            <v>1.8779699999999995</v>
          </cell>
          <cell r="Y117">
            <v>-3.1360000000000006</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0.4417265695689655</v>
          </cell>
          <cell r="F119">
            <v>0.4417265695689655</v>
          </cell>
          <cell r="G119">
            <v>0.4417265695689655</v>
          </cell>
          <cell r="H119">
            <v>0.4417265695689655</v>
          </cell>
          <cell r="I119">
            <v>0.4417265695689655</v>
          </cell>
          <cell r="J119">
            <v>0.4417265695689655</v>
          </cell>
          <cell r="K119">
            <v>0.44826311881896552</v>
          </cell>
          <cell r="L119">
            <v>0.44826311881896552</v>
          </cell>
          <cell r="M119">
            <v>0.44826311881896552</v>
          </cell>
          <cell r="N119">
            <v>0.44826311881896552</v>
          </cell>
          <cell r="O119">
            <v>0.44826311881896552</v>
          </cell>
          <cell r="P119">
            <v>0.44826311881896552</v>
          </cell>
          <cell r="T119">
            <v>0</v>
          </cell>
          <cell r="U119">
            <v>5.3399381303275852</v>
          </cell>
          <cell r="V119">
            <v>6.2772299999999994</v>
          </cell>
          <cell r="W119">
            <v>9.3019999999999996</v>
          </cell>
          <cell r="X119">
            <v>-0.93729186967241418</v>
          </cell>
          <cell r="Y119">
            <v>-3.9620618696724144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2.74</v>
          </cell>
          <cell r="W124">
            <v>7.0289999999999981</v>
          </cell>
          <cell r="X124">
            <v>0.86000000000000076</v>
          </cell>
          <cell r="Y124">
            <v>-3.4289999999999989</v>
          </cell>
        </row>
        <row r="125">
          <cell r="C125">
            <v>0</v>
          </cell>
          <cell r="E125">
            <v>17.224726569568965</v>
          </cell>
          <cell r="F125">
            <v>17.413206569568967</v>
          </cell>
          <cell r="G125">
            <v>17.255126569568965</v>
          </cell>
          <cell r="H125">
            <v>17.413206569568967</v>
          </cell>
          <cell r="I125">
            <v>20.255126569568969</v>
          </cell>
          <cell r="J125">
            <v>17.413206569568967</v>
          </cell>
          <cell r="K125">
            <v>17.419743118818968</v>
          </cell>
          <cell r="L125">
            <v>19.445503118818966</v>
          </cell>
          <cell r="M125">
            <v>17.419743118818968</v>
          </cell>
          <cell r="N125">
            <v>17.261663118818966</v>
          </cell>
          <cell r="O125">
            <v>17.419743118818968</v>
          </cell>
          <cell r="P125">
            <v>17.261663118818966</v>
          </cell>
          <cell r="R125">
            <v>0</v>
          </cell>
          <cell r="S125">
            <v>0</v>
          </cell>
          <cell r="T125">
            <v>0</v>
          </cell>
          <cell r="U125">
            <v>213.20265813032756</v>
          </cell>
          <cell r="V125">
            <v>253.71766661333336</v>
          </cell>
          <cell r="W125">
            <v>305.630448</v>
          </cell>
          <cell r="X125">
            <v>-40.515008483005801</v>
          </cell>
          <cell r="Y125">
            <v>-92.427789869672438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3" refreshError="1">
        <row r="11">
          <cell r="A11">
            <v>1</v>
          </cell>
          <cell r="B11" t="str">
            <v>Net Film Revenue</v>
          </cell>
          <cell r="E11">
            <v>291.27999999999997</v>
          </cell>
          <cell r="F11">
            <v>297.89999999999998</v>
          </cell>
          <cell r="G11">
            <v>397.2</v>
          </cell>
          <cell r="H11">
            <v>317.76</v>
          </cell>
          <cell r="I11">
            <v>344.24</v>
          </cell>
          <cell r="J11">
            <v>470.02</v>
          </cell>
          <cell r="K11">
            <v>317.76</v>
          </cell>
          <cell r="L11">
            <v>364.1</v>
          </cell>
          <cell r="M11">
            <v>430.3</v>
          </cell>
          <cell r="N11">
            <v>331</v>
          </cell>
          <cell r="O11">
            <v>436.92</v>
          </cell>
          <cell r="P11">
            <v>430.3</v>
          </cell>
          <cell r="Q11">
            <v>0</v>
          </cell>
          <cell r="T11">
            <v>0</v>
          </cell>
          <cell r="U11">
            <v>4428.78</v>
          </cell>
          <cell r="V11">
            <v>4165.1659399999999</v>
          </cell>
          <cell r="W11">
            <v>5826.2250000000004</v>
          </cell>
          <cell r="X11">
            <v>263.61405999999988</v>
          </cell>
          <cell r="Y11">
            <v>-1397.4449999999999</v>
          </cell>
        </row>
        <row r="12">
          <cell r="A12">
            <v>2</v>
          </cell>
          <cell r="B12" t="str">
            <v>Concession Sales</v>
          </cell>
          <cell r="E12">
            <v>47.08</v>
          </cell>
          <cell r="F12">
            <v>48.15</v>
          </cell>
          <cell r="G12">
            <v>64.2</v>
          </cell>
          <cell r="H12">
            <v>51.36</v>
          </cell>
          <cell r="I12">
            <v>55.64</v>
          </cell>
          <cell r="J12">
            <v>75.97</v>
          </cell>
          <cell r="K12">
            <v>51.36</v>
          </cell>
          <cell r="L12">
            <v>58.85</v>
          </cell>
          <cell r="M12">
            <v>69.55</v>
          </cell>
          <cell r="N12">
            <v>53.5</v>
          </cell>
          <cell r="O12">
            <v>70.62</v>
          </cell>
          <cell r="P12">
            <v>69.55</v>
          </cell>
          <cell r="T12">
            <v>0</v>
          </cell>
          <cell r="U12">
            <v>715.83</v>
          </cell>
          <cell r="V12">
            <v>655.6629999999999</v>
          </cell>
          <cell r="W12">
            <v>781</v>
          </cell>
          <cell r="X12">
            <v>60.16700000000003</v>
          </cell>
          <cell r="Y12">
            <v>-65.170000000000073</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11</v>
          </cell>
          <cell r="F14">
            <v>11</v>
          </cell>
          <cell r="G14">
            <v>13</v>
          </cell>
          <cell r="H14">
            <v>11</v>
          </cell>
          <cell r="I14">
            <v>11</v>
          </cell>
          <cell r="J14">
            <v>14</v>
          </cell>
          <cell r="K14">
            <v>11</v>
          </cell>
          <cell r="L14">
            <v>13</v>
          </cell>
          <cell r="M14">
            <v>13</v>
          </cell>
          <cell r="N14">
            <v>11</v>
          </cell>
          <cell r="O14">
            <v>12</v>
          </cell>
          <cell r="P14">
            <v>13</v>
          </cell>
          <cell r="T14">
            <v>0</v>
          </cell>
          <cell r="U14">
            <v>144</v>
          </cell>
          <cell r="V14">
            <v>131.45067</v>
          </cell>
          <cell r="W14">
            <v>209.11</v>
          </cell>
          <cell r="X14">
            <v>12.549329999999998</v>
          </cell>
          <cell r="Y14">
            <v>-65.11</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242.03953999999999</v>
          </cell>
          <cell r="W15">
            <v>135.60499999999999</v>
          </cell>
          <cell r="X15">
            <v>-8.0395399999999881</v>
          </cell>
          <cell r="Y15">
            <v>98.394999999999996</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129.18393</v>
          </cell>
          <cell r="W16">
            <v>57.073</v>
          </cell>
          <cell r="X16">
            <v>-15.932430000000025</v>
          </cell>
          <cell r="Y16">
            <v>56.178499999999978</v>
          </cell>
        </row>
        <row r="17">
          <cell r="B17" t="str">
            <v>TOTAL REVENUE</v>
          </cell>
          <cell r="C17">
            <v>0</v>
          </cell>
          <cell r="E17">
            <v>378.29762500000004</v>
          </cell>
          <cell r="F17">
            <v>385.98762499999998</v>
          </cell>
          <cell r="G17">
            <v>503.337625</v>
          </cell>
          <cell r="H17">
            <v>409.05762500000003</v>
          </cell>
          <cell r="I17">
            <v>439.81762500000002</v>
          </cell>
          <cell r="J17">
            <v>588.92762500000003</v>
          </cell>
          <cell r="K17">
            <v>409.05762500000003</v>
          </cell>
          <cell r="L17">
            <v>464.88762500000007</v>
          </cell>
          <cell r="M17">
            <v>541.78762500000005</v>
          </cell>
          <cell r="N17">
            <v>424.43762500000003</v>
          </cell>
          <cell r="O17">
            <v>548.47762499999999</v>
          </cell>
          <cell r="P17">
            <v>541.78762500000005</v>
          </cell>
          <cell r="R17">
            <v>0</v>
          </cell>
          <cell r="S17">
            <v>0</v>
          </cell>
          <cell r="T17">
            <v>0</v>
          </cell>
          <cell r="U17">
            <v>5635.8615</v>
          </cell>
          <cell r="V17">
            <v>5323.5030799999995</v>
          </cell>
          <cell r="W17">
            <v>7009.0129999999999</v>
          </cell>
          <cell r="X17">
            <v>312.35842000000048</v>
          </cell>
          <cell r="Y17">
            <v>-1373.1514999999999</v>
          </cell>
        </row>
        <row r="19">
          <cell r="A19">
            <v>7</v>
          </cell>
          <cell r="B19" t="str">
            <v>Film Hire</v>
          </cell>
          <cell r="E19">
            <v>135.44520000000003</v>
          </cell>
          <cell r="F19">
            <v>138.52349999999998</v>
          </cell>
          <cell r="G19">
            <v>184.69800000000001</v>
          </cell>
          <cell r="H19">
            <v>147.75839999999999</v>
          </cell>
          <cell r="I19">
            <v>160.07160000000002</v>
          </cell>
          <cell r="J19">
            <v>218.55930000000001</v>
          </cell>
          <cell r="K19">
            <v>147.75839999999999</v>
          </cell>
          <cell r="L19">
            <v>169.30650000000003</v>
          </cell>
          <cell r="M19">
            <v>200.08950000000002</v>
          </cell>
          <cell r="N19">
            <v>153.91499999999999</v>
          </cell>
          <cell r="O19">
            <v>203.16780000000003</v>
          </cell>
          <cell r="P19">
            <v>200.08950000000002</v>
          </cell>
          <cell r="U19">
            <v>2059.3826999999997</v>
          </cell>
          <cell r="V19">
            <v>1947.7115999999999</v>
          </cell>
          <cell r="W19">
            <v>2722.3969999999999</v>
          </cell>
          <cell r="X19">
            <v>111.6710999999998</v>
          </cell>
          <cell r="Y19">
            <v>-663.01430000000028</v>
          </cell>
        </row>
        <row r="20">
          <cell r="A20">
            <v>8</v>
          </cell>
          <cell r="B20" t="str">
            <v>Concession Cost</v>
          </cell>
          <cell r="E20">
            <v>10.357600000000001</v>
          </cell>
          <cell r="F20">
            <v>10.593000000000002</v>
          </cell>
          <cell r="G20">
            <v>14.124000000000001</v>
          </cell>
          <cell r="H20">
            <v>11.299200000000001</v>
          </cell>
          <cell r="I20">
            <v>12.2408</v>
          </cell>
          <cell r="J20">
            <v>16.7134</v>
          </cell>
          <cell r="K20">
            <v>11.299200000000001</v>
          </cell>
          <cell r="L20">
            <v>12.947000000000001</v>
          </cell>
          <cell r="M20">
            <v>15.301</v>
          </cell>
          <cell r="N20">
            <v>11.77</v>
          </cell>
          <cell r="O20">
            <v>15.5364</v>
          </cell>
          <cell r="P20">
            <v>15.301</v>
          </cell>
          <cell r="T20">
            <v>0</v>
          </cell>
          <cell r="U20">
            <v>157.48259999999999</v>
          </cell>
          <cell r="V20">
            <v>138.25742000000002</v>
          </cell>
          <cell r="W20">
            <v>207.95099999999999</v>
          </cell>
          <cell r="X20">
            <v>19.225179999999966</v>
          </cell>
          <cell r="Y20">
            <v>-50.468400000000003</v>
          </cell>
        </row>
        <row r="21">
          <cell r="A21">
            <v>9</v>
          </cell>
          <cell r="B21" t="str">
            <v>Less Concession Rebates</v>
          </cell>
          <cell r="E21">
            <v>-1.1770000000000003</v>
          </cell>
          <cell r="F21">
            <v>-1.2037500000000001</v>
          </cell>
          <cell r="G21">
            <v>-1.605</v>
          </cell>
          <cell r="H21">
            <v>-1.284</v>
          </cell>
          <cell r="I21">
            <v>-1.391</v>
          </cell>
          <cell r="J21">
            <v>-1.8992500000000001</v>
          </cell>
          <cell r="K21">
            <v>-1.284</v>
          </cell>
          <cell r="L21">
            <v>-1.4712499999999999</v>
          </cell>
          <cell r="M21">
            <v>-1.73875</v>
          </cell>
          <cell r="N21">
            <v>-1.3374999999999999</v>
          </cell>
          <cell r="O21">
            <v>-1.7655000000000003</v>
          </cell>
          <cell r="P21">
            <v>-1.73875</v>
          </cell>
          <cell r="U21">
            <v>-17.89575</v>
          </cell>
          <cell r="V21">
            <v>-22.54</v>
          </cell>
          <cell r="W21">
            <v>-37.252000000000002</v>
          </cell>
          <cell r="X21">
            <v>4.6442499999999995</v>
          </cell>
          <cell r="Y21">
            <v>19.356249999999999</v>
          </cell>
        </row>
        <row r="22">
          <cell r="A22">
            <v>10</v>
          </cell>
          <cell r="B22" t="str">
            <v>Advertising Cost</v>
          </cell>
          <cell r="E22">
            <v>6.6994400000000009</v>
          </cell>
          <cell r="F22">
            <v>6.8516999999999992</v>
          </cell>
          <cell r="G22">
            <v>9.1356000000000002</v>
          </cell>
          <cell r="H22">
            <v>7.3084799999999994</v>
          </cell>
          <cell r="I22">
            <v>7.9175199999999997</v>
          </cell>
          <cell r="J22">
            <v>10.810459999999999</v>
          </cell>
          <cell r="K22">
            <v>7.3084799999999994</v>
          </cell>
          <cell r="L22">
            <v>8.3742999999999999</v>
          </cell>
          <cell r="M22">
            <v>9.8969000000000005</v>
          </cell>
          <cell r="N22">
            <v>7.6129999999999995</v>
          </cell>
          <cell r="O22">
            <v>10.049160000000001</v>
          </cell>
          <cell r="P22">
            <v>9.8969000000000005</v>
          </cell>
          <cell r="T22">
            <v>0</v>
          </cell>
          <cell r="U22">
            <v>101.86194</v>
          </cell>
          <cell r="V22">
            <v>105.82353999999998</v>
          </cell>
          <cell r="W22">
            <v>137.756</v>
          </cell>
          <cell r="X22">
            <v>-3.9615999999999758</v>
          </cell>
          <cell r="Y22">
            <v>-35.894059999999996</v>
          </cell>
        </row>
        <row r="23">
          <cell r="A23">
            <v>11</v>
          </cell>
          <cell r="B23" t="str">
            <v>Other Cost</v>
          </cell>
          <cell r="C23">
            <v>0</v>
          </cell>
          <cell r="E23">
            <v>0.58256000000000008</v>
          </cell>
          <cell r="F23">
            <v>0.5958</v>
          </cell>
          <cell r="G23">
            <v>0.7944</v>
          </cell>
          <cell r="H23">
            <v>0.63551999999999997</v>
          </cell>
          <cell r="I23">
            <v>0.68847999999999998</v>
          </cell>
          <cell r="J23">
            <v>0.94003999999999999</v>
          </cell>
          <cell r="K23">
            <v>0.63551999999999997</v>
          </cell>
          <cell r="L23">
            <v>0.72820000000000007</v>
          </cell>
          <cell r="M23">
            <v>0.86060000000000003</v>
          </cell>
          <cell r="N23">
            <v>0.66200000000000003</v>
          </cell>
          <cell r="O23">
            <v>0.87384000000000006</v>
          </cell>
          <cell r="P23">
            <v>0.86060000000000003</v>
          </cell>
          <cell r="R23">
            <v>0</v>
          </cell>
          <cell r="S23">
            <v>0</v>
          </cell>
          <cell r="T23">
            <v>0</v>
          </cell>
          <cell r="U23">
            <v>8.8575599999999994</v>
          </cell>
          <cell r="V23">
            <v>8.3303318799999992</v>
          </cell>
          <cell r="W23">
            <v>11.652450000000002</v>
          </cell>
          <cell r="X23">
            <v>0.52722812000000019</v>
          </cell>
          <cell r="Y23">
            <v>-2.7948900000000023</v>
          </cell>
        </row>
        <row r="24">
          <cell r="A24">
            <v>12</v>
          </cell>
          <cell r="B24" t="str">
            <v>Direct Payroll</v>
          </cell>
          <cell r="C24">
            <v>0</v>
          </cell>
          <cell r="E24">
            <v>28.146414076896551</v>
          </cell>
          <cell r="F24">
            <v>28.146414076896551</v>
          </cell>
          <cell r="G24">
            <v>29.246414076896553</v>
          </cell>
          <cell r="H24">
            <v>28.146414076896551</v>
          </cell>
          <cell r="I24">
            <v>28.146414076896551</v>
          </cell>
          <cell r="J24">
            <v>29.246414076896553</v>
          </cell>
          <cell r="K24">
            <v>28.681991757996553</v>
          </cell>
          <cell r="L24">
            <v>28.681991757996553</v>
          </cell>
          <cell r="M24">
            <v>29.781991757996554</v>
          </cell>
          <cell r="N24">
            <v>28.681991757996553</v>
          </cell>
          <cell r="O24">
            <v>29.781991757996554</v>
          </cell>
          <cell r="P24">
            <v>29.781991757996554</v>
          </cell>
          <cell r="R24">
            <v>0</v>
          </cell>
          <cell r="S24">
            <v>0</v>
          </cell>
          <cell r="T24">
            <v>0</v>
          </cell>
          <cell r="U24">
            <v>346.4704350093586</v>
          </cell>
          <cell r="V24">
            <v>437.46495666666669</v>
          </cell>
          <cell r="W24">
            <v>559.02800000000002</v>
          </cell>
          <cell r="X24">
            <v>-90.994521657308098</v>
          </cell>
          <cell r="Y24">
            <v>-212.55756499064142</v>
          </cell>
        </row>
        <row r="25">
          <cell r="B25" t="str">
            <v>TOTAL COST</v>
          </cell>
          <cell r="C25">
            <v>0</v>
          </cell>
          <cell r="E25">
            <v>180.05421407689659</v>
          </cell>
          <cell r="F25">
            <v>183.5066640768965</v>
          </cell>
          <cell r="G25">
            <v>236.39341407689656</v>
          </cell>
          <cell r="H25">
            <v>193.86401407689658</v>
          </cell>
          <cell r="I25">
            <v>207.67381407689658</v>
          </cell>
          <cell r="J25">
            <v>274.37036407689658</v>
          </cell>
          <cell r="K25">
            <v>194.39959175799657</v>
          </cell>
          <cell r="L25">
            <v>218.56674175799657</v>
          </cell>
          <cell r="M25">
            <v>254.19124175799655</v>
          </cell>
          <cell r="N25">
            <v>201.30449175799657</v>
          </cell>
          <cell r="O25">
            <v>257.64369175799658</v>
          </cell>
          <cell r="P25">
            <v>254.19124175799655</v>
          </cell>
          <cell r="R25">
            <v>0</v>
          </cell>
          <cell r="S25">
            <v>0</v>
          </cell>
          <cell r="T25">
            <v>0</v>
          </cell>
          <cell r="U25">
            <v>2656.1594850093588</v>
          </cell>
          <cell r="V25">
            <v>2615.0478485466665</v>
          </cell>
          <cell r="W25">
            <v>3601.5324499999997</v>
          </cell>
          <cell r="X25">
            <v>41.111636462692331</v>
          </cell>
          <cell r="Y25">
            <v>-945.37296499064087</v>
          </cell>
        </row>
        <row r="27">
          <cell r="B27" t="str">
            <v>GROSS MARGIN</v>
          </cell>
          <cell r="C27">
            <v>0</v>
          </cell>
          <cell r="E27">
            <v>198.24341092310345</v>
          </cell>
          <cell r="F27">
            <v>202.48096092310348</v>
          </cell>
          <cell r="G27">
            <v>266.94421092310347</v>
          </cell>
          <cell r="H27">
            <v>215.19361092310345</v>
          </cell>
          <cell r="I27">
            <v>232.14381092310344</v>
          </cell>
          <cell r="J27">
            <v>314.55726092310346</v>
          </cell>
          <cell r="K27">
            <v>214.65803324200346</v>
          </cell>
          <cell r="L27">
            <v>246.3208832420035</v>
          </cell>
          <cell r="M27">
            <v>287.59638324200353</v>
          </cell>
          <cell r="N27">
            <v>223.13313324200345</v>
          </cell>
          <cell r="O27">
            <v>290.83393324200341</v>
          </cell>
          <cell r="P27">
            <v>287.59638324200353</v>
          </cell>
          <cell r="R27">
            <v>0</v>
          </cell>
          <cell r="S27">
            <v>0</v>
          </cell>
          <cell r="T27">
            <v>0</v>
          </cell>
          <cell r="U27">
            <v>2979.7020149906416</v>
          </cell>
          <cell r="V27">
            <v>2708.455231453333</v>
          </cell>
          <cell r="W27">
            <v>3407.4805500000002</v>
          </cell>
          <cell r="X27">
            <v>271.2467835373086</v>
          </cell>
          <cell r="Y27">
            <v>-427.77853500935862</v>
          </cell>
        </row>
        <row r="28">
          <cell r="X28" t="str">
            <v/>
          </cell>
          <cell r="Y28" t="str">
            <v/>
          </cell>
        </row>
        <row r="29">
          <cell r="A29">
            <v>13</v>
          </cell>
          <cell r="B29" t="str">
            <v>Direct Rent</v>
          </cell>
          <cell r="E29">
            <v>0.15</v>
          </cell>
          <cell r="F29">
            <v>0</v>
          </cell>
          <cell r="G29">
            <v>0</v>
          </cell>
          <cell r="H29">
            <v>0</v>
          </cell>
          <cell r="I29">
            <v>0</v>
          </cell>
          <cell r="J29">
            <v>0</v>
          </cell>
          <cell r="K29">
            <v>0</v>
          </cell>
          <cell r="L29">
            <v>0</v>
          </cell>
          <cell r="M29">
            <v>0</v>
          </cell>
          <cell r="N29">
            <v>0</v>
          </cell>
          <cell r="O29">
            <v>0</v>
          </cell>
          <cell r="P29">
            <v>0</v>
          </cell>
          <cell r="T29">
            <v>0</v>
          </cell>
          <cell r="U29">
            <v>0.15</v>
          </cell>
          <cell r="V29">
            <v>0.15</v>
          </cell>
          <cell r="W29">
            <v>1.8</v>
          </cell>
          <cell r="X29">
            <v>0</v>
          </cell>
          <cell r="Y29">
            <v>-1.65</v>
          </cell>
        </row>
        <row r="30">
          <cell r="A30">
            <v>14</v>
          </cell>
          <cell r="B30" t="str">
            <v>Light, Heat and Power</v>
          </cell>
          <cell r="E30">
            <v>15.3</v>
          </cell>
          <cell r="F30">
            <v>15.3</v>
          </cell>
          <cell r="G30">
            <v>15.3</v>
          </cell>
          <cell r="H30">
            <v>15.3</v>
          </cell>
          <cell r="I30">
            <v>15.3</v>
          </cell>
          <cell r="J30">
            <v>15.3</v>
          </cell>
          <cell r="K30">
            <v>15.3</v>
          </cell>
          <cell r="L30">
            <v>15.3</v>
          </cell>
          <cell r="M30">
            <v>15.3</v>
          </cell>
          <cell r="N30">
            <v>15.3</v>
          </cell>
          <cell r="O30">
            <v>15.3</v>
          </cell>
          <cell r="P30">
            <v>15.3</v>
          </cell>
          <cell r="Q30" t="str">
            <v/>
          </cell>
          <cell r="R30">
            <v>19</v>
          </cell>
          <cell r="S30">
            <v>19</v>
          </cell>
          <cell r="T30">
            <v>0</v>
          </cell>
          <cell r="U30">
            <v>183.6</v>
          </cell>
          <cell r="V30">
            <v>195.09496000000001</v>
          </cell>
          <cell r="W30">
            <v>238.048</v>
          </cell>
          <cell r="X30">
            <v>-11.494959999999992</v>
          </cell>
          <cell r="Y30">
            <v>-54.447999999999979</v>
          </cell>
        </row>
        <row r="31">
          <cell r="A31">
            <v>15</v>
          </cell>
          <cell r="B31" t="str">
            <v>Repair &amp; Maintenance</v>
          </cell>
          <cell r="E31">
            <v>13.007</v>
          </cell>
          <cell r="F31">
            <v>13.007</v>
          </cell>
          <cell r="G31">
            <v>13.007</v>
          </cell>
          <cell r="H31">
            <v>18.006999999999998</v>
          </cell>
          <cell r="I31">
            <v>13.007</v>
          </cell>
          <cell r="J31">
            <v>13.007</v>
          </cell>
          <cell r="K31">
            <v>13.007</v>
          </cell>
          <cell r="L31">
            <v>13.007</v>
          </cell>
          <cell r="M31">
            <v>13.007</v>
          </cell>
          <cell r="N31">
            <v>13.007</v>
          </cell>
          <cell r="O31">
            <v>13.007</v>
          </cell>
          <cell r="P31">
            <v>13.007</v>
          </cell>
          <cell r="Q31" t="str">
            <v/>
          </cell>
          <cell r="R31">
            <v>10.95</v>
          </cell>
          <cell r="S31">
            <v>10.95</v>
          </cell>
          <cell r="T31">
            <v>0</v>
          </cell>
          <cell r="U31">
            <v>161.08400000000003</v>
          </cell>
          <cell r="V31">
            <v>167.58857666666665</v>
          </cell>
          <cell r="W31">
            <v>234.62100000000001</v>
          </cell>
          <cell r="X31">
            <v>-6.5045766666666225</v>
          </cell>
          <cell r="Y31">
            <v>-73.536999999999978</v>
          </cell>
        </row>
        <row r="32">
          <cell r="A32">
            <v>16</v>
          </cell>
          <cell r="B32" t="str">
            <v>Common Area Maintenance</v>
          </cell>
          <cell r="E32">
            <v>18.853999999999999</v>
          </cell>
          <cell r="F32">
            <v>18.853999999999999</v>
          </cell>
          <cell r="G32">
            <v>18.853999999999999</v>
          </cell>
          <cell r="H32">
            <v>18.853999999999999</v>
          </cell>
          <cell r="I32">
            <v>18.853999999999999</v>
          </cell>
          <cell r="J32">
            <v>18.853999999999999</v>
          </cell>
          <cell r="K32">
            <v>18.853999999999999</v>
          </cell>
          <cell r="L32">
            <v>18.853999999999999</v>
          </cell>
          <cell r="M32">
            <v>18.853999999999999</v>
          </cell>
          <cell r="N32">
            <v>18.853999999999999</v>
          </cell>
          <cell r="O32">
            <v>18.853999999999999</v>
          </cell>
          <cell r="P32">
            <v>18.853999999999999</v>
          </cell>
          <cell r="T32">
            <v>0</v>
          </cell>
          <cell r="U32">
            <v>226.24799999999993</v>
          </cell>
          <cell r="V32">
            <v>228.36</v>
          </cell>
          <cell r="W32">
            <v>226.24799999999999</v>
          </cell>
          <cell r="X32">
            <v>-2.11200000000008</v>
          </cell>
          <cell r="Y32">
            <v>0</v>
          </cell>
        </row>
        <row r="33">
          <cell r="A33">
            <v>17</v>
          </cell>
          <cell r="B33" t="str">
            <v>Other Overhead Costs</v>
          </cell>
          <cell r="C33">
            <v>0</v>
          </cell>
          <cell r="E33">
            <v>21.498704140768968</v>
          </cell>
          <cell r="F33">
            <v>21.687184140768967</v>
          </cell>
          <cell r="G33">
            <v>21.540104140768971</v>
          </cell>
          <cell r="H33">
            <v>21.687184140768967</v>
          </cell>
          <cell r="I33">
            <v>21.529104140768968</v>
          </cell>
          <cell r="J33">
            <v>21.698184140768969</v>
          </cell>
          <cell r="K33">
            <v>21.692539917579968</v>
          </cell>
          <cell r="L33">
            <v>44.319299917579961</v>
          </cell>
          <cell r="M33">
            <v>23.203539917579967</v>
          </cell>
          <cell r="N33">
            <v>21.534459917579969</v>
          </cell>
          <cell r="O33">
            <v>21.703539917579967</v>
          </cell>
          <cell r="P33">
            <v>21.545459917579969</v>
          </cell>
          <cell r="R33">
            <v>0</v>
          </cell>
          <cell r="S33">
            <v>0</v>
          </cell>
          <cell r="T33">
            <v>0</v>
          </cell>
          <cell r="U33">
            <v>283.63930435009365</v>
          </cell>
          <cell r="V33">
            <v>303.58615905333329</v>
          </cell>
          <cell r="W33">
            <v>397.10354999999998</v>
          </cell>
          <cell r="X33">
            <v>-19.946854703239637</v>
          </cell>
          <cell r="Y33">
            <v>-113.46424564990633</v>
          </cell>
        </row>
        <row r="35">
          <cell r="B35" t="str">
            <v>Total Overhead Expenses</v>
          </cell>
          <cell r="C35">
            <v>0</v>
          </cell>
          <cell r="E35">
            <v>68.809704140768972</v>
          </cell>
          <cell r="F35">
            <v>68.848184140768964</v>
          </cell>
          <cell r="G35">
            <v>68.701104140768976</v>
          </cell>
          <cell r="H35">
            <v>73.848184140768964</v>
          </cell>
          <cell r="I35">
            <v>68.690104140768966</v>
          </cell>
          <cell r="J35">
            <v>68.859184140768974</v>
          </cell>
          <cell r="K35">
            <v>68.853539917579965</v>
          </cell>
          <cell r="L35">
            <v>91.48029991757997</v>
          </cell>
          <cell r="M35">
            <v>70.364539917579975</v>
          </cell>
          <cell r="N35">
            <v>68.695459917579967</v>
          </cell>
          <cell r="O35">
            <v>68.864539917579975</v>
          </cell>
          <cell r="P35">
            <v>68.706459917579963</v>
          </cell>
          <cell r="R35">
            <v>0</v>
          </cell>
          <cell r="S35">
            <v>0</v>
          </cell>
          <cell r="T35">
            <v>0</v>
          </cell>
          <cell r="U35">
            <v>854.72130435009365</v>
          </cell>
          <cell r="V35">
            <v>894.77969571999995</v>
          </cell>
          <cell r="W35">
            <v>1097.8205500000001</v>
          </cell>
          <cell r="X35">
            <v>-40.058391369906303</v>
          </cell>
          <cell r="Y35">
            <v>-243.09924564990649</v>
          </cell>
        </row>
        <row r="37">
          <cell r="B37" t="str">
            <v>E.B.I.T.D.</v>
          </cell>
          <cell r="C37">
            <v>0</v>
          </cell>
          <cell r="E37">
            <v>129.43370678233447</v>
          </cell>
          <cell r="F37">
            <v>133.63277678233453</v>
          </cell>
          <cell r="G37">
            <v>198.24310678233451</v>
          </cell>
          <cell r="H37">
            <v>141.34542678233447</v>
          </cell>
          <cell r="I37">
            <v>163.45370678233448</v>
          </cell>
          <cell r="J37">
            <v>245.69807678233448</v>
          </cell>
          <cell r="K37">
            <v>145.8044933244235</v>
          </cell>
          <cell r="L37">
            <v>154.84058332442353</v>
          </cell>
          <cell r="M37">
            <v>217.23184332442355</v>
          </cell>
          <cell r="N37">
            <v>154.43767332442349</v>
          </cell>
          <cell r="O37">
            <v>221.96939332442344</v>
          </cell>
          <cell r="P37">
            <v>218.88992332442356</v>
          </cell>
          <cell r="R37">
            <v>0</v>
          </cell>
          <cell r="S37">
            <v>0</v>
          </cell>
          <cell r="T37">
            <v>0</v>
          </cell>
          <cell r="U37">
            <v>2124.9807106405478</v>
          </cell>
          <cell r="V37">
            <v>1813.6755357333332</v>
          </cell>
          <cell r="W37">
            <v>2309.66</v>
          </cell>
          <cell r="X37">
            <v>311.30517490721491</v>
          </cell>
          <cell r="Y37">
            <v>-184.67928935945213</v>
          </cell>
        </row>
        <row r="39">
          <cell r="A39">
            <v>18</v>
          </cell>
          <cell r="B39" t="str">
            <v>Depreciation</v>
          </cell>
          <cell r="E39">
            <v>28.535173611111112</v>
          </cell>
          <cell r="F39">
            <v>28.535173611111112</v>
          </cell>
          <cell r="G39">
            <v>28.535173611111112</v>
          </cell>
          <cell r="H39">
            <v>32.851840277777775</v>
          </cell>
          <cell r="I39">
            <v>32.851840277777775</v>
          </cell>
          <cell r="J39">
            <v>32.851840277777775</v>
          </cell>
          <cell r="K39">
            <v>32.851840277777775</v>
          </cell>
          <cell r="L39">
            <v>32.851840277777775</v>
          </cell>
          <cell r="M39">
            <v>32.851840277777775</v>
          </cell>
          <cell r="N39">
            <v>32.851840277777775</v>
          </cell>
          <cell r="O39">
            <v>32.851840277777775</v>
          </cell>
          <cell r="P39">
            <v>32.851840277777775</v>
          </cell>
          <cell r="Q39" t="str">
            <v/>
          </cell>
          <cell r="R39" t="e">
            <v>#REF!</v>
          </cell>
          <cell r="S39" t="e">
            <v>#REF!</v>
          </cell>
          <cell r="T39">
            <v>0</v>
          </cell>
          <cell r="U39">
            <v>381.27208333333334</v>
          </cell>
          <cell r="V39">
            <v>336.86984990740746</v>
          </cell>
          <cell r="W39">
            <v>304.35500000000002</v>
          </cell>
          <cell r="X39">
            <v>44.402233425925886</v>
          </cell>
          <cell r="Y39">
            <v>76.917083333333323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25.629000000000001</v>
          </cell>
          <cell r="X40">
            <v>-2.63</v>
          </cell>
          <cell r="Y40">
            <v>-25.629000000000001</v>
          </cell>
        </row>
        <row r="41">
          <cell r="A41">
            <v>20</v>
          </cell>
          <cell r="B41" t="str">
            <v>External Interest</v>
          </cell>
          <cell r="T41">
            <v>0</v>
          </cell>
          <cell r="U41">
            <v>0</v>
          </cell>
          <cell r="V41">
            <v>691.80187095890415</v>
          </cell>
          <cell r="W41">
            <v>828.08799999999997</v>
          </cell>
          <cell r="X41">
            <v>-691.80187095890415</v>
          </cell>
          <cell r="Y41">
            <v>-828.08799999999997</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10.766209999999997</v>
          </cell>
          <cell r="W43">
            <v>19.210999999999999</v>
          </cell>
          <cell r="X43">
            <v>-10.766209999999997</v>
          </cell>
          <cell r="Y43">
            <v>-19.210999999999999</v>
          </cell>
        </row>
        <row r="44">
          <cell r="B44" t="str">
            <v>E.B.T.</v>
          </cell>
          <cell r="C44">
            <v>0</v>
          </cell>
          <cell r="E44">
            <v>100.89853317122336</v>
          </cell>
          <cell r="F44">
            <v>105.09760317122343</v>
          </cell>
          <cell r="G44">
            <v>169.7079331712234</v>
          </cell>
          <cell r="H44">
            <v>108.4935865045567</v>
          </cell>
          <cell r="I44">
            <v>130.60186650455671</v>
          </cell>
          <cell r="J44">
            <v>212.84623650455671</v>
          </cell>
          <cell r="K44">
            <v>112.95265304664574</v>
          </cell>
          <cell r="L44">
            <v>121.98874304664577</v>
          </cell>
          <cell r="M44">
            <v>184.38000304664578</v>
          </cell>
          <cell r="N44">
            <v>121.58583304664572</v>
          </cell>
          <cell r="O44">
            <v>189.11755304664567</v>
          </cell>
          <cell r="P44">
            <v>186.0380830466458</v>
          </cell>
          <cell r="Q44">
            <v>0</v>
          </cell>
          <cell r="R44">
            <v>0</v>
          </cell>
          <cell r="S44">
            <v>0</v>
          </cell>
          <cell r="T44">
            <v>0</v>
          </cell>
          <cell r="U44">
            <v>1743.7086273072146</v>
          </cell>
          <cell r="V44">
            <v>793.14002486702134</v>
          </cell>
          <cell r="W44">
            <v>1170.799</v>
          </cell>
          <cell r="X44">
            <v>950.56860244019322</v>
          </cell>
          <cell r="Y44">
            <v>572.90962730721458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100.89853317122336</v>
          </cell>
          <cell r="F50">
            <v>105.09760317122343</v>
          </cell>
          <cell r="G50">
            <v>169.7079331712234</v>
          </cell>
          <cell r="H50">
            <v>108.4935865045567</v>
          </cell>
          <cell r="I50">
            <v>130.60186650455671</v>
          </cell>
          <cell r="J50">
            <v>212.84623650455671</v>
          </cell>
          <cell r="K50">
            <v>112.95265304664574</v>
          </cell>
          <cell r="L50">
            <v>121.98874304664577</v>
          </cell>
          <cell r="M50">
            <v>184.38000304664578</v>
          </cell>
          <cell r="N50">
            <v>121.58583304664572</v>
          </cell>
          <cell r="O50">
            <v>189.11755304664567</v>
          </cell>
          <cell r="P50">
            <v>186.0380830466458</v>
          </cell>
          <cell r="Q50">
            <v>0</v>
          </cell>
          <cell r="R50">
            <v>0</v>
          </cell>
          <cell r="S50">
            <v>0</v>
          </cell>
          <cell r="T50">
            <v>0</v>
          </cell>
          <cell r="U50">
            <v>1743.7086273072146</v>
          </cell>
          <cell r="V50">
            <v>793.14002486702134</v>
          </cell>
          <cell r="W50">
            <v>1170.799</v>
          </cell>
          <cell r="X50">
            <v>950.56860244019322</v>
          </cell>
          <cell r="Y50">
            <v>572.90962730721458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43.12</v>
          </cell>
          <cell r="F54">
            <v>44.1</v>
          </cell>
          <cell r="G54">
            <v>58.8</v>
          </cell>
          <cell r="H54">
            <v>47.04</v>
          </cell>
          <cell r="I54">
            <v>50.96</v>
          </cell>
          <cell r="J54">
            <v>69.58</v>
          </cell>
          <cell r="K54">
            <v>47.04</v>
          </cell>
          <cell r="L54">
            <v>53.9</v>
          </cell>
          <cell r="M54">
            <v>63.7</v>
          </cell>
          <cell r="N54">
            <v>49</v>
          </cell>
          <cell r="O54">
            <v>64.680000000000007</v>
          </cell>
          <cell r="P54">
            <v>63.7</v>
          </cell>
          <cell r="T54">
            <v>0</v>
          </cell>
          <cell r="U54">
            <v>655.62</v>
          </cell>
          <cell r="V54">
            <v>627.029</v>
          </cell>
          <cell r="W54">
            <v>859.61300000000006</v>
          </cell>
          <cell r="X54">
            <v>28.591000000000008</v>
          </cell>
          <cell r="Y54">
            <v>-203.99300000000005</v>
          </cell>
        </row>
        <row r="55">
          <cell r="A55">
            <v>28</v>
          </cell>
          <cell r="B55" t="str">
            <v>Admissions</v>
          </cell>
          <cell r="E55">
            <v>44</v>
          </cell>
          <cell r="F55">
            <v>45</v>
          </cell>
          <cell r="G55">
            <v>60</v>
          </cell>
          <cell r="H55">
            <v>48</v>
          </cell>
          <cell r="I55">
            <v>52</v>
          </cell>
          <cell r="J55">
            <v>71</v>
          </cell>
          <cell r="K55">
            <v>48</v>
          </cell>
          <cell r="L55">
            <v>55</v>
          </cell>
          <cell r="M55">
            <v>65</v>
          </cell>
          <cell r="N55">
            <v>50</v>
          </cell>
          <cell r="O55">
            <v>66</v>
          </cell>
          <cell r="P55">
            <v>65</v>
          </cell>
          <cell r="T55">
            <v>0</v>
          </cell>
          <cell r="U55">
            <v>669</v>
          </cell>
          <cell r="V55">
            <v>627.029</v>
          </cell>
          <cell r="W55">
            <v>859.61300000000006</v>
          </cell>
          <cell r="X55">
            <v>41.971000000000004</v>
          </cell>
          <cell r="Y55">
            <v>-190.61300000000006</v>
          </cell>
        </row>
        <row r="56">
          <cell r="B56" t="str">
            <v>Utilisation Rate</v>
          </cell>
          <cell r="E56">
            <v>0.20299697349966783</v>
          </cell>
          <cell r="F56">
            <v>0.20761054107920573</v>
          </cell>
          <cell r="G56">
            <v>0.22145124381781944</v>
          </cell>
          <cell r="H56">
            <v>0.22145124381781944</v>
          </cell>
          <cell r="I56">
            <v>0.23990551413597105</v>
          </cell>
          <cell r="J56">
            <v>0.26205063851775301</v>
          </cell>
          <cell r="K56">
            <v>0.22145124381781944</v>
          </cell>
          <cell r="L56">
            <v>0.25374621687458476</v>
          </cell>
          <cell r="M56">
            <v>0.23990551413597105</v>
          </cell>
          <cell r="N56">
            <v>0.23067837897689525</v>
          </cell>
          <cell r="O56">
            <v>0.2435963681996014</v>
          </cell>
          <cell r="P56">
            <v>0.29988189266996385</v>
          </cell>
          <cell r="Q56" t="str">
            <v/>
          </cell>
          <cell r="R56" t="e">
            <v>#DIV/0!</v>
          </cell>
          <cell r="S56" t="e">
            <v>#DIV/0!</v>
          </cell>
          <cell r="T56" t="e">
            <v>#DIV/0!</v>
          </cell>
          <cell r="U56">
            <v>0.2374212854392968</v>
          </cell>
          <cell r="V56">
            <v>0.22252620506385176</v>
          </cell>
          <cell r="W56">
            <v>0.28884243675030963</v>
          </cell>
          <cell r="X56">
            <v>1.4895080375445041E-2</v>
          </cell>
          <cell r="Y56">
            <v>-5.1421151311012825E-2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6.6427006406402258</v>
          </cell>
          <cell r="W57">
            <v>6.7777302111531581</v>
          </cell>
          <cell r="X57">
            <v>-2.2700640640226588E-2</v>
          </cell>
          <cell r="Y57">
            <v>-0.15773021115315888</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2.5406800479118481E-2</v>
          </cell>
          <cell r="W58">
            <v>2.3644126342528823E-2</v>
          </cell>
          <cell r="X58">
            <v>-2.4068004791184781E-3</v>
          </cell>
          <cell r="Y58">
            <v>-6.4412634252881962E-4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Q59" t="str">
            <v/>
          </cell>
          <cell r="R59" t="str">
            <v>N.A.</v>
          </cell>
          <cell r="S59" t="str">
            <v>N.A.</v>
          </cell>
          <cell r="U59">
            <v>0.19500000000000001</v>
          </cell>
          <cell r="V59">
            <v>0.17648917202892347</v>
          </cell>
          <cell r="W59">
            <v>0.21856466069142125</v>
          </cell>
          <cell r="X59">
            <v>1.8510827971076532E-2</v>
          </cell>
          <cell r="Y59">
            <v>-2.3564660691421241E-2</v>
          </cell>
        </row>
        <row r="60">
          <cell r="B60" t="str">
            <v>Concess. Rev per Patron (S$)</v>
          </cell>
          <cell r="C60" t="str">
            <v>N.A.</v>
          </cell>
          <cell r="E60">
            <v>1.07</v>
          </cell>
          <cell r="F60">
            <v>1.07</v>
          </cell>
          <cell r="G60">
            <v>1.07</v>
          </cell>
          <cell r="H60">
            <v>1.07</v>
          </cell>
          <cell r="I60">
            <v>1.07</v>
          </cell>
          <cell r="J60">
            <v>1.07</v>
          </cell>
          <cell r="K60">
            <v>1.07</v>
          </cell>
          <cell r="L60">
            <v>1.07</v>
          </cell>
          <cell r="M60">
            <v>1.07</v>
          </cell>
          <cell r="N60">
            <v>1.07</v>
          </cell>
          <cell r="O60">
            <v>1.07</v>
          </cell>
          <cell r="P60">
            <v>1.07</v>
          </cell>
          <cell r="R60" t="str">
            <v>N.A.</v>
          </cell>
          <cell r="S60" t="str">
            <v>N.A.</v>
          </cell>
          <cell r="U60">
            <v>1.07</v>
          </cell>
          <cell r="V60">
            <v>1.045666149412547</v>
          </cell>
          <cell r="W60">
            <v>0.90854838165546581</v>
          </cell>
          <cell r="X60">
            <v>2.4333850587452854E-2</v>
          </cell>
          <cell r="Y60">
            <v>0.16145161834453403</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0.46761920846783839</v>
          </cell>
          <cell r="W61">
            <v>0.46726602559976654</v>
          </cell>
          <cell r="X61">
            <v>-2.6192084678384187E-3</v>
          </cell>
          <cell r="Y61">
            <v>-2.2660255997665746E-3</v>
          </cell>
        </row>
        <row r="62">
          <cell r="B62" t="str">
            <v>Direct Payroll : Net Box</v>
          </cell>
          <cell r="C62" t="str">
            <v>N.A.</v>
          </cell>
          <cell r="E62">
            <v>9.6630095018183704E-2</v>
          </cell>
          <cell r="F62">
            <v>9.4482759573335198E-2</v>
          </cell>
          <cell r="G62">
            <v>7.3631455379900693E-2</v>
          </cell>
          <cell r="H62">
            <v>8.8577587100001742E-2</v>
          </cell>
          <cell r="I62">
            <v>8.176392655384776E-2</v>
          </cell>
          <cell r="J62">
            <v>6.2223765109775231E-2</v>
          </cell>
          <cell r="K62">
            <v>9.026306570366488E-2</v>
          </cell>
          <cell r="L62">
            <v>7.8775039159562077E-2</v>
          </cell>
          <cell r="M62">
            <v>6.9212158396459569E-2</v>
          </cell>
          <cell r="N62">
            <v>8.6652543075518285E-2</v>
          </cell>
          <cell r="O62">
            <v>6.8163489329846547E-2</v>
          </cell>
          <cell r="P62">
            <v>6.9212158396459569E-2</v>
          </cell>
          <cell r="Q62" t="str">
            <v/>
          </cell>
          <cell r="R62" t="str">
            <v>N.A.</v>
          </cell>
          <cell r="S62" t="str">
            <v>N.A.</v>
          </cell>
          <cell r="T62" t="str">
            <v>N.A.</v>
          </cell>
          <cell r="U62">
            <v>7.82315750634167E-2</v>
          </cell>
          <cell r="V62">
            <v>0.1050294185077934</v>
          </cell>
          <cell r="W62">
            <v>9.5950293715055632E-2</v>
          </cell>
          <cell r="X62">
            <v>-2.6797843444376704E-2</v>
          </cell>
          <cell r="Y62">
            <v>-1.7718718651638932E-2</v>
          </cell>
        </row>
        <row r="63">
          <cell r="B63" t="str">
            <v>Direct Payroll : Net Box &amp; Conc.</v>
          </cell>
          <cell r="C63" t="str">
            <v>N.A.</v>
          </cell>
          <cell r="E63">
            <v>8.3184815217214061E-2</v>
          </cell>
          <cell r="F63">
            <v>8.133626376794266E-2</v>
          </cell>
          <cell r="G63">
            <v>6.3386246373854691E-2</v>
          </cell>
          <cell r="H63">
            <v>7.6252747282446229E-2</v>
          </cell>
          <cell r="I63">
            <v>7.0387151337642673E-2</v>
          </cell>
          <cell r="J63">
            <v>5.356584200607438E-2</v>
          </cell>
          <cell r="K63">
            <v>7.7703705456210859E-2</v>
          </cell>
          <cell r="L63">
            <v>6.7814142943602204E-2</v>
          </cell>
          <cell r="M63">
            <v>5.958185807341513E-2</v>
          </cell>
          <cell r="N63">
            <v>7.459555723796242E-2</v>
          </cell>
          <cell r="O63">
            <v>5.8679102648060352E-2</v>
          </cell>
          <cell r="P63">
            <v>5.958185807341513E-2</v>
          </cell>
          <cell r="Q63" t="str">
            <v/>
          </cell>
          <cell r="R63" t="str">
            <v>N.A.</v>
          </cell>
          <cell r="S63" t="str">
            <v>N.A.</v>
          </cell>
          <cell r="T63" t="str">
            <v>N.A.</v>
          </cell>
          <cell r="U63">
            <v>6.7346297388793053E-2</v>
          </cell>
          <cell r="V63">
            <v>9.0744758237919707E-2</v>
          </cell>
          <cell r="W63">
            <v>8.4608591352648047E-2</v>
          </cell>
          <cell r="X63">
            <v>-2.3398460849126654E-2</v>
          </cell>
          <cell r="Y63">
            <v>-1.7262293963854994E-2</v>
          </cell>
        </row>
        <row r="64">
          <cell r="B64" t="str">
            <v>Direct Payroll of Admissions (S$)</v>
          </cell>
          <cell r="C64" t="str">
            <v>N.A.</v>
          </cell>
          <cell r="E64">
            <v>0.63969122902037612</v>
          </cell>
          <cell r="F64">
            <v>0.62547586837547897</v>
          </cell>
          <cell r="G64">
            <v>0.48744023461494257</v>
          </cell>
          <cell r="H64">
            <v>0.58638362660201149</v>
          </cell>
          <cell r="I64">
            <v>0.5412771937864721</v>
          </cell>
          <cell r="J64">
            <v>0.41192132502671203</v>
          </cell>
          <cell r="K64">
            <v>0.59754149495826148</v>
          </cell>
          <cell r="L64">
            <v>0.52149075923630095</v>
          </cell>
          <cell r="M64">
            <v>0.45818448858456234</v>
          </cell>
          <cell r="N64">
            <v>0.573639835159931</v>
          </cell>
          <cell r="O64">
            <v>0.45124229936358418</v>
          </cell>
          <cell r="P64">
            <v>0.45818448858456234</v>
          </cell>
          <cell r="Q64" t="str">
            <v/>
          </cell>
          <cell r="R64" t="str">
            <v>N.A.</v>
          </cell>
          <cell r="S64" t="str">
            <v>N.A.</v>
          </cell>
          <cell r="T64" t="str">
            <v>N.A.</v>
          </cell>
          <cell r="U64">
            <v>0.51789302691981853</v>
          </cell>
          <cell r="V64">
            <v>0.69767898560778963</v>
          </cell>
          <cell r="W64">
            <v>0.65032520448155151</v>
          </cell>
          <cell r="X64">
            <v>-0.17978595868797109</v>
          </cell>
          <cell r="Y64">
            <v>-0.13243217756173298</v>
          </cell>
        </row>
        <row r="65">
          <cell r="B65" t="str">
            <v>Gross Margin :Total Rev</v>
          </cell>
          <cell r="C65" t="str">
            <v>N.A.</v>
          </cell>
          <cell r="E65">
            <v>0.52404085519464583</v>
          </cell>
          <cell r="F65">
            <v>0.52457889271217828</v>
          </cell>
          <cell r="G65">
            <v>0.53034821492453199</v>
          </cell>
          <cell r="H65">
            <v>0.52607162847313615</v>
          </cell>
          <cell r="I65">
            <v>0.52781834498584146</v>
          </cell>
          <cell r="J65">
            <v>0.53411870588190435</v>
          </cell>
          <cell r="K65">
            <v>0.52476233206019185</v>
          </cell>
          <cell r="L65">
            <v>0.52985037672707136</v>
          </cell>
          <cell r="M65">
            <v>0.53082863094557298</v>
          </cell>
          <cell r="N65">
            <v>0.52571478139338712</v>
          </cell>
          <cell r="O65">
            <v>0.53025669596276315</v>
          </cell>
          <cell r="P65">
            <v>0.53082863094557298</v>
          </cell>
          <cell r="Q65" t="str">
            <v/>
          </cell>
          <cell r="R65" t="str">
            <v>N.A.</v>
          </cell>
          <cell r="S65" t="str">
            <v>N.A.</v>
          </cell>
          <cell r="T65" t="str">
            <v>N.A.</v>
          </cell>
          <cell r="U65">
            <v>0.52870391066044498</v>
          </cell>
          <cell r="V65">
            <v>0.50877311250721269</v>
          </cell>
          <cell r="W65">
            <v>0.4861569738849108</v>
          </cell>
          <cell r="X65">
            <v>1.9930798153232288E-2</v>
          </cell>
          <cell r="Y65">
            <v>4.2546936775534172E-2</v>
          </cell>
        </row>
        <row r="66">
          <cell r="B66" t="str">
            <v>G&amp;A % of total revenue</v>
          </cell>
          <cell r="C66" t="str">
            <v>N.A.</v>
          </cell>
          <cell r="E66">
            <v>5.6830132467178364E-2</v>
          </cell>
          <cell r="F66">
            <v>5.6186216179259549E-2</v>
          </cell>
          <cell r="G66">
            <v>4.2794544001690658E-2</v>
          </cell>
          <cell r="H66">
            <v>5.3017430345587528E-2</v>
          </cell>
          <cell r="I66">
            <v>4.8950071386450161E-2</v>
          </cell>
          <cell r="J66">
            <v>3.684354956310458E-2</v>
          </cell>
          <cell r="K66">
            <v>5.3030523309716977E-2</v>
          </cell>
          <cell r="L66">
            <v>9.5333361299045016E-2</v>
          </cell>
          <cell r="M66">
            <v>4.2827740699282239E-2</v>
          </cell>
          <cell r="N66">
            <v>5.0736453719389202E-2</v>
          </cell>
          <cell r="O66">
            <v>3.9570511044238074E-2</v>
          </cell>
          <cell r="P66">
            <v>3.9767353338090672E-2</v>
          </cell>
          <cell r="Q66" t="str">
            <v/>
          </cell>
          <cell r="R66" t="e">
            <v>#DIV/0!</v>
          </cell>
          <cell r="S66" t="e">
            <v>#DIV/0!</v>
          </cell>
          <cell r="T66" t="e">
            <v>#DIV/0!</v>
          </cell>
          <cell r="U66">
            <v>5.0327586004392348E-2</v>
          </cell>
          <cell r="V66">
            <v>5.7027516372420942E-2</v>
          </cell>
          <cell r="W66">
            <v>5.6656129757499375E-2</v>
          </cell>
          <cell r="X66">
            <v>-6.6999303680285935E-3</v>
          </cell>
          <cell r="Y66">
            <v>-6.3285437531070271E-3</v>
          </cell>
        </row>
        <row r="67">
          <cell r="B67" t="str">
            <v>E.B.I.T.D. : Total Rev</v>
          </cell>
          <cell r="C67" t="str">
            <v>N.A.</v>
          </cell>
          <cell r="E67">
            <v>0.34214781756119789</v>
          </cell>
          <cell r="F67">
            <v>0.34621000293036475</v>
          </cell>
          <cell r="G67">
            <v>0.39385711883218449</v>
          </cell>
          <cell r="H67">
            <v>0.34553915669542762</v>
          </cell>
          <cell r="I67">
            <v>0.37163973768066816</v>
          </cell>
          <cell r="J67">
            <v>0.41719570682787122</v>
          </cell>
          <cell r="K67">
            <v>0.3564399840350696</v>
          </cell>
          <cell r="L67">
            <v>0.33307099392982015</v>
          </cell>
          <cell r="M67">
            <v>0.40095386697771757</v>
          </cell>
          <cell r="N67">
            <v>0.36386423876635227</v>
          </cell>
          <cell r="O67">
            <v>0.40470090885553162</v>
          </cell>
          <cell r="P67">
            <v>0.4040142543389092</v>
          </cell>
          <cell r="Q67" t="str">
            <v/>
          </cell>
          <cell r="R67" t="str">
            <v>N.A.</v>
          </cell>
          <cell r="S67" t="str">
            <v>N.A.</v>
          </cell>
          <cell r="T67" t="str">
            <v>N.A.</v>
          </cell>
          <cell r="U67">
            <v>0.37704629729466344</v>
          </cell>
          <cell r="V67">
            <v>0.34069211729155857</v>
          </cell>
          <cell r="W67">
            <v>0.32952713884251605</v>
          </cell>
          <cell r="X67">
            <v>3.6354180003104863E-2</v>
          </cell>
          <cell r="Y67">
            <v>4.7519158452147381E-2</v>
          </cell>
        </row>
        <row r="68">
          <cell r="B68" t="str">
            <v>No of Concession Transactions</v>
          </cell>
          <cell r="E68">
            <v>10</v>
          </cell>
          <cell r="F68">
            <v>12</v>
          </cell>
          <cell r="G68">
            <v>13</v>
          </cell>
          <cell r="H68">
            <v>11</v>
          </cell>
          <cell r="I68">
            <v>13</v>
          </cell>
          <cell r="J68">
            <v>18</v>
          </cell>
          <cell r="K68">
            <v>10</v>
          </cell>
          <cell r="L68">
            <v>13</v>
          </cell>
          <cell r="M68">
            <v>15.744</v>
          </cell>
          <cell r="N68">
            <v>13</v>
          </cell>
          <cell r="O68">
            <v>16</v>
          </cell>
          <cell r="P68">
            <v>15</v>
          </cell>
          <cell r="Q68" t="str">
            <v/>
          </cell>
          <cell r="R68">
            <v>20.744</v>
          </cell>
          <cell r="S68">
            <v>21.744</v>
          </cell>
          <cell r="T68">
            <v>22.744</v>
          </cell>
          <cell r="U68">
            <v>159.744</v>
          </cell>
          <cell r="V68">
            <v>149.744</v>
          </cell>
          <cell r="W68">
            <v>0</v>
          </cell>
          <cell r="X68">
            <v>10</v>
          </cell>
          <cell r="Y68">
            <v>159.744</v>
          </cell>
        </row>
        <row r="69">
          <cell r="B69" t="str">
            <v>Strike Rate %(No of Trans/Adm)</v>
          </cell>
          <cell r="E69">
            <v>0.22727272727272727</v>
          </cell>
          <cell r="F69">
            <v>0.26666666666666666</v>
          </cell>
          <cell r="G69">
            <v>0.21666666666666667</v>
          </cell>
          <cell r="H69">
            <v>0.22916666666666666</v>
          </cell>
          <cell r="I69">
            <v>0.25</v>
          </cell>
          <cell r="J69">
            <v>0.25352112676056338</v>
          </cell>
          <cell r="K69">
            <v>0.20833333333333334</v>
          </cell>
          <cell r="L69">
            <v>0.23636363636363636</v>
          </cell>
          <cell r="M69">
            <v>0.24221538461538461</v>
          </cell>
          <cell r="N69">
            <v>0.26</v>
          </cell>
          <cell r="O69">
            <v>0.24242424242424243</v>
          </cell>
          <cell r="P69">
            <v>0.23076923076923078</v>
          </cell>
          <cell r="Q69" t="str">
            <v/>
          </cell>
          <cell r="R69" t="e">
            <v>#DIV/0!</v>
          </cell>
          <cell r="S69" t="e">
            <v>#DIV/0!</v>
          </cell>
          <cell r="T69" t="e">
            <v>#DIV/0!</v>
          </cell>
          <cell r="U69">
            <v>0.23878026905829597</v>
          </cell>
          <cell r="V69">
            <v>0.23881511062486743</v>
          </cell>
          <cell r="W69">
            <v>0</v>
          </cell>
          <cell r="X69">
            <v>-3.4841566571464089E-5</v>
          </cell>
          <cell r="Y69">
            <v>0.23878026905829597</v>
          </cell>
        </row>
        <row r="70">
          <cell r="B70" t="str">
            <v>Ave Sales (Total Sale/No of Trans) (S$)</v>
          </cell>
          <cell r="E70">
            <v>4.7080000000000002</v>
          </cell>
          <cell r="F70">
            <v>4.0125000000000002</v>
          </cell>
          <cell r="G70">
            <v>4.9384615384615387</v>
          </cell>
          <cell r="H70">
            <v>4.669090909090909</v>
          </cell>
          <cell r="I70">
            <v>4.28</v>
          </cell>
          <cell r="J70">
            <v>4.2205555555555554</v>
          </cell>
          <cell r="K70">
            <v>5.1360000000000001</v>
          </cell>
          <cell r="L70">
            <v>4.5269230769230768</v>
          </cell>
          <cell r="M70">
            <v>4.4175558943089426</v>
          </cell>
          <cell r="N70">
            <v>4.115384615384615</v>
          </cell>
          <cell r="O70">
            <v>4.4137500000000003</v>
          </cell>
          <cell r="P70">
            <v>4.6366666666666667</v>
          </cell>
          <cell r="Q70" t="str">
            <v/>
          </cell>
          <cell r="R70">
            <v>0</v>
          </cell>
          <cell r="S70">
            <v>0</v>
          </cell>
          <cell r="T70">
            <v>0</v>
          </cell>
          <cell r="U70">
            <v>4.481107271634615</v>
          </cell>
          <cell r="V70">
            <v>4.3785594080564154</v>
          </cell>
          <cell r="W70" t="str">
            <v>N.A.</v>
          </cell>
          <cell r="X70">
            <v>0.10254786357819956</v>
          </cell>
          <cell r="Y70" t="str">
            <v>N.A.</v>
          </cell>
        </row>
        <row r="71">
          <cell r="B71" t="str">
            <v xml:space="preserve">Total Concession Combo Sales </v>
          </cell>
          <cell r="E71">
            <v>21</v>
          </cell>
          <cell r="F71">
            <v>21</v>
          </cell>
          <cell r="G71">
            <v>28</v>
          </cell>
          <cell r="H71">
            <v>23</v>
          </cell>
          <cell r="I71">
            <v>24</v>
          </cell>
          <cell r="J71">
            <v>34</v>
          </cell>
          <cell r="K71">
            <v>20</v>
          </cell>
          <cell r="L71">
            <v>24</v>
          </cell>
          <cell r="M71">
            <v>30</v>
          </cell>
          <cell r="N71">
            <v>22</v>
          </cell>
          <cell r="O71">
            <v>30</v>
          </cell>
          <cell r="P71">
            <v>30</v>
          </cell>
          <cell r="Q71" t="str">
            <v/>
          </cell>
          <cell r="R71">
            <v>43.881999999999998</v>
          </cell>
          <cell r="S71">
            <v>44.881999999999998</v>
          </cell>
          <cell r="T71">
            <v>45.881999999999998</v>
          </cell>
          <cell r="U71">
            <v>307</v>
          </cell>
          <cell r="V71">
            <v>286</v>
          </cell>
          <cell r="W71">
            <v>0</v>
          </cell>
          <cell r="X71">
            <v>21</v>
          </cell>
          <cell r="Y71">
            <v>307</v>
          </cell>
        </row>
        <row r="72">
          <cell r="B72" t="str">
            <v>Combo Sales as % of Total Sales</v>
          </cell>
          <cell r="E72">
            <v>0.44604927782497872</v>
          </cell>
          <cell r="F72">
            <v>0.43613707165109028</v>
          </cell>
          <cell r="G72">
            <v>0.43613707165109034</v>
          </cell>
          <cell r="H72">
            <v>0.44781931464174457</v>
          </cell>
          <cell r="I72">
            <v>0.43134435657800141</v>
          </cell>
          <cell r="J72">
            <v>0.44754508358562589</v>
          </cell>
          <cell r="K72">
            <v>0.38940809968847351</v>
          </cell>
          <cell r="L72">
            <v>0.4078164825828377</v>
          </cell>
          <cell r="M72">
            <v>0.43134435657800146</v>
          </cell>
          <cell r="N72">
            <v>0.41121495327102803</v>
          </cell>
          <cell r="O72">
            <v>0.42480883602378927</v>
          </cell>
          <cell r="P72">
            <v>0.43134435657800146</v>
          </cell>
          <cell r="Q72" t="str">
            <v/>
          </cell>
          <cell r="R72" t="e">
            <v>#DIV/0!</v>
          </cell>
          <cell r="S72" t="e">
            <v>#DIV/0!</v>
          </cell>
          <cell r="T72" t="e">
            <v>#DIV/0!</v>
          </cell>
          <cell r="U72">
            <v>0.42887277705600496</v>
          </cell>
          <cell r="V72">
            <v>0.43619969405014475</v>
          </cell>
          <cell r="W72">
            <v>0</v>
          </cell>
          <cell r="X72">
            <v>-7.3269169941397871E-3</v>
          </cell>
          <cell r="Y72">
            <v>0.42887277705600496</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4.5860000000000003</v>
          </cell>
          <cell r="S73">
            <v>4.5860000000000003</v>
          </cell>
          <cell r="T73">
            <v>4.5860000000000003</v>
          </cell>
          <cell r="U73">
            <v>69.319999999999993</v>
          </cell>
          <cell r="V73">
            <v>64.545000000000002</v>
          </cell>
          <cell r="W73">
            <v>0</v>
          </cell>
          <cell r="X73">
            <v>4.7749999999999915</v>
          </cell>
          <cell r="Y73">
            <v>69.319999999999993</v>
          </cell>
        </row>
        <row r="74">
          <cell r="B74" t="str">
            <v>Admissions/labour hour paid</v>
          </cell>
          <cell r="E74">
            <v>9.2146596858638734</v>
          </cell>
          <cell r="F74">
            <v>9.4260578131545874</v>
          </cell>
          <cell r="G74">
            <v>8.3507306889352826</v>
          </cell>
          <cell r="H74">
            <v>9.6</v>
          </cell>
          <cell r="I74">
            <v>10.4</v>
          </cell>
          <cell r="J74">
            <v>10.142857142857142</v>
          </cell>
          <cell r="K74">
            <v>9.6</v>
          </cell>
          <cell r="L74">
            <v>9.1666666666666661</v>
          </cell>
          <cell r="M74">
            <v>9.2857142857142865</v>
          </cell>
          <cell r="N74">
            <v>10.902747492368077</v>
          </cell>
          <cell r="O74">
            <v>9.4285714285714288</v>
          </cell>
          <cell r="P74">
            <v>10.833333333333334</v>
          </cell>
          <cell r="Q74" t="str">
            <v/>
          </cell>
          <cell r="R74">
            <v>0</v>
          </cell>
          <cell r="S74">
            <v>0</v>
          </cell>
          <cell r="T74">
            <v>0</v>
          </cell>
          <cell r="U74">
            <v>9.6508944027697652</v>
          </cell>
          <cell r="V74">
            <v>9.7146022155085596</v>
          </cell>
          <cell r="W74" t="str">
            <v>N.A.</v>
          </cell>
          <cell r="X74">
            <v>-6.3707812738794445E-2</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45.376930000000002</v>
          </cell>
          <cell r="W77">
            <v>3.8690000000000002</v>
          </cell>
          <cell r="X77">
            <v>-18.189430000000002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32.137</v>
          </cell>
          <cell r="W78">
            <v>0</v>
          </cell>
          <cell r="X78">
            <v>15.863</v>
          </cell>
          <cell r="Y78">
            <v>48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51.67</v>
          </cell>
          <cell r="W82">
            <v>53.204000000000001</v>
          </cell>
          <cell r="X82">
            <v>-13.606000000000002</v>
          </cell>
          <cell r="Y82">
            <v>-15.14</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129.18393</v>
          </cell>
          <cell r="W83">
            <v>57.073</v>
          </cell>
          <cell r="X83">
            <v>-15.932430000000011</v>
          </cell>
          <cell r="Y83">
            <v>56.178499999999993</v>
          </cell>
        </row>
        <row r="84">
          <cell r="X84" t="str">
            <v/>
          </cell>
          <cell r="Y84" t="str">
            <v/>
          </cell>
        </row>
        <row r="85">
          <cell r="B85" t="str">
            <v>10 Other Cost</v>
          </cell>
          <cell r="X85" t="str">
            <v/>
          </cell>
          <cell r="Y85" t="str">
            <v/>
          </cell>
        </row>
        <row r="86">
          <cell r="A86">
            <v>61</v>
          </cell>
          <cell r="B86" t="str">
            <v>Authors Rights</v>
          </cell>
          <cell r="E86">
            <v>0.58256000000000008</v>
          </cell>
          <cell r="F86">
            <v>0.5958</v>
          </cell>
          <cell r="G86">
            <v>0.7944</v>
          </cell>
          <cell r="H86">
            <v>0.63551999999999997</v>
          </cell>
          <cell r="I86">
            <v>0.68847999999999998</v>
          </cell>
          <cell r="J86">
            <v>0.94003999999999999</v>
          </cell>
          <cell r="K86">
            <v>0.63551999999999997</v>
          </cell>
          <cell r="L86">
            <v>0.72820000000000007</v>
          </cell>
          <cell r="M86">
            <v>0.86060000000000003</v>
          </cell>
          <cell r="N86">
            <v>0.66200000000000003</v>
          </cell>
          <cell r="O86">
            <v>0.87384000000000006</v>
          </cell>
          <cell r="P86">
            <v>0.86060000000000003</v>
          </cell>
          <cell r="U86">
            <v>8.8575599999999994</v>
          </cell>
          <cell r="V86">
            <v>8.3303318799999992</v>
          </cell>
          <cell r="W86">
            <v>11.652450000000002</v>
          </cell>
          <cell r="X86">
            <v>0.52722812000000019</v>
          </cell>
          <cell r="Y86">
            <v>-2.7948900000000023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0.58256000000000008</v>
          </cell>
          <cell r="F91">
            <v>0.5958</v>
          </cell>
          <cell r="G91">
            <v>0.7944</v>
          </cell>
          <cell r="H91">
            <v>0.63551999999999997</v>
          </cell>
          <cell r="I91">
            <v>0.68847999999999998</v>
          </cell>
          <cell r="J91">
            <v>0.94003999999999999</v>
          </cell>
          <cell r="K91">
            <v>0.63551999999999997</v>
          </cell>
          <cell r="L91">
            <v>0.72820000000000007</v>
          </cell>
          <cell r="M91">
            <v>0.86060000000000003</v>
          </cell>
          <cell r="N91">
            <v>0.66200000000000003</v>
          </cell>
          <cell r="O91">
            <v>0.87384000000000006</v>
          </cell>
          <cell r="P91">
            <v>0.86060000000000003</v>
          </cell>
          <cell r="U91">
            <v>8.8575599999999994</v>
          </cell>
          <cell r="V91">
            <v>8.3303318799999992</v>
          </cell>
          <cell r="W91">
            <v>11.652450000000002</v>
          </cell>
          <cell r="X91">
            <v>0.52722812000000019</v>
          </cell>
          <cell r="Y91">
            <v>-2.7948900000000023</v>
          </cell>
        </row>
        <row r="92">
          <cell r="X92" t="str">
            <v/>
          </cell>
          <cell r="Y92" t="str">
            <v/>
          </cell>
        </row>
        <row r="93">
          <cell r="B93" t="str">
            <v>11 Direct Payroll</v>
          </cell>
          <cell r="X93" t="str">
            <v/>
          </cell>
          <cell r="Y93" t="str">
            <v/>
          </cell>
        </row>
        <row r="94">
          <cell r="A94">
            <v>66</v>
          </cell>
          <cell r="B94" t="str">
            <v>Salaries</v>
          </cell>
          <cell r="E94">
            <v>26.039009076896551</v>
          </cell>
          <cell r="F94">
            <v>26.039009076896551</v>
          </cell>
          <cell r="G94">
            <v>27.139009076896553</v>
          </cell>
          <cell r="H94">
            <v>26.039009076896551</v>
          </cell>
          <cell r="I94">
            <v>26.039009076896551</v>
          </cell>
          <cell r="J94">
            <v>27.139009076896553</v>
          </cell>
          <cell r="K94">
            <v>26.574586757996553</v>
          </cell>
          <cell r="L94">
            <v>26.574586757996553</v>
          </cell>
          <cell r="M94">
            <v>27.674586757996554</v>
          </cell>
          <cell r="N94">
            <v>26.574586757996553</v>
          </cell>
          <cell r="O94">
            <v>27.674586757996554</v>
          </cell>
          <cell r="P94">
            <v>27.674586757996554</v>
          </cell>
          <cell r="T94">
            <v>0</v>
          </cell>
          <cell r="U94">
            <v>321.18157500935865</v>
          </cell>
          <cell r="V94">
            <v>402.18689499999999</v>
          </cell>
          <cell r="W94">
            <v>496.024</v>
          </cell>
          <cell r="X94">
            <v>-81.00531999064134</v>
          </cell>
          <cell r="Y94">
            <v>-174.84242499064135</v>
          </cell>
        </row>
        <row r="95">
          <cell r="A95">
            <v>67</v>
          </cell>
          <cell r="B95" t="str">
            <v>Bonus/Commission</v>
          </cell>
          <cell r="E95">
            <v>1.0834049999999997</v>
          </cell>
          <cell r="F95">
            <v>1.0834049999999997</v>
          </cell>
          <cell r="G95">
            <v>1.0834049999999997</v>
          </cell>
          <cell r="H95">
            <v>1.0834049999999997</v>
          </cell>
          <cell r="I95">
            <v>1.0834049999999997</v>
          </cell>
          <cell r="J95">
            <v>1.0834049999999997</v>
          </cell>
          <cell r="K95">
            <v>1.0834049999999997</v>
          </cell>
          <cell r="L95">
            <v>1.0834049999999997</v>
          </cell>
          <cell r="M95">
            <v>1.0834049999999997</v>
          </cell>
          <cell r="N95">
            <v>1.0834049999999997</v>
          </cell>
          <cell r="O95">
            <v>1.0834049999999997</v>
          </cell>
          <cell r="P95">
            <v>1.0834049999999997</v>
          </cell>
          <cell r="T95">
            <v>0</v>
          </cell>
          <cell r="U95">
            <v>13.000859999999994</v>
          </cell>
          <cell r="V95">
            <v>19.007021666666667</v>
          </cell>
          <cell r="W95">
            <v>32.884</v>
          </cell>
          <cell r="X95">
            <v>-6.0061616666666726</v>
          </cell>
          <cell r="Y95">
            <v>-19.883140000000004</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10.016299999999998</v>
          </cell>
          <cell r="W97">
            <v>18.571000000000002</v>
          </cell>
          <cell r="X97">
            <v>-3.3802999999999974</v>
          </cell>
          <cell r="Y97">
            <v>-11.935</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11.548999999999999</v>
          </cell>
          <cell r="X98">
            <v>-0.60274000000000161</v>
          </cell>
          <cell r="Y98">
            <v>-5.8969999999999994</v>
          </cell>
        </row>
        <row r="99">
          <cell r="C99">
            <v>0</v>
          </cell>
          <cell r="E99">
            <v>28.146414076896551</v>
          </cell>
          <cell r="F99">
            <v>28.146414076896551</v>
          </cell>
          <cell r="G99">
            <v>29.246414076896553</v>
          </cell>
          <cell r="H99">
            <v>28.146414076896551</v>
          </cell>
          <cell r="I99">
            <v>28.146414076896551</v>
          </cell>
          <cell r="J99">
            <v>29.246414076896553</v>
          </cell>
          <cell r="K99">
            <v>28.681991757996553</v>
          </cell>
          <cell r="L99">
            <v>28.681991757996553</v>
          </cell>
          <cell r="M99">
            <v>29.781991757996554</v>
          </cell>
          <cell r="N99">
            <v>28.681991757996553</v>
          </cell>
          <cell r="O99">
            <v>29.781991757996554</v>
          </cell>
          <cell r="P99">
            <v>29.781991757996554</v>
          </cell>
          <cell r="R99">
            <v>0</v>
          </cell>
          <cell r="S99">
            <v>0</v>
          </cell>
          <cell r="T99">
            <v>0</v>
          </cell>
          <cell r="U99">
            <v>346.47043500935865</v>
          </cell>
          <cell r="V99">
            <v>437.46495666666669</v>
          </cell>
          <cell r="W99">
            <v>559.02800000000002</v>
          </cell>
          <cell r="X99">
            <v>-90.994521657308042</v>
          </cell>
          <cell r="Y99">
            <v>-212.55756499064137</v>
          </cell>
        </row>
        <row r="100">
          <cell r="X100" t="str">
            <v/>
          </cell>
          <cell r="Y100" t="str">
            <v/>
          </cell>
        </row>
        <row r="101">
          <cell r="B101" t="str">
            <v>16 Other Overhead Costs</v>
          </cell>
          <cell r="X101" t="str">
            <v/>
          </cell>
          <cell r="Y101" t="str">
            <v/>
          </cell>
        </row>
        <row r="102">
          <cell r="A102">
            <v>71</v>
          </cell>
          <cell r="B102" t="str">
            <v>Insurance (Other than employee)</v>
          </cell>
          <cell r="E102">
            <v>1.38124</v>
          </cell>
          <cell r="F102">
            <v>1.38124</v>
          </cell>
          <cell r="G102">
            <v>1.38124</v>
          </cell>
          <cell r="H102">
            <v>1.38124</v>
          </cell>
          <cell r="I102">
            <v>1.38124</v>
          </cell>
          <cell r="J102">
            <v>1.38124</v>
          </cell>
          <cell r="K102">
            <v>1.38124</v>
          </cell>
          <cell r="L102">
            <v>1.38124</v>
          </cell>
          <cell r="M102">
            <v>1.38124</v>
          </cell>
          <cell r="N102">
            <v>1.38124</v>
          </cell>
          <cell r="O102">
            <v>1.38124</v>
          </cell>
          <cell r="P102">
            <v>1.38124</v>
          </cell>
          <cell r="T102">
            <v>0</v>
          </cell>
          <cell r="U102">
            <v>16.57488</v>
          </cell>
          <cell r="V102">
            <v>16.582999999999995</v>
          </cell>
          <cell r="W102">
            <v>18.888000000000002</v>
          </cell>
          <cell r="X102">
            <v>-8.119999999994576E-3</v>
          </cell>
          <cell r="Y102">
            <v>-2.3131200000000014</v>
          </cell>
        </row>
        <row r="103">
          <cell r="A103">
            <v>72</v>
          </cell>
          <cell r="B103" t="str">
            <v>Property Taxes</v>
          </cell>
          <cell r="E103">
            <v>3.8340000000000001</v>
          </cell>
          <cell r="F103">
            <v>3.8340000000000001</v>
          </cell>
          <cell r="G103">
            <v>3.8340000000000001</v>
          </cell>
          <cell r="H103">
            <v>3.8340000000000001</v>
          </cell>
          <cell r="I103">
            <v>3.8340000000000001</v>
          </cell>
          <cell r="J103">
            <v>3.8340000000000001</v>
          </cell>
          <cell r="K103">
            <v>3.8340000000000001</v>
          </cell>
          <cell r="L103">
            <v>3.8340000000000001</v>
          </cell>
          <cell r="M103">
            <v>3.8340000000000001</v>
          </cell>
          <cell r="N103">
            <v>3.8340000000000001</v>
          </cell>
          <cell r="O103">
            <v>3.8340000000000001</v>
          </cell>
          <cell r="P103">
            <v>3.8340000000000001</v>
          </cell>
          <cell r="T103">
            <v>0</v>
          </cell>
          <cell r="U103">
            <v>46.00800000000001</v>
          </cell>
          <cell r="V103">
            <v>45.558000000000014</v>
          </cell>
          <cell r="W103">
            <v>102.239</v>
          </cell>
          <cell r="X103">
            <v>0.44999999999999574</v>
          </cell>
          <cell r="Y103">
            <v>-56.230999999999995</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25.35393333333333</v>
          </cell>
          <cell r="W104">
            <v>24.881</v>
          </cell>
          <cell r="X104">
            <v>-1.3539333333333303</v>
          </cell>
          <cell r="Y104">
            <v>-0.88100000000000023</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12.682220000000003</v>
          </cell>
          <cell r="W105">
            <v>14.42</v>
          </cell>
          <cell r="X105">
            <v>-0.68222000000000271</v>
          </cell>
          <cell r="Y105">
            <v>-2.42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2.806280000000001</v>
          </cell>
          <cell r="W106">
            <v>0</v>
          </cell>
          <cell r="X106">
            <v>3.193719999999999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0.71499999999999997</v>
          </cell>
          <cell r="F108">
            <v>0.71499999999999997</v>
          </cell>
          <cell r="G108">
            <v>0.71499999999999997</v>
          </cell>
          <cell r="H108">
            <v>0.71499999999999997</v>
          </cell>
          <cell r="I108">
            <v>0.71499999999999997</v>
          </cell>
          <cell r="J108">
            <v>0.71499999999999997</v>
          </cell>
          <cell r="K108">
            <v>0.71499999999999997</v>
          </cell>
          <cell r="L108">
            <v>0.71499999999999997</v>
          </cell>
          <cell r="M108">
            <v>0.71499999999999997</v>
          </cell>
          <cell r="N108">
            <v>0.71499999999999997</v>
          </cell>
          <cell r="O108">
            <v>0.71499999999999997</v>
          </cell>
          <cell r="P108">
            <v>0.71499999999999997</v>
          </cell>
          <cell r="T108">
            <v>0</v>
          </cell>
          <cell r="U108">
            <v>8.58</v>
          </cell>
          <cell r="V108">
            <v>11.235595719999999</v>
          </cell>
          <cell r="W108">
            <v>19.821549999999998</v>
          </cell>
          <cell r="X108">
            <v>-2.6555957199999991</v>
          </cell>
          <cell r="Y108">
            <v>-11.241549999999998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4.7423999999999999</v>
          </cell>
          <cell r="J111">
            <v>4.9004799999999999</v>
          </cell>
          <cell r="K111">
            <v>4.9004799999999999</v>
          </cell>
          <cell r="L111">
            <v>27.527239999999999</v>
          </cell>
          <cell r="M111">
            <v>6.4004799999999999</v>
          </cell>
          <cell r="N111">
            <v>4.7423999999999999</v>
          </cell>
          <cell r="O111">
            <v>4.9004799999999999</v>
          </cell>
          <cell r="P111">
            <v>4.7423999999999999</v>
          </cell>
          <cell r="T111">
            <v>0</v>
          </cell>
          <cell r="U111">
            <v>82.111720000000005</v>
          </cell>
          <cell r="V111">
            <v>98.715360000000004</v>
          </cell>
          <cell r="W111">
            <v>129.697</v>
          </cell>
          <cell r="X111">
            <v>-16.603639999999999</v>
          </cell>
          <cell r="Y111">
            <v>-47.585279999999997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53.321359999999999</v>
          </cell>
          <cell r="W112">
            <v>35.734000000000002</v>
          </cell>
          <cell r="X112">
            <v>-5.3213599999999985</v>
          </cell>
          <cell r="Y112">
            <v>12.265999999999998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7.118990000000001</v>
          </cell>
          <cell r="W113">
            <v>8.7919999999999998</v>
          </cell>
          <cell r="X113">
            <v>8.1009999999997362E-2</v>
          </cell>
          <cell r="Y113">
            <v>-1.5920000000000014</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1.02</v>
          </cell>
          <cell r="W114">
            <v>4.26</v>
          </cell>
          <cell r="X114">
            <v>1.38</v>
          </cell>
          <cell r="Y114">
            <v>-1.86</v>
          </cell>
        </row>
        <row r="115">
          <cell r="A115">
            <v>84</v>
          </cell>
          <cell r="B115" t="str">
            <v>Freight</v>
          </cell>
          <cell r="E115">
            <v>0.25</v>
          </cell>
          <cell r="F115">
            <v>0.25</v>
          </cell>
          <cell r="G115">
            <v>0.25</v>
          </cell>
          <cell r="H115">
            <v>0.25</v>
          </cell>
          <cell r="I115">
            <v>0.25</v>
          </cell>
          <cell r="J115">
            <v>0.25</v>
          </cell>
          <cell r="K115">
            <v>0.25</v>
          </cell>
          <cell r="L115">
            <v>0.25</v>
          </cell>
          <cell r="M115">
            <v>0.25</v>
          </cell>
          <cell r="N115">
            <v>0.25</v>
          </cell>
          <cell r="O115">
            <v>0.25</v>
          </cell>
          <cell r="P115">
            <v>0.25</v>
          </cell>
          <cell r="T115">
            <v>0</v>
          </cell>
          <cell r="U115">
            <v>3</v>
          </cell>
          <cell r="V115">
            <v>4.1071099999999996</v>
          </cell>
          <cell r="W115">
            <v>4.5830000000000002</v>
          </cell>
          <cell r="X115">
            <v>-1.1071099999999996</v>
          </cell>
          <cell r="Y115">
            <v>-1.5830000000000002</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1.8329299999999997</v>
          </cell>
          <cell r="W117">
            <v>3.387</v>
          </cell>
          <cell r="X117">
            <v>1.7670699999999995</v>
          </cell>
          <cell r="Y117">
            <v>0.21299999999999919</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0.40646414076896553</v>
          </cell>
          <cell r="F119">
            <v>0.40646414076896553</v>
          </cell>
          <cell r="G119">
            <v>0.41746414076896554</v>
          </cell>
          <cell r="H119">
            <v>0.40646414076896553</v>
          </cell>
          <cell r="I119">
            <v>0.40646414076896553</v>
          </cell>
          <cell r="J119">
            <v>0.41746414076896554</v>
          </cell>
          <cell r="K119">
            <v>0.41181991757996556</v>
          </cell>
          <cell r="L119">
            <v>0.41181991757996556</v>
          </cell>
          <cell r="M119">
            <v>0.42281991757996551</v>
          </cell>
          <cell r="N119">
            <v>0.41181991757996556</v>
          </cell>
          <cell r="O119">
            <v>0.42281991757996551</v>
          </cell>
          <cell r="P119">
            <v>0.42281991757996551</v>
          </cell>
          <cell r="T119">
            <v>0</v>
          </cell>
          <cell r="U119">
            <v>4.9647043500935863</v>
          </cell>
          <cell r="V119">
            <v>5.7293799999999999</v>
          </cell>
          <cell r="W119">
            <v>11.51</v>
          </cell>
          <cell r="X119">
            <v>-0.76467564990641357</v>
          </cell>
          <cell r="Y119">
            <v>-6.5452956499064134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1.921999999999997</v>
          </cell>
          <cell r="W124">
            <v>3.2909999999999986</v>
          </cell>
          <cell r="X124">
            <v>1.6780000000000022</v>
          </cell>
          <cell r="Y124">
            <v>0.30900000000000061</v>
          </cell>
        </row>
        <row r="125">
          <cell r="C125">
            <v>0</v>
          </cell>
          <cell r="E125">
            <v>21.498704140768968</v>
          </cell>
          <cell r="F125">
            <v>21.687184140768967</v>
          </cell>
          <cell r="G125">
            <v>21.540104140768971</v>
          </cell>
          <cell r="H125">
            <v>21.687184140768967</v>
          </cell>
          <cell r="I125">
            <v>21.529104140768968</v>
          </cell>
          <cell r="J125">
            <v>21.698184140768969</v>
          </cell>
          <cell r="K125">
            <v>21.692539917579968</v>
          </cell>
          <cell r="L125">
            <v>44.319299917579961</v>
          </cell>
          <cell r="M125">
            <v>23.203539917579967</v>
          </cell>
          <cell r="N125">
            <v>21.534459917579969</v>
          </cell>
          <cell r="O125">
            <v>21.703539917579967</v>
          </cell>
          <cell r="P125">
            <v>21.545459917579969</v>
          </cell>
          <cell r="R125">
            <v>0</v>
          </cell>
          <cell r="S125">
            <v>0</v>
          </cell>
          <cell r="T125">
            <v>0</v>
          </cell>
          <cell r="U125">
            <v>283.63930435009365</v>
          </cell>
          <cell r="V125">
            <v>303.58615905333329</v>
          </cell>
          <cell r="W125">
            <v>397.10354999999998</v>
          </cell>
          <cell r="X125">
            <v>-19.946854703239637</v>
          </cell>
          <cell r="Y125">
            <v>-113.46424564990633</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v>0</v>
          </cell>
          <cell r="Y132" t="e">
            <v>#REF!</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4" refreshError="1">
        <row r="11">
          <cell r="A11">
            <v>1</v>
          </cell>
          <cell r="B11" t="str">
            <v>Net Film Revenue</v>
          </cell>
          <cell r="E11">
            <v>410.44</v>
          </cell>
          <cell r="F11">
            <v>423.68</v>
          </cell>
          <cell r="G11">
            <v>542.84</v>
          </cell>
          <cell r="H11">
            <v>410.44</v>
          </cell>
          <cell r="I11">
            <v>436.92</v>
          </cell>
          <cell r="J11">
            <v>622.28</v>
          </cell>
          <cell r="K11">
            <v>410.44</v>
          </cell>
          <cell r="L11">
            <v>503.12</v>
          </cell>
          <cell r="M11">
            <v>556.08000000000004</v>
          </cell>
          <cell r="N11">
            <v>423.68</v>
          </cell>
          <cell r="O11">
            <v>589.17999999999995</v>
          </cell>
          <cell r="P11">
            <v>529.6</v>
          </cell>
          <cell r="Q11">
            <v>0</v>
          </cell>
          <cell r="T11">
            <v>0</v>
          </cell>
          <cell r="U11">
            <v>5858.7</v>
          </cell>
          <cell r="V11">
            <v>5447.2133200000007</v>
          </cell>
          <cell r="W11">
            <v>6875.9660000000003</v>
          </cell>
          <cell r="X11">
            <v>411.48668000000089</v>
          </cell>
          <cell r="Y11">
            <v>-1017.2659999999987</v>
          </cell>
        </row>
        <row r="12">
          <cell r="A12">
            <v>2</v>
          </cell>
          <cell r="B12" t="str">
            <v>Concession Sales</v>
          </cell>
          <cell r="E12">
            <v>77.5</v>
          </cell>
          <cell r="F12">
            <v>80</v>
          </cell>
          <cell r="G12">
            <v>102.5</v>
          </cell>
          <cell r="H12">
            <v>77.5</v>
          </cell>
          <cell r="I12">
            <v>82.5</v>
          </cell>
          <cell r="J12">
            <v>117.5</v>
          </cell>
          <cell r="K12">
            <v>77.5</v>
          </cell>
          <cell r="L12">
            <v>95</v>
          </cell>
          <cell r="M12">
            <v>105</v>
          </cell>
          <cell r="N12">
            <v>80</v>
          </cell>
          <cell r="O12">
            <v>111.25</v>
          </cell>
          <cell r="P12">
            <v>100</v>
          </cell>
          <cell r="T12">
            <v>0</v>
          </cell>
          <cell r="U12">
            <v>1106.25</v>
          </cell>
          <cell r="V12">
            <v>1058.65578</v>
          </cell>
          <cell r="W12">
            <v>1093.7619999999999</v>
          </cell>
          <cell r="X12">
            <v>47.59421999999995</v>
          </cell>
          <cell r="Y12">
            <v>12.488000000000056</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26</v>
          </cell>
          <cell r="F15">
            <v>26</v>
          </cell>
          <cell r="G15">
            <v>26</v>
          </cell>
          <cell r="H15">
            <v>26</v>
          </cell>
          <cell r="I15">
            <v>26</v>
          </cell>
          <cell r="J15">
            <v>26</v>
          </cell>
          <cell r="K15">
            <v>26</v>
          </cell>
          <cell r="L15">
            <v>26</v>
          </cell>
          <cell r="M15">
            <v>26</v>
          </cell>
          <cell r="N15">
            <v>26</v>
          </cell>
          <cell r="O15">
            <v>26</v>
          </cell>
          <cell r="P15">
            <v>26</v>
          </cell>
          <cell r="T15">
            <v>0</v>
          </cell>
          <cell r="U15">
            <v>312</v>
          </cell>
          <cell r="V15">
            <v>328.11124000000001</v>
          </cell>
          <cell r="W15">
            <v>250.84800000000001</v>
          </cell>
          <cell r="X15">
            <v>-16.111240000000009</v>
          </cell>
          <cell r="Y15">
            <v>61.151999999999987</v>
          </cell>
        </row>
        <row r="16">
          <cell r="A16">
            <v>6</v>
          </cell>
          <cell r="B16" t="str">
            <v>Other Income</v>
          </cell>
          <cell r="C16">
            <v>0</v>
          </cell>
          <cell r="E16">
            <v>7.9376250000000006</v>
          </cell>
          <cell r="F16">
            <v>7.9376250000000006</v>
          </cell>
          <cell r="G16">
            <v>7.9376250000000006</v>
          </cell>
          <cell r="H16">
            <v>7.9376250000000006</v>
          </cell>
          <cell r="I16">
            <v>7.9376250000000006</v>
          </cell>
          <cell r="J16">
            <v>7.9376250000000006</v>
          </cell>
          <cell r="K16">
            <v>7.9376250000000006</v>
          </cell>
          <cell r="L16">
            <v>7.9376250000000006</v>
          </cell>
          <cell r="M16">
            <v>7.9376250000000006</v>
          </cell>
          <cell r="N16">
            <v>7.9376250000000006</v>
          </cell>
          <cell r="O16">
            <v>7.9376250000000006</v>
          </cell>
          <cell r="P16">
            <v>7.9376250000000006</v>
          </cell>
          <cell r="R16">
            <v>0</v>
          </cell>
          <cell r="S16">
            <v>0</v>
          </cell>
          <cell r="T16">
            <v>0</v>
          </cell>
          <cell r="U16">
            <v>95.251499999999979</v>
          </cell>
          <cell r="V16">
            <v>129.14752999999999</v>
          </cell>
          <cell r="W16">
            <v>61.19</v>
          </cell>
          <cell r="X16">
            <v>-33.89603000000001</v>
          </cell>
          <cell r="Y16">
            <v>34.061499999999981</v>
          </cell>
        </row>
        <row r="17">
          <cell r="B17" t="str">
            <v>TOTAL REVENUE</v>
          </cell>
          <cell r="C17">
            <v>0</v>
          </cell>
          <cell r="E17">
            <v>521.87762500000008</v>
          </cell>
          <cell r="F17">
            <v>537.61762500000009</v>
          </cell>
          <cell r="G17">
            <v>679.27762500000006</v>
          </cell>
          <cell r="H17">
            <v>521.87762500000008</v>
          </cell>
          <cell r="I17">
            <v>553.3576250000001</v>
          </cell>
          <cell r="J17">
            <v>773.717625</v>
          </cell>
          <cell r="K17">
            <v>521.87762500000008</v>
          </cell>
          <cell r="L17">
            <v>632.05762500000003</v>
          </cell>
          <cell r="M17">
            <v>695.01762500000007</v>
          </cell>
          <cell r="N17">
            <v>537.61762500000009</v>
          </cell>
          <cell r="O17">
            <v>734.36762500000009</v>
          </cell>
          <cell r="P17">
            <v>663.53762500000005</v>
          </cell>
          <cell r="R17">
            <v>0</v>
          </cell>
          <cell r="S17">
            <v>0</v>
          </cell>
          <cell r="T17">
            <v>0</v>
          </cell>
          <cell r="U17">
            <v>7372.201500000001</v>
          </cell>
          <cell r="V17">
            <v>6963.1278700000012</v>
          </cell>
          <cell r="W17">
            <v>8281.7660000000014</v>
          </cell>
          <cell r="X17">
            <v>409.07362999999987</v>
          </cell>
          <cell r="Y17">
            <v>-909.56450000000041</v>
          </cell>
        </row>
        <row r="19">
          <cell r="A19">
            <v>7</v>
          </cell>
          <cell r="B19" t="str">
            <v>Film Hire</v>
          </cell>
          <cell r="E19">
            <v>190.8546</v>
          </cell>
          <cell r="F19">
            <v>197.0112</v>
          </cell>
          <cell r="G19">
            <v>252.42060000000004</v>
          </cell>
          <cell r="H19">
            <v>190.8546</v>
          </cell>
          <cell r="I19">
            <v>203.16780000000003</v>
          </cell>
          <cell r="J19">
            <v>289.36020000000002</v>
          </cell>
          <cell r="K19">
            <v>190.8546</v>
          </cell>
          <cell r="L19">
            <v>233.95080000000002</v>
          </cell>
          <cell r="M19">
            <v>258.5772</v>
          </cell>
          <cell r="N19">
            <v>197.0112</v>
          </cell>
          <cell r="O19">
            <v>273.96870000000007</v>
          </cell>
          <cell r="P19">
            <v>246.26400000000001</v>
          </cell>
          <cell r="U19">
            <v>2724.2955000000002</v>
          </cell>
          <cell r="V19">
            <v>2526.9412400000006</v>
          </cell>
          <cell r="W19">
            <v>3150.1010000000001</v>
          </cell>
          <cell r="X19">
            <v>197.35425999999961</v>
          </cell>
          <cell r="Y19">
            <v>-425.80549999999994</v>
          </cell>
        </row>
        <row r="20">
          <cell r="A20">
            <v>8</v>
          </cell>
          <cell r="B20" t="str">
            <v>Concession Cost</v>
          </cell>
          <cell r="E20">
            <v>17.05</v>
          </cell>
          <cell r="F20">
            <v>17.600000000000001</v>
          </cell>
          <cell r="G20">
            <v>22.55</v>
          </cell>
          <cell r="H20">
            <v>17.05</v>
          </cell>
          <cell r="I20">
            <v>18.149999999999999</v>
          </cell>
          <cell r="J20">
            <v>25.85</v>
          </cell>
          <cell r="K20">
            <v>17.05</v>
          </cell>
          <cell r="L20">
            <v>20.9</v>
          </cell>
          <cell r="M20">
            <v>23.1</v>
          </cell>
          <cell r="N20">
            <v>17.600000000000001</v>
          </cell>
          <cell r="O20">
            <v>24.475000000000001</v>
          </cell>
          <cell r="P20">
            <v>22</v>
          </cell>
          <cell r="T20">
            <v>0</v>
          </cell>
          <cell r="U20">
            <v>243.375</v>
          </cell>
          <cell r="V20">
            <v>212.72319999999999</v>
          </cell>
          <cell r="W20">
            <v>296.96600000000001</v>
          </cell>
          <cell r="X20">
            <v>30.651800000000009</v>
          </cell>
          <cell r="Y20">
            <v>-53.591000000000008</v>
          </cell>
        </row>
        <row r="21">
          <cell r="A21">
            <v>9</v>
          </cell>
          <cell r="B21" t="str">
            <v>Less Concession Rebates</v>
          </cell>
          <cell r="E21">
            <v>-1.9375</v>
          </cell>
          <cell r="F21">
            <v>-2</v>
          </cell>
          <cell r="G21">
            <v>-2.5625</v>
          </cell>
          <cell r="H21">
            <v>-1.9375</v>
          </cell>
          <cell r="I21">
            <v>-2.0625</v>
          </cell>
          <cell r="J21">
            <v>-2.9375</v>
          </cell>
          <cell r="K21">
            <v>-1.9375</v>
          </cell>
          <cell r="L21">
            <v>-2.375</v>
          </cell>
          <cell r="M21">
            <v>-2.625</v>
          </cell>
          <cell r="N21">
            <v>-2</v>
          </cell>
          <cell r="O21">
            <v>-2.78125</v>
          </cell>
          <cell r="P21">
            <v>-2.5</v>
          </cell>
          <cell r="U21">
            <v>-27.65625</v>
          </cell>
          <cell r="V21">
            <v>-31.79</v>
          </cell>
          <cell r="W21">
            <v>-49.798999999999999</v>
          </cell>
          <cell r="X21">
            <v>4.13375</v>
          </cell>
          <cell r="Y21">
            <v>22.142749999999999</v>
          </cell>
        </row>
        <row r="22">
          <cell r="A22">
            <v>10</v>
          </cell>
          <cell r="B22" t="str">
            <v>Advertising Cost</v>
          </cell>
          <cell r="E22">
            <v>9.4401200000000003</v>
          </cell>
          <cell r="F22">
            <v>9.7446400000000004</v>
          </cell>
          <cell r="G22">
            <v>12.48532</v>
          </cell>
          <cell r="H22">
            <v>9.4401200000000003</v>
          </cell>
          <cell r="I22">
            <v>10.049160000000001</v>
          </cell>
          <cell r="J22">
            <v>14.312439999999999</v>
          </cell>
          <cell r="K22">
            <v>9.4401200000000003</v>
          </cell>
          <cell r="L22">
            <v>11.571759999999999</v>
          </cell>
          <cell r="M22">
            <v>12.78984</v>
          </cell>
          <cell r="N22">
            <v>9.7446400000000004</v>
          </cell>
          <cell r="O22">
            <v>13.551140000000002</v>
          </cell>
          <cell r="P22">
            <v>12.1808</v>
          </cell>
          <cell r="T22">
            <v>0</v>
          </cell>
          <cell r="U22">
            <v>134.7501</v>
          </cell>
          <cell r="V22">
            <v>133.23182499999999</v>
          </cell>
          <cell r="W22">
            <v>170.59299999999999</v>
          </cell>
          <cell r="X22">
            <v>1.5182750000000169</v>
          </cell>
          <cell r="Y22">
            <v>-35.842899999999986</v>
          </cell>
        </row>
        <row r="23">
          <cell r="A23">
            <v>11</v>
          </cell>
          <cell r="B23" t="str">
            <v>Other Cost</v>
          </cell>
          <cell r="C23">
            <v>0</v>
          </cell>
          <cell r="E23">
            <v>0.82088000000000005</v>
          </cell>
          <cell r="F23">
            <v>0.84736</v>
          </cell>
          <cell r="G23">
            <v>1.08568</v>
          </cell>
          <cell r="H23">
            <v>0.82088000000000005</v>
          </cell>
          <cell r="I23">
            <v>0.87384000000000006</v>
          </cell>
          <cell r="J23">
            <v>1.2445599999999999</v>
          </cell>
          <cell r="K23">
            <v>0.82088000000000005</v>
          </cell>
          <cell r="L23">
            <v>1.00624</v>
          </cell>
          <cell r="M23">
            <v>1.11216</v>
          </cell>
          <cell r="N23">
            <v>0.84736</v>
          </cell>
          <cell r="O23">
            <v>1.1783600000000001</v>
          </cell>
          <cell r="P23">
            <v>1.0592000000000001</v>
          </cell>
          <cell r="R23">
            <v>0</v>
          </cell>
          <cell r="S23">
            <v>0</v>
          </cell>
          <cell r="T23">
            <v>0</v>
          </cell>
          <cell r="U23">
            <v>11.7174</v>
          </cell>
          <cell r="V23">
            <v>10.894426640000002</v>
          </cell>
          <cell r="W23">
            <v>13.751932000000002</v>
          </cell>
          <cell r="X23">
            <v>0.8229733599999971</v>
          </cell>
          <cell r="Y23">
            <v>-2.0345320000000022</v>
          </cell>
        </row>
        <row r="24">
          <cell r="A24">
            <v>12</v>
          </cell>
          <cell r="B24" t="str">
            <v>Direct Payroll</v>
          </cell>
          <cell r="C24">
            <v>0</v>
          </cell>
          <cell r="E24">
            <v>38.387453579195395</v>
          </cell>
          <cell r="F24">
            <v>38.387453579195395</v>
          </cell>
          <cell r="G24">
            <v>39.487453579195396</v>
          </cell>
          <cell r="H24">
            <v>38.387453579195395</v>
          </cell>
          <cell r="I24">
            <v>38.387453579195395</v>
          </cell>
          <cell r="J24">
            <v>39.487453579195396</v>
          </cell>
          <cell r="K24">
            <v>39.099739157045398</v>
          </cell>
          <cell r="L24">
            <v>39.099739157045398</v>
          </cell>
          <cell r="M24">
            <v>40.1997391570454</v>
          </cell>
          <cell r="N24">
            <v>39.099739157045398</v>
          </cell>
          <cell r="O24">
            <v>40.1997391570454</v>
          </cell>
          <cell r="P24">
            <v>40.1997391570454</v>
          </cell>
          <cell r="R24">
            <v>0</v>
          </cell>
          <cell r="S24">
            <v>0</v>
          </cell>
          <cell r="T24">
            <v>0</v>
          </cell>
          <cell r="U24">
            <v>470.42315641744483</v>
          </cell>
          <cell r="V24">
            <v>545.15700500000003</v>
          </cell>
          <cell r="W24">
            <v>713.63300000000004</v>
          </cell>
          <cell r="X24">
            <v>-74.733848582555197</v>
          </cell>
          <cell r="Y24">
            <v>-243.20984358255521</v>
          </cell>
        </row>
        <row r="25">
          <cell r="B25" t="str">
            <v>TOTAL COST</v>
          </cell>
          <cell r="C25">
            <v>0</v>
          </cell>
          <cell r="E25">
            <v>254.61555357919542</v>
          </cell>
          <cell r="F25">
            <v>261.59065357919542</v>
          </cell>
          <cell r="G25">
            <v>325.46655357919548</v>
          </cell>
          <cell r="H25">
            <v>254.61555357919542</v>
          </cell>
          <cell r="I25">
            <v>268.56575357919542</v>
          </cell>
          <cell r="J25">
            <v>367.31715357919541</v>
          </cell>
          <cell r="K25">
            <v>255.32783915704542</v>
          </cell>
          <cell r="L25">
            <v>304.15353915704543</v>
          </cell>
          <cell r="M25">
            <v>333.15393915704544</v>
          </cell>
          <cell r="N25">
            <v>262.30293915704539</v>
          </cell>
          <cell r="O25">
            <v>350.59168915704549</v>
          </cell>
          <cell r="P25">
            <v>319.20373915704533</v>
          </cell>
          <cell r="R25">
            <v>0</v>
          </cell>
          <cell r="S25">
            <v>0</v>
          </cell>
          <cell r="T25">
            <v>0</v>
          </cell>
          <cell r="U25">
            <v>3556.9049064174446</v>
          </cell>
          <cell r="V25">
            <v>3397.1576966400003</v>
          </cell>
          <cell r="W25">
            <v>4295.2459319999998</v>
          </cell>
          <cell r="X25">
            <v>159.74720977744437</v>
          </cell>
          <cell r="Y25">
            <v>-738.34102558255518</v>
          </cell>
        </row>
        <row r="27">
          <cell r="B27" t="str">
            <v>GROSS MARGIN</v>
          </cell>
          <cell r="C27">
            <v>0</v>
          </cell>
          <cell r="E27">
            <v>267.26207142080466</v>
          </cell>
          <cell r="F27">
            <v>276.02697142080467</v>
          </cell>
          <cell r="G27">
            <v>353.81107142080458</v>
          </cell>
          <cell r="H27">
            <v>267.26207142080466</v>
          </cell>
          <cell r="I27">
            <v>284.79187142080468</v>
          </cell>
          <cell r="J27">
            <v>406.40047142080459</v>
          </cell>
          <cell r="K27">
            <v>266.54978584295463</v>
          </cell>
          <cell r="L27">
            <v>327.9040858429546</v>
          </cell>
          <cell r="M27">
            <v>361.86368584295462</v>
          </cell>
          <cell r="N27">
            <v>275.3146858429547</v>
          </cell>
          <cell r="O27">
            <v>383.7759358429546</v>
          </cell>
          <cell r="P27">
            <v>344.33388584295471</v>
          </cell>
          <cell r="R27">
            <v>0</v>
          </cell>
          <cell r="S27">
            <v>0</v>
          </cell>
          <cell r="T27">
            <v>0</v>
          </cell>
          <cell r="U27">
            <v>3815.2965935825555</v>
          </cell>
          <cell r="V27">
            <v>3565.9701733600009</v>
          </cell>
          <cell r="W27">
            <v>3986.5200680000016</v>
          </cell>
          <cell r="X27">
            <v>249.32642022255459</v>
          </cell>
          <cell r="Y27">
            <v>-171.22347441744614</v>
          </cell>
        </row>
        <row r="28">
          <cell r="X28" t="str">
            <v/>
          </cell>
          <cell r="Y28" t="str">
            <v/>
          </cell>
        </row>
        <row r="29">
          <cell r="A29">
            <v>13</v>
          </cell>
          <cell r="B29" t="str">
            <v>Direct Rent</v>
          </cell>
          <cell r="E29">
            <v>158.66038</v>
          </cell>
          <cell r="F29">
            <v>158.66038</v>
          </cell>
          <cell r="G29">
            <v>158.66038</v>
          </cell>
          <cell r="H29">
            <v>158.66038</v>
          </cell>
          <cell r="I29">
            <v>158.66038</v>
          </cell>
          <cell r="J29">
            <v>158.66038</v>
          </cell>
          <cell r="K29">
            <v>158.66038</v>
          </cell>
          <cell r="L29">
            <v>158.66038</v>
          </cell>
          <cell r="M29">
            <v>158.66038</v>
          </cell>
          <cell r="N29">
            <v>158.66038</v>
          </cell>
          <cell r="O29">
            <v>158.66038</v>
          </cell>
          <cell r="P29">
            <v>158.66038</v>
          </cell>
          <cell r="T29">
            <v>0</v>
          </cell>
          <cell r="U29">
            <v>1903.9245600000002</v>
          </cell>
          <cell r="V29">
            <v>1797.2759500000004</v>
          </cell>
          <cell r="W29">
            <v>1848.47</v>
          </cell>
          <cell r="X29">
            <v>106.64860999999974</v>
          </cell>
          <cell r="Y29">
            <v>55.454560000000129</v>
          </cell>
        </row>
        <row r="30">
          <cell r="A30">
            <v>14</v>
          </cell>
          <cell r="B30" t="str">
            <v>Light, Heat and Power</v>
          </cell>
          <cell r="E30">
            <v>15</v>
          </cell>
          <cell r="F30">
            <v>15</v>
          </cell>
          <cell r="G30">
            <v>15</v>
          </cell>
          <cell r="H30">
            <v>15</v>
          </cell>
          <cell r="I30">
            <v>15</v>
          </cell>
          <cell r="J30">
            <v>15</v>
          </cell>
          <cell r="K30">
            <v>15</v>
          </cell>
          <cell r="L30">
            <v>15</v>
          </cell>
          <cell r="M30">
            <v>15</v>
          </cell>
          <cell r="N30">
            <v>15</v>
          </cell>
          <cell r="O30">
            <v>15</v>
          </cell>
          <cell r="P30">
            <v>15</v>
          </cell>
          <cell r="T30">
            <v>0</v>
          </cell>
          <cell r="U30">
            <v>180</v>
          </cell>
          <cell r="V30">
            <v>200.88871</v>
          </cell>
          <cell r="W30">
            <v>233.072</v>
          </cell>
          <cell r="X30">
            <v>-20.888710000000003</v>
          </cell>
          <cell r="Y30">
            <v>-53.072000000000003</v>
          </cell>
        </row>
        <row r="31">
          <cell r="A31">
            <v>15</v>
          </cell>
          <cell r="B31" t="str">
            <v>Repair &amp; Maintenance</v>
          </cell>
          <cell r="E31">
            <v>12.25</v>
          </cell>
          <cell r="F31">
            <v>12.25</v>
          </cell>
          <cell r="G31">
            <v>12.25</v>
          </cell>
          <cell r="H31">
            <v>17.25</v>
          </cell>
          <cell r="I31">
            <v>12.25</v>
          </cell>
          <cell r="J31">
            <v>12.25</v>
          </cell>
          <cell r="K31">
            <v>12.25</v>
          </cell>
          <cell r="L31">
            <v>12.25</v>
          </cell>
          <cell r="M31">
            <v>37.25</v>
          </cell>
          <cell r="N31">
            <v>12.25</v>
          </cell>
          <cell r="O31">
            <v>12.25</v>
          </cell>
          <cell r="P31">
            <v>12.25</v>
          </cell>
          <cell r="T31">
            <v>0</v>
          </cell>
          <cell r="U31">
            <v>177</v>
          </cell>
          <cell r="V31">
            <v>171.74321666666668</v>
          </cell>
          <cell r="W31">
            <v>271.601</v>
          </cell>
          <cell r="X31">
            <v>5.2567833333333169</v>
          </cell>
          <cell r="Y31">
            <v>-94.600999999999999</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20.645654535791955</v>
          </cell>
          <cell r="F33">
            <v>20.645654535791955</v>
          </cell>
          <cell r="G33">
            <v>20.441374535791955</v>
          </cell>
          <cell r="H33">
            <v>20.645654535791955</v>
          </cell>
          <cell r="I33">
            <v>20.430374535791955</v>
          </cell>
          <cell r="J33">
            <v>20.656654535791954</v>
          </cell>
          <cell r="K33">
            <v>20.652777391570456</v>
          </cell>
          <cell r="L33">
            <v>22.506937391570457</v>
          </cell>
          <cell r="M33">
            <v>20.663777391570456</v>
          </cell>
          <cell r="N33">
            <v>20.437497391570457</v>
          </cell>
          <cell r="O33">
            <v>20.663777391570456</v>
          </cell>
          <cell r="P33">
            <v>20.448497391570456</v>
          </cell>
          <cell r="R33">
            <v>0</v>
          </cell>
          <cell r="S33">
            <v>0</v>
          </cell>
          <cell r="T33">
            <v>0</v>
          </cell>
          <cell r="U33">
            <v>248.83863156417442</v>
          </cell>
          <cell r="V33">
            <v>288.56553573333338</v>
          </cell>
          <cell r="W33">
            <v>348.07306800000003</v>
          </cell>
          <cell r="X33">
            <v>-39.726904169158956</v>
          </cell>
          <cell r="Y33">
            <v>-99.234436435825614</v>
          </cell>
        </row>
        <row r="35">
          <cell r="B35" t="str">
            <v>Total Overhead Expenses</v>
          </cell>
          <cell r="C35">
            <v>0</v>
          </cell>
          <cell r="E35">
            <v>206.55603453579195</v>
          </cell>
          <cell r="F35">
            <v>206.55603453579195</v>
          </cell>
          <cell r="G35">
            <v>206.35175453579197</v>
          </cell>
          <cell r="H35">
            <v>211.55603453579195</v>
          </cell>
          <cell r="I35">
            <v>206.34075453579197</v>
          </cell>
          <cell r="J35">
            <v>206.56703453579195</v>
          </cell>
          <cell r="K35">
            <v>206.56315739157046</v>
          </cell>
          <cell r="L35">
            <v>208.41731739157046</v>
          </cell>
          <cell r="M35">
            <v>231.57415739157045</v>
          </cell>
          <cell r="N35">
            <v>206.34787739157045</v>
          </cell>
          <cell r="O35">
            <v>206.57415739157045</v>
          </cell>
          <cell r="P35">
            <v>206.35887739157045</v>
          </cell>
          <cell r="R35">
            <v>0</v>
          </cell>
          <cell r="S35">
            <v>0</v>
          </cell>
          <cell r="T35">
            <v>0</v>
          </cell>
          <cell r="U35">
            <v>2509.7631915641746</v>
          </cell>
          <cell r="V35">
            <v>2458.4734124000006</v>
          </cell>
          <cell r="W35">
            <v>2701.2160680000002</v>
          </cell>
          <cell r="X35">
            <v>51.289779164173979</v>
          </cell>
          <cell r="Y35">
            <v>-191.4528764358256</v>
          </cell>
        </row>
        <row r="37">
          <cell r="B37" t="str">
            <v>E.B.I.T.D.</v>
          </cell>
          <cell r="C37">
            <v>0</v>
          </cell>
          <cell r="E37">
            <v>60.706036885012708</v>
          </cell>
          <cell r="F37">
            <v>69.470936885012719</v>
          </cell>
          <cell r="G37">
            <v>147.45931688501261</v>
          </cell>
          <cell r="H37">
            <v>55.706036885012708</v>
          </cell>
          <cell r="I37">
            <v>78.451116885012709</v>
          </cell>
          <cell r="J37">
            <v>199.83343688501265</v>
          </cell>
          <cell r="K37">
            <v>59.986628451384178</v>
          </cell>
          <cell r="L37">
            <v>119.48676845138414</v>
          </cell>
          <cell r="M37">
            <v>130.28952845138417</v>
          </cell>
          <cell r="N37">
            <v>68.966808451384253</v>
          </cell>
          <cell r="O37">
            <v>177.20177845138414</v>
          </cell>
          <cell r="P37">
            <v>137.97500845138427</v>
          </cell>
          <cell r="R37">
            <v>0</v>
          </cell>
          <cell r="S37">
            <v>0</v>
          </cell>
          <cell r="T37">
            <v>0</v>
          </cell>
          <cell r="U37">
            <v>1305.5334020183809</v>
          </cell>
          <cell r="V37">
            <v>1107.4967609600003</v>
          </cell>
          <cell r="W37">
            <v>1285.3040000000015</v>
          </cell>
          <cell r="X37">
            <v>198.03664105838061</v>
          </cell>
          <cell r="Y37">
            <v>20.22940201837946</v>
          </cell>
        </row>
        <row r="39">
          <cell r="A39">
            <v>18</v>
          </cell>
          <cell r="B39" t="str">
            <v>Depreciation</v>
          </cell>
          <cell r="E39">
            <v>37.618506944444448</v>
          </cell>
          <cell r="F39">
            <v>37.618506944444448</v>
          </cell>
          <cell r="G39">
            <v>37.618506944444448</v>
          </cell>
          <cell r="H39">
            <v>37.618506944444448</v>
          </cell>
          <cell r="I39">
            <v>37.618506944444448</v>
          </cell>
          <cell r="J39">
            <v>37.618506944444448</v>
          </cell>
          <cell r="K39">
            <v>38.201840277777784</v>
          </cell>
          <cell r="L39">
            <v>38.201840277777784</v>
          </cell>
          <cell r="M39">
            <v>38.201840277777784</v>
          </cell>
          <cell r="N39">
            <v>38.201840277777784</v>
          </cell>
          <cell r="O39">
            <v>38.201840277777784</v>
          </cell>
          <cell r="P39">
            <v>38.201840277777784</v>
          </cell>
          <cell r="T39">
            <v>0</v>
          </cell>
          <cell r="U39">
            <v>454.92208333333326</v>
          </cell>
          <cell r="V39">
            <v>449.09136115740739</v>
          </cell>
          <cell r="W39">
            <v>419.072</v>
          </cell>
          <cell r="X39">
            <v>5.8307221759258709</v>
          </cell>
          <cell r="Y39">
            <v>35.850083333333259</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19.963999999999999</v>
          </cell>
          <cell r="X40">
            <v>-2.63</v>
          </cell>
          <cell r="Y40">
            <v>-19.963999999999999</v>
          </cell>
        </row>
        <row r="41">
          <cell r="A41">
            <v>20</v>
          </cell>
          <cell r="B41" t="str">
            <v>External Interest</v>
          </cell>
          <cell r="T41">
            <v>0</v>
          </cell>
          <cell r="U41">
            <v>0</v>
          </cell>
          <cell r="V41">
            <v>195.98373809452056</v>
          </cell>
          <cell r="W41">
            <v>221.048</v>
          </cell>
          <cell r="X41">
            <v>-195.98373809452056</v>
          </cell>
          <cell r="Y41">
            <v>-221.048</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23.08752994056826</v>
          </cell>
          <cell r="F44">
            <v>31.852429940568271</v>
          </cell>
          <cell r="G44">
            <v>109.84080994056816</v>
          </cell>
          <cell r="H44">
            <v>18.08752994056826</v>
          </cell>
          <cell r="I44">
            <v>40.832609940568261</v>
          </cell>
          <cell r="J44">
            <v>162.2149299405682</v>
          </cell>
          <cell r="K44">
            <v>21.784788173606394</v>
          </cell>
          <cell r="L44">
            <v>81.284928173606346</v>
          </cell>
          <cell r="M44">
            <v>92.087688173606381</v>
          </cell>
          <cell r="N44">
            <v>30.764968173606469</v>
          </cell>
          <cell r="O44">
            <v>138.99993817360635</v>
          </cell>
          <cell r="P44">
            <v>99.773168173606479</v>
          </cell>
          <cell r="Q44">
            <v>0</v>
          </cell>
          <cell r="R44">
            <v>0</v>
          </cell>
          <cell r="S44">
            <v>0</v>
          </cell>
          <cell r="T44">
            <v>0</v>
          </cell>
          <cell r="U44">
            <v>850.61131868504765</v>
          </cell>
          <cell r="V44">
            <v>462.51509170807236</v>
          </cell>
          <cell r="W44">
            <v>626.12700000000143</v>
          </cell>
          <cell r="X44">
            <v>388.09622697697529</v>
          </cell>
          <cell r="Y44">
            <v>224.48431868504622</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23.08752994056826</v>
          </cell>
          <cell r="F50">
            <v>31.852429940568271</v>
          </cell>
          <cell r="G50">
            <v>109.84080994056816</v>
          </cell>
          <cell r="H50">
            <v>18.08752994056826</v>
          </cell>
          <cell r="I50">
            <v>40.832609940568261</v>
          </cell>
          <cell r="J50">
            <v>162.2149299405682</v>
          </cell>
          <cell r="K50">
            <v>21.784788173606394</v>
          </cell>
          <cell r="L50">
            <v>81.284928173606346</v>
          </cell>
          <cell r="M50">
            <v>92.087688173606381</v>
          </cell>
          <cell r="N50">
            <v>30.764968173606469</v>
          </cell>
          <cell r="O50">
            <v>138.99993817360635</v>
          </cell>
          <cell r="P50">
            <v>99.773168173606479</v>
          </cell>
          <cell r="Q50">
            <v>0</v>
          </cell>
          <cell r="R50">
            <v>0</v>
          </cell>
          <cell r="S50">
            <v>0</v>
          </cell>
          <cell r="T50">
            <v>0</v>
          </cell>
          <cell r="U50">
            <v>850.61131868504765</v>
          </cell>
          <cell r="V50">
            <v>462.51509170807236</v>
          </cell>
          <cell r="W50">
            <v>626.12700000000143</v>
          </cell>
          <cell r="X50">
            <v>388.09622697697529</v>
          </cell>
          <cell r="Y50">
            <v>224.48431868504622</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60.76</v>
          </cell>
          <cell r="F54">
            <v>62.72</v>
          </cell>
          <cell r="G54">
            <v>80.36</v>
          </cell>
          <cell r="H54">
            <v>60.76</v>
          </cell>
          <cell r="I54">
            <v>64.680000000000007</v>
          </cell>
          <cell r="J54">
            <v>92.12</v>
          </cell>
          <cell r="K54">
            <v>60.76</v>
          </cell>
          <cell r="L54">
            <v>74.48</v>
          </cell>
          <cell r="M54">
            <v>82.32</v>
          </cell>
          <cell r="N54">
            <v>62.72</v>
          </cell>
          <cell r="O54">
            <v>87.22</v>
          </cell>
          <cell r="P54">
            <v>78.400000000000006</v>
          </cell>
          <cell r="T54">
            <v>0</v>
          </cell>
          <cell r="U54">
            <v>867.3</v>
          </cell>
          <cell r="V54">
            <v>820</v>
          </cell>
          <cell r="W54">
            <v>1016.269</v>
          </cell>
          <cell r="X54">
            <v>47.300000000000068</v>
          </cell>
          <cell r="Y54">
            <v>-148.96899999999994</v>
          </cell>
        </row>
        <row r="55">
          <cell r="A55">
            <v>28</v>
          </cell>
          <cell r="B55" t="str">
            <v>Admissions</v>
          </cell>
          <cell r="E55">
            <v>62</v>
          </cell>
          <cell r="F55">
            <v>64</v>
          </cell>
          <cell r="G55">
            <v>82</v>
          </cell>
          <cell r="H55">
            <v>62</v>
          </cell>
          <cell r="I55">
            <v>66</v>
          </cell>
          <cell r="J55">
            <v>94</v>
          </cell>
          <cell r="K55">
            <v>62</v>
          </cell>
          <cell r="L55">
            <v>76</v>
          </cell>
          <cell r="M55">
            <v>84</v>
          </cell>
          <cell r="N55">
            <v>64</v>
          </cell>
          <cell r="O55">
            <v>89</v>
          </cell>
          <cell r="P55">
            <v>80</v>
          </cell>
          <cell r="T55">
            <v>0</v>
          </cell>
          <cell r="U55">
            <v>885</v>
          </cell>
          <cell r="V55">
            <v>820</v>
          </cell>
          <cell r="W55">
            <v>1016.269</v>
          </cell>
          <cell r="X55">
            <v>65</v>
          </cell>
          <cell r="Y55">
            <v>-131.26900000000001</v>
          </cell>
        </row>
        <row r="56">
          <cell r="B56" t="str">
            <v>Utilisation Rate</v>
          </cell>
          <cell r="E56">
            <v>0.21777615421361735</v>
          </cell>
          <cell r="F56">
            <v>0.22480119144631466</v>
          </cell>
          <cell r="G56">
            <v>0.23042122123247252</v>
          </cell>
          <cell r="H56">
            <v>0.21777615421361735</v>
          </cell>
          <cell r="I56">
            <v>0.23182622867901201</v>
          </cell>
          <cell r="J56">
            <v>0.26414139994941971</v>
          </cell>
          <cell r="K56">
            <v>0.21777615421361735</v>
          </cell>
          <cell r="L56">
            <v>0.26695141484249868</v>
          </cell>
          <cell r="M56">
            <v>0.23604125101863041</v>
          </cell>
          <cell r="N56">
            <v>0.22480119144631466</v>
          </cell>
          <cell r="O56">
            <v>0.25009132548402507</v>
          </cell>
          <cell r="P56">
            <v>0.28100148930789332</v>
          </cell>
          <cell r="U56">
            <v>0.23912145965142845</v>
          </cell>
          <cell r="V56">
            <v>0.22590079318727285</v>
          </cell>
          <cell r="W56">
            <v>0.26584463244543977</v>
          </cell>
          <cell r="X56">
            <v>1.3220666464155595E-2</v>
          </cell>
          <cell r="Y56">
            <v>-2.6723172794011318E-2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6.6429430731707324</v>
          </cell>
          <cell r="W57">
            <v>6.765891707805709</v>
          </cell>
          <cell r="X57">
            <v>-2.2943073170730521E-2</v>
          </cell>
          <cell r="Y57">
            <v>-0.14589170780570715</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2.2999999999999993E-2</v>
          </cell>
          <cell r="V58">
            <v>2.4458712588109173E-2</v>
          </cell>
          <cell r="W58">
            <v>2.4810041236387727E-2</v>
          </cell>
          <cell r="X58">
            <v>-1.4587125881091803E-3</v>
          </cell>
          <cell r="Y58">
            <v>-1.8100412363877341E-3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0.17090843257852897</v>
          </cell>
          <cell r="W59">
            <v>0.22597877783283751</v>
          </cell>
          <cell r="X59">
            <v>2.4091567421471033E-2</v>
          </cell>
          <cell r="Y59">
            <v>-3.0978777832837506E-2</v>
          </cell>
        </row>
        <row r="60">
          <cell r="B60" t="str">
            <v>Concess. Rev per Patron (S$)</v>
          </cell>
          <cell r="C60" t="str">
            <v>N.A.</v>
          </cell>
          <cell r="E60">
            <v>1.25</v>
          </cell>
          <cell r="F60">
            <v>1.25</v>
          </cell>
          <cell r="G60">
            <v>1.25</v>
          </cell>
          <cell r="H60">
            <v>1.25</v>
          </cell>
          <cell r="I60">
            <v>1.25</v>
          </cell>
          <cell r="J60">
            <v>1.25</v>
          </cell>
          <cell r="K60">
            <v>1.25</v>
          </cell>
          <cell r="L60">
            <v>1.25</v>
          </cell>
          <cell r="M60">
            <v>1.25</v>
          </cell>
          <cell r="N60">
            <v>1.25</v>
          </cell>
          <cell r="O60">
            <v>1.25</v>
          </cell>
          <cell r="P60">
            <v>1.25</v>
          </cell>
          <cell r="R60" t="str">
            <v>N.A.</v>
          </cell>
          <cell r="S60" t="str">
            <v>N.A.</v>
          </cell>
          <cell r="U60">
            <v>1.25</v>
          </cell>
          <cell r="V60">
            <v>1.2910436341463416</v>
          </cell>
          <cell r="W60">
            <v>1.0762524489087042</v>
          </cell>
          <cell r="X60">
            <v>-4.1043634146341601E-2</v>
          </cell>
          <cell r="Y60">
            <v>0.1737475510912958</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0.46389614130257711</v>
          </cell>
          <cell r="W61">
            <v>0.4581321373607723</v>
          </cell>
          <cell r="X61">
            <v>1.1038586974227993E-3</v>
          </cell>
          <cell r="Y61">
            <v>6.8678626392276176E-3</v>
          </cell>
        </row>
        <row r="62">
          <cell r="B62" t="str">
            <v>Direct Payroll : Net Box</v>
          </cell>
          <cell r="C62" t="str">
            <v>N.A.</v>
          </cell>
          <cell r="E62">
            <v>9.3527564514168687E-2</v>
          </cell>
          <cell r="F62">
            <v>9.0604828123100917E-2</v>
          </cell>
          <cell r="G62">
            <v>7.2742343193566053E-2</v>
          </cell>
          <cell r="H62">
            <v>9.3527564514168687E-2</v>
          </cell>
          <cell r="I62">
            <v>8.7859227270885729E-2</v>
          </cell>
          <cell r="J62">
            <v>6.3456086615664001E-2</v>
          </cell>
          <cell r="K62">
            <v>9.52629840099537E-2</v>
          </cell>
          <cell r="L62">
            <v>7.7714539587067491E-2</v>
          </cell>
          <cell r="M62">
            <v>7.2291287507274843E-2</v>
          </cell>
          <cell r="N62">
            <v>9.2286015759642653E-2</v>
          </cell>
          <cell r="O62">
            <v>6.8229979220349291E-2</v>
          </cell>
          <cell r="P62">
            <v>7.5905851882638598E-2</v>
          </cell>
          <cell r="R62" t="str">
            <v>N.A.</v>
          </cell>
          <cell r="S62" t="str">
            <v>N.A.</v>
          </cell>
          <cell r="U62">
            <v>8.0294801989766448E-2</v>
          </cell>
          <cell r="V62">
            <v>0.10007998089562609</v>
          </cell>
          <cell r="W62">
            <v>0.10378658067826398</v>
          </cell>
          <cell r="X62">
            <v>-1.9785178905859638E-2</v>
          </cell>
          <cell r="Y62">
            <v>-2.3491778688497528E-2</v>
          </cell>
        </row>
        <row r="63">
          <cell r="B63" t="str">
            <v>Direct Payroll : Net Box &amp; Conc.</v>
          </cell>
          <cell r="C63" t="str">
            <v>N.A.</v>
          </cell>
          <cell r="E63">
            <v>7.8672487558296908E-2</v>
          </cell>
          <cell r="F63">
            <v>7.6213972322100129E-2</v>
          </cell>
          <cell r="G63">
            <v>6.1188603804499017E-2</v>
          </cell>
          <cell r="H63">
            <v>7.8672487558296908E-2</v>
          </cell>
          <cell r="I63">
            <v>7.3904458009309212E-2</v>
          </cell>
          <cell r="J63">
            <v>5.3377292680520425E-2</v>
          </cell>
          <cell r="K63">
            <v>8.0132268633531581E-2</v>
          </cell>
          <cell r="L63">
            <v>6.5371061253670495E-2</v>
          </cell>
          <cell r="M63">
            <v>6.0809189745636531E-2</v>
          </cell>
          <cell r="N63">
            <v>7.7628135238733714E-2</v>
          </cell>
          <cell r="O63">
            <v>5.739294313071313E-2</v>
          </cell>
          <cell r="P63">
            <v>6.384964923291836E-2</v>
          </cell>
          <cell r="Q63" t="str">
            <v/>
          </cell>
          <cell r="R63" t="str">
            <v>N.A.</v>
          </cell>
          <cell r="S63" t="str">
            <v>N.A.</v>
          </cell>
          <cell r="T63" t="str">
            <v>N.A.</v>
          </cell>
          <cell r="U63">
            <v>6.7541497988850563E-2</v>
          </cell>
          <cell r="V63">
            <v>8.3794647051844307E-2</v>
          </cell>
          <cell r="W63">
            <v>8.9542955543777655E-2</v>
          </cell>
          <cell r="X63">
            <v>-1.6253149062993744E-2</v>
          </cell>
          <cell r="Y63">
            <v>-2.2001457554927092E-2</v>
          </cell>
        </row>
        <row r="64">
          <cell r="B64" t="str">
            <v>Direct Payroll of Admissions (S$)</v>
          </cell>
          <cell r="C64" t="str">
            <v>N.A.</v>
          </cell>
          <cell r="E64">
            <v>0.61915247708379673</v>
          </cell>
          <cell r="F64">
            <v>0.59980396217492804</v>
          </cell>
          <cell r="G64">
            <v>0.48155431194140724</v>
          </cell>
          <cell r="H64">
            <v>0.61915247708379673</v>
          </cell>
          <cell r="I64">
            <v>0.58162808453326353</v>
          </cell>
          <cell r="J64">
            <v>0.42007929339569572</v>
          </cell>
          <cell r="K64">
            <v>0.6306409541458935</v>
          </cell>
          <cell r="L64">
            <v>0.51447025206638686</v>
          </cell>
          <cell r="M64">
            <v>0.47856832329815951</v>
          </cell>
          <cell r="N64">
            <v>0.61093342432883435</v>
          </cell>
          <cell r="O64">
            <v>0.45168246243871235</v>
          </cell>
          <cell r="P64">
            <v>0.5024967394630675</v>
          </cell>
          <cell r="Q64" t="str">
            <v/>
          </cell>
          <cell r="R64" t="str">
            <v>N.A.</v>
          </cell>
          <cell r="S64" t="str">
            <v>N.A.</v>
          </cell>
          <cell r="T64" t="str">
            <v>N.A.</v>
          </cell>
          <cell r="U64">
            <v>0.53155158917225409</v>
          </cell>
          <cell r="V64">
            <v>0.66482561585365851</v>
          </cell>
          <cell r="W64">
            <v>0.70220876559257439</v>
          </cell>
          <cell r="X64">
            <v>-0.13327402668140442</v>
          </cell>
          <cell r="Y64">
            <v>-0.1706571764203203</v>
          </cell>
        </row>
        <row r="65">
          <cell r="B65" t="str">
            <v>Gross Margin :Total Rev</v>
          </cell>
          <cell r="C65" t="str">
            <v>N.A.</v>
          </cell>
          <cell r="E65">
            <v>0.51211636333480404</v>
          </cell>
          <cell r="F65">
            <v>0.51342619472493045</v>
          </cell>
          <cell r="G65">
            <v>0.52086372110490842</v>
          </cell>
          <cell r="H65">
            <v>0.51211636333480404</v>
          </cell>
          <cell r="I65">
            <v>0.51466151102698665</v>
          </cell>
          <cell r="J65">
            <v>0.52525683568447157</v>
          </cell>
          <cell r="K65">
            <v>0.51075151160763899</v>
          </cell>
          <cell r="L65">
            <v>0.51878827637425395</v>
          </cell>
          <cell r="M65">
            <v>0.52065397023989801</v>
          </cell>
          <cell r="N65">
            <v>0.51210130219029681</v>
          </cell>
          <cell r="O65">
            <v>0.52259375655749329</v>
          </cell>
          <cell r="P65">
            <v>0.51893648961195638</v>
          </cell>
          <cell r="Q65" t="str">
            <v/>
          </cell>
          <cell r="R65" t="str">
            <v>N.A.</v>
          </cell>
          <cell r="S65" t="str">
            <v>N.A.</v>
          </cell>
          <cell r="T65" t="str">
            <v>N.A.</v>
          </cell>
          <cell r="U65">
            <v>0.51752473037837543</v>
          </cell>
          <cell r="V65">
            <v>0.51212188544226755</v>
          </cell>
          <cell r="W65">
            <v>0.48136110921269704</v>
          </cell>
          <cell r="X65">
            <v>5.4028449361078756E-3</v>
          </cell>
          <cell r="Y65">
            <v>3.6163621165678395E-2</v>
          </cell>
        </row>
        <row r="66">
          <cell r="B66" t="str">
            <v>G&amp;A % of total revenue</v>
          </cell>
          <cell r="C66" t="str">
            <v>N.A.</v>
          </cell>
          <cell r="E66">
            <v>3.9560336651321186E-2</v>
          </cell>
          <cell r="F66">
            <v>3.8402116254637207E-2</v>
          </cell>
          <cell r="G66">
            <v>3.0092812987608641E-2</v>
          </cell>
          <cell r="H66">
            <v>3.9560336651321186E-2</v>
          </cell>
          <cell r="I66">
            <v>3.692074277605184E-2</v>
          </cell>
          <cell r="J66">
            <v>2.6697924240503056E-2</v>
          </cell>
          <cell r="K66">
            <v>3.9573985168592833E-2</v>
          </cell>
          <cell r="L66">
            <v>3.5608995922753808E-2</v>
          </cell>
          <cell r="M66">
            <v>2.9731299823613038E-2</v>
          </cell>
          <cell r="N66">
            <v>3.8014931879456988E-2</v>
          </cell>
          <cell r="O66">
            <v>2.8138192218877367E-2</v>
          </cell>
          <cell r="P66">
            <v>3.081738943073568E-2</v>
          </cell>
          <cell r="Q66" t="str">
            <v/>
          </cell>
          <cell r="R66" t="e">
            <v>#DIV/0!</v>
          </cell>
          <cell r="S66" t="e">
            <v>#DIV/0!</v>
          </cell>
          <cell r="T66" t="e">
            <v>#DIV/0!</v>
          </cell>
          <cell r="U66">
            <v>3.3753639474473719E-2</v>
          </cell>
          <cell r="V66">
            <v>4.1441941196655535E-2</v>
          </cell>
          <cell r="W66">
            <v>4.2028846021488653E-2</v>
          </cell>
          <cell r="X66">
            <v>-7.6883017221818159E-3</v>
          </cell>
          <cell r="Y66">
            <v>-8.2752065470149336E-3</v>
          </cell>
        </row>
        <row r="67">
          <cell r="B67" t="str">
            <v>E.B.I.T.D. : Total Rev</v>
          </cell>
          <cell r="C67" t="str">
            <v>N.A.</v>
          </cell>
          <cell r="E67">
            <v>0.1163223598348611</v>
          </cell>
          <cell r="F67">
            <v>0.12921997653074099</v>
          </cell>
          <cell r="G67">
            <v>0.21708254689680467</v>
          </cell>
          <cell r="H67">
            <v>0.10674156970230847</v>
          </cell>
          <cell r="I67">
            <v>0.14177290298477896</v>
          </cell>
          <cell r="J67">
            <v>0.25827696103602737</v>
          </cell>
          <cell r="K67">
            <v>0.11494385959042441</v>
          </cell>
          <cell r="L67">
            <v>0.18904410567214364</v>
          </cell>
          <cell r="M67">
            <v>0.18746219342478423</v>
          </cell>
          <cell r="N67">
            <v>0.12828226837128756</v>
          </cell>
          <cell r="O67">
            <v>0.24129846199494989</v>
          </cell>
          <cell r="P67">
            <v>0.20793848495235559</v>
          </cell>
          <cell r="Q67" t="str">
            <v/>
          </cell>
          <cell r="R67" t="str">
            <v>N.A.</v>
          </cell>
          <cell r="S67" t="str">
            <v>N.A.</v>
          </cell>
          <cell r="T67" t="str">
            <v>N.A.</v>
          </cell>
          <cell r="U67">
            <v>0.17708867588852267</v>
          </cell>
          <cell r="V67">
            <v>0.15905161899030301</v>
          </cell>
          <cell r="W67">
            <v>0.15519685052680807</v>
          </cell>
          <cell r="X67">
            <v>1.8037056898219661E-2</v>
          </cell>
          <cell r="Y67">
            <v>2.1891825361714606E-2</v>
          </cell>
        </row>
        <row r="68">
          <cell r="B68" t="str">
            <v>No of Concession Transactions</v>
          </cell>
          <cell r="E68">
            <v>16</v>
          </cell>
          <cell r="F68">
            <v>15</v>
          </cell>
          <cell r="G68">
            <v>22</v>
          </cell>
          <cell r="H68">
            <v>16</v>
          </cell>
          <cell r="I68">
            <v>17</v>
          </cell>
          <cell r="J68">
            <v>22</v>
          </cell>
          <cell r="K68">
            <v>16</v>
          </cell>
          <cell r="L68">
            <v>19</v>
          </cell>
          <cell r="M68">
            <v>22</v>
          </cell>
          <cell r="N68">
            <v>19</v>
          </cell>
          <cell r="O68">
            <v>20</v>
          </cell>
          <cell r="P68">
            <v>26</v>
          </cell>
          <cell r="Q68" t="str">
            <v/>
          </cell>
          <cell r="R68">
            <v>30.509</v>
          </cell>
          <cell r="S68">
            <v>31.509</v>
          </cell>
          <cell r="T68">
            <v>32.509</v>
          </cell>
          <cell r="U68">
            <v>230</v>
          </cell>
          <cell r="V68">
            <v>216</v>
          </cell>
          <cell r="W68">
            <v>0</v>
          </cell>
          <cell r="X68">
            <v>14</v>
          </cell>
          <cell r="Y68">
            <v>230</v>
          </cell>
        </row>
        <row r="69">
          <cell r="B69" t="str">
            <v>Strike Rate %(No of Trans/Adm)</v>
          </cell>
          <cell r="E69">
            <v>0.25806451612903225</v>
          </cell>
          <cell r="F69">
            <v>0.234375</v>
          </cell>
          <cell r="G69">
            <v>0.26829268292682928</v>
          </cell>
          <cell r="H69">
            <v>0.25806451612903225</v>
          </cell>
          <cell r="I69">
            <v>0.25757575757575757</v>
          </cell>
          <cell r="J69">
            <v>0.23404255319148937</v>
          </cell>
          <cell r="K69">
            <v>0.25806451612903225</v>
          </cell>
          <cell r="L69">
            <v>0.25</v>
          </cell>
          <cell r="M69">
            <v>0.26190476190476192</v>
          </cell>
          <cell r="N69">
            <v>0.296875</v>
          </cell>
          <cell r="O69">
            <v>0.2247191011235955</v>
          </cell>
          <cell r="P69">
            <v>0.32500000000000001</v>
          </cell>
          <cell r="Q69" t="str">
            <v/>
          </cell>
          <cell r="R69" t="e">
            <v>#DIV/0!</v>
          </cell>
          <cell r="S69" t="e">
            <v>#DIV/0!</v>
          </cell>
          <cell r="T69" t="e">
            <v>#DIV/0!</v>
          </cell>
          <cell r="U69">
            <v>0.25988700564971751</v>
          </cell>
          <cell r="V69">
            <v>0.26341463414634148</v>
          </cell>
          <cell r="W69">
            <v>0</v>
          </cell>
          <cell r="X69">
            <v>-3.527628496623969E-3</v>
          </cell>
          <cell r="Y69">
            <v>0.25988700564971751</v>
          </cell>
        </row>
        <row r="70">
          <cell r="B70" t="str">
            <v>Ave Sales (Total Sale/No of Trans) (S$)</v>
          </cell>
          <cell r="E70">
            <v>4.84375</v>
          </cell>
          <cell r="F70">
            <v>5.333333333333333</v>
          </cell>
          <cell r="G70">
            <v>4.6590909090909092</v>
          </cell>
          <cell r="H70">
            <v>4.84375</v>
          </cell>
          <cell r="I70">
            <v>4.8529411764705879</v>
          </cell>
          <cell r="J70">
            <v>5.3409090909090908</v>
          </cell>
          <cell r="K70">
            <v>4.84375</v>
          </cell>
          <cell r="L70">
            <v>5</v>
          </cell>
          <cell r="M70">
            <v>4.7727272727272725</v>
          </cell>
          <cell r="N70">
            <v>4.2105263157894735</v>
          </cell>
          <cell r="O70">
            <v>5.5625</v>
          </cell>
          <cell r="P70">
            <v>3.8461538461538463</v>
          </cell>
          <cell r="Q70" t="str">
            <v/>
          </cell>
          <cell r="R70">
            <v>0</v>
          </cell>
          <cell r="S70">
            <v>0</v>
          </cell>
          <cell r="T70">
            <v>0</v>
          </cell>
          <cell r="U70">
            <v>4.8097826086956523</v>
          </cell>
          <cell r="V70">
            <v>4.9011841666666669</v>
          </cell>
          <cell r="W70" t="str">
            <v>N.A.</v>
          </cell>
          <cell r="X70">
            <v>-9.1401557971014569E-2</v>
          </cell>
          <cell r="Y70" t="str">
            <v>N.A.</v>
          </cell>
        </row>
        <row r="71">
          <cell r="B71" t="str">
            <v xml:space="preserve">Total Concession Combo Sales </v>
          </cell>
          <cell r="E71">
            <v>30</v>
          </cell>
          <cell r="F71">
            <v>31</v>
          </cell>
          <cell r="G71">
            <v>44</v>
          </cell>
          <cell r="H71">
            <v>31</v>
          </cell>
          <cell r="I71">
            <v>35</v>
          </cell>
          <cell r="J71">
            <v>50</v>
          </cell>
          <cell r="K71">
            <v>30</v>
          </cell>
          <cell r="L71">
            <v>35</v>
          </cell>
          <cell r="M71">
            <v>46</v>
          </cell>
          <cell r="N71">
            <v>34</v>
          </cell>
          <cell r="O71">
            <v>46</v>
          </cell>
          <cell r="P71">
            <v>45</v>
          </cell>
          <cell r="Q71" t="str">
            <v/>
          </cell>
          <cell r="R71">
            <v>71.703000000000003</v>
          </cell>
          <cell r="S71">
            <v>72.703000000000003</v>
          </cell>
          <cell r="T71">
            <v>73.703000000000003</v>
          </cell>
          <cell r="U71">
            <v>457</v>
          </cell>
          <cell r="V71">
            <v>550</v>
          </cell>
          <cell r="W71">
            <v>0</v>
          </cell>
          <cell r="X71">
            <v>-93</v>
          </cell>
          <cell r="Y71">
            <v>457</v>
          </cell>
        </row>
        <row r="72">
          <cell r="B72" t="str">
            <v>Combo Sales as % of Total Sales</v>
          </cell>
          <cell r="E72">
            <v>0.38709677419354838</v>
          </cell>
          <cell r="F72">
            <v>0.38750000000000001</v>
          </cell>
          <cell r="G72">
            <v>0.42926829268292682</v>
          </cell>
          <cell r="H72">
            <v>0.4</v>
          </cell>
          <cell r="I72">
            <v>0.42424242424242425</v>
          </cell>
          <cell r="J72">
            <v>0.42553191489361702</v>
          </cell>
          <cell r="K72">
            <v>0.38709677419354838</v>
          </cell>
          <cell r="L72">
            <v>0.36842105263157893</v>
          </cell>
          <cell r="M72">
            <v>0.43809523809523809</v>
          </cell>
          <cell r="N72">
            <v>0.42499999999999999</v>
          </cell>
          <cell r="O72">
            <v>0.41348314606741571</v>
          </cell>
          <cell r="P72">
            <v>0.45</v>
          </cell>
          <cell r="Q72" t="str">
            <v/>
          </cell>
          <cell r="R72" t="e">
            <v>#DIV/0!</v>
          </cell>
          <cell r="S72" t="e">
            <v>#DIV/0!</v>
          </cell>
          <cell r="T72" t="e">
            <v>#DIV/0!</v>
          </cell>
          <cell r="U72">
            <v>0.41310734463276838</v>
          </cell>
          <cell r="V72">
            <v>0.51952675306793294</v>
          </cell>
          <cell r="W72">
            <v>0</v>
          </cell>
          <cell r="X72">
            <v>-0.10641940843516456</v>
          </cell>
          <cell r="Y72">
            <v>0.41310734463276838</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6.0760000000000005</v>
          </cell>
          <cell r="S73">
            <v>6.0760000000000005</v>
          </cell>
          <cell r="T73">
            <v>6.0760000000000005</v>
          </cell>
          <cell r="U73">
            <v>69.617000000000004</v>
          </cell>
          <cell r="V73">
            <v>68</v>
          </cell>
          <cell r="W73">
            <v>0</v>
          </cell>
          <cell r="X73">
            <v>1.6170000000000044</v>
          </cell>
          <cell r="Y73">
            <v>69.617000000000004</v>
          </cell>
        </row>
        <row r="74">
          <cell r="B74" t="str">
            <v>Admissions/labour hour paid</v>
          </cell>
          <cell r="E74">
            <v>13.451941852896507</v>
          </cell>
          <cell r="F74">
            <v>12.576144625663193</v>
          </cell>
          <cell r="G74">
            <v>11.714285714285714</v>
          </cell>
          <cell r="H74">
            <v>13.006083490664988</v>
          </cell>
          <cell r="I74">
            <v>13.2</v>
          </cell>
          <cell r="J74">
            <v>13.428571428571429</v>
          </cell>
          <cell r="K74">
            <v>10.204081632653061</v>
          </cell>
          <cell r="L74">
            <v>15.2</v>
          </cell>
          <cell r="M74">
            <v>12</v>
          </cell>
          <cell r="N74">
            <v>12.8</v>
          </cell>
          <cell r="O74">
            <v>12.714285714285714</v>
          </cell>
          <cell r="P74">
            <v>13.166556945358787</v>
          </cell>
          <cell r="Q74" t="str">
            <v/>
          </cell>
          <cell r="R74">
            <v>0</v>
          </cell>
          <cell r="S74">
            <v>0</v>
          </cell>
          <cell r="T74">
            <v>0</v>
          </cell>
          <cell r="U74">
            <v>12.712412198169986</v>
          </cell>
          <cell r="V74">
            <v>12.058823529411764</v>
          </cell>
          <cell r="W74" t="str">
            <v>N.A.</v>
          </cell>
          <cell r="X74">
            <v>0.6535886687582213</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46.892529999999994</v>
          </cell>
          <cell r="W77">
            <v>3.8690000000000002</v>
          </cell>
          <cell r="X77">
            <v>-19.705029999999994</v>
          </cell>
          <cell r="Y77">
            <v>23.3185</v>
          </cell>
        </row>
        <row r="78">
          <cell r="A78">
            <v>53</v>
          </cell>
          <cell r="B78" t="str">
            <v>Auditorium Rentals</v>
          </cell>
          <cell r="E78">
            <v>2.5</v>
          </cell>
          <cell r="F78">
            <v>2.5</v>
          </cell>
          <cell r="G78">
            <v>2.5</v>
          </cell>
          <cell r="H78">
            <v>2.5</v>
          </cell>
          <cell r="I78">
            <v>2.5</v>
          </cell>
          <cell r="J78">
            <v>2.5</v>
          </cell>
          <cell r="K78">
            <v>2.5</v>
          </cell>
          <cell r="L78">
            <v>2.5</v>
          </cell>
          <cell r="M78">
            <v>2.5</v>
          </cell>
          <cell r="N78">
            <v>2.5</v>
          </cell>
          <cell r="O78">
            <v>2.5</v>
          </cell>
          <cell r="P78">
            <v>2.5</v>
          </cell>
          <cell r="T78">
            <v>0</v>
          </cell>
          <cell r="U78">
            <v>30</v>
          </cell>
          <cell r="V78">
            <v>26.965</v>
          </cell>
          <cell r="W78">
            <v>3.2970000000000002</v>
          </cell>
          <cell r="X78">
            <v>3.0350000000000001</v>
          </cell>
          <cell r="Y78">
            <v>26.702999999999999</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55.29</v>
          </cell>
          <cell r="W82">
            <v>54.024000000000001</v>
          </cell>
          <cell r="X82">
            <v>-17.225999999999999</v>
          </cell>
          <cell r="Y82">
            <v>-15.96</v>
          </cell>
        </row>
        <row r="83">
          <cell r="C83">
            <v>0</v>
          </cell>
          <cell r="E83">
            <v>7.9376250000000006</v>
          </cell>
          <cell r="F83">
            <v>7.9376250000000006</v>
          </cell>
          <cell r="G83">
            <v>7.9376250000000006</v>
          </cell>
          <cell r="H83">
            <v>7.9376250000000006</v>
          </cell>
          <cell r="I83">
            <v>7.9376250000000006</v>
          </cell>
          <cell r="J83">
            <v>7.9376250000000006</v>
          </cell>
          <cell r="K83">
            <v>7.9376250000000006</v>
          </cell>
          <cell r="L83">
            <v>7.9376250000000006</v>
          </cell>
          <cell r="M83">
            <v>7.9376250000000006</v>
          </cell>
          <cell r="N83">
            <v>7.9376250000000006</v>
          </cell>
          <cell r="O83">
            <v>7.9376250000000006</v>
          </cell>
          <cell r="P83">
            <v>7.9376250000000006</v>
          </cell>
          <cell r="R83">
            <v>0</v>
          </cell>
          <cell r="S83">
            <v>0</v>
          </cell>
          <cell r="T83">
            <v>0</v>
          </cell>
          <cell r="U83">
            <v>95.251499999999993</v>
          </cell>
          <cell r="V83">
            <v>129.14752999999999</v>
          </cell>
          <cell r="W83">
            <v>61.19</v>
          </cell>
          <cell r="X83">
            <v>-33.896029999999996</v>
          </cell>
          <cell r="Y83">
            <v>34.061499999999995</v>
          </cell>
        </row>
        <row r="84">
          <cell r="X84" t="str">
            <v/>
          </cell>
          <cell r="Y84" t="str">
            <v/>
          </cell>
        </row>
        <row r="85">
          <cell r="B85" t="str">
            <v>10 Other Cost</v>
          </cell>
          <cell r="X85" t="str">
            <v/>
          </cell>
          <cell r="Y85" t="str">
            <v/>
          </cell>
        </row>
        <row r="86">
          <cell r="A86">
            <v>61</v>
          </cell>
          <cell r="B86" t="str">
            <v>Authors Rights</v>
          </cell>
          <cell r="E86">
            <v>0.82088000000000005</v>
          </cell>
          <cell r="F86">
            <v>0.84736</v>
          </cell>
          <cell r="G86">
            <v>1.08568</v>
          </cell>
          <cell r="H86">
            <v>0.82088000000000005</v>
          </cell>
          <cell r="I86">
            <v>0.87384000000000006</v>
          </cell>
          <cell r="J86">
            <v>1.2445599999999999</v>
          </cell>
          <cell r="K86">
            <v>0.82088000000000005</v>
          </cell>
          <cell r="L86">
            <v>1.00624</v>
          </cell>
          <cell r="M86">
            <v>1.11216</v>
          </cell>
          <cell r="N86">
            <v>0.84736</v>
          </cell>
          <cell r="O86">
            <v>1.1783600000000001</v>
          </cell>
          <cell r="P86">
            <v>1.0592000000000001</v>
          </cell>
          <cell r="U86">
            <v>11.7174</v>
          </cell>
          <cell r="V86">
            <v>10.894426640000002</v>
          </cell>
          <cell r="W86">
            <v>13.751932000000002</v>
          </cell>
          <cell r="X86">
            <v>0.8229733599999971</v>
          </cell>
          <cell r="Y86">
            <v>-2.0345320000000022</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0.82088000000000005</v>
          </cell>
          <cell r="F91">
            <v>0.84736</v>
          </cell>
          <cell r="G91">
            <v>1.08568</v>
          </cell>
          <cell r="H91">
            <v>0.82088000000000005</v>
          </cell>
          <cell r="I91">
            <v>0.87384000000000006</v>
          </cell>
          <cell r="J91">
            <v>1.2445599999999999</v>
          </cell>
          <cell r="K91">
            <v>0.82088000000000005</v>
          </cell>
          <cell r="L91">
            <v>1.00624</v>
          </cell>
          <cell r="M91">
            <v>1.11216</v>
          </cell>
          <cell r="N91">
            <v>0.84736</v>
          </cell>
          <cell r="O91">
            <v>1.1783600000000001</v>
          </cell>
          <cell r="P91">
            <v>1.0592000000000001</v>
          </cell>
          <cell r="U91">
            <v>11.7174</v>
          </cell>
          <cell r="V91">
            <v>10.894426640000002</v>
          </cell>
          <cell r="W91">
            <v>13.751932000000002</v>
          </cell>
          <cell r="X91">
            <v>0.8229733599999971</v>
          </cell>
          <cell r="Y91">
            <v>-2.0345320000000022</v>
          </cell>
        </row>
        <row r="92">
          <cell r="X92" t="str">
            <v/>
          </cell>
          <cell r="Y92" t="str">
            <v/>
          </cell>
        </row>
        <row r="93">
          <cell r="B93" t="str">
            <v>11 Direct Payroll</v>
          </cell>
          <cell r="X93" t="str">
            <v/>
          </cell>
          <cell r="Y93" t="str">
            <v/>
          </cell>
        </row>
        <row r="94">
          <cell r="A94">
            <v>66</v>
          </cell>
          <cell r="B94" t="str">
            <v>Salaries</v>
          </cell>
          <cell r="E94">
            <v>35.670478995862062</v>
          </cell>
          <cell r="F94">
            <v>35.670478995862062</v>
          </cell>
          <cell r="G94">
            <v>36.770478995862064</v>
          </cell>
          <cell r="H94">
            <v>35.670478995862062</v>
          </cell>
          <cell r="I94">
            <v>35.670478995862062</v>
          </cell>
          <cell r="J94">
            <v>36.770478995862064</v>
          </cell>
          <cell r="K94">
            <v>36.382764573712066</v>
          </cell>
          <cell r="L94">
            <v>36.382764573712066</v>
          </cell>
          <cell r="M94">
            <v>37.482764573712068</v>
          </cell>
          <cell r="N94">
            <v>36.382764573712066</v>
          </cell>
          <cell r="O94">
            <v>37.482764573712068</v>
          </cell>
          <cell r="P94">
            <v>37.482764573712068</v>
          </cell>
          <cell r="Q94" t="str">
            <v/>
          </cell>
          <cell r="T94">
            <v>0</v>
          </cell>
          <cell r="U94">
            <v>437.81946141744476</v>
          </cell>
          <cell r="V94">
            <v>502.37193500000001</v>
          </cell>
          <cell r="W94">
            <v>640.92899999999997</v>
          </cell>
          <cell r="X94">
            <v>-64.552473582555251</v>
          </cell>
          <cell r="Y94">
            <v>-203.10953858255522</v>
          </cell>
        </row>
        <row r="95">
          <cell r="A95">
            <v>67</v>
          </cell>
          <cell r="B95" t="str">
            <v>Bonus/Commission</v>
          </cell>
          <cell r="E95">
            <v>1.5359745833333331</v>
          </cell>
          <cell r="F95">
            <v>1.5359745833333331</v>
          </cell>
          <cell r="G95">
            <v>1.5359745833333331</v>
          </cell>
          <cell r="H95">
            <v>1.5359745833333331</v>
          </cell>
          <cell r="I95">
            <v>1.5359745833333331</v>
          </cell>
          <cell r="J95">
            <v>1.5359745833333331</v>
          </cell>
          <cell r="K95">
            <v>1.5359745833333331</v>
          </cell>
          <cell r="L95">
            <v>1.5359745833333331</v>
          </cell>
          <cell r="M95">
            <v>1.5359745833333331</v>
          </cell>
          <cell r="N95">
            <v>1.5359745833333331</v>
          </cell>
          <cell r="O95">
            <v>1.5359745833333331</v>
          </cell>
          <cell r="P95">
            <v>1.5359745833333331</v>
          </cell>
          <cell r="Q95" t="str">
            <v/>
          </cell>
          <cell r="T95">
            <v>0</v>
          </cell>
          <cell r="U95">
            <v>18.431694999999998</v>
          </cell>
          <cell r="V95">
            <v>24.458890000000004</v>
          </cell>
          <cell r="W95">
            <v>39.375999999999998</v>
          </cell>
          <cell r="X95">
            <v>-6.0271950000000061</v>
          </cell>
          <cell r="Y95">
            <v>-20.944305</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cell>
          <cell r="T97">
            <v>0</v>
          </cell>
          <cell r="U97">
            <v>6.6360000000000001</v>
          </cell>
          <cell r="V97">
            <v>9.9864999999999977</v>
          </cell>
          <cell r="W97">
            <v>18.306000000000001</v>
          </cell>
          <cell r="X97">
            <v>-3.3504999999999976</v>
          </cell>
          <cell r="Y97">
            <v>-11.67</v>
          </cell>
        </row>
        <row r="98">
          <cell r="A98">
            <v>70</v>
          </cell>
          <cell r="B98" t="str">
            <v>Miscellaneous</v>
          </cell>
          <cell r="E98">
            <v>0.628</v>
          </cell>
          <cell r="F98">
            <v>0.628</v>
          </cell>
          <cell r="G98">
            <v>0.628</v>
          </cell>
          <cell r="H98">
            <v>0.628</v>
          </cell>
          <cell r="I98">
            <v>0.628</v>
          </cell>
          <cell r="J98">
            <v>0.628</v>
          </cell>
          <cell r="K98">
            <v>0.628</v>
          </cell>
          <cell r="L98">
            <v>0.628</v>
          </cell>
          <cell r="M98">
            <v>0.628</v>
          </cell>
          <cell r="N98">
            <v>0.628</v>
          </cell>
          <cell r="O98">
            <v>0.628</v>
          </cell>
          <cell r="P98">
            <v>0.628</v>
          </cell>
          <cell r="Q98" t="str">
            <v/>
          </cell>
          <cell r="T98">
            <v>0</v>
          </cell>
          <cell r="U98">
            <v>7.5360000000000005</v>
          </cell>
          <cell r="V98">
            <v>8.3396799999999995</v>
          </cell>
          <cell r="W98">
            <v>15.022</v>
          </cell>
          <cell r="X98">
            <v>-0.80367999999999906</v>
          </cell>
          <cell r="Y98">
            <v>-7.4859999999999998</v>
          </cell>
        </row>
        <row r="99">
          <cell r="C99">
            <v>0</v>
          </cell>
          <cell r="E99">
            <v>38.387453579195395</v>
          </cell>
          <cell r="F99">
            <v>38.387453579195395</v>
          </cell>
          <cell r="G99">
            <v>39.487453579195396</v>
          </cell>
          <cell r="H99">
            <v>38.387453579195395</v>
          </cell>
          <cell r="I99">
            <v>38.387453579195395</v>
          </cell>
          <cell r="J99">
            <v>39.487453579195396</v>
          </cell>
          <cell r="K99">
            <v>39.099739157045398</v>
          </cell>
          <cell r="L99">
            <v>39.099739157045398</v>
          </cell>
          <cell r="M99">
            <v>40.1997391570454</v>
          </cell>
          <cell r="N99">
            <v>39.099739157045398</v>
          </cell>
          <cell r="O99">
            <v>40.1997391570454</v>
          </cell>
          <cell r="P99">
            <v>40.1997391570454</v>
          </cell>
          <cell r="Q99" t="str">
            <v/>
          </cell>
          <cell r="R99">
            <v>0</v>
          </cell>
          <cell r="S99">
            <v>0</v>
          </cell>
          <cell r="T99">
            <v>0</v>
          </cell>
          <cell r="U99">
            <v>470.42315641744477</v>
          </cell>
          <cell r="V99">
            <v>545.15700500000003</v>
          </cell>
          <cell r="W99">
            <v>713.63300000000004</v>
          </cell>
          <cell r="X99">
            <v>-74.733848582555254</v>
          </cell>
          <cell r="Y99">
            <v>-243.20984358255527</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cell>
          <cell r="T102">
            <v>0</v>
          </cell>
          <cell r="U102">
            <v>15.6</v>
          </cell>
          <cell r="V102">
            <v>15.712970000000006</v>
          </cell>
          <cell r="W102">
            <v>18.341999999999999</v>
          </cell>
          <cell r="X102">
            <v>-0.11297000000000246</v>
          </cell>
          <cell r="Y102">
            <v>-2.7419999999999956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21.268763333333332</v>
          </cell>
          <cell r="W104">
            <v>25.375</v>
          </cell>
          <cell r="X104">
            <v>2.7312366666666676</v>
          </cell>
          <cell r="Y104">
            <v>-1.375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10.095800000000001</v>
          </cell>
          <cell r="W105">
            <v>11.21</v>
          </cell>
          <cell r="X105">
            <v>1.9041999999999994</v>
          </cell>
          <cell r="Y105">
            <v>0.78999999999999915</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6.6429699999999992</v>
          </cell>
          <cell r="W106">
            <v>0</v>
          </cell>
          <cell r="X106">
            <v>-0.64296999999999915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0.36</v>
          </cell>
          <cell r="F108">
            <v>0.36</v>
          </cell>
          <cell r="G108">
            <v>0.36</v>
          </cell>
          <cell r="H108">
            <v>0.36</v>
          </cell>
          <cell r="I108">
            <v>0.36</v>
          </cell>
          <cell r="J108">
            <v>0.36</v>
          </cell>
          <cell r="K108">
            <v>0.36</v>
          </cell>
          <cell r="L108">
            <v>0.36</v>
          </cell>
          <cell r="M108">
            <v>0.36</v>
          </cell>
          <cell r="N108">
            <v>0.36</v>
          </cell>
          <cell r="O108">
            <v>0.36</v>
          </cell>
          <cell r="P108">
            <v>0.36</v>
          </cell>
          <cell r="T108">
            <v>0</v>
          </cell>
          <cell r="U108">
            <v>4.32</v>
          </cell>
          <cell r="V108">
            <v>6.5681123999999969</v>
          </cell>
          <cell r="W108">
            <v>20.073067999999999</v>
          </cell>
          <cell r="X108">
            <v>-2.2481123999999975</v>
          </cell>
          <cell r="Y108">
            <v>-15.753067999999999</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6.6736800000000001</v>
          </cell>
          <cell r="F111">
            <v>6.6736800000000001</v>
          </cell>
          <cell r="G111">
            <v>6.4584000000000001</v>
          </cell>
          <cell r="H111">
            <v>6.6736800000000001</v>
          </cell>
          <cell r="I111">
            <v>6.4584000000000001</v>
          </cell>
          <cell r="J111">
            <v>6.6736800000000001</v>
          </cell>
          <cell r="K111">
            <v>6.6736800000000001</v>
          </cell>
          <cell r="L111">
            <v>8.5278400000000012</v>
          </cell>
          <cell r="M111">
            <v>6.6736800000000001</v>
          </cell>
          <cell r="N111">
            <v>6.4584000000000001</v>
          </cell>
          <cell r="O111">
            <v>6.6736800000000001</v>
          </cell>
          <cell r="P111">
            <v>6.4584000000000001</v>
          </cell>
          <cell r="T111">
            <v>0</v>
          </cell>
          <cell r="U111">
            <v>81.077200000000005</v>
          </cell>
          <cell r="V111">
            <v>113.20794000000001</v>
          </cell>
          <cell r="W111">
            <v>169.8</v>
          </cell>
          <cell r="X111">
            <v>-32.130740000000003</v>
          </cell>
          <cell r="Y111">
            <v>-88.722800000000007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53.916430000000005</v>
          </cell>
          <cell r="W112">
            <v>38.929000000000002</v>
          </cell>
          <cell r="X112">
            <v>-5.9164300000000054</v>
          </cell>
          <cell r="Y112">
            <v>9.070999999999998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7.3634400000000007</v>
          </cell>
          <cell r="W113">
            <v>7.016</v>
          </cell>
          <cell r="X113">
            <v>-0.16344000000000225</v>
          </cell>
          <cell r="Y113">
            <v>0.18399999999999839</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6.48</v>
          </cell>
          <cell r="W114">
            <v>3.9990000000000001</v>
          </cell>
          <cell r="X114">
            <v>-4.08</v>
          </cell>
          <cell r="Y114">
            <v>-1.5990000000000002</v>
          </cell>
        </row>
        <row r="115">
          <cell r="A115">
            <v>84</v>
          </cell>
          <cell r="B115" t="str">
            <v>Freight</v>
          </cell>
          <cell r="E115">
            <v>0.50309999999999999</v>
          </cell>
          <cell r="F115">
            <v>0.50309999999999999</v>
          </cell>
          <cell r="G115">
            <v>0.50309999999999999</v>
          </cell>
          <cell r="H115">
            <v>0.50309999999999999</v>
          </cell>
          <cell r="I115">
            <v>0.50309999999999999</v>
          </cell>
          <cell r="J115">
            <v>0.50309999999999999</v>
          </cell>
          <cell r="K115">
            <v>0.50309999999999999</v>
          </cell>
          <cell r="L115">
            <v>0.50309999999999999</v>
          </cell>
          <cell r="M115">
            <v>0.50309999999999999</v>
          </cell>
          <cell r="N115">
            <v>0.50309999999999999</v>
          </cell>
          <cell r="O115">
            <v>0.50309999999999999</v>
          </cell>
          <cell r="P115">
            <v>0.50309999999999999</v>
          </cell>
          <cell r="T115">
            <v>0</v>
          </cell>
          <cell r="U115">
            <v>6.0371999999999995</v>
          </cell>
          <cell r="V115">
            <v>5.3740999999999985</v>
          </cell>
          <cell r="W115">
            <v>4.51</v>
          </cell>
          <cell r="X115">
            <v>0.66310000000000091</v>
          </cell>
          <cell r="Y115">
            <v>1.5271999999999997</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1.4</v>
          </cell>
          <cell r="F117">
            <v>1.4</v>
          </cell>
          <cell r="G117">
            <v>1.4</v>
          </cell>
          <cell r="H117">
            <v>1.4</v>
          </cell>
          <cell r="I117">
            <v>1.4</v>
          </cell>
          <cell r="J117">
            <v>1.4</v>
          </cell>
          <cell r="K117">
            <v>1.4</v>
          </cell>
          <cell r="L117">
            <v>1.4</v>
          </cell>
          <cell r="M117">
            <v>1.4</v>
          </cell>
          <cell r="N117">
            <v>1.4</v>
          </cell>
          <cell r="O117">
            <v>1.4</v>
          </cell>
          <cell r="P117">
            <v>1.4</v>
          </cell>
          <cell r="T117">
            <v>0</v>
          </cell>
          <cell r="U117">
            <v>16.8</v>
          </cell>
          <cell r="V117">
            <v>15.239010000000002</v>
          </cell>
          <cell r="W117">
            <v>20.126999999999999</v>
          </cell>
          <cell r="X117">
            <v>1.5609899999999985</v>
          </cell>
          <cell r="Y117">
            <v>-3.3269999999999982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0.50887453579195396</v>
          </cell>
          <cell r="F119">
            <v>0.50887453579195396</v>
          </cell>
          <cell r="G119">
            <v>0.51987453579195408</v>
          </cell>
          <cell r="H119">
            <v>0.50887453579195396</v>
          </cell>
          <cell r="I119">
            <v>0.50887453579195396</v>
          </cell>
          <cell r="J119">
            <v>0.51987453579195408</v>
          </cell>
          <cell r="K119">
            <v>0.5159973915704541</v>
          </cell>
          <cell r="L119">
            <v>0.5159973915704541</v>
          </cell>
          <cell r="M119">
            <v>0.52699739157045411</v>
          </cell>
          <cell r="N119">
            <v>0.5159973915704541</v>
          </cell>
          <cell r="O119">
            <v>0.52699739157045411</v>
          </cell>
          <cell r="P119">
            <v>0.52699739157045411</v>
          </cell>
          <cell r="T119">
            <v>0</v>
          </cell>
          <cell r="U119">
            <v>6.2042315641744477</v>
          </cell>
          <cell r="V119">
            <v>6.1559999999999997</v>
          </cell>
          <cell r="W119">
            <v>10.753</v>
          </cell>
          <cell r="X119">
            <v>4.8231564174447961E-2</v>
          </cell>
          <cell r="Y119">
            <v>-4.5487684358255525</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15.6</v>
          </cell>
          <cell r="X120">
            <v>6.8</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11.74</v>
          </cell>
          <cell r="W124">
            <v>2.3389999999999986</v>
          </cell>
          <cell r="X124">
            <v>-8.14</v>
          </cell>
          <cell r="Y124">
            <v>1.2610000000000006</v>
          </cell>
        </row>
        <row r="125">
          <cell r="C125">
            <v>0</v>
          </cell>
          <cell r="E125">
            <v>20.645654535791955</v>
          </cell>
          <cell r="F125">
            <v>20.645654535791955</v>
          </cell>
          <cell r="G125">
            <v>20.441374535791955</v>
          </cell>
          <cell r="H125">
            <v>20.645654535791955</v>
          </cell>
          <cell r="I125">
            <v>20.430374535791955</v>
          </cell>
          <cell r="J125">
            <v>20.656654535791954</v>
          </cell>
          <cell r="K125">
            <v>20.652777391570456</v>
          </cell>
          <cell r="L125">
            <v>22.506937391570457</v>
          </cell>
          <cell r="M125">
            <v>20.663777391570456</v>
          </cell>
          <cell r="N125">
            <v>20.437497391570457</v>
          </cell>
          <cell r="O125">
            <v>20.663777391570456</v>
          </cell>
          <cell r="P125">
            <v>20.448497391570456</v>
          </cell>
          <cell r="R125">
            <v>0</v>
          </cell>
          <cell r="S125">
            <v>0</v>
          </cell>
          <cell r="T125">
            <v>0</v>
          </cell>
          <cell r="U125">
            <v>248.83863156417448</v>
          </cell>
          <cell r="V125">
            <v>288.56553573333338</v>
          </cell>
          <cell r="W125">
            <v>348.07306800000003</v>
          </cell>
          <cell r="X125">
            <v>-39.7269041691589</v>
          </cell>
          <cell r="Y125">
            <v>-99.234436435825558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5" refreshError="1">
        <row r="11">
          <cell r="A11">
            <v>1</v>
          </cell>
          <cell r="B11" t="str">
            <v>Net Film Revenue</v>
          </cell>
          <cell r="E11">
            <v>355.1</v>
          </cell>
          <cell r="F11">
            <v>361.8</v>
          </cell>
          <cell r="G11">
            <v>509.2</v>
          </cell>
          <cell r="H11">
            <v>368.5</v>
          </cell>
          <cell r="I11">
            <v>415.4</v>
          </cell>
          <cell r="J11">
            <v>636.5</v>
          </cell>
          <cell r="K11">
            <v>335</v>
          </cell>
          <cell r="L11">
            <v>435.5</v>
          </cell>
          <cell r="M11">
            <v>509.2</v>
          </cell>
          <cell r="N11">
            <v>375.2</v>
          </cell>
          <cell r="O11">
            <v>522.6</v>
          </cell>
          <cell r="P11">
            <v>502.5</v>
          </cell>
          <cell r="Q11">
            <v>0</v>
          </cell>
          <cell r="T11">
            <v>0</v>
          </cell>
          <cell r="U11">
            <v>5326.5</v>
          </cell>
          <cell r="V11">
            <v>5084.3237399999989</v>
          </cell>
          <cell r="W11">
            <v>6344.5050000000001</v>
          </cell>
          <cell r="X11">
            <v>242.17626000000109</v>
          </cell>
          <cell r="Y11">
            <v>-1018.005</v>
          </cell>
        </row>
        <row r="12">
          <cell r="A12">
            <v>2</v>
          </cell>
          <cell r="B12" t="str">
            <v>Concession Sales</v>
          </cell>
          <cell r="E12">
            <v>71.55</v>
          </cell>
          <cell r="F12">
            <v>72.900000000000006</v>
          </cell>
          <cell r="G12">
            <v>102.6</v>
          </cell>
          <cell r="H12">
            <v>74.25</v>
          </cell>
          <cell r="I12">
            <v>83.7</v>
          </cell>
          <cell r="J12">
            <v>128.25</v>
          </cell>
          <cell r="K12">
            <v>67.5</v>
          </cell>
          <cell r="L12">
            <v>87.75</v>
          </cell>
          <cell r="M12">
            <v>102.6</v>
          </cell>
          <cell r="N12">
            <v>75.599999999999994</v>
          </cell>
          <cell r="O12">
            <v>105.3</v>
          </cell>
          <cell r="P12">
            <v>101.25</v>
          </cell>
          <cell r="T12">
            <v>0</v>
          </cell>
          <cell r="U12">
            <v>1073.25</v>
          </cell>
          <cell r="V12">
            <v>724.73797000000002</v>
          </cell>
          <cell r="W12">
            <v>821.76499999999999</v>
          </cell>
          <cell r="X12">
            <v>348.51202999999998</v>
          </cell>
          <cell r="Y12">
            <v>251.48500000000001</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380.91274000000004</v>
          </cell>
          <cell r="W15">
            <v>337.87099999999998</v>
          </cell>
          <cell r="X15">
            <v>-146.91274000000004</v>
          </cell>
          <cell r="Y15">
            <v>-103.87099999999998</v>
          </cell>
        </row>
        <row r="16">
          <cell r="A16">
            <v>6</v>
          </cell>
          <cell r="B16" t="str">
            <v>Other Income</v>
          </cell>
          <cell r="C16">
            <v>0</v>
          </cell>
          <cell r="E16">
            <v>7.4376250000000006</v>
          </cell>
          <cell r="F16">
            <v>7.4376250000000006</v>
          </cell>
          <cell r="G16">
            <v>7.4376250000000006</v>
          </cell>
          <cell r="H16">
            <v>7.4376250000000006</v>
          </cell>
          <cell r="I16">
            <v>7.4376250000000006</v>
          </cell>
          <cell r="J16">
            <v>7.4376250000000006</v>
          </cell>
          <cell r="K16">
            <v>7.4376250000000006</v>
          </cell>
          <cell r="L16">
            <v>7.4376250000000006</v>
          </cell>
          <cell r="M16">
            <v>7.4376250000000006</v>
          </cell>
          <cell r="N16">
            <v>7.4376250000000006</v>
          </cell>
          <cell r="O16">
            <v>7.4376250000000006</v>
          </cell>
          <cell r="P16">
            <v>7.4376250000000006</v>
          </cell>
          <cell r="R16">
            <v>0</v>
          </cell>
          <cell r="S16">
            <v>0</v>
          </cell>
          <cell r="T16">
            <v>0</v>
          </cell>
          <cell r="U16">
            <v>89.251499999999979</v>
          </cell>
          <cell r="V16">
            <v>186.51553000000001</v>
          </cell>
          <cell r="W16">
            <v>129.892</v>
          </cell>
          <cell r="X16">
            <v>-97.264030000000034</v>
          </cell>
          <cell r="Y16">
            <v>-40.640500000000017</v>
          </cell>
        </row>
        <row r="17">
          <cell r="B17" t="str">
            <v>TOTAL REVENUE</v>
          </cell>
          <cell r="C17">
            <v>0</v>
          </cell>
          <cell r="E17">
            <v>453.58762500000006</v>
          </cell>
          <cell r="F17">
            <v>461.63762500000007</v>
          </cell>
          <cell r="G17">
            <v>638.73762499999998</v>
          </cell>
          <cell r="H17">
            <v>469.68762500000003</v>
          </cell>
          <cell r="I17">
            <v>526.03762500000005</v>
          </cell>
          <cell r="J17">
            <v>791.68762500000003</v>
          </cell>
          <cell r="K17">
            <v>429.43762500000003</v>
          </cell>
          <cell r="L17">
            <v>550.18762500000003</v>
          </cell>
          <cell r="M17">
            <v>638.73762499999998</v>
          </cell>
          <cell r="N17">
            <v>477.73762500000004</v>
          </cell>
          <cell r="O17">
            <v>654.83762500000012</v>
          </cell>
          <cell r="P17">
            <v>630.68762500000003</v>
          </cell>
          <cell r="R17">
            <v>0</v>
          </cell>
          <cell r="S17">
            <v>0</v>
          </cell>
          <cell r="T17">
            <v>0</v>
          </cell>
          <cell r="U17">
            <v>6723.0015000000003</v>
          </cell>
          <cell r="V17">
            <v>6376.4899799999985</v>
          </cell>
          <cell r="W17">
            <v>7634.0330000000004</v>
          </cell>
          <cell r="X17">
            <v>346.51152000000184</v>
          </cell>
          <cell r="Y17">
            <v>-911.03150000000005</v>
          </cell>
        </row>
        <row r="19">
          <cell r="A19">
            <v>7</v>
          </cell>
          <cell r="B19" t="str">
            <v>Film Hire</v>
          </cell>
          <cell r="E19">
            <v>165.12150000000003</v>
          </cell>
          <cell r="F19">
            <v>168.23700000000002</v>
          </cell>
          <cell r="G19">
            <v>236.77800000000002</v>
          </cell>
          <cell r="H19">
            <v>171.35249999999999</v>
          </cell>
          <cell r="I19">
            <v>193.16100000000003</v>
          </cell>
          <cell r="J19">
            <v>295.97250000000003</v>
          </cell>
          <cell r="K19">
            <v>155.77500000000001</v>
          </cell>
          <cell r="L19">
            <v>202.50749999999999</v>
          </cell>
          <cell r="M19">
            <v>236.77800000000002</v>
          </cell>
          <cell r="N19">
            <v>174.46800000000002</v>
          </cell>
          <cell r="O19">
            <v>243.00900000000001</v>
          </cell>
          <cell r="P19">
            <v>233.66249999999999</v>
          </cell>
          <cell r="U19">
            <v>2476.8225000000002</v>
          </cell>
          <cell r="V19">
            <v>2384.6974422500002</v>
          </cell>
          <cell r="W19">
            <v>2958.9290000000001</v>
          </cell>
          <cell r="X19">
            <v>92.125057749999996</v>
          </cell>
          <cell r="Y19">
            <v>-482.10649999999987</v>
          </cell>
        </row>
        <row r="20">
          <cell r="A20">
            <v>8</v>
          </cell>
          <cell r="B20" t="str">
            <v>Concession Cost</v>
          </cell>
          <cell r="E20">
            <v>15.741000000000003</v>
          </cell>
          <cell r="F20">
            <v>16.038</v>
          </cell>
          <cell r="G20">
            <v>22.572000000000003</v>
          </cell>
          <cell r="H20">
            <v>16.335000000000001</v>
          </cell>
          <cell r="I20">
            <v>18.414000000000001</v>
          </cell>
          <cell r="J20">
            <v>28.215</v>
          </cell>
          <cell r="K20">
            <v>14.85</v>
          </cell>
          <cell r="L20">
            <v>19.305</v>
          </cell>
          <cell r="M20">
            <v>22.572000000000003</v>
          </cell>
          <cell r="N20">
            <v>16.632000000000001</v>
          </cell>
          <cell r="O20">
            <v>23.166000000000004</v>
          </cell>
          <cell r="P20">
            <v>22.274999999999999</v>
          </cell>
          <cell r="T20">
            <v>0</v>
          </cell>
          <cell r="U20">
            <v>236.11500000000001</v>
          </cell>
          <cell r="V20">
            <v>158.439877</v>
          </cell>
          <cell r="W20">
            <v>207.57400000000001</v>
          </cell>
          <cell r="X20">
            <v>77.675123000000042</v>
          </cell>
          <cell r="Y20">
            <v>28.541000000000025</v>
          </cell>
        </row>
        <row r="21">
          <cell r="A21">
            <v>9</v>
          </cell>
          <cell r="B21" t="str">
            <v>Less Concession Rebates</v>
          </cell>
          <cell r="E21">
            <v>-1.7887500000000001</v>
          </cell>
          <cell r="F21">
            <v>-1.8225</v>
          </cell>
          <cell r="G21">
            <v>-2.5649999999999999</v>
          </cell>
          <cell r="H21">
            <v>-1.85625</v>
          </cell>
          <cell r="I21">
            <v>-2.0924999999999998</v>
          </cell>
          <cell r="J21">
            <v>-3.2062499999999998</v>
          </cell>
          <cell r="K21">
            <v>-1.6875</v>
          </cell>
          <cell r="L21">
            <v>-2.1937500000000001</v>
          </cell>
          <cell r="M21">
            <v>-2.5649999999999999</v>
          </cell>
          <cell r="N21">
            <v>-1.89</v>
          </cell>
          <cell r="O21">
            <v>-2.6324999999999998</v>
          </cell>
          <cell r="P21">
            <v>-2.53125</v>
          </cell>
          <cell r="U21">
            <v>-26.831250000000001</v>
          </cell>
          <cell r="V21">
            <v>-23</v>
          </cell>
          <cell r="W21">
            <v>-32.57</v>
          </cell>
          <cell r="X21">
            <v>-3.8312500000000078</v>
          </cell>
          <cell r="Y21">
            <v>5.7387499999999925</v>
          </cell>
        </row>
        <row r="22">
          <cell r="A22">
            <v>10</v>
          </cell>
          <cell r="B22" t="str">
            <v>Advertising Cost</v>
          </cell>
          <cell r="E22">
            <v>8.1673000000000009</v>
          </cell>
          <cell r="F22">
            <v>8.3214000000000006</v>
          </cell>
          <cell r="G22">
            <v>11.711599999999999</v>
          </cell>
          <cell r="H22">
            <v>8.4755000000000003</v>
          </cell>
          <cell r="I22">
            <v>9.5541999999999998</v>
          </cell>
          <cell r="J22">
            <v>14.6395</v>
          </cell>
          <cell r="K22">
            <v>7.7050000000000001</v>
          </cell>
          <cell r="L22">
            <v>10.016500000000001</v>
          </cell>
          <cell r="M22">
            <v>11.711599999999999</v>
          </cell>
          <cell r="N22">
            <v>8.6295999999999999</v>
          </cell>
          <cell r="O22">
            <v>12.0198</v>
          </cell>
          <cell r="P22">
            <v>11.557499999999999</v>
          </cell>
          <cell r="T22">
            <v>0</v>
          </cell>
          <cell r="U22">
            <v>122.50950000000002</v>
          </cell>
          <cell r="V22">
            <v>107.36001564999999</v>
          </cell>
          <cell r="W22">
            <v>193.93600000000001</v>
          </cell>
          <cell r="X22">
            <v>15.149484350000023</v>
          </cell>
          <cell r="Y22">
            <v>-71.42649999999999</v>
          </cell>
        </row>
        <row r="23">
          <cell r="A23">
            <v>11</v>
          </cell>
          <cell r="B23" t="str">
            <v>Other Cost</v>
          </cell>
          <cell r="C23">
            <v>0</v>
          </cell>
          <cell r="E23">
            <v>0.71020000000000005</v>
          </cell>
          <cell r="F23">
            <v>0.72360000000000002</v>
          </cell>
          <cell r="G23">
            <v>1.0184</v>
          </cell>
          <cell r="H23">
            <v>0.73699999999999999</v>
          </cell>
          <cell r="I23">
            <v>0.83080000000000009</v>
          </cell>
          <cell r="J23">
            <v>1.2730000000000001</v>
          </cell>
          <cell r="K23">
            <v>0.67</v>
          </cell>
          <cell r="L23">
            <v>0.871</v>
          </cell>
          <cell r="M23">
            <v>1.0184</v>
          </cell>
          <cell r="N23">
            <v>0.75039999999999996</v>
          </cell>
          <cell r="O23">
            <v>1.0452000000000001</v>
          </cell>
          <cell r="P23">
            <v>1.0049999999999999</v>
          </cell>
          <cell r="R23">
            <v>0</v>
          </cell>
          <cell r="S23">
            <v>0</v>
          </cell>
          <cell r="T23">
            <v>0</v>
          </cell>
          <cell r="U23">
            <v>10.653000000000002</v>
          </cell>
          <cell r="V23">
            <v>10.168647479999999</v>
          </cell>
          <cell r="W23">
            <v>12.68901</v>
          </cell>
          <cell r="X23">
            <v>0.48435252000000339</v>
          </cell>
          <cell r="Y23">
            <v>-2.0360099999999974</v>
          </cell>
        </row>
        <row r="24">
          <cell r="A24">
            <v>12</v>
          </cell>
          <cell r="B24" t="str">
            <v>Direct Payroll</v>
          </cell>
          <cell r="C24">
            <v>0</v>
          </cell>
          <cell r="E24">
            <v>36.659433415229877</v>
          </cell>
          <cell r="F24">
            <v>36.659433415229877</v>
          </cell>
          <cell r="G24">
            <v>37.759433415229879</v>
          </cell>
          <cell r="H24">
            <v>36.659433415229877</v>
          </cell>
          <cell r="I24">
            <v>36.659433415229877</v>
          </cell>
          <cell r="J24">
            <v>37.759433415229879</v>
          </cell>
          <cell r="K24">
            <v>33.905524757729872</v>
          </cell>
          <cell r="L24">
            <v>33.905524757729872</v>
          </cell>
          <cell r="M24">
            <v>35.005524757729873</v>
          </cell>
          <cell r="N24">
            <v>33.905524757729872</v>
          </cell>
          <cell r="O24">
            <v>35.005524757729873</v>
          </cell>
          <cell r="P24">
            <v>35.005524757729873</v>
          </cell>
          <cell r="R24">
            <v>0</v>
          </cell>
          <cell r="S24">
            <v>0</v>
          </cell>
          <cell r="T24">
            <v>0</v>
          </cell>
          <cell r="U24">
            <v>428.88974903775852</v>
          </cell>
          <cell r="V24">
            <v>494.89811199999997</v>
          </cell>
          <cell r="W24">
            <v>676.95700000000011</v>
          </cell>
          <cell r="X24">
            <v>-66.008362962241449</v>
          </cell>
          <cell r="Y24">
            <v>-248.06725096224159</v>
          </cell>
        </row>
        <row r="25">
          <cell r="B25" t="str">
            <v>TOTAL COST</v>
          </cell>
          <cell r="C25">
            <v>0</v>
          </cell>
          <cell r="E25">
            <v>224.61068341522991</v>
          </cell>
          <cell r="F25">
            <v>228.15693341522993</v>
          </cell>
          <cell r="G25">
            <v>307.27443341522985</v>
          </cell>
          <cell r="H25">
            <v>231.70318341522992</v>
          </cell>
          <cell r="I25">
            <v>256.52693341522996</v>
          </cell>
          <cell r="J25">
            <v>374.65318341522988</v>
          </cell>
          <cell r="K25">
            <v>211.21802475772986</v>
          </cell>
          <cell r="L25">
            <v>264.41177475772992</v>
          </cell>
          <cell r="M25">
            <v>304.52052475772985</v>
          </cell>
          <cell r="N25">
            <v>232.49552475772992</v>
          </cell>
          <cell r="O25">
            <v>311.61302475772987</v>
          </cell>
          <cell r="P25">
            <v>300.97427475772986</v>
          </cell>
          <cell r="R25">
            <v>0</v>
          </cell>
          <cell r="S25">
            <v>0</v>
          </cell>
          <cell r="T25">
            <v>0</v>
          </cell>
          <cell r="U25">
            <v>3248.1584990377587</v>
          </cell>
          <cell r="V25">
            <v>3132.5640943799999</v>
          </cell>
          <cell r="W25">
            <v>4017.5150100000001</v>
          </cell>
          <cell r="X25">
            <v>115.59440465775879</v>
          </cell>
          <cell r="Y25">
            <v>-769.35651096224137</v>
          </cell>
        </row>
        <row r="27">
          <cell r="B27" t="str">
            <v>GROSS MARGIN</v>
          </cell>
          <cell r="C27">
            <v>0</v>
          </cell>
          <cell r="E27">
            <v>228.97694158477015</v>
          </cell>
          <cell r="F27">
            <v>233.48069158477014</v>
          </cell>
          <cell r="G27">
            <v>331.46319158477013</v>
          </cell>
          <cell r="H27">
            <v>237.98444158477011</v>
          </cell>
          <cell r="I27">
            <v>269.51069158477009</v>
          </cell>
          <cell r="J27">
            <v>417.03444158477015</v>
          </cell>
          <cell r="K27">
            <v>218.21960024227016</v>
          </cell>
          <cell r="L27">
            <v>285.77585024227011</v>
          </cell>
          <cell r="M27">
            <v>334.21710024227013</v>
          </cell>
          <cell r="N27">
            <v>245.24210024227011</v>
          </cell>
          <cell r="O27">
            <v>343.22460024227024</v>
          </cell>
          <cell r="P27">
            <v>329.71335024227017</v>
          </cell>
          <cell r="R27">
            <v>0</v>
          </cell>
          <cell r="S27">
            <v>0</v>
          </cell>
          <cell r="T27">
            <v>0</v>
          </cell>
          <cell r="U27">
            <v>3474.8430009622421</v>
          </cell>
          <cell r="V27">
            <v>3243.9258856199986</v>
          </cell>
          <cell r="W27">
            <v>3616.5179900000003</v>
          </cell>
          <cell r="X27">
            <v>230.91711534224351</v>
          </cell>
          <cell r="Y27">
            <v>-141.67498903775822</v>
          </cell>
        </row>
        <row r="28">
          <cell r="X28" t="str">
            <v/>
          </cell>
          <cell r="Y28" t="str">
            <v/>
          </cell>
        </row>
        <row r="29">
          <cell r="A29">
            <v>13</v>
          </cell>
          <cell r="B29" t="str">
            <v>Direct Rent</v>
          </cell>
          <cell r="E29">
            <v>208.976</v>
          </cell>
          <cell r="F29">
            <v>208.976</v>
          </cell>
          <cell r="G29">
            <v>208.976</v>
          </cell>
          <cell r="H29">
            <v>208.976</v>
          </cell>
          <cell r="I29">
            <v>208.976</v>
          </cell>
          <cell r="J29">
            <v>208.976</v>
          </cell>
          <cell r="K29">
            <v>208.976</v>
          </cell>
          <cell r="L29">
            <v>208.976</v>
          </cell>
          <cell r="M29">
            <v>208.976</v>
          </cell>
          <cell r="N29">
            <v>208.976</v>
          </cell>
          <cell r="O29">
            <v>208.976</v>
          </cell>
          <cell r="P29">
            <v>208.976</v>
          </cell>
          <cell r="T29">
            <v>0</v>
          </cell>
          <cell r="U29">
            <v>2507.7120000000009</v>
          </cell>
          <cell r="V29">
            <v>2507.7120000000009</v>
          </cell>
          <cell r="W29">
            <v>2507.712</v>
          </cell>
          <cell r="X29">
            <v>0</v>
          </cell>
          <cell r="Y29">
            <v>0</v>
          </cell>
        </row>
        <row r="30">
          <cell r="A30">
            <v>14</v>
          </cell>
          <cell r="B30" t="str">
            <v>Light, Heat and Power</v>
          </cell>
          <cell r="E30">
            <v>10.9</v>
          </cell>
          <cell r="F30">
            <v>10.9</v>
          </cell>
          <cell r="G30">
            <v>10.9</v>
          </cell>
          <cell r="H30">
            <v>10.9</v>
          </cell>
          <cell r="I30">
            <v>10.9</v>
          </cell>
          <cell r="J30">
            <v>10.9</v>
          </cell>
          <cell r="K30">
            <v>10.9</v>
          </cell>
          <cell r="L30">
            <v>10.9</v>
          </cell>
          <cell r="M30">
            <v>10.9</v>
          </cell>
          <cell r="N30">
            <v>10.9</v>
          </cell>
          <cell r="O30">
            <v>10.9</v>
          </cell>
          <cell r="P30">
            <v>10.9</v>
          </cell>
          <cell r="T30">
            <v>0</v>
          </cell>
          <cell r="U30">
            <v>130.80000000000001</v>
          </cell>
          <cell r="V30">
            <v>94.620389999999986</v>
          </cell>
          <cell r="W30">
            <v>127.36499999999999</v>
          </cell>
          <cell r="X30">
            <v>36.179610000000054</v>
          </cell>
          <cell r="Y30">
            <v>3.4350000000000307</v>
          </cell>
        </row>
        <row r="31">
          <cell r="A31">
            <v>15</v>
          </cell>
          <cell r="B31" t="str">
            <v>Repair &amp; Maintenance</v>
          </cell>
          <cell r="E31">
            <v>10.25</v>
          </cell>
          <cell r="F31">
            <v>10.25</v>
          </cell>
          <cell r="G31">
            <v>10.25</v>
          </cell>
          <cell r="H31">
            <v>15.25</v>
          </cell>
          <cell r="I31">
            <v>10.25</v>
          </cell>
          <cell r="J31">
            <v>10.25</v>
          </cell>
          <cell r="K31">
            <v>10.25</v>
          </cell>
          <cell r="L31">
            <v>10.25</v>
          </cell>
          <cell r="M31">
            <v>10.25</v>
          </cell>
          <cell r="N31">
            <v>10.25</v>
          </cell>
          <cell r="O31">
            <v>30.25</v>
          </cell>
          <cell r="P31">
            <v>10.25</v>
          </cell>
          <cell r="T31">
            <v>0</v>
          </cell>
          <cell r="U31">
            <v>148</v>
          </cell>
          <cell r="V31">
            <v>152.20305999999999</v>
          </cell>
          <cell r="W31">
            <v>198.184</v>
          </cell>
          <cell r="X31">
            <v>-4.2030599999999936</v>
          </cell>
          <cell r="Y31">
            <v>-50.183999999999997</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35.318474334152299</v>
          </cell>
          <cell r="F33">
            <v>35.318474334152299</v>
          </cell>
          <cell r="G33">
            <v>35.160994334152292</v>
          </cell>
          <cell r="H33">
            <v>35.318474334152299</v>
          </cell>
          <cell r="I33">
            <v>35.149994334152296</v>
          </cell>
          <cell r="J33">
            <v>35.329474334152295</v>
          </cell>
          <cell r="K33">
            <v>52.349935247577299</v>
          </cell>
          <cell r="L33">
            <v>37.285495247577302</v>
          </cell>
          <cell r="M33">
            <v>37.551935247577298</v>
          </cell>
          <cell r="N33">
            <v>35.122455247577292</v>
          </cell>
          <cell r="O33">
            <v>35.301935247577298</v>
          </cell>
          <cell r="P33">
            <v>35.133455247577295</v>
          </cell>
          <cell r="R33">
            <v>0</v>
          </cell>
          <cell r="S33">
            <v>0</v>
          </cell>
          <cell r="T33">
            <v>0</v>
          </cell>
          <cell r="U33">
            <v>444.34109749037759</v>
          </cell>
          <cell r="V33">
            <v>481.33407338666666</v>
          </cell>
          <cell r="W33">
            <v>604.81398999999999</v>
          </cell>
          <cell r="X33">
            <v>-36.992975896289067</v>
          </cell>
          <cell r="Y33">
            <v>-160.4728925096224</v>
          </cell>
        </row>
        <row r="35">
          <cell r="B35" t="str">
            <v>Total Overhead Expenses</v>
          </cell>
          <cell r="C35">
            <v>0</v>
          </cell>
          <cell r="E35">
            <v>265.44447433415229</v>
          </cell>
          <cell r="F35">
            <v>265.44447433415229</v>
          </cell>
          <cell r="G35">
            <v>265.28699433415227</v>
          </cell>
          <cell r="H35">
            <v>270.44447433415229</v>
          </cell>
          <cell r="I35">
            <v>265.2759943341523</v>
          </cell>
          <cell r="J35">
            <v>265.45547433415231</v>
          </cell>
          <cell r="K35">
            <v>282.4759352475773</v>
          </cell>
          <cell r="L35">
            <v>267.41149524757731</v>
          </cell>
          <cell r="M35">
            <v>267.6779352475773</v>
          </cell>
          <cell r="N35">
            <v>265.24845524757728</v>
          </cell>
          <cell r="O35">
            <v>285.4279352475773</v>
          </cell>
          <cell r="P35">
            <v>265.25945524757731</v>
          </cell>
          <cell r="R35">
            <v>0</v>
          </cell>
          <cell r="S35">
            <v>0</v>
          </cell>
          <cell r="T35">
            <v>0</v>
          </cell>
          <cell r="U35">
            <v>3230.8530974903779</v>
          </cell>
          <cell r="V35">
            <v>3235.8695233866674</v>
          </cell>
          <cell r="W35">
            <v>3438.0749900000005</v>
          </cell>
          <cell r="X35">
            <v>-5.0164258962895474</v>
          </cell>
          <cell r="Y35">
            <v>-207.22189250962265</v>
          </cell>
        </row>
        <row r="36">
          <cell r="V36" t="str">
            <v/>
          </cell>
        </row>
        <row r="37">
          <cell r="B37" t="str">
            <v>E.B.I.T.D.</v>
          </cell>
          <cell r="C37">
            <v>0</v>
          </cell>
          <cell r="E37">
            <v>-36.467532749382144</v>
          </cell>
          <cell r="F37">
            <v>-31.963782749382148</v>
          </cell>
          <cell r="G37">
            <v>66.176197250617861</v>
          </cell>
          <cell r="H37">
            <v>-32.460032749382179</v>
          </cell>
          <cell r="I37">
            <v>4.2346972506177849</v>
          </cell>
          <cell r="J37">
            <v>151.57896725061784</v>
          </cell>
          <cell r="K37">
            <v>-64.256335005307136</v>
          </cell>
          <cell r="L37">
            <v>18.364354994692803</v>
          </cell>
          <cell r="M37">
            <v>66.53916499469284</v>
          </cell>
          <cell r="N37">
            <v>-20.006355005307171</v>
          </cell>
          <cell r="O37">
            <v>57.796664994692946</v>
          </cell>
          <cell r="P37">
            <v>64.45389499469286</v>
          </cell>
          <cell r="R37">
            <v>0</v>
          </cell>
          <cell r="S37">
            <v>0</v>
          </cell>
          <cell r="T37">
            <v>0</v>
          </cell>
          <cell r="U37">
            <v>243.98990347186418</v>
          </cell>
          <cell r="V37">
            <v>8.0563622333311287</v>
          </cell>
          <cell r="W37">
            <v>178.44299999999976</v>
          </cell>
          <cell r="X37">
            <v>235.93354123853305</v>
          </cell>
          <cell r="Y37">
            <v>65.546903471864425</v>
          </cell>
        </row>
        <row r="38">
          <cell r="V38" t="str">
            <v/>
          </cell>
        </row>
        <row r="39">
          <cell r="A39">
            <v>18</v>
          </cell>
          <cell r="B39" t="str">
            <v>Depreciation</v>
          </cell>
          <cell r="E39">
            <v>53.235173611111115</v>
          </cell>
          <cell r="F39">
            <v>53.235173611111115</v>
          </cell>
          <cell r="G39">
            <v>53.235173611111115</v>
          </cell>
          <cell r="H39">
            <v>53.235173611111115</v>
          </cell>
          <cell r="I39">
            <v>53.235173611111115</v>
          </cell>
          <cell r="J39">
            <v>53.235173611111115</v>
          </cell>
          <cell r="K39">
            <v>53.235173611111115</v>
          </cell>
          <cell r="L39">
            <v>53.235173611111115</v>
          </cell>
          <cell r="M39">
            <v>53.235173611111115</v>
          </cell>
          <cell r="N39">
            <v>53.495590277777779</v>
          </cell>
          <cell r="O39">
            <v>53.495590277777779</v>
          </cell>
          <cell r="P39">
            <v>53.495590277777779</v>
          </cell>
          <cell r="T39">
            <v>0</v>
          </cell>
          <cell r="U39">
            <v>639.60333333333335</v>
          </cell>
          <cell r="V39">
            <v>619.1506580555556</v>
          </cell>
          <cell r="W39">
            <v>573.70799999999997</v>
          </cell>
          <cell r="X39">
            <v>20.452675277777757</v>
          </cell>
          <cell r="Y39">
            <v>65.895333333333383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14.102</v>
          </cell>
          <cell r="W40">
            <v>15.167999999999999</v>
          </cell>
          <cell r="X40">
            <v>-14.102</v>
          </cell>
          <cell r="Y40">
            <v>-15.167999999999999</v>
          </cell>
        </row>
        <row r="41">
          <cell r="A41">
            <v>20</v>
          </cell>
          <cell r="B41" t="str">
            <v>External Interest</v>
          </cell>
          <cell r="T41">
            <v>0</v>
          </cell>
          <cell r="U41">
            <v>0</v>
          </cell>
          <cell r="V41">
            <v>232.49240644383562</v>
          </cell>
          <cell r="W41">
            <v>272.16399999999999</v>
          </cell>
          <cell r="X41">
            <v>-232.49240644383562</v>
          </cell>
          <cell r="Y41">
            <v>-272.16399999999999</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2.72343</v>
          </cell>
          <cell r="W43">
            <v>0.90700000000000003</v>
          </cell>
          <cell r="X43">
            <v>-2.72343</v>
          </cell>
          <cell r="Y43">
            <v>-0.90700000000000003</v>
          </cell>
        </row>
        <row r="44">
          <cell r="B44" t="str">
            <v>E.B.T.</v>
          </cell>
          <cell r="C44">
            <v>0</v>
          </cell>
          <cell r="E44">
            <v>-89.702706360493266</v>
          </cell>
          <cell r="F44">
            <v>-85.19895636049327</v>
          </cell>
          <cell r="G44">
            <v>12.941023639506746</v>
          </cell>
          <cell r="H44">
            <v>-85.695206360493302</v>
          </cell>
          <cell r="I44">
            <v>-49.00047636049333</v>
          </cell>
          <cell r="J44">
            <v>98.343793639506714</v>
          </cell>
          <cell r="K44">
            <v>-117.49150861641826</v>
          </cell>
          <cell r="L44">
            <v>-34.870818616418312</v>
          </cell>
          <cell r="M44">
            <v>13.303991383581725</v>
          </cell>
          <cell r="N44">
            <v>-73.50194528308495</v>
          </cell>
          <cell r="O44">
            <v>4.3010747169151671</v>
          </cell>
          <cell r="P44">
            <v>10.95830471691508</v>
          </cell>
          <cell r="Q44">
            <v>0</v>
          </cell>
          <cell r="R44">
            <v>0</v>
          </cell>
          <cell r="S44">
            <v>0</v>
          </cell>
          <cell r="T44">
            <v>0</v>
          </cell>
          <cell r="U44">
            <v>-395.61342986146917</v>
          </cell>
          <cell r="V44">
            <v>-854.96527226606008</v>
          </cell>
          <cell r="W44">
            <v>-681.69</v>
          </cell>
          <cell r="X44">
            <v>459.35184240459091</v>
          </cell>
          <cell r="Y44">
            <v>286.076570138531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-89.702706360493266</v>
          </cell>
          <cell r="F50">
            <v>-85.19895636049327</v>
          </cell>
          <cell r="G50">
            <v>12.941023639506746</v>
          </cell>
          <cell r="H50">
            <v>-85.695206360493302</v>
          </cell>
          <cell r="I50">
            <v>-49.00047636049333</v>
          </cell>
          <cell r="J50">
            <v>98.343793639506714</v>
          </cell>
          <cell r="K50">
            <v>-117.49150861641826</v>
          </cell>
          <cell r="L50">
            <v>-34.870818616418312</v>
          </cell>
          <cell r="M50">
            <v>13.303991383581725</v>
          </cell>
          <cell r="N50">
            <v>-73.50194528308495</v>
          </cell>
          <cell r="O50">
            <v>4.3010747169151671</v>
          </cell>
          <cell r="P50">
            <v>10.95830471691508</v>
          </cell>
          <cell r="Q50">
            <v>0</v>
          </cell>
          <cell r="R50">
            <v>0</v>
          </cell>
          <cell r="S50">
            <v>0</v>
          </cell>
          <cell r="T50">
            <v>0</v>
          </cell>
          <cell r="U50">
            <v>-395.61342986146917</v>
          </cell>
          <cell r="V50">
            <v>-854.96527226606008</v>
          </cell>
          <cell r="W50">
            <v>-681.69</v>
          </cell>
          <cell r="X50">
            <v>459.35184240459091</v>
          </cell>
          <cell r="Y50">
            <v>286.076570138531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51.94</v>
          </cell>
          <cell r="F54">
            <v>52.92</v>
          </cell>
          <cell r="G54">
            <v>74.48</v>
          </cell>
          <cell r="H54">
            <v>53.9</v>
          </cell>
          <cell r="I54">
            <v>60.76</v>
          </cell>
          <cell r="J54">
            <v>93.1</v>
          </cell>
          <cell r="K54">
            <v>49</v>
          </cell>
          <cell r="L54">
            <v>63.7</v>
          </cell>
          <cell r="M54">
            <v>74.48</v>
          </cell>
          <cell r="N54">
            <v>54.88</v>
          </cell>
          <cell r="O54">
            <v>76.44</v>
          </cell>
          <cell r="P54">
            <v>73.5</v>
          </cell>
          <cell r="T54">
            <v>0</v>
          </cell>
          <cell r="U54">
            <v>779.1</v>
          </cell>
          <cell r="V54">
            <v>757</v>
          </cell>
          <cell r="W54">
            <v>932.88199999999995</v>
          </cell>
          <cell r="X54">
            <v>22.099999999999909</v>
          </cell>
          <cell r="Y54">
            <v>-153.78200000000004</v>
          </cell>
        </row>
        <row r="55">
          <cell r="A55">
            <v>28</v>
          </cell>
          <cell r="B55" t="str">
            <v>Admissions</v>
          </cell>
          <cell r="E55">
            <v>53</v>
          </cell>
          <cell r="F55">
            <v>54</v>
          </cell>
          <cell r="G55">
            <v>76</v>
          </cell>
          <cell r="H55">
            <v>55</v>
          </cell>
          <cell r="I55">
            <v>62</v>
          </cell>
          <cell r="J55">
            <v>95</v>
          </cell>
          <cell r="K55">
            <v>50</v>
          </cell>
          <cell r="L55">
            <v>65</v>
          </cell>
          <cell r="M55">
            <v>76</v>
          </cell>
          <cell r="N55">
            <v>56</v>
          </cell>
          <cell r="O55">
            <v>78</v>
          </cell>
          <cell r="P55">
            <v>75</v>
          </cell>
          <cell r="T55">
            <v>0</v>
          </cell>
          <cell r="U55">
            <v>795</v>
          </cell>
          <cell r="V55">
            <v>757</v>
          </cell>
          <cell r="W55">
            <v>932.88199999999995</v>
          </cell>
          <cell r="X55">
            <v>38</v>
          </cell>
          <cell r="Y55">
            <v>-137.88199999999995</v>
          </cell>
        </row>
        <row r="56">
          <cell r="B56" t="str">
            <v>Utilisation Rate</v>
          </cell>
          <cell r="E56">
            <v>0.23849809201526387</v>
          </cell>
          <cell r="F56">
            <v>0.24299805601555188</v>
          </cell>
          <cell r="G56">
            <v>0.27359781121751026</v>
          </cell>
          <cell r="H56">
            <v>0.24749802001583987</v>
          </cell>
          <cell r="I56">
            <v>0.27899776801785586</v>
          </cell>
          <cell r="J56">
            <v>0.34199726402188785</v>
          </cell>
          <cell r="K56">
            <v>0.22499820001439988</v>
          </cell>
          <cell r="L56">
            <v>0.29249766001871985</v>
          </cell>
          <cell r="M56">
            <v>0.27359781121751026</v>
          </cell>
          <cell r="N56">
            <v>0.25199798401612789</v>
          </cell>
          <cell r="O56">
            <v>0.28079775361797105</v>
          </cell>
          <cell r="P56">
            <v>0.33749730002159983</v>
          </cell>
          <cell r="U56">
            <v>0.27519010617145834</v>
          </cell>
          <cell r="V56">
            <v>0.26865158905463032</v>
          </cell>
          <cell r="W56">
            <v>0.31808882517972759</v>
          </cell>
          <cell r="X56">
            <v>6.5385171168280132E-3</v>
          </cell>
          <cell r="Y56">
            <v>-4.2898719008269248E-2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U57">
            <v>6.7</v>
          </cell>
          <cell r="V57">
            <v>6.716411809775428</v>
          </cell>
          <cell r="W57">
            <v>6.8009726846482197</v>
          </cell>
          <cell r="X57">
            <v>-1.6411809775427777E-2</v>
          </cell>
          <cell r="Y57">
            <v>-0.10097268464821951</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2.1115888983497345E-2</v>
          </cell>
          <cell r="W58">
            <v>3.056755412754817E-2</v>
          </cell>
          <cell r="X58">
            <v>1.8841110165026577E-3</v>
          </cell>
          <cell r="Y58">
            <v>-7.5675541275481671E-3</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U59">
            <v>0.19500000000000001</v>
          </cell>
          <cell r="V59">
            <v>0.18688116616823594</v>
          </cell>
          <cell r="W59">
            <v>0.21296112635607506</v>
          </cell>
          <cell r="X59">
            <v>8.118833831764094E-3</v>
          </cell>
          <cell r="Y59">
            <v>-1.7961126356075025E-2</v>
          </cell>
        </row>
        <row r="60">
          <cell r="B60" t="str">
            <v>Concess. Rev per Patron (S$)</v>
          </cell>
          <cell r="C60" t="str">
            <v>N.A.</v>
          </cell>
          <cell r="E60">
            <v>1.35</v>
          </cell>
          <cell r="F60">
            <v>1.35</v>
          </cell>
          <cell r="G60">
            <v>1.35</v>
          </cell>
          <cell r="H60">
            <v>1.35</v>
          </cell>
          <cell r="I60">
            <v>1.35</v>
          </cell>
          <cell r="J60">
            <v>1.35</v>
          </cell>
          <cell r="K60">
            <v>1.35</v>
          </cell>
          <cell r="L60">
            <v>1.35</v>
          </cell>
          <cell r="M60">
            <v>1.35</v>
          </cell>
          <cell r="N60">
            <v>1.35</v>
          </cell>
          <cell r="O60">
            <v>1.35</v>
          </cell>
          <cell r="P60">
            <v>1.35</v>
          </cell>
          <cell r="R60" t="str">
            <v>N.A.</v>
          </cell>
          <cell r="S60" t="str">
            <v>N.A.</v>
          </cell>
          <cell r="U60">
            <v>1.35</v>
          </cell>
          <cell r="V60">
            <v>0.9573817305151916</v>
          </cell>
          <cell r="W60">
            <v>0.8808884724970576</v>
          </cell>
          <cell r="X60">
            <v>0.39261826948480849</v>
          </cell>
          <cell r="Y60">
            <v>0.46911152750294249</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0.46902942538627579</v>
          </cell>
          <cell r="W61">
            <v>0.46637665192162353</v>
          </cell>
          <cell r="X61">
            <v>-4.0294253862757645E-3</v>
          </cell>
          <cell r="Y61">
            <v>-1.3766519216235062E-3</v>
          </cell>
        </row>
        <row r="62">
          <cell r="B62" t="str">
            <v>Direct Payroll : Net Box</v>
          </cell>
          <cell r="C62" t="str">
            <v>N.A.</v>
          </cell>
          <cell r="E62">
            <v>0.10323692879535307</v>
          </cell>
          <cell r="F62">
            <v>0.10132513381766135</v>
          </cell>
          <cell r="G62">
            <v>7.4154425403043747E-2</v>
          </cell>
          <cell r="H62">
            <v>9.9482858657340231E-2</v>
          </cell>
          <cell r="I62">
            <v>8.8250923002479234E-2</v>
          </cell>
          <cell r="J62">
            <v>5.9323540322435003E-2</v>
          </cell>
          <cell r="K62">
            <v>0.10121052166486529</v>
          </cell>
          <cell r="L62">
            <v>7.7854247434511761E-2</v>
          </cell>
          <cell r="M62">
            <v>6.8746120891064161E-2</v>
          </cell>
          <cell r="N62">
            <v>9.0366537200772576E-2</v>
          </cell>
          <cell r="O62">
            <v>6.6983399842575342E-2</v>
          </cell>
          <cell r="P62">
            <v>6.9662735836278356E-2</v>
          </cell>
          <cell r="R62" t="str">
            <v>N.A.</v>
          </cell>
          <cell r="S62" t="str">
            <v>N.A.</v>
          </cell>
          <cell r="U62">
            <v>8.0519994187131988E-2</v>
          </cell>
          <cell r="V62">
            <v>9.7338040869915196E-2</v>
          </cell>
          <cell r="W62">
            <v>0.10669973465226996</v>
          </cell>
          <cell r="X62">
            <v>-1.6818046682783208E-2</v>
          </cell>
          <cell r="Y62">
            <v>-2.6179740465137977E-2</v>
          </cell>
        </row>
        <row r="63">
          <cell r="B63" t="str">
            <v>Direct Payroll : Net Box &amp; Conc.</v>
          </cell>
          <cell r="C63" t="str">
            <v>N.A.</v>
          </cell>
          <cell r="E63">
            <v>8.5923903469424287E-2</v>
          </cell>
          <cell r="F63">
            <v>8.4332720071842365E-2</v>
          </cell>
          <cell r="G63">
            <v>6.1718590087005365E-2</v>
          </cell>
          <cell r="H63">
            <v>8.2799397888717957E-2</v>
          </cell>
          <cell r="I63">
            <v>7.3451078772249795E-2</v>
          </cell>
          <cell r="J63">
            <v>4.9374872069604288E-2</v>
          </cell>
          <cell r="K63">
            <v>8.4237328590633223E-2</v>
          </cell>
          <cell r="L63">
            <v>6.4797945069717866E-2</v>
          </cell>
          <cell r="M63">
            <v>5.7217268319270799E-2</v>
          </cell>
          <cell r="N63">
            <v>7.5211900527351092E-2</v>
          </cell>
          <cell r="O63">
            <v>5.5750158875186924E-2</v>
          </cell>
          <cell r="P63">
            <v>5.7980165230194405E-2</v>
          </cell>
          <cell r="Q63" t="str">
            <v/>
          </cell>
          <cell r="R63" t="str">
            <v>N.A.</v>
          </cell>
          <cell r="S63" t="str">
            <v>N.A.</v>
          </cell>
          <cell r="T63" t="str">
            <v>N.A.</v>
          </cell>
          <cell r="U63">
            <v>6.7016641124693702E-2</v>
          </cell>
          <cell r="V63">
            <v>8.5194156424273901E-2</v>
          </cell>
          <cell r="W63">
            <v>9.446434477071057E-2</v>
          </cell>
          <cell r="X63">
            <v>-1.8177515299580199E-2</v>
          </cell>
          <cell r="Y63">
            <v>-2.7447703646016869E-2</v>
          </cell>
        </row>
        <row r="64">
          <cell r="B64" t="str">
            <v>Direct Payroll of Admissions (S$)</v>
          </cell>
          <cell r="C64" t="str">
            <v>N.A.</v>
          </cell>
          <cell r="E64">
            <v>0.69168742292886565</v>
          </cell>
          <cell r="F64">
            <v>0.67887839657833104</v>
          </cell>
          <cell r="G64">
            <v>0.49683465020039314</v>
          </cell>
          <cell r="H64">
            <v>0.66653515300417954</v>
          </cell>
          <cell r="I64">
            <v>0.5912811841166109</v>
          </cell>
          <cell r="J64">
            <v>0.39746772016031451</v>
          </cell>
          <cell r="K64">
            <v>0.67811049515459743</v>
          </cell>
          <cell r="L64">
            <v>0.52162345781122876</v>
          </cell>
          <cell r="M64">
            <v>0.46059900997012992</v>
          </cell>
          <cell r="N64">
            <v>0.60545579924517623</v>
          </cell>
          <cell r="O64">
            <v>0.44878877894525476</v>
          </cell>
          <cell r="P64">
            <v>0.46674033010306498</v>
          </cell>
          <cell r="Q64" t="str">
            <v/>
          </cell>
          <cell r="R64" t="str">
            <v>N.A.</v>
          </cell>
          <cell r="S64" t="str">
            <v>N.A.</v>
          </cell>
          <cell r="T64" t="str">
            <v>N.A.</v>
          </cell>
          <cell r="U64">
            <v>0.53948396105378427</v>
          </cell>
          <cell r="V64">
            <v>0.65376236723910164</v>
          </cell>
          <cell r="W64">
            <v>0.72566198082930122</v>
          </cell>
          <cell r="X64">
            <v>-0.11427840618531737</v>
          </cell>
          <cell r="Y64">
            <v>-0.18617801977551696</v>
          </cell>
        </row>
        <row r="65">
          <cell r="B65" t="str">
            <v>Gross Margin :Total Rev</v>
          </cell>
          <cell r="C65" t="str">
            <v>N.A.</v>
          </cell>
          <cell r="E65">
            <v>0.50481302611545043</v>
          </cell>
          <cell r="F65">
            <v>0.50576616579892097</v>
          </cell>
          <cell r="G65">
            <v>0.51893481550389353</v>
          </cell>
          <cell r="H65">
            <v>0.50668663366374644</v>
          </cell>
          <cell r="I65">
            <v>0.5123410926828097</v>
          </cell>
          <cell r="J65">
            <v>0.52676640181759837</v>
          </cell>
          <cell r="K65">
            <v>0.50815202846343555</v>
          </cell>
          <cell r="L65">
            <v>0.51941526355172041</v>
          </cell>
          <cell r="M65">
            <v>0.5232463020199728</v>
          </cell>
          <cell r="N65">
            <v>0.51334056061058642</v>
          </cell>
          <cell r="O65">
            <v>0.52413695722244147</v>
          </cell>
          <cell r="P65">
            <v>0.52278392213937952</v>
          </cell>
          <cell r="Q65" t="str">
            <v/>
          </cell>
          <cell r="R65" t="str">
            <v>N.A.</v>
          </cell>
          <cell r="S65" t="str">
            <v>N.A.</v>
          </cell>
          <cell r="T65" t="str">
            <v>N.A.</v>
          </cell>
          <cell r="U65">
            <v>0.51685887634596572</v>
          </cell>
          <cell r="V65">
            <v>0.50873221722211492</v>
          </cell>
          <cell r="W65">
            <v>0.47373622697203432</v>
          </cell>
          <cell r="X65">
            <v>8.126659123850799E-3</v>
          </cell>
          <cell r="Y65">
            <v>4.3122649373931399E-2</v>
          </cell>
        </row>
        <row r="66">
          <cell r="B66" t="str">
            <v>G&amp;A % of total revenue</v>
          </cell>
          <cell r="C66" t="str">
            <v>N.A.</v>
          </cell>
          <cell r="E66">
            <v>7.7864722024002075E-2</v>
          </cell>
          <cell r="F66">
            <v>7.6506923226095994E-2</v>
          </cell>
          <cell r="G66">
            <v>5.5047632952814222E-2</v>
          </cell>
          <cell r="H66">
            <v>7.5195667192961058E-2</v>
          </cell>
          <cell r="I66">
            <v>6.6820304601124855E-2</v>
          </cell>
          <cell r="J66">
            <v>4.4625523020082943E-2</v>
          </cell>
          <cell r="K66">
            <v>0.12190346676674475</v>
          </cell>
          <cell r="L66">
            <v>6.7768691176173401E-2</v>
          </cell>
          <cell r="M66">
            <v>5.8790861502134459E-2</v>
          </cell>
          <cell r="N66">
            <v>7.3518294163197398E-2</v>
          </cell>
          <cell r="O66">
            <v>5.3909448540891781E-2</v>
          </cell>
          <cell r="P66">
            <v>5.5706587310282635E-2</v>
          </cell>
          <cell r="Q66" t="str">
            <v/>
          </cell>
          <cell r="R66" t="e">
            <v>#DIV/0!</v>
          </cell>
          <cell r="S66" t="e">
            <v>#DIV/0!</v>
          </cell>
          <cell r="T66" t="e">
            <v>#DIV/0!</v>
          </cell>
          <cell r="U66">
            <v>6.6092666718931645E-2</v>
          </cell>
          <cell r="V66">
            <v>7.5485741355570485E-2</v>
          </cell>
          <cell r="W66">
            <v>7.9226011991302622E-2</v>
          </cell>
          <cell r="X66">
            <v>-9.3930746366388401E-3</v>
          </cell>
          <cell r="Y66">
            <v>-1.3133345272370978E-2</v>
          </cell>
        </row>
        <row r="67">
          <cell r="B67" t="str">
            <v>E.B.I.T.D. : Total Rev</v>
          </cell>
          <cell r="C67" t="str">
            <v>N.A.</v>
          </cell>
          <cell r="E67">
            <v>-8.0397988700379869E-2</v>
          </cell>
          <cell r="F67">
            <v>-6.9239986124142588E-2</v>
          </cell>
          <cell r="G67">
            <v>0.10360466435747834</v>
          </cell>
          <cell r="H67">
            <v>-6.9109831772515146E-2</v>
          </cell>
          <cell r="I67">
            <v>8.0501793966121418E-3</v>
          </cell>
          <cell r="J67">
            <v>0.19146310042501655</v>
          </cell>
          <cell r="K67">
            <v>-0.14962902937372369</v>
          </cell>
          <cell r="L67">
            <v>3.3378349785117035E-2</v>
          </cell>
          <cell r="M67">
            <v>0.10417292232423735</v>
          </cell>
          <cell r="N67">
            <v>-4.1877285686483599E-2</v>
          </cell>
          <cell r="O67">
            <v>8.8261063182942398E-2</v>
          </cell>
          <cell r="P67">
            <v>0.10219622589660429</v>
          </cell>
          <cell r="Q67" t="str">
            <v/>
          </cell>
          <cell r="R67" t="str">
            <v>N.A.</v>
          </cell>
          <cell r="S67" t="str">
            <v>N.A.</v>
          </cell>
          <cell r="T67" t="str">
            <v>N.A.</v>
          </cell>
          <cell r="U67">
            <v>3.6291811547545273E-2</v>
          </cell>
          <cell r="V67">
            <v>1.2634477994319896E-3</v>
          </cell>
          <cell r="W67">
            <v>2.3374669719137937E-2</v>
          </cell>
          <cell r="X67">
            <v>3.5028363748113286E-2</v>
          </cell>
          <cell r="Y67">
            <v>1.2917141828407336E-2</v>
          </cell>
        </row>
        <row r="68">
          <cell r="B68" t="str">
            <v>No of Concession Transactions</v>
          </cell>
          <cell r="E68">
            <v>13</v>
          </cell>
          <cell r="F68">
            <v>14</v>
          </cell>
          <cell r="G68">
            <v>18</v>
          </cell>
          <cell r="H68">
            <v>14</v>
          </cell>
          <cell r="I68">
            <v>15</v>
          </cell>
          <cell r="J68">
            <v>18</v>
          </cell>
          <cell r="K68">
            <v>13</v>
          </cell>
          <cell r="L68">
            <v>15</v>
          </cell>
          <cell r="M68">
            <v>18</v>
          </cell>
          <cell r="N68">
            <v>12</v>
          </cell>
          <cell r="O68">
            <v>18</v>
          </cell>
          <cell r="P68">
            <v>20</v>
          </cell>
          <cell r="Q68" t="str">
            <v/>
          </cell>
          <cell r="R68">
            <v>26</v>
          </cell>
          <cell r="S68">
            <v>27</v>
          </cell>
          <cell r="T68">
            <v>28</v>
          </cell>
          <cell r="U68">
            <v>188</v>
          </cell>
          <cell r="V68">
            <v>170</v>
          </cell>
          <cell r="W68">
            <v>0</v>
          </cell>
          <cell r="X68">
            <v>18</v>
          </cell>
          <cell r="Y68">
            <v>188</v>
          </cell>
        </row>
        <row r="69">
          <cell r="B69" t="str">
            <v>Strike Rate %(No of Trans/Adm)</v>
          </cell>
          <cell r="E69">
            <v>0.24528301886792453</v>
          </cell>
          <cell r="F69">
            <v>0.25925925925925924</v>
          </cell>
          <cell r="G69">
            <v>0.23684210526315788</v>
          </cell>
          <cell r="H69">
            <v>0.25454545454545452</v>
          </cell>
          <cell r="I69">
            <v>0.24193548387096775</v>
          </cell>
          <cell r="J69">
            <v>0.18947368421052632</v>
          </cell>
          <cell r="K69">
            <v>0.26</v>
          </cell>
          <cell r="L69">
            <v>0.23076923076923078</v>
          </cell>
          <cell r="M69">
            <v>0.23684210526315788</v>
          </cell>
          <cell r="N69">
            <v>0.21428571428571427</v>
          </cell>
          <cell r="O69">
            <v>0.23076923076923078</v>
          </cell>
          <cell r="P69">
            <v>0.26666666666666666</v>
          </cell>
          <cell r="Q69" t="str">
            <v/>
          </cell>
          <cell r="R69" t="e">
            <v>#DIV/0!</v>
          </cell>
          <cell r="S69" t="e">
            <v>#DIV/0!</v>
          </cell>
          <cell r="T69" t="e">
            <v>#DIV/0!</v>
          </cell>
          <cell r="U69">
            <v>0.23647798742138365</v>
          </cell>
          <cell r="V69">
            <v>0.22457067371202113</v>
          </cell>
          <cell r="W69">
            <v>0</v>
          </cell>
          <cell r="X69">
            <v>1.1907313709362516E-2</v>
          </cell>
          <cell r="Y69">
            <v>0.23647798742138365</v>
          </cell>
        </row>
        <row r="70">
          <cell r="B70" t="str">
            <v>Ave Sales (Total Sale/No of Trans) (S$)</v>
          </cell>
          <cell r="E70">
            <v>5.5038461538461547</v>
          </cell>
          <cell r="F70">
            <v>5.2071428571428573</v>
          </cell>
          <cell r="G70">
            <v>5.7</v>
          </cell>
          <cell r="H70">
            <v>5.3035714285714288</v>
          </cell>
          <cell r="I70">
            <v>5.58</v>
          </cell>
          <cell r="J70">
            <v>7.125</v>
          </cell>
          <cell r="K70">
            <v>5.1923076923076925</v>
          </cell>
          <cell r="L70">
            <v>5.85</v>
          </cell>
          <cell r="M70">
            <v>5.7</v>
          </cell>
          <cell r="N70">
            <v>6.3</v>
          </cell>
          <cell r="O70">
            <v>5.85</v>
          </cell>
          <cell r="P70">
            <v>5.0625</v>
          </cell>
          <cell r="Q70" t="str">
            <v/>
          </cell>
          <cell r="R70">
            <v>0</v>
          </cell>
          <cell r="S70">
            <v>0</v>
          </cell>
          <cell r="T70">
            <v>0</v>
          </cell>
          <cell r="U70">
            <v>5.7087765957446805</v>
          </cell>
          <cell r="V70">
            <v>4.2631645294117648</v>
          </cell>
          <cell r="W70" t="str">
            <v>N.A.</v>
          </cell>
          <cell r="X70">
            <v>1.4456120663329157</v>
          </cell>
          <cell r="Y70" t="str">
            <v>N.A.</v>
          </cell>
        </row>
        <row r="71">
          <cell r="B71" t="str">
            <v xml:space="preserve">Total Concession Combo Sales </v>
          </cell>
          <cell r="E71">
            <v>26</v>
          </cell>
          <cell r="F71">
            <v>28</v>
          </cell>
          <cell r="G71">
            <v>42</v>
          </cell>
          <cell r="H71">
            <v>28</v>
          </cell>
          <cell r="I71">
            <v>32</v>
          </cell>
          <cell r="J71">
            <v>40</v>
          </cell>
          <cell r="K71">
            <v>26</v>
          </cell>
          <cell r="L71">
            <v>30</v>
          </cell>
          <cell r="M71">
            <v>38</v>
          </cell>
          <cell r="N71">
            <v>25</v>
          </cell>
          <cell r="O71">
            <v>40</v>
          </cell>
          <cell r="P71">
            <v>35</v>
          </cell>
          <cell r="Q71" t="str">
            <v/>
          </cell>
          <cell r="R71">
            <v>47.768999999999998</v>
          </cell>
          <cell r="S71">
            <v>48.768999999999998</v>
          </cell>
          <cell r="T71">
            <v>49.768999999999998</v>
          </cell>
          <cell r="U71">
            <v>390</v>
          </cell>
          <cell r="V71">
            <v>352</v>
          </cell>
          <cell r="W71">
            <v>0</v>
          </cell>
          <cell r="X71">
            <v>38</v>
          </cell>
          <cell r="Y71">
            <v>390</v>
          </cell>
        </row>
        <row r="72">
          <cell r="B72" t="str">
            <v>Combo Sales as % of Total Sales</v>
          </cell>
          <cell r="E72">
            <v>0.36338225017470294</v>
          </cell>
          <cell r="F72">
            <v>0.38408779149519889</v>
          </cell>
          <cell r="G72">
            <v>0.40935672514619881</v>
          </cell>
          <cell r="H72">
            <v>0.37710437710437711</v>
          </cell>
          <cell r="I72">
            <v>0.38231780167264034</v>
          </cell>
          <cell r="J72">
            <v>0.31189083820662766</v>
          </cell>
          <cell r="K72">
            <v>0.38518518518518519</v>
          </cell>
          <cell r="L72">
            <v>0.34188034188034189</v>
          </cell>
          <cell r="M72">
            <v>0.37037037037037035</v>
          </cell>
          <cell r="N72">
            <v>0.33068783068783064</v>
          </cell>
          <cell r="O72">
            <v>0.37986704653371317</v>
          </cell>
          <cell r="P72">
            <v>0.34567901234567899</v>
          </cell>
          <cell r="Q72" t="str">
            <v/>
          </cell>
          <cell r="R72" t="e">
            <v>#DIV/0!</v>
          </cell>
          <cell r="S72" t="e">
            <v>#DIV/0!</v>
          </cell>
          <cell r="T72" t="e">
            <v>#DIV/0!</v>
          </cell>
          <cell r="U72">
            <v>0.36338225017470299</v>
          </cell>
          <cell r="V72">
            <v>0.48569278079910727</v>
          </cell>
          <cell r="W72">
            <v>0</v>
          </cell>
          <cell r="X72">
            <v>-0.12231053062440428</v>
          </cell>
          <cell r="Y72">
            <v>0.36338225017470299</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5.1360000000000001</v>
          </cell>
          <cell r="S73">
            <v>5.1360000000000001</v>
          </cell>
          <cell r="T73">
            <v>5.1360000000000001</v>
          </cell>
          <cell r="U73">
            <v>66.387000000000015</v>
          </cell>
          <cell r="V73">
            <v>66</v>
          </cell>
          <cell r="W73">
            <v>0</v>
          </cell>
          <cell r="X73">
            <v>0.38700000000001467</v>
          </cell>
          <cell r="Y73">
            <v>66.387000000000015</v>
          </cell>
        </row>
        <row r="74">
          <cell r="B74" t="str">
            <v>Admissions/labour hour paid</v>
          </cell>
          <cell r="E74">
            <v>10.532591414944356</v>
          </cell>
          <cell r="F74">
            <v>9.180550833049983</v>
          </cell>
          <cell r="G74">
            <v>10.351402887496596</v>
          </cell>
          <cell r="H74">
            <v>9.3888699214749067</v>
          </cell>
          <cell r="I74">
            <v>13.498802525582407</v>
          </cell>
          <cell r="J74">
            <v>15.833333333333334</v>
          </cell>
          <cell r="K74">
            <v>9.7352024922118385</v>
          </cell>
          <cell r="L74">
            <v>12.655763239875389</v>
          </cell>
          <cell r="M74">
            <v>12.666666666666666</v>
          </cell>
          <cell r="N74">
            <v>10.903426791277258</v>
          </cell>
          <cell r="O74">
            <v>15.186915887850468</v>
          </cell>
          <cell r="P74">
            <v>14.602803738317757</v>
          </cell>
          <cell r="Q74" t="str">
            <v/>
          </cell>
          <cell r="R74">
            <v>0</v>
          </cell>
          <cell r="S74">
            <v>0</v>
          </cell>
          <cell r="T74">
            <v>0</v>
          </cell>
          <cell r="U74">
            <v>11.975236115504538</v>
          </cell>
          <cell r="V74">
            <v>11.469696969696969</v>
          </cell>
          <cell r="W74" t="str">
            <v>N.A.</v>
          </cell>
          <cell r="X74">
            <v>0.50553914580756931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50.515529999999998</v>
          </cell>
          <cell r="W77">
            <v>3.8690000000000002</v>
          </cell>
          <cell r="X77">
            <v>-23.328029999999998</v>
          </cell>
          <cell r="Y77">
            <v>23.3185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79</v>
          </cell>
          <cell r="W78">
            <v>64.614999999999995</v>
          </cell>
          <cell r="X78">
            <v>-55</v>
          </cell>
          <cell r="Y78">
            <v>-40.615000000000002</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57</v>
          </cell>
          <cell r="W82">
            <v>61.408000000000001</v>
          </cell>
          <cell r="X82">
            <v>-18.936</v>
          </cell>
          <cell r="Y82">
            <v>-23.344000000000001</v>
          </cell>
        </row>
        <row r="83">
          <cell r="C83">
            <v>0</v>
          </cell>
          <cell r="E83">
            <v>7.4376250000000006</v>
          </cell>
          <cell r="F83">
            <v>7.4376250000000006</v>
          </cell>
          <cell r="G83">
            <v>7.4376250000000006</v>
          </cell>
          <cell r="H83">
            <v>7.4376250000000006</v>
          </cell>
          <cell r="I83">
            <v>7.4376250000000006</v>
          </cell>
          <cell r="J83">
            <v>7.4376250000000006</v>
          </cell>
          <cell r="K83">
            <v>7.4376250000000006</v>
          </cell>
          <cell r="L83">
            <v>7.4376250000000006</v>
          </cell>
          <cell r="M83">
            <v>7.4376250000000006</v>
          </cell>
          <cell r="N83">
            <v>7.4376250000000006</v>
          </cell>
          <cell r="O83">
            <v>7.4376250000000006</v>
          </cell>
          <cell r="P83">
            <v>7.4376250000000006</v>
          </cell>
          <cell r="R83">
            <v>0</v>
          </cell>
          <cell r="S83">
            <v>0</v>
          </cell>
          <cell r="T83">
            <v>0</v>
          </cell>
          <cell r="U83">
            <v>89.251499999999993</v>
          </cell>
          <cell r="V83">
            <v>186.51553000000001</v>
          </cell>
          <cell r="W83">
            <v>129.892</v>
          </cell>
          <cell r="X83">
            <v>-97.26403000000002</v>
          </cell>
          <cell r="Y83">
            <v>-40.640500000000003</v>
          </cell>
        </row>
        <row r="84">
          <cell r="X84" t="str">
            <v/>
          </cell>
          <cell r="Y84" t="str">
            <v/>
          </cell>
        </row>
        <row r="85">
          <cell r="B85" t="str">
            <v>10 Other Cost</v>
          </cell>
          <cell r="X85" t="str">
            <v/>
          </cell>
          <cell r="Y85" t="str">
            <v/>
          </cell>
        </row>
        <row r="86">
          <cell r="A86">
            <v>61</v>
          </cell>
          <cell r="B86" t="str">
            <v>Authors Rights</v>
          </cell>
          <cell r="E86">
            <v>0.71020000000000005</v>
          </cell>
          <cell r="F86">
            <v>0.72360000000000002</v>
          </cell>
          <cell r="G86">
            <v>1.0184</v>
          </cell>
          <cell r="H86">
            <v>0.73699999999999999</v>
          </cell>
          <cell r="I86">
            <v>0.83080000000000009</v>
          </cell>
          <cell r="J86">
            <v>1.2730000000000001</v>
          </cell>
          <cell r="K86">
            <v>0.67</v>
          </cell>
          <cell r="L86">
            <v>0.871</v>
          </cell>
          <cell r="M86">
            <v>1.0184</v>
          </cell>
          <cell r="N86">
            <v>0.75039999999999996</v>
          </cell>
          <cell r="O86">
            <v>1.0452000000000001</v>
          </cell>
          <cell r="P86">
            <v>1.0049999999999999</v>
          </cell>
          <cell r="U86">
            <v>10.653000000000002</v>
          </cell>
          <cell r="V86">
            <v>10.168647479999999</v>
          </cell>
          <cell r="W86">
            <v>12.68901</v>
          </cell>
          <cell r="X86">
            <v>0.48435252000000339</v>
          </cell>
          <cell r="Y86">
            <v>-2.0360099999999974</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0.71020000000000005</v>
          </cell>
          <cell r="F91">
            <v>0.72360000000000002</v>
          </cell>
          <cell r="G91">
            <v>1.0184</v>
          </cell>
          <cell r="H91">
            <v>0.73699999999999999</v>
          </cell>
          <cell r="I91">
            <v>0.83080000000000009</v>
          </cell>
          <cell r="J91">
            <v>1.2730000000000001</v>
          </cell>
          <cell r="K91">
            <v>0.67</v>
          </cell>
          <cell r="L91">
            <v>0.871</v>
          </cell>
          <cell r="M91">
            <v>1.0184</v>
          </cell>
          <cell r="N91">
            <v>0.75039999999999996</v>
          </cell>
          <cell r="O91">
            <v>1.0452000000000001</v>
          </cell>
          <cell r="P91">
            <v>1.0049999999999999</v>
          </cell>
          <cell r="U91">
            <v>10.653000000000002</v>
          </cell>
          <cell r="V91">
            <v>10.168647479999999</v>
          </cell>
          <cell r="W91">
            <v>12.68901</v>
          </cell>
          <cell r="X91">
            <v>0.48435252000000339</v>
          </cell>
          <cell r="Y91">
            <v>-2.0360099999999974</v>
          </cell>
        </row>
        <row r="92">
          <cell r="X92" t="str">
            <v/>
          </cell>
          <cell r="Y92" t="str">
            <v/>
          </cell>
        </row>
        <row r="93">
          <cell r="B93" t="str">
            <v>11 Direct Payroll</v>
          </cell>
          <cell r="X93" t="str">
            <v/>
          </cell>
          <cell r="Y93" t="str">
            <v/>
          </cell>
        </row>
        <row r="94">
          <cell r="A94">
            <v>66</v>
          </cell>
          <cell r="B94" t="str">
            <v>Salaries</v>
          </cell>
          <cell r="E94">
            <v>34.385652998563216</v>
          </cell>
          <cell r="F94">
            <v>34.385652998563216</v>
          </cell>
          <cell r="G94">
            <v>35.485652998563218</v>
          </cell>
          <cell r="H94">
            <v>34.385652998563216</v>
          </cell>
          <cell r="I94">
            <v>34.385652998563216</v>
          </cell>
          <cell r="J94">
            <v>35.485652998563218</v>
          </cell>
          <cell r="K94">
            <v>31.631744341063211</v>
          </cell>
          <cell r="L94">
            <v>31.631744341063211</v>
          </cell>
          <cell r="M94">
            <v>32.731744341063212</v>
          </cell>
          <cell r="N94">
            <v>31.631744341063211</v>
          </cell>
          <cell r="O94">
            <v>32.731744341063212</v>
          </cell>
          <cell r="P94">
            <v>32.731744341063212</v>
          </cell>
          <cell r="T94">
            <v>0</v>
          </cell>
          <cell r="U94">
            <v>401.60438403775862</v>
          </cell>
          <cell r="V94">
            <v>458.43801000000002</v>
          </cell>
          <cell r="W94">
            <v>607.80600000000004</v>
          </cell>
          <cell r="X94">
            <v>-56.833625962241399</v>
          </cell>
          <cell r="Y94">
            <v>-206.20161596224142</v>
          </cell>
        </row>
        <row r="95">
          <cell r="A95">
            <v>67</v>
          </cell>
          <cell r="B95" t="str">
            <v>Bonus/Commission</v>
          </cell>
          <cell r="E95">
            <v>1.2497804166666664</v>
          </cell>
          <cell r="F95">
            <v>1.2497804166666664</v>
          </cell>
          <cell r="G95">
            <v>1.2497804166666664</v>
          </cell>
          <cell r="H95">
            <v>1.2497804166666664</v>
          </cell>
          <cell r="I95">
            <v>1.2497804166666664</v>
          </cell>
          <cell r="J95">
            <v>1.2497804166666664</v>
          </cell>
          <cell r="K95">
            <v>1.2497804166666664</v>
          </cell>
          <cell r="L95">
            <v>1.2497804166666664</v>
          </cell>
          <cell r="M95">
            <v>1.2497804166666664</v>
          </cell>
          <cell r="N95">
            <v>1.2497804166666664</v>
          </cell>
          <cell r="O95">
            <v>1.2497804166666664</v>
          </cell>
          <cell r="P95">
            <v>1.2497804166666664</v>
          </cell>
          <cell r="T95">
            <v>0</v>
          </cell>
          <cell r="U95">
            <v>14.997365</v>
          </cell>
          <cell r="V95">
            <v>20.880024999999996</v>
          </cell>
          <cell r="W95">
            <v>40.893000000000001</v>
          </cell>
          <cell r="X95">
            <v>-5.882659999999996</v>
          </cell>
          <cell r="Y95">
            <v>-25.895634999999999</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9</v>
          </cell>
          <cell r="W97">
            <v>17.617999999999999</v>
          </cell>
          <cell r="X97">
            <v>-2.3639999999999999</v>
          </cell>
          <cell r="Y97">
            <v>-10.981999999999999</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10.64</v>
          </cell>
          <cell r="X98">
            <v>-0.60274000000000161</v>
          </cell>
          <cell r="Y98">
            <v>-4.9880000000000004</v>
          </cell>
        </row>
        <row r="99">
          <cell r="C99">
            <v>0</v>
          </cell>
          <cell r="E99">
            <v>36.659433415229877</v>
          </cell>
          <cell r="F99">
            <v>36.659433415229877</v>
          </cell>
          <cell r="G99">
            <v>37.759433415229879</v>
          </cell>
          <cell r="H99">
            <v>36.659433415229877</v>
          </cell>
          <cell r="I99">
            <v>36.659433415229877</v>
          </cell>
          <cell r="J99">
            <v>37.759433415229879</v>
          </cell>
          <cell r="K99">
            <v>33.905524757729872</v>
          </cell>
          <cell r="L99">
            <v>33.905524757729872</v>
          </cell>
          <cell r="M99">
            <v>35.005524757729873</v>
          </cell>
          <cell r="N99">
            <v>33.905524757729872</v>
          </cell>
          <cell r="O99">
            <v>35.005524757729873</v>
          </cell>
          <cell r="P99">
            <v>35.005524757729873</v>
          </cell>
          <cell r="R99">
            <v>0</v>
          </cell>
          <cell r="S99">
            <v>0</v>
          </cell>
          <cell r="T99">
            <v>0</v>
          </cell>
          <cell r="U99">
            <v>428.88974903775863</v>
          </cell>
          <cell r="V99">
            <v>494.57277500000004</v>
          </cell>
          <cell r="W99">
            <v>676.95700000000011</v>
          </cell>
          <cell r="X99">
            <v>-65.683025962241402</v>
          </cell>
          <cell r="Y99">
            <v>-248.06725096224147</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14.940739999999998</v>
          </cell>
          <cell r="W102">
            <v>16.568999999999999</v>
          </cell>
          <cell r="X102">
            <v>0.65926000000000506</v>
          </cell>
          <cell r="Y102">
            <v>-0.96899999999999586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31.265576666666664</v>
          </cell>
          <cell r="W104">
            <v>31.7</v>
          </cell>
          <cell r="X104">
            <v>-7.2655766666666644</v>
          </cell>
          <cell r="Y104">
            <v>-7.7</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8.9930699999999995</v>
          </cell>
          <cell r="W105">
            <v>9.5839999999999996</v>
          </cell>
          <cell r="X105">
            <v>3.0069300000000005</v>
          </cell>
          <cell r="Y105">
            <v>2.4160000000000004</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3.8360100000000004</v>
          </cell>
          <cell r="W106">
            <v>0</v>
          </cell>
          <cell r="X106">
            <v>2.1639899999999996</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0.20399999999999999</v>
          </cell>
          <cell r="F108">
            <v>0.20399999999999999</v>
          </cell>
          <cell r="G108">
            <v>0.20399999999999999</v>
          </cell>
          <cell r="H108">
            <v>0.20399999999999999</v>
          </cell>
          <cell r="I108">
            <v>0.20399999999999999</v>
          </cell>
          <cell r="J108">
            <v>0.20399999999999999</v>
          </cell>
          <cell r="K108">
            <v>0.20399999999999999</v>
          </cell>
          <cell r="L108">
            <v>0.20399999999999999</v>
          </cell>
          <cell r="M108">
            <v>0.20399999999999999</v>
          </cell>
          <cell r="N108">
            <v>0.20399999999999999</v>
          </cell>
          <cell r="O108">
            <v>0.20399999999999999</v>
          </cell>
          <cell r="P108">
            <v>0.20399999999999999</v>
          </cell>
          <cell r="T108">
            <v>0</v>
          </cell>
          <cell r="U108">
            <v>2.4480000000000004</v>
          </cell>
          <cell r="V108">
            <v>4.6437667200000003</v>
          </cell>
          <cell r="W108">
            <v>13.945990000000002</v>
          </cell>
          <cell r="X108">
            <v>-2.1957667199999999</v>
          </cell>
          <cell r="Y108">
            <v>-11.497990000000001</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22.281880000000001</v>
          </cell>
          <cell r="L111">
            <v>7.2174399999999999</v>
          </cell>
          <cell r="M111">
            <v>7.4728800000000009</v>
          </cell>
          <cell r="N111">
            <v>5.0544000000000002</v>
          </cell>
          <cell r="O111">
            <v>5.2228800000000009</v>
          </cell>
          <cell r="P111">
            <v>5.0544000000000002</v>
          </cell>
          <cell r="T111">
            <v>0</v>
          </cell>
          <cell r="U111">
            <v>83.304200000000009</v>
          </cell>
          <cell r="V111">
            <v>98.911810000000017</v>
          </cell>
          <cell r="W111">
            <v>158.249</v>
          </cell>
          <cell r="X111">
            <v>-15.607610000000008</v>
          </cell>
          <cell r="Y111">
            <v>-74.944799999999987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51.36844</v>
          </cell>
          <cell r="W112">
            <v>89.638999999999996</v>
          </cell>
          <cell r="X112">
            <v>-3.3684399999999997</v>
          </cell>
          <cell r="Y112">
            <v>-41.638999999999996</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6.8987900000000009</v>
          </cell>
          <cell r="W113">
            <v>6.9480000000000004</v>
          </cell>
          <cell r="X113">
            <v>0.30120999999999754</v>
          </cell>
          <cell r="Y113">
            <v>0.251999999999998</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0.36380999999999997</v>
          </cell>
          <cell r="W114">
            <v>5.2789999999999999</v>
          </cell>
          <cell r="X114">
            <v>2.0361899999999999</v>
          </cell>
          <cell r="Y114">
            <v>-2.879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5.5111099999999986</v>
          </cell>
          <cell r="W115">
            <v>4.5910000000000002</v>
          </cell>
          <cell r="X115">
            <v>0.48889000000000138</v>
          </cell>
          <cell r="Y115">
            <v>1.4089999999999998</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2.5334400000000006</v>
          </cell>
          <cell r="W117">
            <v>6.2009999999999996</v>
          </cell>
          <cell r="X117">
            <v>-0.13344000000000067</v>
          </cell>
          <cell r="Y117">
            <v>-3.8009999999999997</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0.49159433415229881</v>
          </cell>
          <cell r="F119">
            <v>0.49159433415229881</v>
          </cell>
          <cell r="G119">
            <v>0.50259433415229882</v>
          </cell>
          <cell r="H119">
            <v>0.49159433415229881</v>
          </cell>
          <cell r="I119">
            <v>0.49159433415229881</v>
          </cell>
          <cell r="J119">
            <v>0.50259433415229882</v>
          </cell>
          <cell r="K119">
            <v>0.46405524757729882</v>
          </cell>
          <cell r="L119">
            <v>0.46405524757729882</v>
          </cell>
          <cell r="M119">
            <v>0.47505524757729883</v>
          </cell>
          <cell r="N119">
            <v>0.46405524757729882</v>
          </cell>
          <cell r="O119">
            <v>0.47505524757729883</v>
          </cell>
          <cell r="P119">
            <v>0.47505524757729883</v>
          </cell>
          <cell r="T119">
            <v>0</v>
          </cell>
          <cell r="U119">
            <v>5.7888974903775852</v>
          </cell>
          <cell r="V119">
            <v>5.4304099999999993</v>
          </cell>
          <cell r="W119">
            <v>9.9930000000000003</v>
          </cell>
          <cell r="X119">
            <v>0.35848749037758587</v>
          </cell>
          <cell r="Y119">
            <v>-4.2041025096224152</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17</v>
          </cell>
          <cell r="F122">
            <v>17</v>
          </cell>
          <cell r="G122">
            <v>17</v>
          </cell>
          <cell r="H122">
            <v>17</v>
          </cell>
          <cell r="I122">
            <v>17</v>
          </cell>
          <cell r="J122">
            <v>17</v>
          </cell>
          <cell r="K122">
            <v>17</v>
          </cell>
          <cell r="L122">
            <v>17</v>
          </cell>
          <cell r="M122">
            <v>17</v>
          </cell>
          <cell r="N122">
            <v>17</v>
          </cell>
          <cell r="O122">
            <v>17</v>
          </cell>
          <cell r="P122">
            <v>17</v>
          </cell>
          <cell r="U122">
            <v>204</v>
          </cell>
          <cell r="V122">
            <v>228</v>
          </cell>
          <cell r="W122">
            <v>230.57</v>
          </cell>
          <cell r="X122">
            <v>-24</v>
          </cell>
          <cell r="Y122">
            <v>-26.57</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0.8</v>
          </cell>
          <cell r="F124">
            <v>0.8</v>
          </cell>
          <cell r="G124">
            <v>0.8</v>
          </cell>
          <cell r="H124">
            <v>0.8</v>
          </cell>
          <cell r="I124">
            <v>0.8</v>
          </cell>
          <cell r="J124">
            <v>0.8</v>
          </cell>
          <cell r="K124">
            <v>0.8</v>
          </cell>
          <cell r="L124">
            <v>0.8</v>
          </cell>
          <cell r="M124">
            <v>0.8</v>
          </cell>
          <cell r="N124">
            <v>0.8</v>
          </cell>
          <cell r="O124">
            <v>0.8</v>
          </cell>
          <cell r="P124">
            <v>0.8</v>
          </cell>
          <cell r="T124">
            <v>0</v>
          </cell>
          <cell r="U124">
            <v>9.6</v>
          </cell>
          <cell r="V124">
            <v>3.0370999999999988</v>
          </cell>
          <cell r="W124">
            <v>5.9450000000000003</v>
          </cell>
          <cell r="X124">
            <v>6.5629000000000008</v>
          </cell>
          <cell r="Y124">
            <v>3.6549999999999998</v>
          </cell>
        </row>
        <row r="125">
          <cell r="C125">
            <v>0</v>
          </cell>
          <cell r="E125">
            <v>35.318474334152299</v>
          </cell>
          <cell r="F125">
            <v>35.318474334152299</v>
          </cell>
          <cell r="G125">
            <v>35.160994334152292</v>
          </cell>
          <cell r="H125">
            <v>35.318474334152299</v>
          </cell>
          <cell r="I125">
            <v>35.149994334152296</v>
          </cell>
          <cell r="J125">
            <v>35.329474334152295</v>
          </cell>
          <cell r="K125">
            <v>52.349935247577299</v>
          </cell>
          <cell r="L125">
            <v>37.285495247577302</v>
          </cell>
          <cell r="M125">
            <v>37.551935247577298</v>
          </cell>
          <cell r="N125">
            <v>35.122455247577292</v>
          </cell>
          <cell r="O125">
            <v>35.301935247577298</v>
          </cell>
          <cell r="P125">
            <v>35.133455247577295</v>
          </cell>
          <cell r="R125">
            <v>0</v>
          </cell>
          <cell r="S125">
            <v>0</v>
          </cell>
          <cell r="T125">
            <v>0</v>
          </cell>
          <cell r="U125">
            <v>444.34109749037759</v>
          </cell>
          <cell r="V125">
            <v>481.33407338666666</v>
          </cell>
          <cell r="W125">
            <v>604.81398999999999</v>
          </cell>
          <cell r="X125">
            <v>-36.992975896289067</v>
          </cell>
          <cell r="Y125">
            <v>-160.4728925096224</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6" refreshError="1">
        <row r="11">
          <cell r="A11">
            <v>1</v>
          </cell>
          <cell r="B11" t="str">
            <v>Net Film Revenue</v>
          </cell>
          <cell r="E11">
            <v>351.87600000000003</v>
          </cell>
          <cell r="F11">
            <v>351.87600000000003</v>
          </cell>
          <cell r="G11">
            <v>466.25600000000003</v>
          </cell>
          <cell r="H11">
            <v>335.84800000000001</v>
          </cell>
          <cell r="I11">
            <v>374.09800000000001</v>
          </cell>
          <cell r="J11">
            <v>553.3180000000001</v>
          </cell>
          <cell r="K11">
            <v>343.49800000000005</v>
          </cell>
          <cell r="L11">
            <v>404.32800000000003</v>
          </cell>
          <cell r="M11">
            <v>444.76200000000006</v>
          </cell>
          <cell r="N11">
            <v>352.60399999999998</v>
          </cell>
          <cell r="O11">
            <v>443.30600000000004</v>
          </cell>
          <cell r="P11">
            <v>441.85</v>
          </cell>
          <cell r="Q11" t="e">
            <v>#VALUE!</v>
          </cell>
          <cell r="T11">
            <v>0</v>
          </cell>
          <cell r="U11">
            <v>4863.62</v>
          </cell>
          <cell r="V11">
            <v>2716.1770000000001</v>
          </cell>
          <cell r="W11">
            <v>0</v>
          </cell>
          <cell r="X11">
            <v>2147.4430000000007</v>
          </cell>
          <cell r="Y11">
            <v>4863.62</v>
          </cell>
        </row>
        <row r="12">
          <cell r="A12">
            <v>2</v>
          </cell>
          <cell r="B12" t="str">
            <v>Concession Sales</v>
          </cell>
          <cell r="E12">
            <v>61.74</v>
          </cell>
          <cell r="F12">
            <v>61.74</v>
          </cell>
          <cell r="G12">
            <v>82.04</v>
          </cell>
          <cell r="H12">
            <v>58.87</v>
          </cell>
          <cell r="I12">
            <v>65.87</v>
          </cell>
          <cell r="J12">
            <v>97.72</v>
          </cell>
          <cell r="K12">
            <v>60.27</v>
          </cell>
          <cell r="L12">
            <v>70.77</v>
          </cell>
          <cell r="M12">
            <v>77.98</v>
          </cell>
          <cell r="N12">
            <v>61.81</v>
          </cell>
          <cell r="O12">
            <v>77.84</v>
          </cell>
          <cell r="P12">
            <v>77.7</v>
          </cell>
          <cell r="T12">
            <v>0</v>
          </cell>
          <cell r="U12">
            <v>854.35</v>
          </cell>
          <cell r="V12">
            <v>344.09500000000003</v>
          </cell>
          <cell r="W12">
            <v>0</v>
          </cell>
          <cell r="X12">
            <v>510.255</v>
          </cell>
          <cell r="Y12">
            <v>854.35</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212.73799999999997</v>
          </cell>
          <cell r="W15">
            <v>0</v>
          </cell>
          <cell r="X15">
            <v>21.262000000000029</v>
          </cell>
          <cell r="Y15">
            <v>234</v>
          </cell>
        </row>
        <row r="16">
          <cell r="A16">
            <v>6</v>
          </cell>
          <cell r="B16" t="str">
            <v>Other Income</v>
          </cell>
          <cell r="C16">
            <v>0</v>
          </cell>
          <cell r="E16">
            <v>13.782225</v>
          </cell>
          <cell r="F16">
            <v>13.782225</v>
          </cell>
          <cell r="G16">
            <v>13.782225</v>
          </cell>
          <cell r="H16">
            <v>13.782225</v>
          </cell>
          <cell r="I16">
            <v>13.782225</v>
          </cell>
          <cell r="J16">
            <v>13.782225</v>
          </cell>
          <cell r="K16">
            <v>13.782225</v>
          </cell>
          <cell r="L16">
            <v>13.782225</v>
          </cell>
          <cell r="M16">
            <v>13.782225</v>
          </cell>
          <cell r="N16">
            <v>13.782225</v>
          </cell>
          <cell r="O16">
            <v>13.782225</v>
          </cell>
          <cell r="P16">
            <v>13.782225</v>
          </cell>
          <cell r="R16">
            <v>0</v>
          </cell>
          <cell r="S16">
            <v>0</v>
          </cell>
          <cell r="T16">
            <v>0</v>
          </cell>
          <cell r="U16">
            <v>165.38670000000002</v>
          </cell>
          <cell r="V16">
            <v>75.548249999999996</v>
          </cell>
          <cell r="W16">
            <v>0</v>
          </cell>
          <cell r="X16">
            <v>89.838450000000023</v>
          </cell>
          <cell r="Y16">
            <v>165.38670000000002</v>
          </cell>
        </row>
        <row r="17">
          <cell r="B17" t="str">
            <v>TOTAL REVENUE</v>
          </cell>
          <cell r="C17">
            <v>0</v>
          </cell>
          <cell r="E17">
            <v>446.89822500000002</v>
          </cell>
          <cell r="F17">
            <v>446.89822500000002</v>
          </cell>
          <cell r="G17">
            <v>581.57822500000009</v>
          </cell>
          <cell r="H17">
            <v>428.000225</v>
          </cell>
          <cell r="I17">
            <v>473.250225</v>
          </cell>
          <cell r="J17">
            <v>684.32022500000016</v>
          </cell>
          <cell r="K17">
            <v>437.05022500000001</v>
          </cell>
          <cell r="L17">
            <v>508.380225</v>
          </cell>
          <cell r="M17">
            <v>556.02422500000011</v>
          </cell>
          <cell r="N17">
            <v>447.69622499999997</v>
          </cell>
          <cell r="O17">
            <v>554.42822500000011</v>
          </cell>
          <cell r="P17">
            <v>552.83222499999999</v>
          </cell>
          <cell r="R17">
            <v>0</v>
          </cell>
          <cell r="S17">
            <v>0</v>
          </cell>
          <cell r="T17">
            <v>0</v>
          </cell>
          <cell r="U17">
            <v>6117.3567000000003</v>
          </cell>
          <cell r="V17">
            <v>3348.5582499999996</v>
          </cell>
          <cell r="W17">
            <v>0</v>
          </cell>
          <cell r="X17">
            <v>2768.7984500000007</v>
          </cell>
          <cell r="Y17">
            <v>6117.3567000000003</v>
          </cell>
        </row>
        <row r="19">
          <cell r="A19">
            <v>7</v>
          </cell>
          <cell r="B19" t="str">
            <v>Film Hire</v>
          </cell>
          <cell r="E19">
            <v>163.62234000000004</v>
          </cell>
          <cell r="F19">
            <v>163.62234000000004</v>
          </cell>
          <cell r="G19">
            <v>216.80904000000004</v>
          </cell>
          <cell r="H19">
            <v>156.16932000000003</v>
          </cell>
          <cell r="I19">
            <v>173.95557000000002</v>
          </cell>
          <cell r="J19">
            <v>257.29287000000005</v>
          </cell>
          <cell r="K19">
            <v>159.72657000000004</v>
          </cell>
          <cell r="L19">
            <v>188.01252000000002</v>
          </cell>
          <cell r="M19">
            <v>206.81433000000004</v>
          </cell>
          <cell r="N19">
            <v>163.96086</v>
          </cell>
          <cell r="O19">
            <v>206.13729000000004</v>
          </cell>
          <cell r="P19">
            <v>205.46025000000003</v>
          </cell>
          <cell r="U19">
            <v>2261.5833000000002</v>
          </cell>
          <cell r="V19">
            <v>1268.2820000000002</v>
          </cell>
          <cell r="W19">
            <v>0</v>
          </cell>
          <cell r="X19">
            <v>993.30130000000008</v>
          </cell>
          <cell r="Y19">
            <v>2261.5833000000002</v>
          </cell>
        </row>
        <row r="20">
          <cell r="A20">
            <v>8</v>
          </cell>
          <cell r="B20" t="str">
            <v>Concession Cost</v>
          </cell>
          <cell r="E20">
            <v>14.200199999999999</v>
          </cell>
          <cell r="F20">
            <v>14.200199999999999</v>
          </cell>
          <cell r="G20">
            <v>18.869199999999999</v>
          </cell>
          <cell r="H20">
            <v>13.540099999999999</v>
          </cell>
          <cell r="I20">
            <v>15.150099999999998</v>
          </cell>
          <cell r="J20">
            <v>22.475599999999996</v>
          </cell>
          <cell r="K20">
            <v>13.862099999999998</v>
          </cell>
          <cell r="L20">
            <v>16.277100000000001</v>
          </cell>
          <cell r="M20">
            <v>17.935400000000001</v>
          </cell>
          <cell r="N20">
            <v>14.2163</v>
          </cell>
          <cell r="O20">
            <v>17.903200000000002</v>
          </cell>
          <cell r="P20">
            <v>17.870999999999999</v>
          </cell>
          <cell r="T20">
            <v>0</v>
          </cell>
          <cell r="U20">
            <v>196.50049999999999</v>
          </cell>
          <cell r="V20">
            <v>65.610100000000003</v>
          </cell>
          <cell r="W20">
            <v>0</v>
          </cell>
          <cell r="X20">
            <v>130.8904</v>
          </cell>
          <cell r="Y20">
            <v>196.50049999999999</v>
          </cell>
        </row>
        <row r="21">
          <cell r="A21">
            <v>9</v>
          </cell>
          <cell r="B21" t="str">
            <v>Less Concession Rebates</v>
          </cell>
          <cell r="E21">
            <v>-1.5434999999999999</v>
          </cell>
          <cell r="F21">
            <v>-1.5434999999999999</v>
          </cell>
          <cell r="G21">
            <v>-2.0509999999999997</v>
          </cell>
          <cell r="H21">
            <v>-1.4717499999999999</v>
          </cell>
          <cell r="I21">
            <v>-1.6467499999999999</v>
          </cell>
          <cell r="J21">
            <v>-2.4429999999999996</v>
          </cell>
          <cell r="K21">
            <v>-1.5067499999999998</v>
          </cell>
          <cell r="L21">
            <v>-1.76925</v>
          </cell>
          <cell r="M21">
            <v>-1.9495000000000002</v>
          </cell>
          <cell r="N21">
            <v>-1.54525</v>
          </cell>
          <cell r="O21">
            <v>-1.9460000000000002</v>
          </cell>
          <cell r="P21">
            <v>-1.9424999999999999</v>
          </cell>
          <cell r="U21">
            <v>-21.358750000000001</v>
          </cell>
          <cell r="V21">
            <v>-9.56</v>
          </cell>
          <cell r="W21">
            <v>0</v>
          </cell>
          <cell r="X21">
            <v>-11.79875</v>
          </cell>
          <cell r="Y21">
            <v>-21.358750000000001</v>
          </cell>
        </row>
        <row r="22">
          <cell r="A22">
            <v>10</v>
          </cell>
          <cell r="B22" t="str">
            <v>Advertising Cost</v>
          </cell>
          <cell r="E22">
            <v>8.0931480000000011</v>
          </cell>
          <cell r="F22">
            <v>8.0931480000000011</v>
          </cell>
          <cell r="G22">
            <v>10.723888000000001</v>
          </cell>
          <cell r="H22">
            <v>7.7245040000000005</v>
          </cell>
          <cell r="I22">
            <v>8.604254000000001</v>
          </cell>
          <cell r="J22">
            <v>12.726314000000002</v>
          </cell>
          <cell r="K22">
            <v>7.9004540000000008</v>
          </cell>
          <cell r="L22">
            <v>9.2995440000000009</v>
          </cell>
          <cell r="M22">
            <v>10.229526000000002</v>
          </cell>
          <cell r="N22">
            <v>8.1098920000000003</v>
          </cell>
          <cell r="O22">
            <v>10.196038000000001</v>
          </cell>
          <cell r="P22">
            <v>10.16255</v>
          </cell>
          <cell r="T22">
            <v>0</v>
          </cell>
          <cell r="U22">
            <v>111.86326000000003</v>
          </cell>
          <cell r="V22">
            <v>58.786860000000004</v>
          </cell>
          <cell r="W22">
            <v>0</v>
          </cell>
          <cell r="X22">
            <v>53.076400000000021</v>
          </cell>
          <cell r="Y22">
            <v>111.86326000000003</v>
          </cell>
        </row>
        <row r="23">
          <cell r="A23">
            <v>11</v>
          </cell>
          <cell r="B23" t="str">
            <v>Other Cost</v>
          </cell>
          <cell r="C23">
            <v>0</v>
          </cell>
          <cell r="E23">
            <v>0.70375200000000004</v>
          </cell>
          <cell r="F23">
            <v>0.70375200000000004</v>
          </cell>
          <cell r="G23">
            <v>0.93251200000000012</v>
          </cell>
          <cell r="H23">
            <v>0.67169600000000007</v>
          </cell>
          <cell r="I23">
            <v>0.74819600000000008</v>
          </cell>
          <cell r="J23">
            <v>1.1066360000000002</v>
          </cell>
          <cell r="K23">
            <v>0.68699600000000016</v>
          </cell>
          <cell r="L23">
            <v>0.80865600000000004</v>
          </cell>
          <cell r="M23">
            <v>0.88952400000000009</v>
          </cell>
          <cell r="N23">
            <v>0.70520799999999995</v>
          </cell>
          <cell r="O23">
            <v>0.88661200000000007</v>
          </cell>
          <cell r="P23">
            <v>0.88370000000000004</v>
          </cell>
          <cell r="R23">
            <v>0</v>
          </cell>
          <cell r="S23">
            <v>0</v>
          </cell>
          <cell r="T23">
            <v>0</v>
          </cell>
          <cell r="U23">
            <v>9.7272399999999983</v>
          </cell>
          <cell r="V23">
            <v>5.4323540000000001</v>
          </cell>
          <cell r="W23">
            <v>0</v>
          </cell>
          <cell r="X23">
            <v>4.2948859999999982</v>
          </cell>
          <cell r="Y23">
            <v>9.7272399999999983</v>
          </cell>
        </row>
        <row r="24">
          <cell r="A24">
            <v>12</v>
          </cell>
          <cell r="B24" t="str">
            <v>Direct Payroll</v>
          </cell>
          <cell r="C24">
            <v>0</v>
          </cell>
          <cell r="E24">
            <v>39.990848205229867</v>
          </cell>
          <cell r="F24">
            <v>39.990848205229867</v>
          </cell>
          <cell r="G24">
            <v>41.090848205229868</v>
          </cell>
          <cell r="H24">
            <v>39.990848205229867</v>
          </cell>
          <cell r="I24">
            <v>39.990848205229867</v>
          </cell>
          <cell r="J24">
            <v>41.090848205229868</v>
          </cell>
          <cell r="K24">
            <v>40.643640968929873</v>
          </cell>
          <cell r="L24">
            <v>40.643640968929873</v>
          </cell>
          <cell r="M24">
            <v>41.743640968929874</v>
          </cell>
          <cell r="N24">
            <v>40.643640968929873</v>
          </cell>
          <cell r="O24">
            <v>41.743640968929874</v>
          </cell>
          <cell r="P24">
            <v>41.743640968929874</v>
          </cell>
          <cell r="R24">
            <v>0</v>
          </cell>
          <cell r="S24">
            <v>0</v>
          </cell>
          <cell r="T24">
            <v>0</v>
          </cell>
          <cell r="U24">
            <v>489.30693504495832</v>
          </cell>
          <cell r="V24">
            <v>207.39718999999997</v>
          </cell>
          <cell r="W24">
            <v>0</v>
          </cell>
          <cell r="X24">
            <v>281.90974504495836</v>
          </cell>
          <cell r="Y24">
            <v>489.30693504495832</v>
          </cell>
        </row>
        <row r="25">
          <cell r="B25" t="str">
            <v>TOTAL COST</v>
          </cell>
          <cell r="C25">
            <v>0</v>
          </cell>
          <cell r="E25">
            <v>225.06678820522993</v>
          </cell>
          <cell r="F25">
            <v>225.06678820522993</v>
          </cell>
          <cell r="G25">
            <v>286.37448820522991</v>
          </cell>
          <cell r="H25">
            <v>216.6247182052299</v>
          </cell>
          <cell r="I25">
            <v>236.80221820522991</v>
          </cell>
          <cell r="J25">
            <v>332.2492682052299</v>
          </cell>
          <cell r="K25">
            <v>221.31301096892989</v>
          </cell>
          <cell r="L25">
            <v>253.2722109689299</v>
          </cell>
          <cell r="M25">
            <v>275.66292096892994</v>
          </cell>
          <cell r="N25">
            <v>226.09065096892985</v>
          </cell>
          <cell r="O25">
            <v>274.92078096892993</v>
          </cell>
          <cell r="P25">
            <v>274.17864096892993</v>
          </cell>
          <cell r="R25">
            <v>0</v>
          </cell>
          <cell r="S25">
            <v>0</v>
          </cell>
          <cell r="T25">
            <v>0</v>
          </cell>
          <cell r="U25">
            <v>3047.6224850449585</v>
          </cell>
          <cell r="V25">
            <v>1595.9485040000002</v>
          </cell>
          <cell r="W25">
            <v>0</v>
          </cell>
          <cell r="X25">
            <v>1451.6739810449583</v>
          </cell>
          <cell r="Y25">
            <v>3047.6224850449585</v>
          </cell>
        </row>
        <row r="27">
          <cell r="B27" t="str">
            <v>GROSS MARGIN</v>
          </cell>
          <cell r="C27">
            <v>0</v>
          </cell>
          <cell r="E27">
            <v>221.8314367947701</v>
          </cell>
          <cell r="F27">
            <v>221.8314367947701</v>
          </cell>
          <cell r="G27">
            <v>295.20373679477018</v>
          </cell>
          <cell r="H27">
            <v>211.3755067947701</v>
          </cell>
          <cell r="I27">
            <v>236.44800679477009</v>
          </cell>
          <cell r="J27">
            <v>352.07095679477027</v>
          </cell>
          <cell r="K27">
            <v>215.73721403107012</v>
          </cell>
          <cell r="L27">
            <v>255.1080140310701</v>
          </cell>
          <cell r="M27">
            <v>280.36130403107018</v>
          </cell>
          <cell r="N27">
            <v>221.60557403107012</v>
          </cell>
          <cell r="O27">
            <v>279.50744403107018</v>
          </cell>
          <cell r="P27">
            <v>278.65358403107007</v>
          </cell>
          <cell r="R27">
            <v>0</v>
          </cell>
          <cell r="S27">
            <v>0</v>
          </cell>
          <cell r="T27">
            <v>0</v>
          </cell>
          <cell r="U27">
            <v>3069.7342149550414</v>
          </cell>
          <cell r="V27">
            <v>1752.6097459999994</v>
          </cell>
          <cell r="W27">
            <v>0</v>
          </cell>
          <cell r="X27">
            <v>1317.1244689550419</v>
          </cell>
          <cell r="Y27">
            <v>3069.7342149550414</v>
          </cell>
        </row>
        <row r="28">
          <cell r="X28" t="str">
            <v/>
          </cell>
          <cell r="Y28" t="str">
            <v/>
          </cell>
        </row>
        <row r="29">
          <cell r="A29">
            <v>13</v>
          </cell>
          <cell r="B29" t="str">
            <v>Direct Rent</v>
          </cell>
          <cell r="E29">
            <v>103.88759999999999</v>
          </cell>
          <cell r="F29">
            <v>103.88759999999999</v>
          </cell>
          <cell r="G29">
            <v>103.88759999999999</v>
          </cell>
          <cell r="H29">
            <v>103.88759999999999</v>
          </cell>
          <cell r="I29">
            <v>103.88759999999999</v>
          </cell>
          <cell r="J29">
            <v>103.88759999999999</v>
          </cell>
          <cell r="K29">
            <v>103.88759999999999</v>
          </cell>
          <cell r="L29">
            <v>103.88759999999999</v>
          </cell>
          <cell r="M29">
            <v>103.88759999999999</v>
          </cell>
          <cell r="N29">
            <v>103.88759999999999</v>
          </cell>
          <cell r="O29">
            <v>103.88759999999999</v>
          </cell>
          <cell r="P29">
            <v>103.88759999999999</v>
          </cell>
          <cell r="T29">
            <v>0</v>
          </cell>
          <cell r="U29">
            <v>1246.6512</v>
          </cell>
          <cell r="V29">
            <v>320.05664999999999</v>
          </cell>
          <cell r="W29">
            <v>0</v>
          </cell>
          <cell r="X29">
            <v>926.59455000000003</v>
          </cell>
          <cell r="Y29">
            <v>1246.6512</v>
          </cell>
        </row>
        <row r="30">
          <cell r="A30">
            <v>14</v>
          </cell>
          <cell r="B30" t="str">
            <v>Light, Heat and Power</v>
          </cell>
          <cell r="E30">
            <v>15.2</v>
          </cell>
          <cell r="F30">
            <v>15.2</v>
          </cell>
          <cell r="G30">
            <v>15.2</v>
          </cell>
          <cell r="H30">
            <v>15.2</v>
          </cell>
          <cell r="I30">
            <v>15.2</v>
          </cell>
          <cell r="J30">
            <v>15.2</v>
          </cell>
          <cell r="K30">
            <v>15.2</v>
          </cell>
          <cell r="L30">
            <v>15.2</v>
          </cell>
          <cell r="M30">
            <v>15.2</v>
          </cell>
          <cell r="N30">
            <v>15.2</v>
          </cell>
          <cell r="O30">
            <v>15.2</v>
          </cell>
          <cell r="P30">
            <v>15.2</v>
          </cell>
          <cell r="T30">
            <v>0</v>
          </cell>
          <cell r="U30">
            <v>182.4</v>
          </cell>
          <cell r="V30">
            <v>79.374000000000009</v>
          </cell>
          <cell r="W30">
            <v>0</v>
          </cell>
          <cell r="X30">
            <v>103.02599999999997</v>
          </cell>
          <cell r="Y30">
            <v>182.4</v>
          </cell>
        </row>
        <row r="31">
          <cell r="A31">
            <v>15</v>
          </cell>
          <cell r="B31" t="str">
            <v>Repair &amp; Maintenance</v>
          </cell>
          <cell r="E31">
            <v>11.12</v>
          </cell>
          <cell r="F31">
            <v>11.12</v>
          </cell>
          <cell r="G31">
            <v>11.12</v>
          </cell>
          <cell r="H31">
            <v>16.12</v>
          </cell>
          <cell r="I31">
            <v>11.12</v>
          </cell>
          <cell r="J31">
            <v>11.12</v>
          </cell>
          <cell r="K31">
            <v>12.775</v>
          </cell>
          <cell r="L31">
            <v>12.775</v>
          </cell>
          <cell r="M31">
            <v>12.775</v>
          </cell>
          <cell r="N31">
            <v>12.775</v>
          </cell>
          <cell r="O31">
            <v>12.775</v>
          </cell>
          <cell r="P31">
            <v>12.775</v>
          </cell>
          <cell r="T31">
            <v>0</v>
          </cell>
          <cell r="U31">
            <v>148.37</v>
          </cell>
          <cell r="V31">
            <v>58.412166666666664</v>
          </cell>
          <cell r="W31">
            <v>0</v>
          </cell>
          <cell r="X31">
            <v>89.957833333333369</v>
          </cell>
          <cell r="Y31">
            <v>148.37</v>
          </cell>
        </row>
        <row r="32">
          <cell r="A32">
            <v>16</v>
          </cell>
          <cell r="B32" t="str">
            <v>Common Area Maintenance</v>
          </cell>
          <cell r="E32">
            <v>47.792400000000001</v>
          </cell>
          <cell r="F32">
            <v>47.792400000000001</v>
          </cell>
          <cell r="G32">
            <v>48.212400000000002</v>
          </cell>
          <cell r="H32">
            <v>47.792400000000001</v>
          </cell>
          <cell r="I32">
            <v>47.792400000000001</v>
          </cell>
          <cell r="J32">
            <v>48.212400000000002</v>
          </cell>
          <cell r="K32">
            <v>47.792400000000001</v>
          </cell>
          <cell r="L32">
            <v>47.792400000000001</v>
          </cell>
          <cell r="M32">
            <v>48.212400000000002</v>
          </cell>
          <cell r="N32">
            <v>47.792400000000001</v>
          </cell>
          <cell r="O32">
            <v>47.792400000000001</v>
          </cell>
          <cell r="P32">
            <v>48.212400000000002</v>
          </cell>
          <cell r="T32">
            <v>0</v>
          </cell>
          <cell r="U32">
            <v>575.18880000000001</v>
          </cell>
          <cell r="V32">
            <v>265.142</v>
          </cell>
          <cell r="W32">
            <v>0</v>
          </cell>
          <cell r="X32">
            <v>310.04680000000002</v>
          </cell>
          <cell r="Y32">
            <v>575.18880000000001</v>
          </cell>
        </row>
        <row r="33">
          <cell r="A33">
            <v>17</v>
          </cell>
          <cell r="B33" t="str">
            <v>Other Overhead Costs</v>
          </cell>
          <cell r="C33">
            <v>0</v>
          </cell>
          <cell r="E33">
            <v>17.947788482052299</v>
          </cell>
          <cell r="F33">
            <v>17.947788482052299</v>
          </cell>
          <cell r="G33">
            <v>17.790308482052296</v>
          </cell>
          <cell r="H33">
            <v>17.947788482052299</v>
          </cell>
          <cell r="I33">
            <v>17.779308482052297</v>
          </cell>
          <cell r="J33">
            <v>17.958788482052299</v>
          </cell>
          <cell r="K33">
            <v>17.954316409689302</v>
          </cell>
          <cell r="L33">
            <v>19.948876409689298</v>
          </cell>
          <cell r="M33">
            <v>17.965316409689301</v>
          </cell>
          <cell r="N33">
            <v>17.785836409689299</v>
          </cell>
          <cell r="O33">
            <v>17.965316409689301</v>
          </cell>
          <cell r="P33">
            <v>17.796836409689298</v>
          </cell>
          <cell r="R33">
            <v>0</v>
          </cell>
          <cell r="S33">
            <v>0</v>
          </cell>
          <cell r="T33">
            <v>0</v>
          </cell>
          <cell r="U33">
            <v>216.78826935044958</v>
          </cell>
          <cell r="V33">
            <v>127.21564313333332</v>
          </cell>
          <cell r="W33">
            <v>0</v>
          </cell>
          <cell r="X33">
            <v>89.572626217116266</v>
          </cell>
          <cell r="Y33">
            <v>216.78826935044958</v>
          </cell>
        </row>
        <row r="35">
          <cell r="B35" t="str">
            <v>Total Overhead Expenses</v>
          </cell>
          <cell r="C35">
            <v>0</v>
          </cell>
          <cell r="E35">
            <v>195.94778848205229</v>
          </cell>
          <cell r="F35">
            <v>195.94778848205229</v>
          </cell>
          <cell r="G35">
            <v>196.21030848205228</v>
          </cell>
          <cell r="H35">
            <v>200.94778848205229</v>
          </cell>
          <cell r="I35">
            <v>195.7793084820523</v>
          </cell>
          <cell r="J35">
            <v>196.3787884820523</v>
          </cell>
          <cell r="K35">
            <v>197.60931640968928</v>
          </cell>
          <cell r="L35">
            <v>199.60387640968926</v>
          </cell>
          <cell r="M35">
            <v>198.0403164096893</v>
          </cell>
          <cell r="N35">
            <v>197.44083640968927</v>
          </cell>
          <cell r="O35">
            <v>197.62031640968928</v>
          </cell>
          <cell r="P35">
            <v>197.87183640968928</v>
          </cell>
          <cell r="R35">
            <v>0</v>
          </cell>
          <cell r="S35">
            <v>0</v>
          </cell>
          <cell r="T35">
            <v>0</v>
          </cell>
          <cell r="U35">
            <v>2369.3982693504495</v>
          </cell>
          <cell r="V35">
            <v>850.20045979999998</v>
          </cell>
          <cell r="W35">
            <v>0</v>
          </cell>
          <cell r="X35">
            <v>1519.1978095504496</v>
          </cell>
          <cell r="Y35">
            <v>2369.3982693504495</v>
          </cell>
        </row>
        <row r="37">
          <cell r="B37" t="str">
            <v>E.B.I.T.D.</v>
          </cell>
          <cell r="C37">
            <v>0</v>
          </cell>
          <cell r="E37">
            <v>25.88364831271781</v>
          </cell>
          <cell r="F37">
            <v>25.88364831271781</v>
          </cell>
          <cell r="G37">
            <v>98.993428312717896</v>
          </cell>
          <cell r="H37">
            <v>10.427718312717815</v>
          </cell>
          <cell r="I37">
            <v>40.668698312717794</v>
          </cell>
          <cell r="J37">
            <v>155.69216831271797</v>
          </cell>
          <cell r="K37">
            <v>18.127897621380839</v>
          </cell>
          <cell r="L37">
            <v>55.504137621380835</v>
          </cell>
          <cell r="M37">
            <v>82.32098762138088</v>
          </cell>
          <cell r="N37">
            <v>24.164737621380851</v>
          </cell>
          <cell r="O37">
            <v>81.887127621380898</v>
          </cell>
          <cell r="P37">
            <v>80.781747621380788</v>
          </cell>
          <cell r="R37">
            <v>0</v>
          </cell>
          <cell r="S37">
            <v>0</v>
          </cell>
          <cell r="T37">
            <v>0</v>
          </cell>
          <cell r="U37">
            <v>700.33594560459187</v>
          </cell>
          <cell r="V37">
            <v>902.40928619999943</v>
          </cell>
          <cell r="W37">
            <v>0</v>
          </cell>
          <cell r="X37">
            <v>-202.07334059540767</v>
          </cell>
          <cell r="Y37">
            <v>700.33594560459187</v>
          </cell>
        </row>
        <row r="39">
          <cell r="A39">
            <v>18</v>
          </cell>
          <cell r="B39" t="str">
            <v>Depreciation</v>
          </cell>
          <cell r="E39">
            <v>48.524062499999999</v>
          </cell>
          <cell r="F39">
            <v>48.524062499999999</v>
          </cell>
          <cell r="G39">
            <v>48.524062499999999</v>
          </cell>
          <cell r="H39">
            <v>48.524062499999999</v>
          </cell>
          <cell r="I39">
            <v>48.524062499999999</v>
          </cell>
          <cell r="J39">
            <v>48.524062499999999</v>
          </cell>
          <cell r="K39">
            <v>48.524062499999999</v>
          </cell>
          <cell r="L39">
            <v>48.524062499999999</v>
          </cell>
          <cell r="M39">
            <v>48.524062499999999</v>
          </cell>
          <cell r="N39">
            <v>49.044895833333335</v>
          </cell>
          <cell r="O39">
            <v>49.044895833333335</v>
          </cell>
          <cell r="P39">
            <v>49.044895833333335</v>
          </cell>
          <cell r="T39">
            <v>0</v>
          </cell>
          <cell r="U39">
            <v>583.85125000000005</v>
          </cell>
          <cell r="V39">
            <v>302.02171856791659</v>
          </cell>
          <cell r="W39">
            <v>0</v>
          </cell>
          <cell r="X39">
            <v>281.82953143208357</v>
          </cell>
          <cell r="Y39">
            <v>583.85125000000005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82.191780821917803</v>
          </cell>
          <cell r="W41">
            <v>0</v>
          </cell>
          <cell r="X41">
            <v>-82.191780821917803</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-22.64041418728219</v>
          </cell>
          <cell r="F44">
            <v>-22.64041418728219</v>
          </cell>
          <cell r="G44">
            <v>50.469365812717896</v>
          </cell>
          <cell r="H44">
            <v>-38.096344187282185</v>
          </cell>
          <cell r="I44">
            <v>-7.8553641872822055</v>
          </cell>
          <cell r="J44">
            <v>107.16810581271797</v>
          </cell>
          <cell r="K44">
            <v>-30.39616487861916</v>
          </cell>
          <cell r="L44">
            <v>6.9800751213808354</v>
          </cell>
          <cell r="M44">
            <v>33.79692512138088</v>
          </cell>
          <cell r="N44">
            <v>-24.880158211952484</v>
          </cell>
          <cell r="O44">
            <v>32.842231788047563</v>
          </cell>
          <cell r="P44">
            <v>31.736851788047453</v>
          </cell>
          <cell r="Q44">
            <v>0</v>
          </cell>
          <cell r="R44">
            <v>0</v>
          </cell>
          <cell r="S44">
            <v>0</v>
          </cell>
          <cell r="T44">
            <v>0</v>
          </cell>
          <cell r="U44">
            <v>116.48469560459171</v>
          </cell>
          <cell r="V44">
            <v>517.75578681016509</v>
          </cell>
          <cell r="W44">
            <v>0</v>
          </cell>
          <cell r="X44">
            <v>-401.27109120557338</v>
          </cell>
          <cell r="Y44">
            <v>116.48469560459171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-22.64041418728219</v>
          </cell>
          <cell r="F50">
            <v>-22.64041418728219</v>
          </cell>
          <cell r="G50">
            <v>50.469365812717896</v>
          </cell>
          <cell r="H50">
            <v>-38.096344187282185</v>
          </cell>
          <cell r="I50">
            <v>-7.8553641872822055</v>
          </cell>
          <cell r="J50">
            <v>107.16810581271797</v>
          </cell>
          <cell r="K50">
            <v>-30.39616487861916</v>
          </cell>
          <cell r="L50">
            <v>6.9800751213808354</v>
          </cell>
          <cell r="M50">
            <v>33.79692512138088</v>
          </cell>
          <cell r="N50">
            <v>-24.880158211952484</v>
          </cell>
          <cell r="O50">
            <v>32.842231788047563</v>
          </cell>
          <cell r="P50">
            <v>31.736851788047453</v>
          </cell>
          <cell r="Q50">
            <v>0</v>
          </cell>
          <cell r="R50">
            <v>0</v>
          </cell>
          <cell r="S50">
            <v>0</v>
          </cell>
          <cell r="T50">
            <v>0</v>
          </cell>
          <cell r="U50">
            <v>116.48469560459171</v>
          </cell>
          <cell r="V50">
            <v>517.75578681016509</v>
          </cell>
          <cell r="W50">
            <v>0</v>
          </cell>
          <cell r="X50">
            <v>-401.27109120557338</v>
          </cell>
          <cell r="Y50">
            <v>116.48469560459171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24</v>
          </cell>
          <cell r="W53">
            <v>0</v>
          </cell>
          <cell r="X53">
            <v>28</v>
          </cell>
          <cell r="Y53">
            <v>52</v>
          </cell>
        </row>
        <row r="54">
          <cell r="A54">
            <v>27</v>
          </cell>
          <cell r="B54" t="str">
            <v>Pd Admissions</v>
          </cell>
          <cell r="E54">
            <v>43.218000000000004</v>
          </cell>
          <cell r="F54">
            <v>43.218000000000004</v>
          </cell>
          <cell r="G54">
            <v>57.427999999999997</v>
          </cell>
          <cell r="H54">
            <v>41.208999999999996</v>
          </cell>
          <cell r="I54">
            <v>46.108999999999995</v>
          </cell>
          <cell r="J54">
            <v>68.403999999999996</v>
          </cell>
          <cell r="K54">
            <v>42.188999999999993</v>
          </cell>
          <cell r="L54">
            <v>49.538999999999994</v>
          </cell>
          <cell r="M54">
            <v>54.585999999999999</v>
          </cell>
          <cell r="N54">
            <v>43.266999999999996</v>
          </cell>
          <cell r="O54">
            <v>54.488</v>
          </cell>
          <cell r="P54">
            <v>54.39</v>
          </cell>
          <cell r="T54">
            <v>0</v>
          </cell>
          <cell r="U54">
            <v>598.04499999999996</v>
          </cell>
          <cell r="V54">
            <v>344</v>
          </cell>
          <cell r="W54">
            <v>0</v>
          </cell>
          <cell r="X54">
            <v>254.04499999999999</v>
          </cell>
          <cell r="Y54">
            <v>598.04499999999996</v>
          </cell>
        </row>
        <row r="55">
          <cell r="A55">
            <v>28</v>
          </cell>
          <cell r="B55" t="str">
            <v>Admissions</v>
          </cell>
          <cell r="E55">
            <v>44.1</v>
          </cell>
          <cell r="F55">
            <v>44.1</v>
          </cell>
          <cell r="G55">
            <v>58.6</v>
          </cell>
          <cell r="H55">
            <v>42.05</v>
          </cell>
          <cell r="I55">
            <v>47.05</v>
          </cell>
          <cell r="J55">
            <v>69.8</v>
          </cell>
          <cell r="K55">
            <v>43.05</v>
          </cell>
          <cell r="L55">
            <v>50.55</v>
          </cell>
          <cell r="M55">
            <v>55.7</v>
          </cell>
          <cell r="N55">
            <v>44.15</v>
          </cell>
          <cell r="O55">
            <v>55.6</v>
          </cell>
          <cell r="P55">
            <v>55.5</v>
          </cell>
          <cell r="T55">
            <v>0</v>
          </cell>
          <cell r="U55">
            <v>610.25</v>
          </cell>
          <cell r="V55">
            <v>344</v>
          </cell>
          <cell r="W55">
            <v>0</v>
          </cell>
          <cell r="X55">
            <v>266.25</v>
          </cell>
          <cell r="Y55">
            <v>610.25</v>
          </cell>
        </row>
        <row r="56">
          <cell r="B56" t="str">
            <v>Utilisation Rate</v>
          </cell>
          <cell r="E56">
            <v>0.19616739617807197</v>
          </cell>
          <cell r="F56">
            <v>0.19616739617807197</v>
          </cell>
          <cell r="G56">
            <v>0.20853350414575994</v>
          </cell>
          <cell r="H56">
            <v>0.18704850361197112</v>
          </cell>
          <cell r="I56">
            <v>0.20928970499270488</v>
          </cell>
          <cell r="J56">
            <v>0.24838973702003486</v>
          </cell>
          <cell r="K56">
            <v>0.19149674388811785</v>
          </cell>
          <cell r="L56">
            <v>0.22485854595921853</v>
          </cell>
          <cell r="M56">
            <v>0.19821358670509948</v>
          </cell>
          <cell r="N56">
            <v>0.19638980819187929</v>
          </cell>
          <cell r="O56">
            <v>0.19785772748300773</v>
          </cell>
          <cell r="P56">
            <v>0.24687733532614498</v>
          </cell>
          <cell r="U56">
            <v>0.20881066373219678</v>
          </cell>
          <cell r="V56">
            <v>0.25503244249908069</v>
          </cell>
          <cell r="W56" t="str">
            <v>N.A.</v>
          </cell>
          <cell r="X56">
            <v>-4.6221778766883909E-2</v>
          </cell>
          <cell r="Y56" t="str">
            <v>N.A.</v>
          </cell>
        </row>
        <row r="57">
          <cell r="B57" t="str">
            <v>Ave. Admission Price (S$)</v>
          </cell>
          <cell r="C57" t="str">
            <v>N.A.</v>
          </cell>
          <cell r="E57">
            <v>7.9790476190476198</v>
          </cell>
          <cell r="F57">
            <v>7.9790476190476198</v>
          </cell>
          <cell r="G57">
            <v>7.9565870307167241</v>
          </cell>
          <cell r="H57">
            <v>7.9868727705112965</v>
          </cell>
          <cell r="I57">
            <v>7.9510733262486726</v>
          </cell>
          <cell r="J57">
            <v>7.9271919770773653</v>
          </cell>
          <cell r="K57">
            <v>7.9790476190476207</v>
          </cell>
          <cell r="L57">
            <v>7.9985756676557873</v>
          </cell>
          <cell r="M57">
            <v>7.9849551166965895</v>
          </cell>
          <cell r="N57">
            <v>7.9865005662514159</v>
          </cell>
          <cell r="O57">
            <v>7.973129496402878</v>
          </cell>
          <cell r="P57">
            <v>7.9612612612612619</v>
          </cell>
          <cell r="Q57" t="str">
            <v/>
          </cell>
          <cell r="R57" t="str">
            <v>N.A.</v>
          </cell>
          <cell r="S57" t="str">
            <v>N.A.</v>
          </cell>
          <cell r="U57">
            <v>7.9698811962310545</v>
          </cell>
          <cell r="V57">
            <v>7.8958633720930234</v>
          </cell>
          <cell r="W57" t="str">
            <v>N.A.</v>
          </cell>
          <cell r="X57">
            <v>7.4017824138031152E-2</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2.1643236063040076E-2</v>
          </cell>
          <cell r="W58" t="str">
            <v>N.A.</v>
          </cell>
          <cell r="X58">
            <v>1.3567639369599267E-3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R59" t="str">
            <v>N.A.</v>
          </cell>
          <cell r="S59" t="str">
            <v>N.A.</v>
          </cell>
          <cell r="U59">
            <v>0.20499999999999999</v>
          </cell>
          <cell r="V59">
            <v>0.16289135267876603</v>
          </cell>
          <cell r="W59" t="str">
            <v>N.A.</v>
          </cell>
          <cell r="X59">
            <v>4.2108647321233983E-2</v>
          </cell>
          <cell r="Y59" t="str">
            <v>N.A.</v>
          </cell>
        </row>
        <row r="60">
          <cell r="B60" t="str">
            <v>Concess. Rev per Patron (S$)</v>
          </cell>
          <cell r="C60" t="str">
            <v>N.A.</v>
          </cell>
          <cell r="E60">
            <v>1.4</v>
          </cell>
          <cell r="F60">
            <v>1.4</v>
          </cell>
          <cell r="G60">
            <v>1.4</v>
          </cell>
          <cell r="H60">
            <v>1.4</v>
          </cell>
          <cell r="I60">
            <v>1.4</v>
          </cell>
          <cell r="J60">
            <v>1.4</v>
          </cell>
          <cell r="K60">
            <v>1.4</v>
          </cell>
          <cell r="L60">
            <v>1.4</v>
          </cell>
          <cell r="M60">
            <v>1.4</v>
          </cell>
          <cell r="N60">
            <v>1.4</v>
          </cell>
          <cell r="O60">
            <v>1.4</v>
          </cell>
          <cell r="P60">
            <v>1.4</v>
          </cell>
          <cell r="R60" t="str">
            <v>N.A.</v>
          </cell>
          <cell r="S60" t="str">
            <v>N.A.</v>
          </cell>
          <cell r="U60">
            <v>1.4</v>
          </cell>
          <cell r="V60">
            <v>1.0002761627906978</v>
          </cell>
          <cell r="W60" t="str">
            <v>N.A.</v>
          </cell>
          <cell r="X60">
            <v>0.39972383720930216</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0.46693643308223287</v>
          </cell>
          <cell r="W61" t="str">
            <v>N.A.</v>
          </cell>
          <cell r="X61">
            <v>-1.9364330822329023E-3</v>
          </cell>
          <cell r="Y61" t="str">
            <v>N.A.</v>
          </cell>
        </row>
        <row r="62">
          <cell r="B62" t="str">
            <v>Direct Payroll : Net Box</v>
          </cell>
          <cell r="C62" t="str">
            <v>N.A.</v>
          </cell>
          <cell r="E62">
            <v>0.11365040015582155</v>
          </cell>
          <cell r="F62">
            <v>0.11365040015582155</v>
          </cell>
          <cell r="G62">
            <v>8.8129371429493383E-2</v>
          </cell>
          <cell r="H62">
            <v>0.11907424848511787</v>
          </cell>
          <cell r="I62">
            <v>0.10689939054801112</v>
          </cell>
          <cell r="J62">
            <v>7.4262626925619371E-2</v>
          </cell>
          <cell r="K62">
            <v>0.11832278781515429</v>
          </cell>
          <cell r="L62">
            <v>0.1005214602227149</v>
          </cell>
          <cell r="M62">
            <v>9.3856131973796927E-2</v>
          </cell>
          <cell r="N62">
            <v>0.11526710124936153</v>
          </cell>
          <cell r="O62">
            <v>9.4164394276030267E-2</v>
          </cell>
          <cell r="P62">
            <v>9.4474688172297996E-2</v>
          </cell>
          <cell r="R62" t="str">
            <v>N.A.</v>
          </cell>
          <cell r="S62" t="str">
            <v>N.A.</v>
          </cell>
          <cell r="U62">
            <v>0.1006055027006547</v>
          </cell>
          <cell r="V62">
            <v>7.6356286795742676E-2</v>
          </cell>
          <cell r="W62" t="str">
            <v>N.A.</v>
          </cell>
          <cell r="X62">
            <v>2.4249215904912025E-2</v>
          </cell>
          <cell r="Y62" t="str">
            <v>N.A.</v>
          </cell>
        </row>
        <row r="63">
          <cell r="B63" t="str">
            <v>Direct Payroll : Net Box &amp; Conc.</v>
          </cell>
          <cell r="C63" t="str">
            <v>N.A.</v>
          </cell>
          <cell r="E63">
            <v>9.6685931407948109E-2</v>
          </cell>
          <cell r="F63">
            <v>9.6685931407948109E-2</v>
          </cell>
          <cell r="G63">
            <v>7.4942819581448453E-2</v>
          </cell>
          <cell r="H63">
            <v>0.10131498488852766</v>
          </cell>
          <cell r="I63">
            <v>9.0894901913843432E-2</v>
          </cell>
          <cell r="J63">
            <v>6.3115898311972354E-2</v>
          </cell>
          <cell r="K63">
            <v>0.10066087696134877</v>
          </cell>
          <cell r="L63">
            <v>8.554791004998942E-2</v>
          </cell>
          <cell r="M63">
            <v>7.9855150282414397E-2</v>
          </cell>
          <cell r="N63">
            <v>9.8074970847823364E-2</v>
          </cell>
          <cell r="O63">
            <v>8.0099705205316493E-2</v>
          </cell>
          <cell r="P63">
            <v>8.0345762619439667E-2</v>
          </cell>
          <cell r="Q63" t="str">
            <v/>
          </cell>
          <cell r="R63" t="str">
            <v>N.A.</v>
          </cell>
          <cell r="S63" t="str">
            <v>N.A.</v>
          </cell>
          <cell r="T63" t="str">
            <v>N.A.</v>
          </cell>
          <cell r="U63">
            <v>8.5573540092892794E-2</v>
          </cell>
          <cell r="V63">
            <v>6.7770835402866145E-2</v>
          </cell>
          <cell r="W63" t="str">
            <v>N.A.</v>
          </cell>
          <cell r="X63">
            <v>1.7802704690026649E-2</v>
          </cell>
          <cell r="Y63" t="str">
            <v>N.A.</v>
          </cell>
        </row>
        <row r="64">
          <cell r="B64" t="str">
            <v>Direct Payroll of Admissions (S$)</v>
          </cell>
          <cell r="C64" t="str">
            <v>N.A.</v>
          </cell>
          <cell r="E64">
            <v>0.90682195476711713</v>
          </cell>
          <cell r="F64">
            <v>0.90682195476711713</v>
          </cell>
          <cell r="G64">
            <v>0.70120901374112399</v>
          </cell>
          <cell r="H64">
            <v>0.95103087289488397</v>
          </cell>
          <cell r="I64">
            <v>0.84996489277853071</v>
          </cell>
          <cell r="J64">
            <v>0.58869410036145942</v>
          </cell>
          <cell r="K64">
            <v>0.94410315839558367</v>
          </cell>
          <cell r="L64">
            <v>0.80402850581463647</v>
          </cell>
          <cell r="M64">
            <v>0.74943700123752011</v>
          </cell>
          <cell r="N64">
            <v>0.92058076939818512</v>
          </cell>
          <cell r="O64">
            <v>0.75078490951312726</v>
          </cell>
          <cell r="P64">
            <v>0.75213767511585361</v>
          </cell>
          <cell r="Q64" t="str">
            <v/>
          </cell>
          <cell r="R64" t="str">
            <v>N.A.</v>
          </cell>
          <cell r="S64" t="str">
            <v>N.A.</v>
          </cell>
          <cell r="T64" t="str">
            <v>N.A.</v>
          </cell>
          <cell r="U64">
            <v>0.80181390421132048</v>
          </cell>
          <cell r="V64">
            <v>0.60289880813953478</v>
          </cell>
          <cell r="W64" t="str">
            <v>N.A.</v>
          </cell>
          <cell r="X64">
            <v>0.1989150960717857</v>
          </cell>
          <cell r="Y64" t="str">
            <v>N.A.</v>
          </cell>
        </row>
        <row r="65">
          <cell r="B65" t="str">
            <v>Gross Margin :Total Rev</v>
          </cell>
          <cell r="C65" t="str">
            <v>N.A.</v>
          </cell>
          <cell r="E65">
            <v>0.49638021452148323</v>
          </cell>
          <cell r="F65">
            <v>0.49638021452148323</v>
          </cell>
          <cell r="G65">
            <v>0.50759076613428944</v>
          </cell>
          <cell r="H65">
            <v>0.49386774690310059</v>
          </cell>
          <cell r="I65">
            <v>0.49962576730897507</v>
          </cell>
          <cell r="J65">
            <v>0.51448275811922728</v>
          </cell>
          <cell r="K65">
            <v>0.49362110277158677</v>
          </cell>
          <cell r="L65">
            <v>0.50180554137618183</v>
          </cell>
          <cell r="M65">
            <v>0.50422498054121678</v>
          </cell>
          <cell r="N65">
            <v>0.49499093728357912</v>
          </cell>
          <cell r="O65">
            <v>0.50413639029843782</v>
          </cell>
          <cell r="P65">
            <v>0.50404728854413305</v>
          </cell>
          <cell r="Q65" t="str">
            <v/>
          </cell>
          <cell r="R65" t="str">
            <v>N.A.</v>
          </cell>
          <cell r="S65" t="str">
            <v>N.A.</v>
          </cell>
          <cell r="T65" t="str">
            <v>N.A.</v>
          </cell>
          <cell r="U65">
            <v>0.50180729447328798</v>
          </cell>
          <cell r="V65">
            <v>0.52339234236107424</v>
          </cell>
          <cell r="W65" t="str">
            <v>N.A.</v>
          </cell>
          <cell r="X65">
            <v>-2.1585047887786257E-2</v>
          </cell>
          <cell r="Y65" t="str">
            <v>N.A.</v>
          </cell>
        </row>
        <row r="66">
          <cell r="B66" t="str">
            <v>G&amp;A % of total revenue</v>
          </cell>
          <cell r="C66" t="str">
            <v>N.A.</v>
          </cell>
          <cell r="E66">
            <v>4.0160796078463498E-2</v>
          </cell>
          <cell r="F66">
            <v>4.0160796078463498E-2</v>
          </cell>
          <cell r="G66">
            <v>3.058970868803125E-2</v>
          </cell>
          <cell r="H66">
            <v>4.1934063193663738E-2</v>
          </cell>
          <cell r="I66">
            <v>3.7568515645295883E-2</v>
          </cell>
          <cell r="J66">
            <v>2.6243252538754491E-2</v>
          </cell>
          <cell r="K66">
            <v>4.1080670784895031E-2</v>
          </cell>
          <cell r="L66">
            <v>3.9240071561967814E-2</v>
          </cell>
          <cell r="M66">
            <v>3.2310312396351612E-2</v>
          </cell>
          <cell r="N66">
            <v>3.972746567092296E-2</v>
          </cell>
          <cell r="O66">
            <v>3.2403322196825922E-2</v>
          </cell>
          <cell r="P66">
            <v>3.2192111105117466E-2</v>
          </cell>
          <cell r="Q66" t="str">
            <v/>
          </cell>
          <cell r="R66" t="e">
            <v>#DIV/0!</v>
          </cell>
          <cell r="S66" t="e">
            <v>#DIV/0!</v>
          </cell>
          <cell r="T66" t="e">
            <v>#DIV/0!</v>
          </cell>
          <cell r="U66">
            <v>3.5438226015241124E-2</v>
          </cell>
          <cell r="V66">
            <v>3.7991169224347025E-2</v>
          </cell>
          <cell r="W66" t="str">
            <v>N.A.</v>
          </cell>
          <cell r="X66">
            <v>-2.5529432091059012E-3</v>
          </cell>
          <cell r="Y66" t="str">
            <v>N.A.</v>
          </cell>
        </row>
        <row r="67">
          <cell r="B67" t="str">
            <v>E.B.I.T.D. : Total Rev</v>
          </cell>
          <cell r="C67" t="str">
            <v>N.A.</v>
          </cell>
          <cell r="E67">
            <v>5.791844063090161E-2</v>
          </cell>
          <cell r="F67">
            <v>5.791844063090161E-2</v>
          </cell>
          <cell r="G67">
            <v>0.17021515603119061</v>
          </cell>
          <cell r="H67">
            <v>2.436381502537251E-2</v>
          </cell>
          <cell r="I67">
            <v>8.5934873697561989E-2</v>
          </cell>
          <cell r="J67">
            <v>0.22751361515395505</v>
          </cell>
          <cell r="K67">
            <v>4.1477836148879316E-2</v>
          </cell>
          <cell r="L67">
            <v>0.10917839619230042</v>
          </cell>
          <cell r="M67">
            <v>0.14805287956901672</v>
          </cell>
          <cell r="N67">
            <v>5.3975745766855314E-2</v>
          </cell>
          <cell r="O67">
            <v>0.14769653478839553</v>
          </cell>
          <cell r="P67">
            <v>0.14612344210104755</v>
          </cell>
          <cell r="Q67" t="str">
            <v/>
          </cell>
          <cell r="R67" t="str">
            <v>N.A.</v>
          </cell>
          <cell r="S67" t="str">
            <v>N.A.</v>
          </cell>
          <cell r="T67" t="str">
            <v>N.A.</v>
          </cell>
          <cell r="U67">
            <v>0.11448342477799142</v>
          </cell>
          <cell r="V67">
            <v>0.26949188839704358</v>
          </cell>
          <cell r="W67" t="str">
            <v>N.A.</v>
          </cell>
          <cell r="X67">
            <v>-0.15500846361905216</v>
          </cell>
          <cell r="Y67" t="str">
            <v>N.A.</v>
          </cell>
        </row>
        <row r="68">
          <cell r="B68" t="str">
            <v>No of Concession Transactions</v>
          </cell>
          <cell r="E68">
            <v>12</v>
          </cell>
          <cell r="F68">
            <v>12</v>
          </cell>
          <cell r="G68">
            <v>18</v>
          </cell>
          <cell r="H68">
            <v>12</v>
          </cell>
          <cell r="I68">
            <v>14</v>
          </cell>
          <cell r="J68">
            <v>19</v>
          </cell>
          <cell r="K68">
            <v>12</v>
          </cell>
          <cell r="L68">
            <v>14</v>
          </cell>
          <cell r="M68">
            <v>16</v>
          </cell>
          <cell r="N68">
            <v>13</v>
          </cell>
          <cell r="O68">
            <v>17</v>
          </cell>
          <cell r="P68">
            <v>19</v>
          </cell>
          <cell r="U68">
            <v>178</v>
          </cell>
          <cell r="V68">
            <v>79</v>
          </cell>
          <cell r="W68" t="str">
            <v>N.A.</v>
          </cell>
          <cell r="X68">
            <v>99</v>
          </cell>
          <cell r="Y68" t="str">
            <v>N.A.</v>
          </cell>
        </row>
        <row r="69">
          <cell r="B69" t="str">
            <v>Strike Rate %(No of Trans/Adm)</v>
          </cell>
          <cell r="E69">
            <v>0.27210884353741494</v>
          </cell>
          <cell r="F69">
            <v>0.27210884353741494</v>
          </cell>
          <cell r="G69">
            <v>0.30716723549488056</v>
          </cell>
          <cell r="H69">
            <v>0.28537455410225926</v>
          </cell>
          <cell r="I69">
            <v>0.29755579171094582</v>
          </cell>
          <cell r="J69">
            <v>0.27220630372492838</v>
          </cell>
          <cell r="K69">
            <v>0.27874564459930318</v>
          </cell>
          <cell r="L69">
            <v>0.27695351137487639</v>
          </cell>
          <cell r="M69">
            <v>0.28725314183123879</v>
          </cell>
          <cell r="N69">
            <v>0.29445073612684031</v>
          </cell>
          <cell r="O69">
            <v>0.30575539568345322</v>
          </cell>
          <cell r="P69">
            <v>0.34234234234234234</v>
          </cell>
          <cell r="U69">
            <v>0.2916837361736993</v>
          </cell>
          <cell r="V69">
            <v>0.22965116279069767</v>
          </cell>
          <cell r="W69" t="str">
            <v>N.A.</v>
          </cell>
          <cell r="X69">
            <v>6.2032573383001638E-2</v>
          </cell>
          <cell r="Y69" t="str">
            <v>N.A.</v>
          </cell>
        </row>
        <row r="70">
          <cell r="B70" t="str">
            <v>Ave Sales (Total Sale/No of Trans) (S$)</v>
          </cell>
          <cell r="E70">
            <v>5.1449999999999996</v>
          </cell>
          <cell r="F70">
            <v>5.1449999999999996</v>
          </cell>
          <cell r="G70">
            <v>4.557777777777777</v>
          </cell>
          <cell r="H70">
            <v>4.9058333333333328</v>
          </cell>
          <cell r="I70">
            <v>4.7050000000000001</v>
          </cell>
          <cell r="J70">
            <v>5.1431578947368415</v>
          </cell>
          <cell r="K70">
            <v>5.0225</v>
          </cell>
          <cell r="L70">
            <v>5.0549999999999997</v>
          </cell>
          <cell r="M70">
            <v>4.8737500000000002</v>
          </cell>
          <cell r="N70">
            <v>4.7546153846153842</v>
          </cell>
          <cell r="O70">
            <v>4.578823529411765</v>
          </cell>
          <cell r="P70">
            <v>4.0894736842105255</v>
          </cell>
          <cell r="U70">
            <v>4.7997191011235953</v>
          </cell>
          <cell r="V70">
            <v>4.355632911392405</v>
          </cell>
          <cell r="W70" t="str">
            <v>N.A.</v>
          </cell>
          <cell r="X70">
            <v>0.4440861897311903</v>
          </cell>
          <cell r="Y70" t="str">
            <v>N.A.</v>
          </cell>
        </row>
        <row r="71">
          <cell r="B71" t="str">
            <v xml:space="preserve">Total Concession Combo Sales </v>
          </cell>
          <cell r="E71">
            <v>27</v>
          </cell>
          <cell r="F71">
            <v>30</v>
          </cell>
          <cell r="G71">
            <v>38</v>
          </cell>
          <cell r="H71">
            <v>28</v>
          </cell>
          <cell r="I71">
            <v>32</v>
          </cell>
          <cell r="J71">
            <v>46</v>
          </cell>
          <cell r="K71">
            <v>28</v>
          </cell>
          <cell r="L71">
            <v>30</v>
          </cell>
          <cell r="M71">
            <v>35</v>
          </cell>
          <cell r="N71">
            <v>28</v>
          </cell>
          <cell r="O71">
            <v>35</v>
          </cell>
          <cell r="P71">
            <v>40</v>
          </cell>
          <cell r="U71">
            <v>397</v>
          </cell>
          <cell r="V71">
            <v>143</v>
          </cell>
          <cell r="W71" t="str">
            <v>N.A.</v>
          </cell>
          <cell r="X71">
            <v>254</v>
          </cell>
          <cell r="Y71" t="str">
            <v>N.A.</v>
          </cell>
        </row>
        <row r="72">
          <cell r="B72" t="str">
            <v>Combo Sales as % of Total Sales</v>
          </cell>
          <cell r="E72">
            <v>0.43731778425655982</v>
          </cell>
          <cell r="F72">
            <v>0.48590864917395532</v>
          </cell>
          <cell r="G72">
            <v>0.46318868844466121</v>
          </cell>
          <cell r="H72">
            <v>0.47562425683709875</v>
          </cell>
          <cell r="I72">
            <v>0.48580537422195241</v>
          </cell>
          <cell r="J72">
            <v>0.47073270568972581</v>
          </cell>
          <cell r="K72">
            <v>0.46457607433217196</v>
          </cell>
          <cell r="L72">
            <v>0.42390843577787202</v>
          </cell>
          <cell r="M72">
            <v>0.44883303411131059</v>
          </cell>
          <cell r="N72">
            <v>0.45300113250283131</v>
          </cell>
          <cell r="O72">
            <v>0.44964028776978415</v>
          </cell>
          <cell r="P72">
            <v>0.51480051480051492</v>
          </cell>
          <cell r="U72">
            <v>0.46468075144846965</v>
          </cell>
          <cell r="V72">
            <v>0.41558290588354957</v>
          </cell>
          <cell r="W72" t="str">
            <v>N.A.</v>
          </cell>
          <cell r="X72">
            <v>4.9097845564920084E-2</v>
          </cell>
          <cell r="Y72" t="str">
            <v>N.A.</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68.534000000000006</v>
          </cell>
          <cell r="V73">
            <v>31</v>
          </cell>
          <cell r="W73" t="str">
            <v>N.A.</v>
          </cell>
          <cell r="X73">
            <v>37.534000000000006</v>
          </cell>
          <cell r="Y73" t="str">
            <v>N.A.</v>
          </cell>
        </row>
        <row r="74">
          <cell r="B74" t="str">
            <v>Admissions/labour hour paid</v>
          </cell>
          <cell r="E74">
            <v>9.1855863361799628</v>
          </cell>
          <cell r="F74">
            <v>8.82</v>
          </cell>
          <cell r="G74">
            <v>8.2419127988748233</v>
          </cell>
          <cell r="H74">
            <v>8.7585919600083315</v>
          </cell>
          <cell r="I74">
            <v>9.41</v>
          </cell>
          <cell r="J74">
            <v>9.8171589310829805</v>
          </cell>
          <cell r="K74">
            <v>8.9668818996042479</v>
          </cell>
          <cell r="L74">
            <v>10.11</v>
          </cell>
          <cell r="M74">
            <v>7.8340365682137838</v>
          </cell>
          <cell r="N74">
            <v>9.1960008331597578</v>
          </cell>
          <cell r="O74">
            <v>7.9428571428571431</v>
          </cell>
          <cell r="P74">
            <v>9.25</v>
          </cell>
          <cell r="U74">
            <v>8.9043394519508556</v>
          </cell>
          <cell r="V74">
            <v>11.096774193548388</v>
          </cell>
          <cell r="W74" t="str">
            <v>N.A.</v>
          </cell>
          <cell r="X74">
            <v>-2.1924347415975323</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23.982250000000001</v>
          </cell>
          <cell r="W77">
            <v>0</v>
          </cell>
          <cell r="X77">
            <v>3.2052499999999995</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3.6760000000000002</v>
          </cell>
          <cell r="W78">
            <v>0</v>
          </cell>
          <cell r="X78">
            <v>20.323999999999998</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9.5166000000000004</v>
          </cell>
          <cell r="F82">
            <v>9.5166000000000004</v>
          </cell>
          <cell r="G82">
            <v>9.5166000000000004</v>
          </cell>
          <cell r="H82">
            <v>9.5166000000000004</v>
          </cell>
          <cell r="I82">
            <v>9.5166000000000004</v>
          </cell>
          <cell r="J82">
            <v>9.5166000000000004</v>
          </cell>
          <cell r="K82">
            <v>9.5166000000000004</v>
          </cell>
          <cell r="L82">
            <v>9.5166000000000004</v>
          </cell>
          <cell r="M82">
            <v>9.5166000000000004</v>
          </cell>
          <cell r="N82">
            <v>9.5166000000000004</v>
          </cell>
          <cell r="O82">
            <v>9.5166000000000004</v>
          </cell>
          <cell r="P82">
            <v>9.5166000000000004</v>
          </cell>
          <cell r="T82">
            <v>0</v>
          </cell>
          <cell r="U82">
            <v>114.19919999999998</v>
          </cell>
          <cell r="V82">
            <v>47.89</v>
          </cell>
          <cell r="W82">
            <v>0</v>
          </cell>
          <cell r="X82">
            <v>66.309199999999976</v>
          </cell>
          <cell r="Y82">
            <v>114.19919999999998</v>
          </cell>
        </row>
        <row r="83">
          <cell r="C83">
            <v>0</v>
          </cell>
          <cell r="E83">
            <v>13.782225</v>
          </cell>
          <cell r="F83">
            <v>13.782225</v>
          </cell>
          <cell r="G83">
            <v>13.782225</v>
          </cell>
          <cell r="H83">
            <v>13.782225</v>
          </cell>
          <cell r="I83">
            <v>13.782225</v>
          </cell>
          <cell r="J83">
            <v>13.782225</v>
          </cell>
          <cell r="K83">
            <v>13.782225</v>
          </cell>
          <cell r="L83">
            <v>13.782225</v>
          </cell>
          <cell r="M83">
            <v>13.782225</v>
          </cell>
          <cell r="N83">
            <v>13.782225</v>
          </cell>
          <cell r="O83">
            <v>13.782225</v>
          </cell>
          <cell r="P83">
            <v>13.782225</v>
          </cell>
          <cell r="R83">
            <v>0</v>
          </cell>
          <cell r="S83">
            <v>0</v>
          </cell>
          <cell r="T83">
            <v>0</v>
          </cell>
          <cell r="U83">
            <v>165.38669999999996</v>
          </cell>
          <cell r="V83">
            <v>75.548249999999996</v>
          </cell>
          <cell r="W83">
            <v>0</v>
          </cell>
          <cell r="X83">
            <v>89.838449999999966</v>
          </cell>
          <cell r="Y83">
            <v>165.38669999999996</v>
          </cell>
        </row>
        <row r="84">
          <cell r="X84" t="str">
            <v/>
          </cell>
          <cell r="Y84" t="str">
            <v/>
          </cell>
        </row>
        <row r="85">
          <cell r="B85" t="str">
            <v>10 Other Cost</v>
          </cell>
          <cell r="X85" t="str">
            <v/>
          </cell>
          <cell r="Y85" t="str">
            <v/>
          </cell>
        </row>
        <row r="86">
          <cell r="A86">
            <v>61</v>
          </cell>
          <cell r="B86" t="str">
            <v>Authors Rights</v>
          </cell>
          <cell r="E86">
            <v>0.70375200000000004</v>
          </cell>
          <cell r="F86">
            <v>0.70375200000000004</v>
          </cell>
          <cell r="G86">
            <v>0.93251200000000012</v>
          </cell>
          <cell r="H86">
            <v>0.67169600000000007</v>
          </cell>
          <cell r="I86">
            <v>0.74819600000000008</v>
          </cell>
          <cell r="J86">
            <v>1.1066360000000002</v>
          </cell>
          <cell r="K86">
            <v>0.68699600000000016</v>
          </cell>
          <cell r="L86">
            <v>0.80865600000000004</v>
          </cell>
          <cell r="M86">
            <v>0.88952400000000009</v>
          </cell>
          <cell r="N86">
            <v>0.70520799999999995</v>
          </cell>
          <cell r="O86">
            <v>0.88661200000000007</v>
          </cell>
          <cell r="P86">
            <v>0.88370000000000004</v>
          </cell>
          <cell r="U86">
            <v>9.7272399999999983</v>
          </cell>
          <cell r="V86">
            <v>5.4323540000000001</v>
          </cell>
          <cell r="W86">
            <v>0</v>
          </cell>
          <cell r="X86">
            <v>4.2948859999999982</v>
          </cell>
          <cell r="Y86">
            <v>9.7272399999999983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0.70375200000000004</v>
          </cell>
          <cell r="F91">
            <v>0.70375200000000004</v>
          </cell>
          <cell r="G91">
            <v>0.93251200000000012</v>
          </cell>
          <cell r="H91">
            <v>0.67169600000000007</v>
          </cell>
          <cell r="I91">
            <v>0.74819600000000008</v>
          </cell>
          <cell r="J91">
            <v>1.1066360000000002</v>
          </cell>
          <cell r="K91">
            <v>0.68699600000000016</v>
          </cell>
          <cell r="L91">
            <v>0.80865600000000004</v>
          </cell>
          <cell r="M91">
            <v>0.88952400000000009</v>
          </cell>
          <cell r="N91">
            <v>0.70520799999999995</v>
          </cell>
          <cell r="O91">
            <v>0.88661200000000007</v>
          </cell>
          <cell r="P91">
            <v>0.88370000000000004</v>
          </cell>
          <cell r="U91">
            <v>9.7272399999999983</v>
          </cell>
          <cell r="V91">
            <v>5.4323540000000001</v>
          </cell>
          <cell r="W91">
            <v>0</v>
          </cell>
          <cell r="X91">
            <v>4.2948859999999982</v>
          </cell>
          <cell r="Y91">
            <v>9.7272399999999983</v>
          </cell>
        </row>
        <row r="92">
          <cell r="X92" t="str">
            <v/>
          </cell>
          <cell r="Y92" t="str">
            <v/>
          </cell>
        </row>
        <row r="93">
          <cell r="B93" t="str">
            <v>11 Direct Payroll</v>
          </cell>
          <cell r="X93" t="str">
            <v/>
          </cell>
          <cell r="Y93" t="str">
            <v/>
          </cell>
        </row>
        <row r="94">
          <cell r="A94">
            <v>66</v>
          </cell>
          <cell r="B94" t="str">
            <v>Salaries</v>
          </cell>
          <cell r="E94">
            <v>37.449615288563209</v>
          </cell>
          <cell r="F94">
            <v>37.449615288563209</v>
          </cell>
          <cell r="G94">
            <v>38.54961528856321</v>
          </cell>
          <cell r="H94">
            <v>37.449615288563209</v>
          </cell>
          <cell r="I94">
            <v>37.449615288563209</v>
          </cell>
          <cell r="J94">
            <v>38.54961528856321</v>
          </cell>
          <cell r="K94">
            <v>38.102408052263215</v>
          </cell>
          <cell r="L94">
            <v>38.102408052263215</v>
          </cell>
          <cell r="M94">
            <v>39.202408052263216</v>
          </cell>
          <cell r="N94">
            <v>38.102408052263215</v>
          </cell>
          <cell r="O94">
            <v>39.202408052263216</v>
          </cell>
          <cell r="P94">
            <v>39.202408052263216</v>
          </cell>
          <cell r="T94">
            <v>0</v>
          </cell>
          <cell r="U94">
            <v>458.81214004495854</v>
          </cell>
          <cell r="V94">
            <v>200.06973999999997</v>
          </cell>
          <cell r="W94">
            <v>0</v>
          </cell>
          <cell r="X94">
            <v>258.74240004495857</v>
          </cell>
          <cell r="Y94">
            <v>458.81214004495854</v>
          </cell>
        </row>
        <row r="95">
          <cell r="A95">
            <v>67</v>
          </cell>
          <cell r="B95" t="str">
            <v>Bonus/Commission</v>
          </cell>
          <cell r="E95">
            <v>1.5172329166666665</v>
          </cell>
          <cell r="F95">
            <v>1.5172329166666665</v>
          </cell>
          <cell r="G95">
            <v>1.5172329166666665</v>
          </cell>
          <cell r="H95">
            <v>1.5172329166666665</v>
          </cell>
          <cell r="I95">
            <v>1.5172329166666665</v>
          </cell>
          <cell r="J95">
            <v>1.5172329166666665</v>
          </cell>
          <cell r="K95">
            <v>1.5172329166666665</v>
          </cell>
          <cell r="L95">
            <v>1.5172329166666665</v>
          </cell>
          <cell r="M95">
            <v>1.5172329166666665</v>
          </cell>
          <cell r="N95">
            <v>1.5172329166666665</v>
          </cell>
          <cell r="O95">
            <v>1.5172329166666665</v>
          </cell>
          <cell r="P95">
            <v>1.5172329166666665</v>
          </cell>
          <cell r="T95">
            <v>0</v>
          </cell>
          <cell r="U95">
            <v>18.206794999999996</v>
          </cell>
          <cell r="V95">
            <v>0</v>
          </cell>
          <cell r="W95">
            <v>0</v>
          </cell>
          <cell r="X95">
            <v>18.206794999999996</v>
          </cell>
          <cell r="Y95">
            <v>18.206794999999996</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4.5039999999999996</v>
          </cell>
          <cell r="W97">
            <v>0</v>
          </cell>
          <cell r="X97">
            <v>2.1320000000000006</v>
          </cell>
          <cell r="Y97">
            <v>6.6360000000000001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2.8234499999999998</v>
          </cell>
          <cell r="W98">
            <v>0</v>
          </cell>
          <cell r="X98">
            <v>2.8285500000000003</v>
          </cell>
          <cell r="Y98">
            <v>5.6520000000000001</v>
          </cell>
        </row>
        <row r="99">
          <cell r="C99">
            <v>0</v>
          </cell>
          <cell r="E99">
            <v>39.990848205229867</v>
          </cell>
          <cell r="F99">
            <v>39.990848205229867</v>
          </cell>
          <cell r="G99">
            <v>41.090848205229868</v>
          </cell>
          <cell r="H99">
            <v>39.990848205229867</v>
          </cell>
          <cell r="I99">
            <v>39.990848205229867</v>
          </cell>
          <cell r="J99">
            <v>41.090848205229868</v>
          </cell>
          <cell r="K99">
            <v>40.643640968929873</v>
          </cell>
          <cell r="L99">
            <v>40.643640968929873</v>
          </cell>
          <cell r="M99">
            <v>41.743640968929874</v>
          </cell>
          <cell r="N99">
            <v>40.643640968929873</v>
          </cell>
          <cell r="O99">
            <v>41.743640968929874</v>
          </cell>
          <cell r="P99">
            <v>41.743640968929874</v>
          </cell>
          <cell r="R99">
            <v>0</v>
          </cell>
          <cell r="S99">
            <v>0</v>
          </cell>
          <cell r="T99">
            <v>0</v>
          </cell>
          <cell r="U99">
            <v>489.30693504495855</v>
          </cell>
          <cell r="V99">
            <v>207.39718999999997</v>
          </cell>
          <cell r="W99">
            <v>0</v>
          </cell>
          <cell r="X99">
            <v>281.90974504495858</v>
          </cell>
          <cell r="Y99">
            <v>489.30693504495855</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6.6890000000000001</v>
          </cell>
          <cell r="W102">
            <v>0</v>
          </cell>
          <cell r="X102">
            <v>8.9110000000000031</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11.341833333333334</v>
          </cell>
          <cell r="W104">
            <v>0</v>
          </cell>
          <cell r="X104">
            <v>12.658166666666666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7.6019999999999985</v>
          </cell>
          <cell r="W105">
            <v>0</v>
          </cell>
          <cell r="X105">
            <v>4.3980000000000015</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0.375</v>
          </cell>
          <cell r="W106">
            <v>0</v>
          </cell>
          <cell r="X106">
            <v>5.625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v>
          </cell>
          <cell r="F108">
            <v>0.3</v>
          </cell>
          <cell r="G108">
            <v>0.3</v>
          </cell>
          <cell r="H108">
            <v>0.3</v>
          </cell>
          <cell r="I108">
            <v>0.3</v>
          </cell>
          <cell r="J108">
            <v>0.3</v>
          </cell>
          <cell r="K108">
            <v>0.3</v>
          </cell>
          <cell r="L108">
            <v>0.3</v>
          </cell>
          <cell r="M108">
            <v>0.3</v>
          </cell>
          <cell r="N108">
            <v>0.3</v>
          </cell>
          <cell r="O108">
            <v>0.3</v>
          </cell>
          <cell r="P108">
            <v>0.3</v>
          </cell>
          <cell r="T108">
            <v>0</v>
          </cell>
          <cell r="U108">
            <v>3.6</v>
          </cell>
          <cell r="V108">
            <v>4.4026350000000001</v>
          </cell>
          <cell r="W108">
            <v>0</v>
          </cell>
          <cell r="X108">
            <v>-0.80263500000000088</v>
          </cell>
          <cell r="Y108">
            <v>3.6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5.2228800000000009</v>
          </cell>
          <cell r="L111">
            <v>7.2174399999999999</v>
          </cell>
          <cell r="M111">
            <v>5.2228800000000009</v>
          </cell>
          <cell r="N111">
            <v>5.0544000000000002</v>
          </cell>
          <cell r="O111">
            <v>5.2228800000000009</v>
          </cell>
          <cell r="P111">
            <v>5.0544000000000002</v>
          </cell>
          <cell r="T111">
            <v>0</v>
          </cell>
          <cell r="U111">
            <v>63.995200000000011</v>
          </cell>
          <cell r="V111">
            <v>35.171999999999997</v>
          </cell>
          <cell r="W111">
            <v>0</v>
          </cell>
          <cell r="X111">
            <v>28.823200000000014</v>
          </cell>
          <cell r="Y111">
            <v>63.995200000000011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26.081</v>
          </cell>
          <cell r="W112">
            <v>0</v>
          </cell>
          <cell r="X112">
            <v>21.919</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9.2729999999999997</v>
          </cell>
          <cell r="W113">
            <v>0</v>
          </cell>
          <cell r="X113">
            <v>-2.0730000000000013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v>
          </cell>
          <cell r="W114">
            <v>0</v>
          </cell>
          <cell r="X114">
            <v>-0.22</v>
          </cell>
          <cell r="Y114">
            <v>2.4</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6.5140000000000011</v>
          </cell>
          <cell r="W115">
            <v>0</v>
          </cell>
          <cell r="X115">
            <v>-0.51400000000000112</v>
          </cell>
          <cell r="Y115">
            <v>6</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2.81</v>
          </cell>
          <cell r="W117">
            <v>0</v>
          </cell>
          <cell r="X117">
            <v>-0.41</v>
          </cell>
          <cell r="Y117">
            <v>2.4</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0.52490848205229867</v>
          </cell>
          <cell r="F119">
            <v>0.52490848205229867</v>
          </cell>
          <cell r="G119">
            <v>0.53590848205229868</v>
          </cell>
          <cell r="H119">
            <v>0.52490848205229867</v>
          </cell>
          <cell r="I119">
            <v>0.52490848205229867</v>
          </cell>
          <cell r="J119">
            <v>0.53590848205229868</v>
          </cell>
          <cell r="K119">
            <v>0.53143640968929895</v>
          </cell>
          <cell r="L119">
            <v>0.53143640968929895</v>
          </cell>
          <cell r="M119">
            <v>0.54243640968929885</v>
          </cell>
          <cell r="N119">
            <v>0.53143640968929895</v>
          </cell>
          <cell r="O119">
            <v>0.54243640968929885</v>
          </cell>
          <cell r="P119">
            <v>0.54243640968929885</v>
          </cell>
          <cell r="T119">
            <v>0</v>
          </cell>
          <cell r="U119">
            <v>6.3930693504495846</v>
          </cell>
          <cell r="V119">
            <v>3.6731748</v>
          </cell>
          <cell r="W119">
            <v>0</v>
          </cell>
          <cell r="X119">
            <v>2.7198945504495846</v>
          </cell>
          <cell r="Y119">
            <v>6.3930693504495846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7.8</v>
          </cell>
          <cell r="W120">
            <v>0</v>
          </cell>
          <cell r="X120">
            <v>7.8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2.8620000000000001</v>
          </cell>
          <cell r="W124">
            <v>0</v>
          </cell>
          <cell r="X124">
            <v>0.7379999999999991</v>
          </cell>
          <cell r="Y124">
            <v>3.6</v>
          </cell>
        </row>
        <row r="125">
          <cell r="C125">
            <v>0</v>
          </cell>
          <cell r="E125">
            <v>17.947788482052299</v>
          </cell>
          <cell r="F125">
            <v>17.947788482052299</v>
          </cell>
          <cell r="G125">
            <v>17.790308482052296</v>
          </cell>
          <cell r="H125">
            <v>17.947788482052299</v>
          </cell>
          <cell r="I125">
            <v>17.779308482052297</v>
          </cell>
          <cell r="J125">
            <v>17.958788482052299</v>
          </cell>
          <cell r="K125">
            <v>17.954316409689302</v>
          </cell>
          <cell r="L125">
            <v>19.948876409689298</v>
          </cell>
          <cell r="M125">
            <v>17.965316409689301</v>
          </cell>
          <cell r="N125">
            <v>17.785836409689299</v>
          </cell>
          <cell r="O125">
            <v>17.965316409689301</v>
          </cell>
          <cell r="P125">
            <v>17.796836409689298</v>
          </cell>
          <cell r="R125">
            <v>0</v>
          </cell>
          <cell r="S125">
            <v>0</v>
          </cell>
          <cell r="T125">
            <v>0</v>
          </cell>
          <cell r="U125">
            <v>216.78826935044958</v>
          </cell>
          <cell r="V125">
            <v>127.21564313333332</v>
          </cell>
          <cell r="W125">
            <v>0</v>
          </cell>
          <cell r="X125">
            <v>89.572626217116266</v>
          </cell>
          <cell r="Y125">
            <v>216.78826935044958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7" refreshError="1">
        <row r="11">
          <cell r="A11">
            <v>1</v>
          </cell>
          <cell r="B11" t="str">
            <v>Net Film Revenue</v>
          </cell>
          <cell r="E11">
            <v>591.6</v>
          </cell>
          <cell r="F11">
            <v>612</v>
          </cell>
          <cell r="G11">
            <v>816</v>
          </cell>
          <cell r="H11">
            <v>612</v>
          </cell>
          <cell r="I11">
            <v>652.79999999999995</v>
          </cell>
          <cell r="J11">
            <v>884</v>
          </cell>
          <cell r="K11">
            <v>612</v>
          </cell>
          <cell r="L11">
            <v>646</v>
          </cell>
          <cell r="M11">
            <v>802.4</v>
          </cell>
          <cell r="N11">
            <v>612</v>
          </cell>
          <cell r="O11">
            <v>816</v>
          </cell>
          <cell r="P11">
            <v>720.8</v>
          </cell>
          <cell r="Q11">
            <v>0</v>
          </cell>
          <cell r="T11">
            <v>0</v>
          </cell>
          <cell r="U11">
            <v>8377.6</v>
          </cell>
          <cell r="V11">
            <v>4429.0610000000006</v>
          </cell>
          <cell r="W11">
            <v>0</v>
          </cell>
          <cell r="X11">
            <v>3948.5389999999979</v>
          </cell>
          <cell r="Y11">
            <v>8377.6</v>
          </cell>
        </row>
        <row r="12">
          <cell r="A12">
            <v>2</v>
          </cell>
          <cell r="B12" t="str">
            <v>Concession Sales</v>
          </cell>
          <cell r="E12">
            <v>104.4</v>
          </cell>
          <cell r="F12">
            <v>108</v>
          </cell>
          <cell r="G12">
            <v>144</v>
          </cell>
          <cell r="H12">
            <v>108</v>
          </cell>
          <cell r="I12">
            <v>115.2</v>
          </cell>
          <cell r="J12">
            <v>156</v>
          </cell>
          <cell r="K12">
            <v>108</v>
          </cell>
          <cell r="L12">
            <v>114</v>
          </cell>
          <cell r="M12">
            <v>141.6</v>
          </cell>
          <cell r="N12">
            <v>108</v>
          </cell>
          <cell r="O12">
            <v>144</v>
          </cell>
          <cell r="P12">
            <v>127.2</v>
          </cell>
          <cell r="T12">
            <v>0</v>
          </cell>
          <cell r="U12">
            <v>1478.4</v>
          </cell>
          <cell r="V12">
            <v>783.50800000000004</v>
          </cell>
          <cell r="W12">
            <v>0</v>
          </cell>
          <cell r="X12">
            <v>694.89199999999983</v>
          </cell>
          <cell r="Y12">
            <v>1478.4</v>
          </cell>
        </row>
        <row r="13">
          <cell r="A13">
            <v>3</v>
          </cell>
          <cell r="B13" t="str">
            <v>Rental Income</v>
          </cell>
          <cell r="E13">
            <v>33.837000000000003</v>
          </cell>
          <cell r="F13">
            <v>33.837000000000003</v>
          </cell>
          <cell r="G13">
            <v>33.837000000000003</v>
          </cell>
          <cell r="H13">
            <v>33.837000000000003</v>
          </cell>
          <cell r="I13">
            <v>33.837000000000003</v>
          </cell>
          <cell r="J13">
            <v>33.837000000000003</v>
          </cell>
          <cell r="K13">
            <v>33.837000000000003</v>
          </cell>
          <cell r="L13">
            <v>33.837000000000003</v>
          </cell>
          <cell r="M13">
            <v>33.837000000000003</v>
          </cell>
          <cell r="N13">
            <v>33.837000000000003</v>
          </cell>
          <cell r="O13">
            <v>33.837000000000003</v>
          </cell>
          <cell r="P13">
            <v>33.837000000000003</v>
          </cell>
          <cell r="T13">
            <v>0</v>
          </cell>
          <cell r="U13">
            <v>406.04399999999993</v>
          </cell>
          <cell r="V13">
            <v>147</v>
          </cell>
          <cell r="W13">
            <v>0</v>
          </cell>
          <cell r="X13">
            <v>259.04399999999993</v>
          </cell>
          <cell r="Y13">
            <v>406.04399999999993</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302.70999999999998</v>
          </cell>
          <cell r="W15">
            <v>0</v>
          </cell>
          <cell r="X15">
            <v>87.29</v>
          </cell>
          <cell r="Y15">
            <v>390</v>
          </cell>
        </row>
        <row r="16">
          <cell r="A16">
            <v>6</v>
          </cell>
          <cell r="B16" t="str">
            <v>Other Income</v>
          </cell>
          <cell r="C16">
            <v>0</v>
          </cell>
          <cell r="E16">
            <v>9.8899583333333325</v>
          </cell>
          <cell r="F16">
            <v>9.8899583333333325</v>
          </cell>
          <cell r="G16">
            <v>9.8899583333333325</v>
          </cell>
          <cell r="H16">
            <v>9.8899583333333325</v>
          </cell>
          <cell r="I16">
            <v>9.8899583333333325</v>
          </cell>
          <cell r="J16">
            <v>9.8899583333333325</v>
          </cell>
          <cell r="K16">
            <v>9.8899583333333325</v>
          </cell>
          <cell r="L16">
            <v>9.8899583333333325</v>
          </cell>
          <cell r="M16">
            <v>9.8899583333333325</v>
          </cell>
          <cell r="N16">
            <v>9.8899583333333325</v>
          </cell>
          <cell r="O16">
            <v>9.8899583333333325</v>
          </cell>
          <cell r="P16">
            <v>9.8899583333333325</v>
          </cell>
          <cell r="R16">
            <v>0</v>
          </cell>
          <cell r="S16">
            <v>0</v>
          </cell>
          <cell r="T16">
            <v>0</v>
          </cell>
          <cell r="U16">
            <v>118.67950000000002</v>
          </cell>
          <cell r="V16">
            <v>77.488249999999994</v>
          </cell>
          <cell r="W16">
            <v>0</v>
          </cell>
          <cell r="X16">
            <v>41.191249999999997</v>
          </cell>
          <cell r="Y16">
            <v>118.67950000000002</v>
          </cell>
        </row>
        <row r="17">
          <cell r="B17" t="str">
            <v>TOTAL REVENUE</v>
          </cell>
          <cell r="C17">
            <v>0</v>
          </cell>
          <cell r="E17">
            <v>772.2269583333333</v>
          </cell>
          <cell r="F17">
            <v>796.2269583333333</v>
          </cell>
          <cell r="G17">
            <v>1036.2269583333334</v>
          </cell>
          <cell r="H17">
            <v>796.2269583333333</v>
          </cell>
          <cell r="I17">
            <v>844.2269583333333</v>
          </cell>
          <cell r="J17">
            <v>1116.2269583333334</v>
          </cell>
          <cell r="K17">
            <v>796.2269583333333</v>
          </cell>
          <cell r="L17">
            <v>836.2269583333333</v>
          </cell>
          <cell r="M17">
            <v>1020.2269583333333</v>
          </cell>
          <cell r="N17">
            <v>796.2269583333333</v>
          </cell>
          <cell r="O17">
            <v>1036.2269583333334</v>
          </cell>
          <cell r="P17">
            <v>924.2269583333333</v>
          </cell>
          <cell r="R17">
            <v>0</v>
          </cell>
          <cell r="S17">
            <v>0</v>
          </cell>
          <cell r="T17">
            <v>0</v>
          </cell>
          <cell r="U17">
            <v>10770.7235</v>
          </cell>
          <cell r="V17">
            <v>5739.7672500000008</v>
          </cell>
          <cell r="W17">
            <v>0</v>
          </cell>
          <cell r="X17">
            <v>5030.9562499999993</v>
          </cell>
          <cell r="Y17">
            <v>10770.7235</v>
          </cell>
        </row>
        <row r="19">
          <cell r="A19">
            <v>7</v>
          </cell>
          <cell r="B19" t="str">
            <v>Film Hire</v>
          </cell>
          <cell r="E19">
            <v>275.09400000000005</v>
          </cell>
          <cell r="F19">
            <v>284.58</v>
          </cell>
          <cell r="G19">
            <v>379.44</v>
          </cell>
          <cell r="H19">
            <v>284.58</v>
          </cell>
          <cell r="I19">
            <v>303.55200000000002</v>
          </cell>
          <cell r="J19">
            <v>411.06</v>
          </cell>
          <cell r="K19">
            <v>284.58</v>
          </cell>
          <cell r="L19">
            <v>300.39</v>
          </cell>
          <cell r="M19">
            <v>373.11599999999999</v>
          </cell>
          <cell r="N19">
            <v>284.58</v>
          </cell>
          <cell r="O19">
            <v>379.44</v>
          </cell>
          <cell r="P19">
            <v>335.17199999999997</v>
          </cell>
          <cell r="U19">
            <v>3895.5839999999998</v>
          </cell>
          <cell r="V19">
            <v>2049.6968000000002</v>
          </cell>
          <cell r="W19">
            <v>0</v>
          </cell>
          <cell r="X19">
            <v>1845.8871999999997</v>
          </cell>
          <cell r="Y19">
            <v>3895.5839999999998</v>
          </cell>
        </row>
        <row r="20">
          <cell r="A20">
            <v>8</v>
          </cell>
          <cell r="B20" t="str">
            <v>Concession Cost</v>
          </cell>
          <cell r="E20">
            <v>24.012</v>
          </cell>
          <cell r="F20">
            <v>24.84</v>
          </cell>
          <cell r="G20">
            <v>33.119999999999997</v>
          </cell>
          <cell r="H20">
            <v>24.84</v>
          </cell>
          <cell r="I20">
            <v>26.495999999999999</v>
          </cell>
          <cell r="J20">
            <v>35.880000000000003</v>
          </cell>
          <cell r="K20">
            <v>24.84</v>
          </cell>
          <cell r="L20">
            <v>26.22</v>
          </cell>
          <cell r="M20">
            <v>32.567999999999998</v>
          </cell>
          <cell r="N20">
            <v>24.84</v>
          </cell>
          <cell r="O20">
            <v>33.119999999999997</v>
          </cell>
          <cell r="P20">
            <v>29.256</v>
          </cell>
          <cell r="T20">
            <v>0</v>
          </cell>
          <cell r="U20">
            <v>340.03200000000004</v>
          </cell>
          <cell r="V20">
            <v>148.9058</v>
          </cell>
          <cell r="W20">
            <v>0</v>
          </cell>
          <cell r="X20">
            <v>191.12620000000004</v>
          </cell>
          <cell r="Y20">
            <v>340.03200000000004</v>
          </cell>
        </row>
        <row r="21">
          <cell r="A21">
            <v>9</v>
          </cell>
          <cell r="B21" t="str">
            <v>Less Concession Rebates</v>
          </cell>
          <cell r="E21">
            <v>-2.61</v>
          </cell>
          <cell r="F21">
            <v>-2.7</v>
          </cell>
          <cell r="G21">
            <v>-3.6</v>
          </cell>
          <cell r="H21">
            <v>-2.7</v>
          </cell>
          <cell r="I21">
            <v>-2.88</v>
          </cell>
          <cell r="J21">
            <v>-3.9</v>
          </cell>
          <cell r="K21">
            <v>-2.7</v>
          </cell>
          <cell r="L21">
            <v>-2.85</v>
          </cell>
          <cell r="M21">
            <v>-3.54</v>
          </cell>
          <cell r="N21">
            <v>-2.7</v>
          </cell>
          <cell r="O21">
            <v>-3.6</v>
          </cell>
          <cell r="P21">
            <v>-3.18</v>
          </cell>
          <cell r="U21">
            <v>-36.96</v>
          </cell>
          <cell r="V21">
            <v>-23.1</v>
          </cell>
          <cell r="W21">
            <v>0</v>
          </cell>
          <cell r="X21">
            <v>-13.86</v>
          </cell>
          <cell r="Y21">
            <v>-36.96</v>
          </cell>
        </row>
        <row r="22">
          <cell r="A22">
            <v>10</v>
          </cell>
          <cell r="B22" t="str">
            <v>Advertising Cost</v>
          </cell>
          <cell r="E22">
            <v>13.6068</v>
          </cell>
          <cell r="F22">
            <v>14.076000000000001</v>
          </cell>
          <cell r="G22">
            <v>18.768000000000001</v>
          </cell>
          <cell r="H22">
            <v>14.076000000000001</v>
          </cell>
          <cell r="I22">
            <v>15.014399999999998</v>
          </cell>
          <cell r="J22">
            <v>20.332000000000001</v>
          </cell>
          <cell r="K22">
            <v>14.076000000000001</v>
          </cell>
          <cell r="L22">
            <v>14.858000000000001</v>
          </cell>
          <cell r="M22">
            <v>18.455199999999998</v>
          </cell>
          <cell r="N22">
            <v>14.076000000000001</v>
          </cell>
          <cell r="O22">
            <v>18.768000000000001</v>
          </cell>
          <cell r="P22">
            <v>16.578399999999998</v>
          </cell>
          <cell r="T22">
            <v>0</v>
          </cell>
          <cell r="U22">
            <v>192.68479999999997</v>
          </cell>
          <cell r="V22">
            <v>95.008440000000007</v>
          </cell>
          <cell r="W22">
            <v>0</v>
          </cell>
          <cell r="X22">
            <v>97.67635999999996</v>
          </cell>
          <cell r="Y22">
            <v>192.68479999999997</v>
          </cell>
        </row>
        <row r="23">
          <cell r="A23">
            <v>11</v>
          </cell>
          <cell r="B23" t="str">
            <v>Other Cost</v>
          </cell>
          <cell r="C23">
            <v>0</v>
          </cell>
          <cell r="E23">
            <v>1.1832</v>
          </cell>
          <cell r="F23">
            <v>1.224</v>
          </cell>
          <cell r="G23">
            <v>1.6320000000000001</v>
          </cell>
          <cell r="H23">
            <v>1.224</v>
          </cell>
          <cell r="I23">
            <v>1.3055999999999999</v>
          </cell>
          <cell r="J23">
            <v>1.768</v>
          </cell>
          <cell r="K23">
            <v>1.224</v>
          </cell>
          <cell r="L23">
            <v>1.292</v>
          </cell>
          <cell r="M23">
            <v>1.6048</v>
          </cell>
          <cell r="N23">
            <v>1.224</v>
          </cell>
          <cell r="O23">
            <v>1.6320000000000001</v>
          </cell>
          <cell r="P23">
            <v>1.4416</v>
          </cell>
          <cell r="R23">
            <v>0</v>
          </cell>
          <cell r="S23">
            <v>0</v>
          </cell>
          <cell r="T23">
            <v>0</v>
          </cell>
          <cell r="U23">
            <v>16.755199999999999</v>
          </cell>
          <cell r="V23">
            <v>8.8581220000000016</v>
          </cell>
          <cell r="W23">
            <v>0</v>
          </cell>
          <cell r="X23">
            <v>7.8970779999999969</v>
          </cell>
          <cell r="Y23">
            <v>16.755199999999999</v>
          </cell>
        </row>
        <row r="24">
          <cell r="A24">
            <v>12</v>
          </cell>
          <cell r="B24" t="str">
            <v>Direct Payroll</v>
          </cell>
          <cell r="C24">
            <v>0</v>
          </cell>
          <cell r="E24">
            <v>43.479529129827576</v>
          </cell>
          <cell r="F24">
            <v>43.479529129827576</v>
          </cell>
          <cell r="G24">
            <v>44.579529129827577</v>
          </cell>
          <cell r="H24">
            <v>43.479529129827576</v>
          </cell>
          <cell r="I24">
            <v>43.479529129827576</v>
          </cell>
          <cell r="J24">
            <v>44.579529129827577</v>
          </cell>
          <cell r="K24">
            <v>44.280345677127578</v>
          </cell>
          <cell r="L24">
            <v>44.280345677127578</v>
          </cell>
          <cell r="M24">
            <v>45.380345677127579</v>
          </cell>
          <cell r="N24">
            <v>44.280345677127578</v>
          </cell>
          <cell r="O24">
            <v>45.380345677127579</v>
          </cell>
          <cell r="P24">
            <v>45.380345677127579</v>
          </cell>
          <cell r="R24">
            <v>0</v>
          </cell>
          <cell r="S24">
            <v>0</v>
          </cell>
          <cell r="T24">
            <v>0</v>
          </cell>
          <cell r="U24">
            <v>532.05924884173089</v>
          </cell>
          <cell r="V24">
            <v>307.03711833333341</v>
          </cell>
          <cell r="W24">
            <v>0</v>
          </cell>
          <cell r="X24">
            <v>225.02213050839748</v>
          </cell>
          <cell r="Y24">
            <v>532.05924884173089</v>
          </cell>
        </row>
        <row r="25">
          <cell r="B25" t="str">
            <v>TOTAL COST</v>
          </cell>
          <cell r="C25">
            <v>0</v>
          </cell>
          <cell r="E25">
            <v>354.76552912982766</v>
          </cell>
          <cell r="F25">
            <v>365.49952912982764</v>
          </cell>
          <cell r="G25">
            <v>473.93952912982752</v>
          </cell>
          <cell r="H25">
            <v>365.49952912982764</v>
          </cell>
          <cell r="I25">
            <v>386.96752912982765</v>
          </cell>
          <cell r="J25">
            <v>509.71952912982755</v>
          </cell>
          <cell r="K25">
            <v>366.30034567712761</v>
          </cell>
          <cell r="L25">
            <v>384.1903456771276</v>
          </cell>
          <cell r="M25">
            <v>467.58434567712754</v>
          </cell>
          <cell r="N25">
            <v>366.30034567712761</v>
          </cell>
          <cell r="O25">
            <v>474.74034567712755</v>
          </cell>
          <cell r="P25">
            <v>424.64834567712757</v>
          </cell>
          <cell r="R25">
            <v>0</v>
          </cell>
          <cell r="S25">
            <v>0</v>
          </cell>
          <cell r="T25">
            <v>0</v>
          </cell>
          <cell r="U25">
            <v>4940.1552488417301</v>
          </cell>
          <cell r="V25">
            <v>2586.4062803333336</v>
          </cell>
          <cell r="W25">
            <v>0</v>
          </cell>
          <cell r="X25">
            <v>2353.7489685083965</v>
          </cell>
          <cell r="Y25">
            <v>4940.1552488417301</v>
          </cell>
        </row>
        <row r="27">
          <cell r="B27" t="str">
            <v>GROSS MARGIN</v>
          </cell>
          <cell r="C27">
            <v>0</v>
          </cell>
          <cell r="E27">
            <v>417.46142920350565</v>
          </cell>
          <cell r="F27">
            <v>430.72742920350566</v>
          </cell>
          <cell r="G27">
            <v>562.28742920350589</v>
          </cell>
          <cell r="H27">
            <v>430.72742920350566</v>
          </cell>
          <cell r="I27">
            <v>457.25942920350565</v>
          </cell>
          <cell r="J27">
            <v>606.50742920350581</v>
          </cell>
          <cell r="K27">
            <v>429.92661265620569</v>
          </cell>
          <cell r="L27">
            <v>452.0366126562057</v>
          </cell>
          <cell r="M27">
            <v>552.64261265620576</v>
          </cell>
          <cell r="N27">
            <v>429.92661265620569</v>
          </cell>
          <cell r="O27">
            <v>561.48661265620581</v>
          </cell>
          <cell r="P27">
            <v>499.57861265620573</v>
          </cell>
          <cell r="R27">
            <v>0</v>
          </cell>
          <cell r="S27">
            <v>0</v>
          </cell>
          <cell r="T27">
            <v>0</v>
          </cell>
          <cell r="U27">
            <v>5830.56825115827</v>
          </cell>
          <cell r="V27">
            <v>3153.3609696666672</v>
          </cell>
          <cell r="W27">
            <v>0</v>
          </cell>
          <cell r="X27">
            <v>2677.2072814916028</v>
          </cell>
          <cell r="Y27">
            <v>5830.56825115827</v>
          </cell>
        </row>
        <row r="28">
          <cell r="X28" t="str">
            <v/>
          </cell>
          <cell r="Y28" t="str">
            <v/>
          </cell>
        </row>
        <row r="29">
          <cell r="A29">
            <v>13</v>
          </cell>
          <cell r="B29" t="str">
            <v>Direct Rent</v>
          </cell>
          <cell r="E29">
            <v>139.23310000000001</v>
          </cell>
          <cell r="F29">
            <v>139.23310000000001</v>
          </cell>
          <cell r="G29">
            <v>139.23310000000001</v>
          </cell>
          <cell r="H29">
            <v>139.23310000000001</v>
          </cell>
          <cell r="I29">
            <v>139.23310000000001</v>
          </cell>
          <cell r="J29">
            <v>139.23310000000001</v>
          </cell>
          <cell r="K29">
            <v>139.23310000000001</v>
          </cell>
          <cell r="L29">
            <v>139.23310000000001</v>
          </cell>
          <cell r="M29">
            <v>139.23310000000001</v>
          </cell>
          <cell r="N29">
            <v>139.23310000000001</v>
          </cell>
          <cell r="O29">
            <v>139.23310000000001</v>
          </cell>
          <cell r="P29">
            <v>139.23310000000001</v>
          </cell>
          <cell r="T29">
            <v>0</v>
          </cell>
          <cell r="U29">
            <v>1670.7971999999997</v>
          </cell>
          <cell r="V29">
            <v>726.56246428571433</v>
          </cell>
          <cell r="W29">
            <v>0</v>
          </cell>
          <cell r="X29">
            <v>944.23473571428542</v>
          </cell>
          <cell r="Y29">
            <v>1670.7971999999997</v>
          </cell>
        </row>
        <row r="30">
          <cell r="A30">
            <v>14</v>
          </cell>
          <cell r="B30" t="str">
            <v>Light, Heat and Power</v>
          </cell>
          <cell r="E30">
            <v>19</v>
          </cell>
          <cell r="F30">
            <v>19</v>
          </cell>
          <cell r="G30">
            <v>19</v>
          </cell>
          <cell r="H30">
            <v>19</v>
          </cell>
          <cell r="I30">
            <v>19</v>
          </cell>
          <cell r="J30">
            <v>19</v>
          </cell>
          <cell r="K30">
            <v>19</v>
          </cell>
          <cell r="L30">
            <v>19</v>
          </cell>
          <cell r="M30">
            <v>19</v>
          </cell>
          <cell r="N30">
            <v>19</v>
          </cell>
          <cell r="O30">
            <v>19</v>
          </cell>
          <cell r="P30">
            <v>19</v>
          </cell>
          <cell r="Q30" t="str">
            <v/>
          </cell>
          <cell r="R30">
            <v>19</v>
          </cell>
          <cell r="S30">
            <v>19</v>
          </cell>
          <cell r="T30">
            <v>19</v>
          </cell>
          <cell r="U30">
            <v>228</v>
          </cell>
          <cell r="V30">
            <v>123.25</v>
          </cell>
          <cell r="W30">
            <v>0</v>
          </cell>
          <cell r="X30">
            <v>104.75</v>
          </cell>
          <cell r="Y30">
            <v>228</v>
          </cell>
        </row>
        <row r="31">
          <cell r="A31">
            <v>15</v>
          </cell>
          <cell r="B31" t="str">
            <v>Repair &amp; Maintenance</v>
          </cell>
          <cell r="E31">
            <v>10.95</v>
          </cell>
          <cell r="F31">
            <v>35.950000000000003</v>
          </cell>
          <cell r="G31">
            <v>10.95</v>
          </cell>
          <cell r="H31">
            <v>15.95</v>
          </cell>
          <cell r="I31">
            <v>10.95</v>
          </cell>
          <cell r="J31">
            <v>12.255000000000001</v>
          </cell>
          <cell r="K31">
            <v>12.255000000000001</v>
          </cell>
          <cell r="L31">
            <v>12.255000000000001</v>
          </cell>
          <cell r="M31">
            <v>12.255000000000001</v>
          </cell>
          <cell r="N31">
            <v>12.255000000000001</v>
          </cell>
          <cell r="O31">
            <v>12.255000000000001</v>
          </cell>
          <cell r="P31">
            <v>12.255000000000001</v>
          </cell>
          <cell r="Q31" t="str">
            <v/>
          </cell>
          <cell r="R31">
            <v>10.95</v>
          </cell>
          <cell r="S31">
            <v>10.95</v>
          </cell>
          <cell r="T31">
            <v>10.95</v>
          </cell>
          <cell r="U31">
            <v>170.535</v>
          </cell>
          <cell r="V31">
            <v>68.81216666666667</v>
          </cell>
          <cell r="W31">
            <v>0</v>
          </cell>
          <cell r="X31">
            <v>101.72283333333333</v>
          </cell>
          <cell r="Y31">
            <v>170.535</v>
          </cell>
        </row>
        <row r="32">
          <cell r="A32">
            <v>16</v>
          </cell>
          <cell r="B32" t="str">
            <v>Common Area Maintenance</v>
          </cell>
          <cell r="E32">
            <v>94.813320000000004</v>
          </cell>
          <cell r="F32">
            <v>94.813320000000004</v>
          </cell>
          <cell r="G32">
            <v>94.813320000000004</v>
          </cell>
          <cell r="H32">
            <v>94.813320000000004</v>
          </cell>
          <cell r="I32">
            <v>94.813320000000004</v>
          </cell>
          <cell r="J32">
            <v>94.813320000000004</v>
          </cell>
          <cell r="K32">
            <v>94.813320000000004</v>
          </cell>
          <cell r="L32">
            <v>94.813320000000004</v>
          </cell>
          <cell r="M32">
            <v>94.813320000000004</v>
          </cell>
          <cell r="N32">
            <v>94.813320000000004</v>
          </cell>
          <cell r="O32">
            <v>94.813320000000004</v>
          </cell>
          <cell r="P32">
            <v>94.813320000000004</v>
          </cell>
          <cell r="T32">
            <v>0</v>
          </cell>
          <cell r="U32">
            <v>1137.7598399999999</v>
          </cell>
          <cell r="V32">
            <v>430.04613000000006</v>
          </cell>
          <cell r="W32">
            <v>0</v>
          </cell>
          <cell r="X32">
            <v>707.71370999999988</v>
          </cell>
          <cell r="Y32">
            <v>1137.7598399999999</v>
          </cell>
        </row>
        <row r="33">
          <cell r="A33">
            <v>17</v>
          </cell>
          <cell r="B33" t="str">
            <v>Other Overhead Costs</v>
          </cell>
          <cell r="C33">
            <v>0</v>
          </cell>
          <cell r="E33">
            <v>20.947795291298277</v>
          </cell>
          <cell r="F33">
            <v>20.947795291298277</v>
          </cell>
          <cell r="G33">
            <v>20.750795291298278</v>
          </cell>
          <cell r="H33">
            <v>20.947795291298277</v>
          </cell>
          <cell r="I33">
            <v>20.739795291298279</v>
          </cell>
          <cell r="J33">
            <v>20.958795291298276</v>
          </cell>
          <cell r="K33">
            <v>20.955803456771278</v>
          </cell>
          <cell r="L33">
            <v>22.831803456771279</v>
          </cell>
          <cell r="M33">
            <v>20.966803456771277</v>
          </cell>
          <cell r="N33">
            <v>20.74780345677128</v>
          </cell>
          <cell r="O33">
            <v>20.966803456771277</v>
          </cell>
          <cell r="P33">
            <v>20.758803456771279</v>
          </cell>
          <cell r="R33">
            <v>0</v>
          </cell>
          <cell r="S33">
            <v>0</v>
          </cell>
          <cell r="T33">
            <v>0</v>
          </cell>
          <cell r="U33">
            <v>252.52059248841735</v>
          </cell>
          <cell r="V33">
            <v>193.86437853333331</v>
          </cell>
          <cell r="W33">
            <v>0</v>
          </cell>
          <cell r="X33">
            <v>58.656213955084041</v>
          </cell>
          <cell r="Y33">
            <v>252.52059248841735</v>
          </cell>
        </row>
        <row r="35">
          <cell r="B35" t="str">
            <v>Total Overhead Expenses</v>
          </cell>
          <cell r="C35">
            <v>0</v>
          </cell>
          <cell r="E35">
            <v>284.94421529129829</v>
          </cell>
          <cell r="F35">
            <v>309.94421529129835</v>
          </cell>
          <cell r="G35">
            <v>284.74721529129829</v>
          </cell>
          <cell r="H35">
            <v>289.94421529129829</v>
          </cell>
          <cell r="I35">
            <v>284.73621529129827</v>
          </cell>
          <cell r="J35">
            <v>286.26021529129827</v>
          </cell>
          <cell r="K35">
            <v>286.25722345677127</v>
          </cell>
          <cell r="L35">
            <v>288.1332234567713</v>
          </cell>
          <cell r="M35">
            <v>286.2682234567713</v>
          </cell>
          <cell r="N35">
            <v>286.0492234567713</v>
          </cell>
          <cell r="O35">
            <v>286.2682234567713</v>
          </cell>
          <cell r="P35">
            <v>286.06022345677127</v>
          </cell>
          <cell r="R35">
            <v>10.95</v>
          </cell>
          <cell r="S35">
            <v>10.95</v>
          </cell>
          <cell r="T35">
            <v>0</v>
          </cell>
          <cell r="U35">
            <v>3459.6126324884181</v>
          </cell>
          <cell r="V35">
            <v>1542.5351394857144</v>
          </cell>
          <cell r="W35">
            <v>0</v>
          </cell>
          <cell r="X35">
            <v>1917.0774930027037</v>
          </cell>
          <cell r="Y35">
            <v>3459.6126324884181</v>
          </cell>
        </row>
        <row r="37">
          <cell r="B37" t="str">
            <v>E.B.I.T.D.</v>
          </cell>
          <cell r="C37">
            <v>0</v>
          </cell>
          <cell r="E37">
            <v>132.51721391220735</v>
          </cell>
          <cell r="F37">
            <v>120.78321391220732</v>
          </cell>
          <cell r="G37">
            <v>277.54021391220761</v>
          </cell>
          <cell r="H37">
            <v>140.78321391220737</v>
          </cell>
          <cell r="I37">
            <v>172.52321391220738</v>
          </cell>
          <cell r="J37">
            <v>320.24721391220754</v>
          </cell>
          <cell r="K37">
            <v>143.66938919943442</v>
          </cell>
          <cell r="L37">
            <v>163.9033891994344</v>
          </cell>
          <cell r="M37">
            <v>266.37438919943446</v>
          </cell>
          <cell r="N37">
            <v>143.87738919943439</v>
          </cell>
          <cell r="O37">
            <v>275.21838919943451</v>
          </cell>
          <cell r="P37">
            <v>213.51838919943447</v>
          </cell>
          <cell r="R37">
            <v>-10.95</v>
          </cell>
          <cell r="S37">
            <v>-10.95</v>
          </cell>
          <cell r="T37">
            <v>0</v>
          </cell>
          <cell r="U37">
            <v>2370.9556186698519</v>
          </cell>
          <cell r="V37">
            <v>1610.8258301809528</v>
          </cell>
          <cell r="W37">
            <v>0</v>
          </cell>
          <cell r="X37">
            <v>760.12978848889907</v>
          </cell>
          <cell r="Y37">
            <v>2370.9556186698519</v>
          </cell>
        </row>
        <row r="39">
          <cell r="A39">
            <v>18</v>
          </cell>
          <cell r="B39" t="str">
            <v>Depreciation</v>
          </cell>
          <cell r="E39">
            <v>58.149062499999999</v>
          </cell>
          <cell r="F39">
            <v>58.149062499999999</v>
          </cell>
          <cell r="G39">
            <v>58.149062499999999</v>
          </cell>
          <cell r="H39">
            <v>58.149062499999999</v>
          </cell>
          <cell r="I39">
            <v>58.149062499999999</v>
          </cell>
          <cell r="J39">
            <v>58.149062499999999</v>
          </cell>
          <cell r="K39">
            <v>58.149062499999999</v>
          </cell>
          <cell r="L39">
            <v>58.149062499999999</v>
          </cell>
          <cell r="M39">
            <v>58.149062499999999</v>
          </cell>
          <cell r="N39">
            <v>58.149062499999999</v>
          </cell>
          <cell r="O39">
            <v>58.149062499999999</v>
          </cell>
          <cell r="P39">
            <v>58.149062499999999</v>
          </cell>
          <cell r="Q39" t="str">
            <v/>
          </cell>
          <cell r="R39" t="e">
            <v>#REF!</v>
          </cell>
          <cell r="S39" t="e">
            <v>#REF!</v>
          </cell>
          <cell r="T39" t="e">
            <v>#REF!</v>
          </cell>
          <cell r="U39">
            <v>697.78875000000005</v>
          </cell>
          <cell r="V39">
            <v>400.42122392708336</v>
          </cell>
          <cell r="W39">
            <v>0</v>
          </cell>
          <cell r="X39">
            <v>297.36752607291669</v>
          </cell>
          <cell r="Y39">
            <v>697.78875000000005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123.2876712328767</v>
          </cell>
          <cell r="W41">
            <v>0</v>
          </cell>
          <cell r="X41">
            <v>-123.2876712328767</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74.368151412207354</v>
          </cell>
          <cell r="F44">
            <v>62.634151412207316</v>
          </cell>
          <cell r="G44">
            <v>219.39115141220759</v>
          </cell>
          <cell r="H44">
            <v>82.634151412207373</v>
          </cell>
          <cell r="I44">
            <v>114.37415141220738</v>
          </cell>
          <cell r="J44">
            <v>262.09815141220753</v>
          </cell>
          <cell r="K44">
            <v>85.52032669943442</v>
          </cell>
          <cell r="L44">
            <v>105.7543266994344</v>
          </cell>
          <cell r="M44">
            <v>208.22532669943445</v>
          </cell>
          <cell r="N44">
            <v>85.72832669943439</v>
          </cell>
          <cell r="O44">
            <v>217.0693266994345</v>
          </cell>
          <cell r="P44">
            <v>155.36932669943445</v>
          </cell>
          <cell r="Q44" t="e">
            <v>#VALUE!</v>
          </cell>
          <cell r="R44" t="e">
            <v>#REF!</v>
          </cell>
          <cell r="S44" t="e">
            <v>#REF!</v>
          </cell>
          <cell r="T44" t="e">
            <v>#REF!</v>
          </cell>
          <cell r="U44">
            <v>1673.1668686698517</v>
          </cell>
          <cell r="V44">
            <v>1086.6769350209929</v>
          </cell>
          <cell r="W44">
            <v>0</v>
          </cell>
          <cell r="X44">
            <v>586.48993364885882</v>
          </cell>
          <cell r="Y44">
            <v>1673.1668686698517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74.368151412207354</v>
          </cell>
          <cell r="F50">
            <v>62.634151412207316</v>
          </cell>
          <cell r="G50">
            <v>219.39115141220759</v>
          </cell>
          <cell r="H50">
            <v>82.634151412207373</v>
          </cell>
          <cell r="I50">
            <v>114.37415141220738</v>
          </cell>
          <cell r="J50">
            <v>262.09815141220753</v>
          </cell>
          <cell r="K50">
            <v>85.52032669943442</v>
          </cell>
          <cell r="L50">
            <v>105.7543266994344</v>
          </cell>
          <cell r="M50">
            <v>208.22532669943445</v>
          </cell>
          <cell r="N50">
            <v>85.72832669943439</v>
          </cell>
          <cell r="O50">
            <v>217.0693266994345</v>
          </cell>
          <cell r="P50">
            <v>155.36932669943445</v>
          </cell>
          <cell r="Q50" t="e">
            <v>#VALUE!</v>
          </cell>
          <cell r="R50" t="e">
            <v>#REF!</v>
          </cell>
          <cell r="S50" t="e">
            <v>#REF!</v>
          </cell>
          <cell r="T50" t="e">
            <v>#REF!</v>
          </cell>
          <cell r="U50">
            <v>1673.1668686698517</v>
          </cell>
          <cell r="V50">
            <v>1086.6769350209929</v>
          </cell>
          <cell r="W50">
            <v>0</v>
          </cell>
          <cell r="X50">
            <v>586.48993364885882</v>
          </cell>
          <cell r="Y50">
            <v>1673.1668686698517</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28</v>
          </cell>
          <cell r="W53">
            <v>52</v>
          </cell>
          <cell r="X53">
            <v>24</v>
          </cell>
          <cell r="Y53">
            <v>0</v>
          </cell>
        </row>
        <row r="54">
          <cell r="A54">
            <v>27</v>
          </cell>
          <cell r="B54" t="str">
            <v>Pd Admissions</v>
          </cell>
          <cell r="E54">
            <v>85.26</v>
          </cell>
          <cell r="F54">
            <v>88.2</v>
          </cell>
          <cell r="G54">
            <v>117.6</v>
          </cell>
          <cell r="H54">
            <v>88.2</v>
          </cell>
          <cell r="I54">
            <v>94.08</v>
          </cell>
          <cell r="J54">
            <v>127.4</v>
          </cell>
          <cell r="K54">
            <v>88.2</v>
          </cell>
          <cell r="L54">
            <v>93.1</v>
          </cell>
          <cell r="M54">
            <v>115.64</v>
          </cell>
          <cell r="N54">
            <v>88.2</v>
          </cell>
          <cell r="O54">
            <v>117.6</v>
          </cell>
          <cell r="P54">
            <v>103.88</v>
          </cell>
          <cell r="T54">
            <v>0</v>
          </cell>
          <cell r="U54">
            <v>1207.3599999999999</v>
          </cell>
          <cell r="V54">
            <v>678</v>
          </cell>
          <cell r="W54">
            <v>0</v>
          </cell>
          <cell r="X54">
            <v>529.36</v>
          </cell>
          <cell r="Y54">
            <v>1207.3599999999999</v>
          </cell>
        </row>
        <row r="55">
          <cell r="A55">
            <v>28</v>
          </cell>
          <cell r="B55" t="str">
            <v>Admissions</v>
          </cell>
          <cell r="E55">
            <v>87</v>
          </cell>
          <cell r="F55">
            <v>90</v>
          </cell>
          <cell r="G55">
            <v>120</v>
          </cell>
          <cell r="H55">
            <v>90</v>
          </cell>
          <cell r="I55">
            <v>96</v>
          </cell>
          <cell r="J55">
            <v>130</v>
          </cell>
          <cell r="K55">
            <v>90</v>
          </cell>
          <cell r="L55">
            <v>95</v>
          </cell>
          <cell r="M55">
            <v>118</v>
          </cell>
          <cell r="N55">
            <v>90</v>
          </cell>
          <cell r="O55">
            <v>120</v>
          </cell>
          <cell r="P55">
            <v>106</v>
          </cell>
          <cell r="T55">
            <v>0</v>
          </cell>
          <cell r="U55">
            <v>1232</v>
          </cell>
          <cell r="V55">
            <v>678</v>
          </cell>
          <cell r="W55">
            <v>0</v>
          </cell>
          <cell r="X55">
            <v>554</v>
          </cell>
          <cell r="Y55">
            <v>1232</v>
          </cell>
        </row>
        <row r="56">
          <cell r="B56" t="str">
            <v>Utilisation Rate</v>
          </cell>
          <cell r="E56">
            <v>0.33065766669707197</v>
          </cell>
          <cell r="F56">
            <v>0.34205965520386755</v>
          </cell>
          <cell r="G56">
            <v>0.36486363221745871</v>
          </cell>
          <cell r="H56">
            <v>0.34205965520386755</v>
          </cell>
          <cell r="I56">
            <v>0.36486363221745871</v>
          </cell>
          <cell r="J56">
            <v>0.39526893490224696</v>
          </cell>
          <cell r="K56">
            <v>0.34205965520386755</v>
          </cell>
          <cell r="L56">
            <v>0.36106296938186022</v>
          </cell>
          <cell r="M56">
            <v>0.35878257168050109</v>
          </cell>
          <cell r="N56">
            <v>0.34205965520386755</v>
          </cell>
          <cell r="O56">
            <v>0.36486363221745871</v>
          </cell>
          <cell r="P56">
            <v>0.40287026057344399</v>
          </cell>
          <cell r="Q56" t="str">
            <v/>
          </cell>
          <cell r="R56" t="e">
            <v>#DIV/0!</v>
          </cell>
          <cell r="S56" t="e">
            <v>#DIV/0!</v>
          </cell>
          <cell r="T56" t="e">
            <v>#DIV/0!</v>
          </cell>
          <cell r="U56">
            <v>0.36018589334287593</v>
          </cell>
          <cell r="V56">
            <v>0.36812134321940032</v>
          </cell>
          <cell r="W56" t="str">
            <v>N.A.</v>
          </cell>
          <cell r="X56">
            <v>-7.9354498765243919E-3</v>
          </cell>
          <cell r="Y56" t="str">
            <v>N.A.</v>
          </cell>
        </row>
        <row r="57">
          <cell r="B57" t="str">
            <v>Ave. Admission Price (S$)</v>
          </cell>
          <cell r="C57" t="str">
            <v>N.A.</v>
          </cell>
          <cell r="E57">
            <v>6.8</v>
          </cell>
          <cell r="F57">
            <v>6.8</v>
          </cell>
          <cell r="G57">
            <v>6.8</v>
          </cell>
          <cell r="H57">
            <v>6.8</v>
          </cell>
          <cell r="I57">
            <v>6.8</v>
          </cell>
          <cell r="J57">
            <v>6.8</v>
          </cell>
          <cell r="K57">
            <v>6.8</v>
          </cell>
          <cell r="L57">
            <v>6.8</v>
          </cell>
          <cell r="M57">
            <v>6.8</v>
          </cell>
          <cell r="N57">
            <v>6.8</v>
          </cell>
          <cell r="O57">
            <v>6.8</v>
          </cell>
          <cell r="P57">
            <v>6.8</v>
          </cell>
          <cell r="R57" t="str">
            <v>N.A.</v>
          </cell>
          <cell r="S57" t="str">
            <v>N.A.</v>
          </cell>
          <cell r="U57">
            <v>6.8</v>
          </cell>
          <cell r="V57">
            <v>6.5325383480825971</v>
          </cell>
          <cell r="W57" t="str">
            <v>N.A.</v>
          </cell>
          <cell r="X57">
            <v>0.26746165191740179</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2.3E-2</v>
          </cell>
          <cell r="V58">
            <v>2.1451147319939825E-2</v>
          </cell>
          <cell r="W58" t="str">
            <v>N.A.</v>
          </cell>
          <cell r="X58">
            <v>1.5488526800601747E-3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Q59" t="str">
            <v/>
          </cell>
          <cell r="R59" t="str">
            <v>N.A.</v>
          </cell>
          <cell r="S59" t="str">
            <v>N.A.</v>
          </cell>
          <cell r="U59">
            <v>0.20499999999999999</v>
          </cell>
          <cell r="V59">
            <v>0.16056734583437565</v>
          </cell>
          <cell r="W59" t="str">
            <v>N.A.</v>
          </cell>
          <cell r="X59">
            <v>4.4432654165624419E-2</v>
          </cell>
          <cell r="Y59" t="str">
            <v>N.A.</v>
          </cell>
        </row>
        <row r="60">
          <cell r="B60" t="str">
            <v>Concess. Rev per Patron (S$)</v>
          </cell>
          <cell r="C60" t="str">
            <v>N.A.</v>
          </cell>
          <cell r="E60">
            <v>1.2</v>
          </cell>
          <cell r="F60">
            <v>1.2</v>
          </cell>
          <cell r="G60">
            <v>1.2</v>
          </cell>
          <cell r="H60">
            <v>1.2</v>
          </cell>
          <cell r="I60">
            <v>1.2</v>
          </cell>
          <cell r="J60">
            <v>1.2</v>
          </cell>
          <cell r="K60">
            <v>1.2</v>
          </cell>
          <cell r="L60">
            <v>1.2</v>
          </cell>
          <cell r="M60">
            <v>1.2</v>
          </cell>
          <cell r="N60">
            <v>1.2</v>
          </cell>
          <cell r="O60">
            <v>1.2</v>
          </cell>
          <cell r="P60">
            <v>1.2</v>
          </cell>
          <cell r="R60" t="str">
            <v>N.A.</v>
          </cell>
          <cell r="S60" t="str">
            <v>N.A.</v>
          </cell>
          <cell r="U60">
            <v>1.2</v>
          </cell>
          <cell r="V60">
            <v>1.1556165191740413</v>
          </cell>
          <cell r="W60" t="str">
            <v>N.A.</v>
          </cell>
          <cell r="X60">
            <v>4.4383480825958666E-2</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0.46278360130962293</v>
          </cell>
          <cell r="W61" t="str">
            <v>N.A.</v>
          </cell>
          <cell r="X61">
            <v>2.2163986903771526E-3</v>
          </cell>
          <cell r="Y61" t="str">
            <v>N.A.</v>
          </cell>
        </row>
        <row r="62">
          <cell r="B62" t="str">
            <v>Direct Payroll : Net Box</v>
          </cell>
          <cell r="C62" t="str">
            <v>N.A.</v>
          </cell>
          <cell r="E62">
            <v>7.3494809212014151E-2</v>
          </cell>
          <cell r="F62">
            <v>7.1044982238280346E-2</v>
          </cell>
          <cell r="G62">
            <v>5.4631775894396543E-2</v>
          </cell>
          <cell r="H62">
            <v>7.1044982238280346E-2</v>
          </cell>
          <cell r="I62">
            <v>6.6604670848387837E-2</v>
          </cell>
          <cell r="J62">
            <v>5.0429331594827577E-2</v>
          </cell>
          <cell r="K62">
            <v>7.2353506008378393E-2</v>
          </cell>
          <cell r="L62">
            <v>6.8545426744779536E-2</v>
          </cell>
          <cell r="M62">
            <v>5.6555764802003465E-2</v>
          </cell>
          <cell r="N62">
            <v>7.2353506008378393E-2</v>
          </cell>
          <cell r="O62">
            <v>5.5613168721970072E-2</v>
          </cell>
          <cell r="P62">
            <v>6.2958304213551031E-2</v>
          </cell>
          <cell r="Q62" t="str">
            <v/>
          </cell>
          <cell r="R62" t="str">
            <v>N.A.</v>
          </cell>
          <cell r="S62" t="str">
            <v>N.A.</v>
          </cell>
          <cell r="T62" t="str">
            <v>N.A.</v>
          </cell>
          <cell r="U62">
            <v>6.3509746089778815E-2</v>
          </cell>
          <cell r="V62">
            <v>6.9323298625449808E-2</v>
          </cell>
          <cell r="W62" t="str">
            <v>N.A.</v>
          </cell>
          <cell r="X62">
            <v>-5.8135525356709933E-3</v>
          </cell>
          <cell r="Y62" t="str">
            <v>N.A.</v>
          </cell>
        </row>
        <row r="63">
          <cell r="B63" t="str">
            <v>Direct Payroll : Net Box &amp; Conc.</v>
          </cell>
          <cell r="C63" t="str">
            <v>N.A.</v>
          </cell>
          <cell r="E63">
            <v>6.2470587830212032E-2</v>
          </cell>
          <cell r="F63">
            <v>6.03882349025383E-2</v>
          </cell>
          <cell r="G63">
            <v>4.6437009510237062E-2</v>
          </cell>
          <cell r="H63">
            <v>6.03882349025383E-2</v>
          </cell>
          <cell r="I63">
            <v>5.6613970221129656E-2</v>
          </cell>
          <cell r="J63">
            <v>4.2864931855603437E-2</v>
          </cell>
          <cell r="K63">
            <v>6.1500480107121634E-2</v>
          </cell>
          <cell r="L63">
            <v>5.8263612733062603E-2</v>
          </cell>
          <cell r="M63">
            <v>4.8072400081702944E-2</v>
          </cell>
          <cell r="N63">
            <v>6.1500480107121634E-2</v>
          </cell>
          <cell r="O63">
            <v>4.7271193413674563E-2</v>
          </cell>
          <cell r="P63">
            <v>5.3514558581518372E-2</v>
          </cell>
          <cell r="Q63" t="str">
            <v/>
          </cell>
          <cell r="R63" t="str">
            <v>N.A.</v>
          </cell>
          <cell r="S63" t="str">
            <v>N.A.</v>
          </cell>
          <cell r="T63" t="str">
            <v>N.A.</v>
          </cell>
          <cell r="U63">
            <v>5.3983284176311992E-2</v>
          </cell>
          <cell r="V63">
            <v>5.8903223791058376E-2</v>
          </cell>
          <cell r="W63" t="str">
            <v>N.A.</v>
          </cell>
          <cell r="X63">
            <v>-4.9199396147463839E-3</v>
          </cell>
          <cell r="Y63" t="str">
            <v>N.A.</v>
          </cell>
        </row>
        <row r="64">
          <cell r="B64" t="str">
            <v>Direct Payroll of Admissions (S$)</v>
          </cell>
          <cell r="C64" t="str">
            <v>N.A.</v>
          </cell>
          <cell r="E64">
            <v>0.49976470264169626</v>
          </cell>
          <cell r="F64">
            <v>0.4831058792203064</v>
          </cell>
          <cell r="G64">
            <v>0.3714960760818965</v>
          </cell>
          <cell r="H64">
            <v>0.4831058792203064</v>
          </cell>
          <cell r="I64">
            <v>0.45291176176903725</v>
          </cell>
          <cell r="J64">
            <v>0.3429194548448275</v>
          </cell>
          <cell r="K64">
            <v>0.49200384085697307</v>
          </cell>
          <cell r="L64">
            <v>0.46610890186450082</v>
          </cell>
          <cell r="M64">
            <v>0.38457920065362355</v>
          </cell>
          <cell r="N64">
            <v>0.49200384085697307</v>
          </cell>
          <cell r="O64">
            <v>0.3781695473093965</v>
          </cell>
          <cell r="P64">
            <v>0.42811646865214698</v>
          </cell>
          <cell r="Q64" t="str">
            <v/>
          </cell>
          <cell r="R64" t="e">
            <v>#DIV/0!</v>
          </cell>
          <cell r="S64" t="e">
            <v>#DIV/0!</v>
          </cell>
          <cell r="T64" t="e">
            <v>#DIV/0!</v>
          </cell>
          <cell r="U64">
            <v>0.43186627341049583</v>
          </cell>
          <cell r="V64">
            <v>0.45285710668633244</v>
          </cell>
          <cell r="W64" t="str">
            <v>N.A.</v>
          </cell>
          <cell r="X64">
            <v>-2.0990833275836618E-2</v>
          </cell>
          <cell r="Y64" t="str">
            <v>N.A.</v>
          </cell>
        </row>
        <row r="65">
          <cell r="B65" t="str">
            <v>Gross Margin :Total Rev</v>
          </cell>
          <cell r="C65" t="str">
            <v>N.A.</v>
          </cell>
          <cell r="E65">
            <v>0.54059421870546454</v>
          </cell>
          <cell r="F65">
            <v>0.54096062020445368</v>
          </cell>
          <cell r="G65">
            <v>0.54262960896895462</v>
          </cell>
          <cell r="H65">
            <v>0.54096062020445368</v>
          </cell>
          <cell r="I65">
            <v>0.5416309260085983</v>
          </cell>
          <cell r="J65">
            <v>0.54335493752014141</v>
          </cell>
          <cell r="K65">
            <v>0.53995485603267002</v>
          </cell>
          <cell r="L65">
            <v>0.54056689772014832</v>
          </cell>
          <cell r="M65">
            <v>0.5416859534460996</v>
          </cell>
          <cell r="N65">
            <v>0.53995485603267002</v>
          </cell>
          <cell r="O65">
            <v>0.54185678932663595</v>
          </cell>
          <cell r="P65">
            <v>0.540536724396246</v>
          </cell>
          <cell r="Q65" t="str">
            <v/>
          </cell>
          <cell r="R65" t="e">
            <v>#DIV/0!</v>
          </cell>
          <cell r="S65" t="e">
            <v>#DIV/0!</v>
          </cell>
          <cell r="T65" t="e">
            <v>#DIV/0!</v>
          </cell>
          <cell r="U65">
            <v>0.54133487422254134</v>
          </cell>
          <cell r="V65">
            <v>0.54938829961557534</v>
          </cell>
          <cell r="W65" t="str">
            <v>N.A.</v>
          </cell>
          <cell r="X65">
            <v>-8.0534253930339972E-3</v>
          </cell>
          <cell r="Y65" t="str">
            <v>N.A.</v>
          </cell>
        </row>
        <row r="66">
          <cell r="B66" t="str">
            <v>G&amp;A % of total revenue</v>
          </cell>
          <cell r="C66" t="str">
            <v>N.A.</v>
          </cell>
          <cell r="E66">
            <v>2.712647501520676E-2</v>
          </cell>
          <cell r="F66">
            <v>2.6308824477817631E-2</v>
          </cell>
          <cell r="G66">
            <v>2.0025338198760859E-2</v>
          </cell>
          <cell r="H66">
            <v>2.6308824477817631E-2</v>
          </cell>
          <cell r="I66">
            <v>2.4566611012093988E-2</v>
          </cell>
          <cell r="J66">
            <v>1.8776463993122314E-2</v>
          </cell>
          <cell r="K66">
            <v>2.6318882119535467E-2</v>
          </cell>
          <cell r="L66">
            <v>2.7303357335282368E-2</v>
          </cell>
          <cell r="M66">
            <v>2.0551116872095931E-2</v>
          </cell>
          <cell r="N66">
            <v>2.605765007027732E-2</v>
          </cell>
          <cell r="O66">
            <v>2.023379462207224E-2</v>
          </cell>
          <cell r="P66">
            <v>2.2460720572580802E-2</v>
          </cell>
          <cell r="Q66" t="str">
            <v/>
          </cell>
          <cell r="R66" t="str">
            <v>N.A.</v>
          </cell>
          <cell r="S66" t="str">
            <v>N.A.</v>
          </cell>
          <cell r="T66" t="str">
            <v>N.A.</v>
          </cell>
          <cell r="U66">
            <v>2.3445090990258672E-2</v>
          </cell>
          <cell r="V66">
            <v>3.3775651535928271E-2</v>
          </cell>
          <cell r="W66" t="str">
            <v>N.A.</v>
          </cell>
          <cell r="X66">
            <v>-1.0330560545669599E-2</v>
          </cell>
          <cell r="Y66" t="str">
            <v>N.A.</v>
          </cell>
        </row>
        <row r="67">
          <cell r="B67" t="str">
            <v>E.B.I.T.D. : Total Rev</v>
          </cell>
          <cell r="C67" t="str">
            <v>N.A.</v>
          </cell>
          <cell r="E67">
            <v>0.17160397274683856</v>
          </cell>
          <cell r="F67">
            <v>0.15169445426092004</v>
          </cell>
          <cell r="G67">
            <v>0.26783728379215599</v>
          </cell>
          <cell r="H67">
            <v>0.17681292053574219</v>
          </cell>
          <cell r="I67">
            <v>0.20435643781478083</v>
          </cell>
          <cell r="J67">
            <v>0.28690152259928997</v>
          </cell>
          <cell r="K67">
            <v>0.18043773536651408</v>
          </cell>
          <cell r="L67">
            <v>0.19600347437507501</v>
          </cell>
          <cell r="M67">
            <v>0.26109326657530196</v>
          </cell>
          <cell r="N67">
            <v>0.18069896741577218</v>
          </cell>
          <cell r="O67">
            <v>0.26559663111071297</v>
          </cell>
          <cell r="P67">
            <v>0.23102376237160846</v>
          </cell>
          <cell r="Q67" t="str">
            <v/>
          </cell>
          <cell r="R67" t="e">
            <v>#DIV/0!</v>
          </cell>
          <cell r="S67" t="e">
            <v>#DIV/0!</v>
          </cell>
          <cell r="T67" t="e">
            <v>#DIV/0!</v>
          </cell>
          <cell r="U67">
            <v>0.22012965226243639</v>
          </cell>
          <cell r="V67">
            <v>0.28064305746560586</v>
          </cell>
          <cell r="W67" t="str">
            <v>N.A.</v>
          </cell>
          <cell r="X67">
            <v>-6.0513405203169474E-2</v>
          </cell>
          <cell r="Y67" t="str">
            <v>N.A.</v>
          </cell>
        </row>
        <row r="68">
          <cell r="B68" t="str">
            <v>No of Concession Transactions</v>
          </cell>
          <cell r="E68">
            <v>20</v>
          </cell>
          <cell r="F68">
            <v>23</v>
          </cell>
          <cell r="G68">
            <v>25</v>
          </cell>
          <cell r="H68">
            <v>20</v>
          </cell>
          <cell r="I68">
            <v>21</v>
          </cell>
          <cell r="J68">
            <v>28</v>
          </cell>
          <cell r="K68">
            <v>22</v>
          </cell>
          <cell r="L68">
            <v>25</v>
          </cell>
          <cell r="M68">
            <v>28</v>
          </cell>
          <cell r="N68">
            <v>21.253</v>
          </cell>
          <cell r="O68">
            <v>30</v>
          </cell>
          <cell r="P68">
            <v>30</v>
          </cell>
          <cell r="Q68" t="str">
            <v/>
          </cell>
          <cell r="R68">
            <v>20.744</v>
          </cell>
          <cell r="S68">
            <v>21.744</v>
          </cell>
          <cell r="T68">
            <v>22.744</v>
          </cell>
          <cell r="U68">
            <v>293.25299999999999</v>
          </cell>
          <cell r="V68">
            <v>221</v>
          </cell>
          <cell r="W68" t="str">
            <v>N.A.</v>
          </cell>
          <cell r="X68">
            <v>72.252999999999986</v>
          </cell>
          <cell r="Y68" t="str">
            <v>N.A.</v>
          </cell>
        </row>
        <row r="69">
          <cell r="B69" t="str">
            <v>Strike Rate %(No of Trans/Adm)</v>
          </cell>
          <cell r="E69">
            <v>0.22988505747126436</v>
          </cell>
          <cell r="F69">
            <v>0.25555555555555554</v>
          </cell>
          <cell r="G69">
            <v>0.20833333333333334</v>
          </cell>
          <cell r="H69">
            <v>0.22222222222222221</v>
          </cell>
          <cell r="I69">
            <v>0.21875</v>
          </cell>
          <cell r="J69">
            <v>0.2153846153846154</v>
          </cell>
          <cell r="K69">
            <v>0.24444444444444444</v>
          </cell>
          <cell r="L69">
            <v>0.26315789473684209</v>
          </cell>
          <cell r="M69">
            <v>0.23728813559322035</v>
          </cell>
          <cell r="N69">
            <v>0.23614444444444443</v>
          </cell>
          <cell r="O69">
            <v>0.25</v>
          </cell>
          <cell r="P69">
            <v>0.28301886792452829</v>
          </cell>
          <cell r="Q69" t="str">
            <v/>
          </cell>
          <cell r="R69" t="e">
            <v>#DIV/0!</v>
          </cell>
          <cell r="S69" t="e">
            <v>#DIV/0!</v>
          </cell>
          <cell r="T69" t="e">
            <v>#DIV/0!</v>
          </cell>
          <cell r="U69">
            <v>0.23803003246753246</v>
          </cell>
          <cell r="V69">
            <v>0.32595870206489674</v>
          </cell>
          <cell r="W69" t="str">
            <v>N.A.</v>
          </cell>
          <cell r="X69">
            <v>-8.7928669597364284E-2</v>
          </cell>
          <cell r="Y69" t="str">
            <v>N.A.</v>
          </cell>
        </row>
        <row r="70">
          <cell r="B70" t="str">
            <v>Ave Sales (Total Sale/No of Trans) (S$)</v>
          </cell>
          <cell r="E70">
            <v>5.22</v>
          </cell>
          <cell r="F70">
            <v>4.6956521739130439</v>
          </cell>
          <cell r="G70">
            <v>5.76</v>
          </cell>
          <cell r="H70">
            <v>5.4</v>
          </cell>
          <cell r="I70">
            <v>5.4857142857142849</v>
          </cell>
          <cell r="J70">
            <v>5.5714285714285712</v>
          </cell>
          <cell r="K70">
            <v>4.9090909090909092</v>
          </cell>
          <cell r="L70">
            <v>4.5599999999999996</v>
          </cell>
          <cell r="M70">
            <v>5.0571428571428569</v>
          </cell>
          <cell r="N70">
            <v>5.0816355338069918</v>
          </cell>
          <cell r="O70">
            <v>4.8</v>
          </cell>
          <cell r="P70">
            <v>4.24</v>
          </cell>
          <cell r="Q70" t="str">
            <v/>
          </cell>
          <cell r="R70">
            <v>0</v>
          </cell>
          <cell r="S70">
            <v>0</v>
          </cell>
          <cell r="T70">
            <v>0</v>
          </cell>
          <cell r="U70">
            <v>5.0413806508373318</v>
          </cell>
          <cell r="V70">
            <v>3.5452850678733032</v>
          </cell>
          <cell r="W70" t="str">
            <v>N.A.</v>
          </cell>
          <cell r="X70">
            <v>1.4960955829640286</v>
          </cell>
          <cell r="Y70" t="str">
            <v>N.A.</v>
          </cell>
        </row>
        <row r="71">
          <cell r="B71" t="str">
            <v xml:space="preserve">Total Concession Combo Sales </v>
          </cell>
          <cell r="E71">
            <v>49</v>
          </cell>
          <cell r="F71">
            <v>50</v>
          </cell>
          <cell r="G71">
            <v>58</v>
          </cell>
          <cell r="H71">
            <v>43</v>
          </cell>
          <cell r="I71">
            <v>46</v>
          </cell>
          <cell r="J71">
            <v>68</v>
          </cell>
          <cell r="K71">
            <v>47</v>
          </cell>
          <cell r="L71">
            <v>52</v>
          </cell>
          <cell r="M71">
            <v>59</v>
          </cell>
          <cell r="N71">
            <v>45</v>
          </cell>
          <cell r="O71">
            <v>64</v>
          </cell>
          <cell r="P71">
            <v>61</v>
          </cell>
          <cell r="Q71" t="str">
            <v/>
          </cell>
          <cell r="R71">
            <v>43.881999999999998</v>
          </cell>
          <cell r="S71">
            <v>44.881999999999998</v>
          </cell>
          <cell r="T71">
            <v>45.881999999999998</v>
          </cell>
          <cell r="U71">
            <v>642</v>
          </cell>
          <cell r="V71">
            <v>321</v>
          </cell>
          <cell r="W71" t="str">
            <v>N.A.</v>
          </cell>
          <cell r="X71">
            <v>321</v>
          </cell>
          <cell r="Y71" t="str">
            <v>N.A.</v>
          </cell>
        </row>
        <row r="72">
          <cell r="B72" t="str">
            <v>Combo Sales as % of Total Sales</v>
          </cell>
          <cell r="E72">
            <v>0.46934865900383144</v>
          </cell>
          <cell r="F72">
            <v>0.46296296296296297</v>
          </cell>
          <cell r="G72">
            <v>0.40277777777777779</v>
          </cell>
          <cell r="H72">
            <v>0.39814814814814814</v>
          </cell>
          <cell r="I72">
            <v>0.39930555555555558</v>
          </cell>
          <cell r="J72">
            <v>0.4358974358974359</v>
          </cell>
          <cell r="K72">
            <v>0.43518518518518517</v>
          </cell>
          <cell r="L72">
            <v>0.45614035087719296</v>
          </cell>
          <cell r="M72">
            <v>0.41666666666666669</v>
          </cell>
          <cell r="N72">
            <v>0.41666666666666669</v>
          </cell>
          <cell r="O72">
            <v>0.44444444444444442</v>
          </cell>
          <cell r="P72">
            <v>0.47955974842767302</v>
          </cell>
          <cell r="Q72" t="str">
            <v/>
          </cell>
          <cell r="R72" t="e">
            <v>#DIV/0!</v>
          </cell>
          <cell r="S72" t="e">
            <v>#DIV/0!</v>
          </cell>
          <cell r="T72" t="e">
            <v>#DIV/0!</v>
          </cell>
          <cell r="U72">
            <v>0.43425324675324678</v>
          </cell>
          <cell r="V72">
            <v>0.4096958805781179</v>
          </cell>
          <cell r="W72" t="str">
            <v>N.A.</v>
          </cell>
          <cell r="X72">
            <v>2.4557366175128881E-2</v>
          </cell>
          <cell r="Y72" t="str">
            <v>N.A.</v>
          </cell>
        </row>
        <row r="73">
          <cell r="B73" t="str">
            <v>No of Payroll hours Paid</v>
          </cell>
          <cell r="E73">
            <v>4</v>
          </cell>
          <cell r="F73">
            <v>4</v>
          </cell>
          <cell r="G73">
            <v>5</v>
          </cell>
          <cell r="H73">
            <v>4</v>
          </cell>
          <cell r="I73">
            <v>4</v>
          </cell>
          <cell r="J73">
            <v>5</v>
          </cell>
          <cell r="K73">
            <v>4</v>
          </cell>
          <cell r="L73">
            <v>4</v>
          </cell>
          <cell r="M73">
            <v>5</v>
          </cell>
          <cell r="N73">
            <v>4</v>
          </cell>
          <cell r="O73">
            <v>4</v>
          </cell>
          <cell r="P73">
            <v>5</v>
          </cell>
          <cell r="Q73" t="str">
            <v/>
          </cell>
          <cell r="R73">
            <v>4.5860000000000003</v>
          </cell>
          <cell r="S73">
            <v>4.5860000000000003</v>
          </cell>
          <cell r="T73">
            <v>4.5860000000000003</v>
          </cell>
          <cell r="U73">
            <v>92</v>
          </cell>
          <cell r="V73">
            <v>57</v>
          </cell>
          <cell r="W73" t="str">
            <v>N.A.</v>
          </cell>
          <cell r="X73">
            <v>35</v>
          </cell>
          <cell r="Y73" t="str">
            <v>N.A.</v>
          </cell>
        </row>
        <row r="74">
          <cell r="B74" t="str">
            <v>Admissions/labour hour paid</v>
          </cell>
          <cell r="E74">
            <v>12.428571428571429</v>
          </cell>
          <cell r="F74">
            <v>12.857142857142858</v>
          </cell>
          <cell r="G74">
            <v>13.333333333333334</v>
          </cell>
          <cell r="H74">
            <v>12.857142857142858</v>
          </cell>
          <cell r="I74">
            <v>13.714285714285714</v>
          </cell>
          <cell r="J74">
            <v>14.444444444444445</v>
          </cell>
          <cell r="K74">
            <v>12.857142857142858</v>
          </cell>
          <cell r="L74">
            <v>13.571428571428571</v>
          </cell>
          <cell r="M74">
            <v>14.75</v>
          </cell>
          <cell r="N74">
            <v>12.857142857142858</v>
          </cell>
          <cell r="O74">
            <v>13.333333333333334</v>
          </cell>
          <cell r="P74">
            <v>13.25</v>
          </cell>
          <cell r="Q74" t="str">
            <v/>
          </cell>
          <cell r="R74">
            <v>0</v>
          </cell>
          <cell r="S74">
            <v>0</v>
          </cell>
          <cell r="T74">
            <v>0</v>
          </cell>
          <cell r="U74">
            <v>13.391304347826088</v>
          </cell>
          <cell r="V74">
            <v>11.894736842105264</v>
          </cell>
          <cell r="W74" t="str">
            <v>N.A.</v>
          </cell>
          <cell r="X74">
            <v>1.4965675057208241</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32.08625</v>
          </cell>
          <cell r="W77">
            <v>0</v>
          </cell>
          <cell r="X77">
            <v>-4.8987499999999997</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10.821999999999999</v>
          </cell>
          <cell r="W78">
            <v>0</v>
          </cell>
          <cell r="X78">
            <v>13.178000000000001</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5.6243333333333325</v>
          </cell>
          <cell r="F82">
            <v>5.6243333333333325</v>
          </cell>
          <cell r="G82">
            <v>5.6243333333333325</v>
          </cell>
          <cell r="H82">
            <v>5.6243333333333325</v>
          </cell>
          <cell r="I82">
            <v>5.6243333333333325</v>
          </cell>
          <cell r="J82">
            <v>5.6243333333333325</v>
          </cell>
          <cell r="K82">
            <v>5.6243333333333325</v>
          </cell>
          <cell r="L82">
            <v>5.6243333333333325</v>
          </cell>
          <cell r="M82">
            <v>5.6243333333333325</v>
          </cell>
          <cell r="N82">
            <v>5.6243333333333325</v>
          </cell>
          <cell r="O82">
            <v>5.6243333333333325</v>
          </cell>
          <cell r="P82">
            <v>5.6243333333333325</v>
          </cell>
          <cell r="T82">
            <v>0</v>
          </cell>
          <cell r="U82">
            <v>67.49199999999999</v>
          </cell>
          <cell r="V82">
            <v>34.58</v>
          </cell>
          <cell r="W82">
            <v>0</v>
          </cell>
          <cell r="X82">
            <v>32.911999999999992</v>
          </cell>
          <cell r="Y82">
            <v>67.49199999999999</v>
          </cell>
        </row>
        <row r="83">
          <cell r="C83">
            <v>0</v>
          </cell>
          <cell r="E83">
            <v>9.8899583333333325</v>
          </cell>
          <cell r="F83">
            <v>9.8899583333333325</v>
          </cell>
          <cell r="G83">
            <v>9.8899583333333325</v>
          </cell>
          <cell r="H83">
            <v>9.8899583333333325</v>
          </cell>
          <cell r="I83">
            <v>9.8899583333333325</v>
          </cell>
          <cell r="J83">
            <v>9.8899583333333325</v>
          </cell>
          <cell r="K83">
            <v>9.8899583333333325</v>
          </cell>
          <cell r="L83">
            <v>9.8899583333333325</v>
          </cell>
          <cell r="M83">
            <v>9.8899583333333325</v>
          </cell>
          <cell r="N83">
            <v>9.8899583333333325</v>
          </cell>
          <cell r="O83">
            <v>9.8899583333333325</v>
          </cell>
          <cell r="P83">
            <v>9.8899583333333325</v>
          </cell>
          <cell r="R83">
            <v>0</v>
          </cell>
          <cell r="S83">
            <v>0</v>
          </cell>
          <cell r="T83">
            <v>0</v>
          </cell>
          <cell r="U83">
            <v>118.67949999999999</v>
          </cell>
          <cell r="V83">
            <v>77.488249999999994</v>
          </cell>
          <cell r="W83">
            <v>0</v>
          </cell>
          <cell r="X83">
            <v>41.191249999999997</v>
          </cell>
          <cell r="Y83">
            <v>118.67949999999999</v>
          </cell>
        </row>
        <row r="84">
          <cell r="X84" t="str">
            <v/>
          </cell>
          <cell r="Y84" t="str">
            <v/>
          </cell>
        </row>
        <row r="85">
          <cell r="B85" t="str">
            <v>10 Other Cost</v>
          </cell>
          <cell r="X85" t="str">
            <v/>
          </cell>
          <cell r="Y85" t="str">
            <v/>
          </cell>
        </row>
        <row r="86">
          <cell r="A86">
            <v>61</v>
          </cell>
          <cell r="B86" t="str">
            <v>Authors Rights</v>
          </cell>
          <cell r="E86">
            <v>1.1832</v>
          </cell>
          <cell r="F86">
            <v>1.224</v>
          </cell>
          <cell r="G86">
            <v>1.6320000000000001</v>
          </cell>
          <cell r="H86">
            <v>1.224</v>
          </cell>
          <cell r="I86">
            <v>1.3055999999999999</v>
          </cell>
          <cell r="J86">
            <v>1.768</v>
          </cell>
          <cell r="K86">
            <v>1.224</v>
          </cell>
          <cell r="L86">
            <v>1.292</v>
          </cell>
          <cell r="M86">
            <v>1.6048</v>
          </cell>
          <cell r="N86">
            <v>1.224</v>
          </cell>
          <cell r="O86">
            <v>1.6320000000000001</v>
          </cell>
          <cell r="P86">
            <v>1.4416</v>
          </cell>
          <cell r="U86">
            <v>16.755199999999999</v>
          </cell>
          <cell r="V86">
            <v>8.8581220000000016</v>
          </cell>
          <cell r="W86">
            <v>0</v>
          </cell>
          <cell r="X86">
            <v>7.8970779999999969</v>
          </cell>
          <cell r="Y86">
            <v>16.755199999999999</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1.1832</v>
          </cell>
          <cell r="F91">
            <v>1.224</v>
          </cell>
          <cell r="G91">
            <v>1.6320000000000001</v>
          </cell>
          <cell r="H91">
            <v>1.224</v>
          </cell>
          <cell r="I91">
            <v>1.3055999999999999</v>
          </cell>
          <cell r="J91">
            <v>1.768</v>
          </cell>
          <cell r="K91">
            <v>1.224</v>
          </cell>
          <cell r="L91">
            <v>1.292</v>
          </cell>
          <cell r="M91">
            <v>1.6048</v>
          </cell>
          <cell r="N91">
            <v>1.224</v>
          </cell>
          <cell r="O91">
            <v>1.6320000000000001</v>
          </cell>
          <cell r="P91">
            <v>1.4416</v>
          </cell>
          <cell r="U91">
            <v>16.755199999999999</v>
          </cell>
          <cell r="V91">
            <v>8.8581220000000016</v>
          </cell>
          <cell r="W91">
            <v>0</v>
          </cell>
          <cell r="X91">
            <v>7.8970779999999969</v>
          </cell>
          <cell r="Y91">
            <v>16.755199999999999</v>
          </cell>
        </row>
        <row r="92">
          <cell r="X92" t="str">
            <v/>
          </cell>
          <cell r="Y92" t="str">
            <v/>
          </cell>
        </row>
        <row r="93">
          <cell r="B93" t="str">
            <v>11 Direct Payroll</v>
          </cell>
          <cell r="X93" t="str">
            <v/>
          </cell>
          <cell r="Y93" t="str">
            <v/>
          </cell>
        </row>
        <row r="94">
          <cell r="A94">
            <v>66</v>
          </cell>
          <cell r="B94" t="str">
            <v>Salaries</v>
          </cell>
          <cell r="E94">
            <v>40.119659546494248</v>
          </cell>
          <cell r="F94">
            <v>40.119659546494248</v>
          </cell>
          <cell r="G94">
            <v>41.219659546494249</v>
          </cell>
          <cell r="H94">
            <v>40.119659546494248</v>
          </cell>
          <cell r="I94">
            <v>40.119659546494248</v>
          </cell>
          <cell r="J94">
            <v>41.219659546494249</v>
          </cell>
          <cell r="K94">
            <v>40.92047609379425</v>
          </cell>
          <cell r="L94">
            <v>40.92047609379425</v>
          </cell>
          <cell r="M94">
            <v>42.020476093794251</v>
          </cell>
          <cell r="N94">
            <v>40.92047609379425</v>
          </cell>
          <cell r="O94">
            <v>42.020476093794251</v>
          </cell>
          <cell r="P94">
            <v>42.020476093794251</v>
          </cell>
          <cell r="T94">
            <v>0</v>
          </cell>
          <cell r="U94">
            <v>491.74081384173098</v>
          </cell>
          <cell r="V94">
            <v>278.19983500000006</v>
          </cell>
          <cell r="W94">
            <v>0</v>
          </cell>
          <cell r="X94">
            <v>213.54097884173092</v>
          </cell>
          <cell r="Y94">
            <v>491.74081384173098</v>
          </cell>
        </row>
        <row r="95">
          <cell r="A95">
            <v>67</v>
          </cell>
          <cell r="B95" t="str">
            <v>Bonus/Commission</v>
          </cell>
          <cell r="E95">
            <v>2.0224695833333333</v>
          </cell>
          <cell r="F95">
            <v>2.0224695833333333</v>
          </cell>
          <cell r="G95">
            <v>2.0224695833333333</v>
          </cell>
          <cell r="H95">
            <v>2.0224695833333333</v>
          </cell>
          <cell r="I95">
            <v>2.0224695833333333</v>
          </cell>
          <cell r="J95">
            <v>2.0224695833333333</v>
          </cell>
          <cell r="K95">
            <v>2.0224695833333333</v>
          </cell>
          <cell r="L95">
            <v>2.0224695833333333</v>
          </cell>
          <cell r="M95">
            <v>2.0224695833333333</v>
          </cell>
          <cell r="N95">
            <v>2.0224695833333333</v>
          </cell>
          <cell r="O95">
            <v>2.0224695833333333</v>
          </cell>
          <cell r="P95">
            <v>2.0224695833333333</v>
          </cell>
          <cell r="T95">
            <v>0</v>
          </cell>
          <cell r="U95">
            <v>24.269634999999997</v>
          </cell>
          <cell r="V95">
            <v>18.586883333333336</v>
          </cell>
          <cell r="W95">
            <v>0</v>
          </cell>
          <cell r="X95">
            <v>5.6827516666666611</v>
          </cell>
          <cell r="Y95">
            <v>24.269634999999997</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4.76</v>
          </cell>
          <cell r="W97">
            <v>0</v>
          </cell>
          <cell r="X97">
            <v>1.8760000000000003</v>
          </cell>
          <cell r="Y97">
            <v>6.6360000000000001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T98">
            <v>0</v>
          </cell>
          <cell r="U98">
            <v>9.4127999999999989</v>
          </cell>
          <cell r="V98">
            <v>5.4904000000000011</v>
          </cell>
          <cell r="W98">
            <v>0</v>
          </cell>
          <cell r="X98">
            <v>3.9223999999999979</v>
          </cell>
          <cell r="Y98">
            <v>9.4127999999999989</v>
          </cell>
        </row>
        <row r="99">
          <cell r="C99">
            <v>0</v>
          </cell>
          <cell r="E99">
            <v>43.479529129827576</v>
          </cell>
          <cell r="F99">
            <v>43.479529129827576</v>
          </cell>
          <cell r="G99">
            <v>44.579529129827577</v>
          </cell>
          <cell r="H99">
            <v>43.479529129827576</v>
          </cell>
          <cell r="I99">
            <v>43.479529129827576</v>
          </cell>
          <cell r="J99">
            <v>44.579529129827577</v>
          </cell>
          <cell r="K99">
            <v>44.280345677127578</v>
          </cell>
          <cell r="L99">
            <v>44.280345677127578</v>
          </cell>
          <cell r="M99">
            <v>45.380345677127579</v>
          </cell>
          <cell r="N99">
            <v>44.280345677127578</v>
          </cell>
          <cell r="O99">
            <v>45.380345677127579</v>
          </cell>
          <cell r="P99">
            <v>45.380345677127579</v>
          </cell>
          <cell r="R99">
            <v>0</v>
          </cell>
          <cell r="S99">
            <v>0</v>
          </cell>
          <cell r="T99">
            <v>0</v>
          </cell>
          <cell r="U99">
            <v>532.05924884173089</v>
          </cell>
          <cell r="V99">
            <v>307.03711833333341</v>
          </cell>
          <cell r="W99">
            <v>0</v>
          </cell>
          <cell r="X99">
            <v>225.02213050839748</v>
          </cell>
          <cell r="Y99">
            <v>532.05924884173089</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9.6349999999999998</v>
          </cell>
          <cell r="W102">
            <v>0</v>
          </cell>
          <cell r="X102">
            <v>5.9649999999999999</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18.335833333333333</v>
          </cell>
          <cell r="W104">
            <v>0</v>
          </cell>
          <cell r="X104">
            <v>5.6641666666666666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6.3579999999999988</v>
          </cell>
          <cell r="W105">
            <v>0</v>
          </cell>
          <cell r="X105">
            <v>5.6420000000000012</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1.5549999999999999</v>
          </cell>
          <cell r="W106">
            <v>0</v>
          </cell>
          <cell r="X106">
            <v>4.4450000000000003</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0.24</v>
          </cell>
          <cell r="F108">
            <v>0.24</v>
          </cell>
          <cell r="G108">
            <v>0.24</v>
          </cell>
          <cell r="H108">
            <v>0.24</v>
          </cell>
          <cell r="I108">
            <v>0.24</v>
          </cell>
          <cell r="J108">
            <v>0.24</v>
          </cell>
          <cell r="K108">
            <v>0.24</v>
          </cell>
          <cell r="L108">
            <v>0.24</v>
          </cell>
          <cell r="M108">
            <v>0.24</v>
          </cell>
          <cell r="N108">
            <v>0.24</v>
          </cell>
          <cell r="O108">
            <v>0.24</v>
          </cell>
          <cell r="P108">
            <v>0.24</v>
          </cell>
          <cell r="T108">
            <v>0</v>
          </cell>
          <cell r="U108">
            <v>2.88</v>
          </cell>
          <cell r="V108">
            <v>3.8674779999999984</v>
          </cell>
          <cell r="W108">
            <v>0</v>
          </cell>
          <cell r="X108">
            <v>-0.98747799999999764</v>
          </cell>
          <cell r="Y108">
            <v>2.88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6.4480000000000004</v>
          </cell>
          <cell r="F111">
            <v>6.4480000000000004</v>
          </cell>
          <cell r="G111">
            <v>6.24</v>
          </cell>
          <cell r="H111">
            <v>6.4480000000000004</v>
          </cell>
          <cell r="I111">
            <v>6.24</v>
          </cell>
          <cell r="J111">
            <v>6.4480000000000004</v>
          </cell>
          <cell r="K111">
            <v>6.4480000000000004</v>
          </cell>
          <cell r="L111">
            <v>8.3239999999999998</v>
          </cell>
          <cell r="M111">
            <v>6.4480000000000004</v>
          </cell>
          <cell r="N111">
            <v>6.24</v>
          </cell>
          <cell r="O111">
            <v>6.4480000000000004</v>
          </cell>
          <cell r="P111">
            <v>6.24</v>
          </cell>
          <cell r="T111">
            <v>0</v>
          </cell>
          <cell r="U111">
            <v>78.42</v>
          </cell>
          <cell r="V111">
            <v>56.227000000000004</v>
          </cell>
          <cell r="W111">
            <v>0</v>
          </cell>
          <cell r="X111">
            <v>22.192999999999998</v>
          </cell>
          <cell r="Y111">
            <v>78.42</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29.887999999999998</v>
          </cell>
          <cell r="W112">
            <v>0</v>
          </cell>
          <cell r="X112">
            <v>18.112000000000002</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10.143000000000001</v>
          </cell>
          <cell r="W113">
            <v>0</v>
          </cell>
          <cell r="X113">
            <v>-2.9430000000000023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2.629</v>
          </cell>
          <cell r="W114">
            <v>0</v>
          </cell>
          <cell r="X114">
            <v>-0.22900000000000009</v>
          </cell>
          <cell r="Y114">
            <v>2.4</v>
          </cell>
        </row>
        <row r="115">
          <cell r="A115">
            <v>84</v>
          </cell>
          <cell r="B115" t="str">
            <v>Freight</v>
          </cell>
          <cell r="E115">
            <v>0</v>
          </cell>
          <cell r="F115">
            <v>0</v>
          </cell>
          <cell r="G115">
            <v>0</v>
          </cell>
          <cell r="H115">
            <v>0</v>
          </cell>
          <cell r="I115">
            <v>0</v>
          </cell>
          <cell r="J115">
            <v>0</v>
          </cell>
          <cell r="K115">
            <v>0</v>
          </cell>
          <cell r="L115">
            <v>0</v>
          </cell>
          <cell r="M115">
            <v>0</v>
          </cell>
          <cell r="N115">
            <v>0</v>
          </cell>
          <cell r="O115">
            <v>0</v>
          </cell>
          <cell r="P115">
            <v>0</v>
          </cell>
          <cell r="T115">
            <v>0</v>
          </cell>
          <cell r="U115">
            <v>0</v>
          </cell>
          <cell r="V115">
            <v>12.696</v>
          </cell>
          <cell r="W115">
            <v>0</v>
          </cell>
          <cell r="X115">
            <v>-12.696</v>
          </cell>
          <cell r="Y115">
            <v>0</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2.5</v>
          </cell>
          <cell r="F117">
            <v>2.5</v>
          </cell>
          <cell r="G117">
            <v>2.5</v>
          </cell>
          <cell r="H117">
            <v>2.5</v>
          </cell>
          <cell r="I117">
            <v>2.5</v>
          </cell>
          <cell r="J117">
            <v>2.5</v>
          </cell>
          <cell r="K117">
            <v>2.5</v>
          </cell>
          <cell r="L117">
            <v>2.5</v>
          </cell>
          <cell r="M117">
            <v>2.5</v>
          </cell>
          <cell r="N117">
            <v>2.5</v>
          </cell>
          <cell r="O117">
            <v>2.5</v>
          </cell>
          <cell r="P117">
            <v>2.5</v>
          </cell>
          <cell r="T117">
            <v>0</v>
          </cell>
          <cell r="U117">
            <v>30</v>
          </cell>
          <cell r="V117">
            <v>27.247</v>
          </cell>
          <cell r="W117">
            <v>0</v>
          </cell>
          <cell r="X117">
            <v>2.7530000000000001</v>
          </cell>
          <cell r="Y117">
            <v>30</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0.55979529129827588</v>
          </cell>
          <cell r="F119">
            <v>0.55979529129827588</v>
          </cell>
          <cell r="G119">
            <v>0.57079529129827589</v>
          </cell>
          <cell r="H119">
            <v>0.55979529129827588</v>
          </cell>
          <cell r="I119">
            <v>0.55979529129827588</v>
          </cell>
          <cell r="J119">
            <v>0.57079529129827589</v>
          </cell>
          <cell r="K119">
            <v>0.56780345677127586</v>
          </cell>
          <cell r="L119">
            <v>0.56780345677127586</v>
          </cell>
          <cell r="M119">
            <v>0.57880345677127587</v>
          </cell>
          <cell r="N119">
            <v>0.56780345677127586</v>
          </cell>
          <cell r="O119">
            <v>0.57880345677127587</v>
          </cell>
          <cell r="P119">
            <v>0.57880345677127587</v>
          </cell>
          <cell r="T119">
            <v>0</v>
          </cell>
          <cell r="U119">
            <v>6.8205924884173097</v>
          </cell>
          <cell r="V119">
            <v>5.0430672000000012</v>
          </cell>
          <cell r="W119">
            <v>0</v>
          </cell>
          <cell r="X119">
            <v>1.7775252884173085</v>
          </cell>
          <cell r="Y119">
            <v>6.8205924884173097</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8.8000000000000007</v>
          </cell>
          <cell r="W120">
            <v>0</v>
          </cell>
          <cell r="X120">
            <v>6.8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1.44</v>
          </cell>
          <cell r="W124">
            <v>0</v>
          </cell>
          <cell r="X124">
            <v>2.16</v>
          </cell>
          <cell r="Y124">
            <v>3.6</v>
          </cell>
        </row>
        <row r="125">
          <cell r="C125">
            <v>0</v>
          </cell>
          <cell r="E125">
            <v>20.947795291298277</v>
          </cell>
          <cell r="F125">
            <v>20.947795291298277</v>
          </cell>
          <cell r="G125">
            <v>20.750795291298278</v>
          </cell>
          <cell r="H125">
            <v>20.947795291298277</v>
          </cell>
          <cell r="I125">
            <v>20.739795291298279</v>
          </cell>
          <cell r="J125">
            <v>20.958795291298276</v>
          </cell>
          <cell r="K125">
            <v>20.955803456771278</v>
          </cell>
          <cell r="L125">
            <v>22.831803456771279</v>
          </cell>
          <cell r="M125">
            <v>20.966803456771277</v>
          </cell>
          <cell r="N125">
            <v>20.74780345677128</v>
          </cell>
          <cell r="O125">
            <v>20.966803456771277</v>
          </cell>
          <cell r="P125">
            <v>20.758803456771279</v>
          </cell>
          <cell r="R125">
            <v>0</v>
          </cell>
          <cell r="S125">
            <v>0</v>
          </cell>
          <cell r="T125">
            <v>0</v>
          </cell>
          <cell r="U125">
            <v>252.52059248841729</v>
          </cell>
          <cell r="V125">
            <v>193.86437853333331</v>
          </cell>
          <cell r="W125">
            <v>0</v>
          </cell>
          <cell r="X125">
            <v>58.656213955083985</v>
          </cell>
          <cell r="Y125">
            <v>252.52059248841729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8" refreshError="1"/>
      <sheetData sheetId="29" refreshError="1">
        <row r="11">
          <cell r="A11">
            <v>1</v>
          </cell>
          <cell r="B11" t="str">
            <v>Net Film Revenue</v>
          </cell>
          <cell r="E11">
            <v>0</v>
          </cell>
          <cell r="F11">
            <v>0</v>
          </cell>
          <cell r="G11">
            <v>0</v>
          </cell>
          <cell r="H11">
            <v>0</v>
          </cell>
          <cell r="I11">
            <v>0</v>
          </cell>
          <cell r="J11">
            <v>0</v>
          </cell>
          <cell r="K11">
            <v>0</v>
          </cell>
          <cell r="L11">
            <v>0</v>
          </cell>
          <cell r="M11">
            <v>0</v>
          </cell>
          <cell r="N11">
            <v>0</v>
          </cell>
          <cell r="O11">
            <v>0</v>
          </cell>
          <cell r="P11">
            <v>0</v>
          </cell>
          <cell r="Q11">
            <v>0</v>
          </cell>
          <cell r="T11">
            <v>0</v>
          </cell>
          <cell r="U11">
            <v>0</v>
          </cell>
          <cell r="V11">
            <v>0</v>
          </cell>
          <cell r="W11">
            <v>0</v>
          </cell>
          <cell r="X11">
            <v>0</v>
          </cell>
          <cell r="Y11">
            <v>0</v>
          </cell>
        </row>
        <row r="12">
          <cell r="A12">
            <v>2</v>
          </cell>
          <cell r="B12" t="str">
            <v>Concession Sales</v>
          </cell>
          <cell r="E12">
            <v>0</v>
          </cell>
          <cell r="F12">
            <v>0</v>
          </cell>
          <cell r="G12">
            <v>0</v>
          </cell>
          <cell r="H12">
            <v>0</v>
          </cell>
          <cell r="I12">
            <v>0</v>
          </cell>
          <cell r="J12">
            <v>0</v>
          </cell>
          <cell r="K12">
            <v>0</v>
          </cell>
          <cell r="L12">
            <v>0</v>
          </cell>
          <cell r="M12">
            <v>0</v>
          </cell>
          <cell r="N12">
            <v>0</v>
          </cell>
          <cell r="O12">
            <v>0</v>
          </cell>
          <cell r="P12">
            <v>0</v>
          </cell>
          <cell r="T12">
            <v>0</v>
          </cell>
          <cell r="U12">
            <v>0</v>
          </cell>
          <cell r="V12">
            <v>0</v>
          </cell>
          <cell r="W12">
            <v>0</v>
          </cell>
          <cell r="X12">
            <v>0</v>
          </cell>
          <cell r="Y12">
            <v>0</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0</v>
          </cell>
          <cell r="F15">
            <v>0</v>
          </cell>
          <cell r="G15">
            <v>0</v>
          </cell>
          <cell r="H15">
            <v>0</v>
          </cell>
          <cell r="I15">
            <v>0</v>
          </cell>
          <cell r="J15">
            <v>0</v>
          </cell>
          <cell r="K15">
            <v>0</v>
          </cell>
          <cell r="L15">
            <v>0</v>
          </cell>
          <cell r="M15">
            <v>0</v>
          </cell>
          <cell r="N15">
            <v>0</v>
          </cell>
          <cell r="O15">
            <v>0</v>
          </cell>
          <cell r="P15">
            <v>0</v>
          </cell>
          <cell r="T15">
            <v>0</v>
          </cell>
          <cell r="U15">
            <v>0</v>
          </cell>
          <cell r="V15">
            <v>0</v>
          </cell>
          <cell r="W15">
            <v>0</v>
          </cell>
          <cell r="X15">
            <v>0</v>
          </cell>
          <cell r="Y15">
            <v>0</v>
          </cell>
        </row>
        <row r="16">
          <cell r="A16">
            <v>6</v>
          </cell>
          <cell r="B16" t="str">
            <v>Other Income</v>
          </cell>
          <cell r="C16">
            <v>0</v>
          </cell>
          <cell r="E16">
            <v>0.5</v>
          </cell>
          <cell r="F16">
            <v>0.5</v>
          </cell>
          <cell r="G16">
            <v>0.5</v>
          </cell>
          <cell r="H16">
            <v>0.5</v>
          </cell>
          <cell r="I16">
            <v>0.5</v>
          </cell>
          <cell r="J16">
            <v>0.5</v>
          </cell>
          <cell r="K16">
            <v>0.5</v>
          </cell>
          <cell r="L16">
            <v>0.5</v>
          </cell>
          <cell r="M16">
            <v>0.5</v>
          </cell>
          <cell r="N16">
            <v>0.5</v>
          </cell>
          <cell r="O16">
            <v>0.5</v>
          </cell>
          <cell r="P16">
            <v>0.5</v>
          </cell>
          <cell r="R16">
            <v>0</v>
          </cell>
          <cell r="S16">
            <v>0</v>
          </cell>
          <cell r="T16">
            <v>0</v>
          </cell>
          <cell r="U16">
            <v>6</v>
          </cell>
          <cell r="V16">
            <v>13.6</v>
          </cell>
          <cell r="W16">
            <v>5.0979999999999999</v>
          </cell>
          <cell r="X16">
            <v>-7.6</v>
          </cell>
          <cell r="Y16">
            <v>0.90200000000000014</v>
          </cell>
        </row>
        <row r="17">
          <cell r="B17" t="str">
            <v>TOTAL REVENUE</v>
          </cell>
          <cell r="C17">
            <v>0</v>
          </cell>
          <cell r="E17">
            <v>0.5</v>
          </cell>
          <cell r="F17">
            <v>0.5</v>
          </cell>
          <cell r="G17">
            <v>0.5</v>
          </cell>
          <cell r="H17">
            <v>0.5</v>
          </cell>
          <cell r="I17">
            <v>0.5</v>
          </cell>
          <cell r="J17">
            <v>0.5</v>
          </cell>
          <cell r="K17">
            <v>0.5</v>
          </cell>
          <cell r="L17">
            <v>0.5</v>
          </cell>
          <cell r="M17">
            <v>0.5</v>
          </cell>
          <cell r="N17">
            <v>0.5</v>
          </cell>
          <cell r="O17">
            <v>0.5</v>
          </cell>
          <cell r="P17">
            <v>0.5</v>
          </cell>
          <cell r="R17">
            <v>0</v>
          </cell>
          <cell r="S17">
            <v>0</v>
          </cell>
          <cell r="T17">
            <v>0</v>
          </cell>
          <cell r="U17">
            <v>6</v>
          </cell>
          <cell r="V17">
            <v>13.6</v>
          </cell>
          <cell r="W17">
            <v>5.0979999999999999</v>
          </cell>
          <cell r="X17">
            <v>-7.6</v>
          </cell>
          <cell r="Y17">
            <v>0.90200000000000014</v>
          </cell>
        </row>
        <row r="19">
          <cell r="A19">
            <v>7</v>
          </cell>
          <cell r="B19" t="str">
            <v>Film Hire</v>
          </cell>
          <cell r="E19">
            <v>0</v>
          </cell>
          <cell r="F19">
            <v>0</v>
          </cell>
          <cell r="G19">
            <v>0</v>
          </cell>
          <cell r="H19">
            <v>0</v>
          </cell>
          <cell r="I19">
            <v>0</v>
          </cell>
          <cell r="J19">
            <v>0</v>
          </cell>
          <cell r="K19">
            <v>0</v>
          </cell>
          <cell r="L19">
            <v>0</v>
          </cell>
          <cell r="M19">
            <v>0</v>
          </cell>
          <cell r="N19">
            <v>0</v>
          </cell>
          <cell r="O19">
            <v>0</v>
          </cell>
          <cell r="P19">
            <v>0</v>
          </cell>
          <cell r="U19">
            <v>0</v>
          </cell>
          <cell r="V19">
            <v>0</v>
          </cell>
          <cell r="W19">
            <v>0</v>
          </cell>
          <cell r="X19">
            <v>0</v>
          </cell>
          <cell r="Y19">
            <v>0</v>
          </cell>
        </row>
        <row r="20">
          <cell r="A20">
            <v>8</v>
          </cell>
          <cell r="B20" t="str">
            <v>Concession Cost</v>
          </cell>
          <cell r="E20">
            <v>0</v>
          </cell>
          <cell r="F20">
            <v>0</v>
          </cell>
          <cell r="G20">
            <v>0</v>
          </cell>
          <cell r="H20">
            <v>0</v>
          </cell>
          <cell r="I20">
            <v>0</v>
          </cell>
          <cell r="J20">
            <v>0</v>
          </cell>
          <cell r="K20">
            <v>0</v>
          </cell>
          <cell r="L20">
            <v>0</v>
          </cell>
          <cell r="M20">
            <v>0</v>
          </cell>
          <cell r="N20">
            <v>0</v>
          </cell>
          <cell r="O20">
            <v>0</v>
          </cell>
          <cell r="P20">
            <v>0</v>
          </cell>
          <cell r="T20">
            <v>0</v>
          </cell>
          <cell r="U20">
            <v>0</v>
          </cell>
          <cell r="V20">
            <v>0</v>
          </cell>
          <cell r="W20">
            <v>0</v>
          </cell>
          <cell r="X20">
            <v>0</v>
          </cell>
          <cell r="Y20">
            <v>0</v>
          </cell>
        </row>
        <row r="21">
          <cell r="A21">
            <v>9</v>
          </cell>
          <cell r="B21" t="str">
            <v>Less Concession Rebates</v>
          </cell>
          <cell r="E21">
            <v>0</v>
          </cell>
          <cell r="F21">
            <v>0</v>
          </cell>
          <cell r="G21">
            <v>0</v>
          </cell>
          <cell r="H21">
            <v>0</v>
          </cell>
          <cell r="I21">
            <v>0</v>
          </cell>
          <cell r="J21">
            <v>0</v>
          </cell>
          <cell r="K21">
            <v>0</v>
          </cell>
          <cell r="L21">
            <v>0</v>
          </cell>
          <cell r="M21">
            <v>0</v>
          </cell>
          <cell r="N21">
            <v>0</v>
          </cell>
          <cell r="O21">
            <v>0</v>
          </cell>
          <cell r="P21">
            <v>0</v>
          </cell>
          <cell r="U21">
            <v>0</v>
          </cell>
          <cell r="V21">
            <v>0</v>
          </cell>
          <cell r="W21">
            <v>0</v>
          </cell>
          <cell r="X21">
            <v>0</v>
          </cell>
          <cell r="Y21">
            <v>0</v>
          </cell>
        </row>
        <row r="22">
          <cell r="A22">
            <v>10</v>
          </cell>
          <cell r="B22" t="str">
            <v>Advertising Cost</v>
          </cell>
          <cell r="E22">
            <v>0</v>
          </cell>
          <cell r="F22">
            <v>0</v>
          </cell>
          <cell r="G22">
            <v>0</v>
          </cell>
          <cell r="H22">
            <v>0</v>
          </cell>
          <cell r="I22">
            <v>0</v>
          </cell>
          <cell r="J22">
            <v>0</v>
          </cell>
          <cell r="K22">
            <v>0</v>
          </cell>
          <cell r="L22">
            <v>0</v>
          </cell>
          <cell r="M22">
            <v>0</v>
          </cell>
          <cell r="N22">
            <v>0</v>
          </cell>
          <cell r="O22">
            <v>0</v>
          </cell>
          <cell r="P22">
            <v>0</v>
          </cell>
          <cell r="T22">
            <v>0</v>
          </cell>
          <cell r="U22">
            <v>0</v>
          </cell>
          <cell r="V22">
            <v>0</v>
          </cell>
          <cell r="W22">
            <v>1</v>
          </cell>
          <cell r="X22">
            <v>0</v>
          </cell>
          <cell r="Y22">
            <v>-1</v>
          </cell>
        </row>
        <row r="23">
          <cell r="A23">
            <v>11</v>
          </cell>
          <cell r="B23" t="str">
            <v>Other Cost</v>
          </cell>
          <cell r="C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row>
        <row r="24">
          <cell r="A24">
            <v>12</v>
          </cell>
          <cell r="B24" t="str">
            <v>Direct Payroll</v>
          </cell>
          <cell r="C24">
            <v>0</v>
          </cell>
          <cell r="E24">
            <v>90.765082916666657</v>
          </cell>
          <cell r="F24">
            <v>90.765082916666657</v>
          </cell>
          <cell r="G24">
            <v>88.735082916666656</v>
          </cell>
          <cell r="H24">
            <v>87.865082916666665</v>
          </cell>
          <cell r="I24">
            <v>87.865082916666665</v>
          </cell>
          <cell r="J24">
            <v>87.865082916666665</v>
          </cell>
          <cell r="K24">
            <v>89.941772916666679</v>
          </cell>
          <cell r="L24">
            <v>89.941772916666679</v>
          </cell>
          <cell r="M24">
            <v>89.941772916666679</v>
          </cell>
          <cell r="N24">
            <v>89.941772916666679</v>
          </cell>
          <cell r="O24">
            <v>89.941772916666679</v>
          </cell>
          <cell r="P24">
            <v>89.941772916666679</v>
          </cell>
          <cell r="R24">
            <v>0</v>
          </cell>
          <cell r="S24">
            <v>0</v>
          </cell>
          <cell r="T24">
            <v>0</v>
          </cell>
          <cell r="U24">
            <v>1073.511135</v>
          </cell>
          <cell r="V24">
            <v>1092.7482116666667</v>
          </cell>
          <cell r="W24">
            <v>1211.7870000000003</v>
          </cell>
          <cell r="X24">
            <v>-19.237076666666781</v>
          </cell>
          <cell r="Y24">
            <v>-138.27586500000029</v>
          </cell>
        </row>
        <row r="25">
          <cell r="B25" t="str">
            <v>TOTAL COST</v>
          </cell>
          <cell r="C25">
            <v>0</v>
          </cell>
          <cell r="E25">
            <v>90.765082916666657</v>
          </cell>
          <cell r="F25">
            <v>90.765082916666657</v>
          </cell>
          <cell r="G25">
            <v>88.735082916666656</v>
          </cell>
          <cell r="H25">
            <v>87.865082916666665</v>
          </cell>
          <cell r="I25">
            <v>87.865082916666665</v>
          </cell>
          <cell r="J25">
            <v>87.865082916666665</v>
          </cell>
          <cell r="K25">
            <v>89.941772916666679</v>
          </cell>
          <cell r="L25">
            <v>89.941772916666679</v>
          </cell>
          <cell r="M25">
            <v>89.941772916666679</v>
          </cell>
          <cell r="N25">
            <v>89.941772916666679</v>
          </cell>
          <cell r="O25">
            <v>89.941772916666679</v>
          </cell>
          <cell r="P25">
            <v>89.941772916666679</v>
          </cell>
          <cell r="R25">
            <v>0</v>
          </cell>
          <cell r="S25">
            <v>0</v>
          </cell>
          <cell r="T25">
            <v>0</v>
          </cell>
          <cell r="U25">
            <v>1073.511135</v>
          </cell>
          <cell r="V25">
            <v>1092.7482116666667</v>
          </cell>
          <cell r="W25">
            <v>1212.7870000000003</v>
          </cell>
          <cell r="X25">
            <v>-19.237076666666781</v>
          </cell>
          <cell r="Y25">
            <v>-139.27586500000029</v>
          </cell>
        </row>
        <row r="27">
          <cell r="B27" t="str">
            <v>GROSS MARGIN</v>
          </cell>
          <cell r="C27">
            <v>0</v>
          </cell>
          <cell r="E27">
            <v>-90.265082916666657</v>
          </cell>
          <cell r="F27">
            <v>-90.265082916666657</v>
          </cell>
          <cell r="G27">
            <v>-88.235082916666656</v>
          </cell>
          <cell r="H27">
            <v>-87.365082916666665</v>
          </cell>
          <cell r="I27">
            <v>-87.365082916666665</v>
          </cell>
          <cell r="J27">
            <v>-87.365082916666665</v>
          </cell>
          <cell r="K27">
            <v>-89.441772916666679</v>
          </cell>
          <cell r="L27">
            <v>-89.441772916666679</v>
          </cell>
          <cell r="M27">
            <v>-89.441772916666679</v>
          </cell>
          <cell r="N27">
            <v>-89.441772916666679</v>
          </cell>
          <cell r="O27">
            <v>-89.441772916666679</v>
          </cell>
          <cell r="P27">
            <v>-89.441772916666679</v>
          </cell>
          <cell r="R27">
            <v>0</v>
          </cell>
          <cell r="S27">
            <v>0</v>
          </cell>
          <cell r="T27">
            <v>0</v>
          </cell>
          <cell r="U27">
            <v>-1067.511135</v>
          </cell>
          <cell r="V27">
            <v>-1079.1482116666668</v>
          </cell>
          <cell r="W27">
            <v>-1207.6890000000003</v>
          </cell>
          <cell r="X27">
            <v>11.637076666666871</v>
          </cell>
          <cell r="Y27">
            <v>140.17786500000034</v>
          </cell>
        </row>
        <row r="28">
          <cell r="X28" t="str">
            <v/>
          </cell>
          <cell r="Y28" t="str">
            <v/>
          </cell>
        </row>
        <row r="29">
          <cell r="A29">
            <v>13</v>
          </cell>
          <cell r="B29" t="str">
            <v>Direct Rent</v>
          </cell>
          <cell r="E29">
            <v>20.953899999999997</v>
          </cell>
          <cell r="F29">
            <v>20.953899999999997</v>
          </cell>
          <cell r="G29">
            <v>20.953899999999997</v>
          </cell>
          <cell r="H29">
            <v>20.953899999999997</v>
          </cell>
          <cell r="I29">
            <v>20.953899999999997</v>
          </cell>
          <cell r="J29">
            <v>20.953899999999997</v>
          </cell>
          <cell r="K29">
            <v>20.953899999999997</v>
          </cell>
          <cell r="L29">
            <v>20.953899999999997</v>
          </cell>
          <cell r="M29">
            <v>20.953899999999997</v>
          </cell>
          <cell r="N29">
            <v>20.953899999999997</v>
          </cell>
          <cell r="O29">
            <v>20.953899999999997</v>
          </cell>
          <cell r="P29">
            <v>20.953899999999997</v>
          </cell>
          <cell r="T29">
            <v>0</v>
          </cell>
          <cell r="U29">
            <v>251.44680000000002</v>
          </cell>
          <cell r="V29">
            <v>216.42934491871819</v>
          </cell>
          <cell r="W29">
            <v>199.74</v>
          </cell>
          <cell r="X29">
            <v>35.017455081281838</v>
          </cell>
          <cell r="Y29">
            <v>51.706800000000015</v>
          </cell>
        </row>
        <row r="30">
          <cell r="A30">
            <v>14</v>
          </cell>
          <cell r="B30" t="str">
            <v>Light, Heat and Power</v>
          </cell>
          <cell r="E30">
            <v>1</v>
          </cell>
          <cell r="F30">
            <v>1</v>
          </cell>
          <cell r="G30">
            <v>1</v>
          </cell>
          <cell r="H30">
            <v>1</v>
          </cell>
          <cell r="I30">
            <v>1</v>
          </cell>
          <cell r="J30">
            <v>1</v>
          </cell>
          <cell r="K30">
            <v>1</v>
          </cell>
          <cell r="L30">
            <v>1</v>
          </cell>
          <cell r="M30">
            <v>1</v>
          </cell>
          <cell r="N30">
            <v>1</v>
          </cell>
          <cell r="O30">
            <v>1</v>
          </cell>
          <cell r="P30">
            <v>1</v>
          </cell>
          <cell r="T30">
            <v>0</v>
          </cell>
          <cell r="U30">
            <v>12</v>
          </cell>
          <cell r="V30">
            <v>7.7254799999999983</v>
          </cell>
          <cell r="W30">
            <v>7.9870000000000001</v>
          </cell>
          <cell r="X30">
            <v>4.2745200000000017</v>
          </cell>
          <cell r="Y30">
            <v>4.0129999999999999</v>
          </cell>
        </row>
        <row r="31">
          <cell r="A31">
            <v>15</v>
          </cell>
          <cell r="B31" t="str">
            <v>Repair &amp; Maintenance</v>
          </cell>
          <cell r="E31">
            <v>4.2</v>
          </cell>
          <cell r="F31">
            <v>4.2</v>
          </cell>
          <cell r="G31">
            <v>4.2</v>
          </cell>
          <cell r="H31">
            <v>4.2</v>
          </cell>
          <cell r="I31">
            <v>4.2</v>
          </cell>
          <cell r="J31">
            <v>4.2</v>
          </cell>
          <cell r="K31">
            <v>4.2</v>
          </cell>
          <cell r="L31">
            <v>4.2</v>
          </cell>
          <cell r="M31">
            <v>4.2</v>
          </cell>
          <cell r="N31">
            <v>4.2</v>
          </cell>
          <cell r="O31">
            <v>4.2</v>
          </cell>
          <cell r="P31">
            <v>4.2</v>
          </cell>
          <cell r="T31">
            <v>0</v>
          </cell>
          <cell r="U31">
            <v>50.4</v>
          </cell>
          <cell r="V31">
            <v>71.554509999999993</v>
          </cell>
          <cell r="W31">
            <v>40.314999999999998</v>
          </cell>
          <cell r="X31">
            <v>-21.154509999999981</v>
          </cell>
          <cell r="Y31">
            <v>10.085000000000001</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37.070150829166664</v>
          </cell>
          <cell r="F33">
            <v>37.070150829166664</v>
          </cell>
          <cell r="G33">
            <v>37.049850829166672</v>
          </cell>
          <cell r="H33">
            <v>37.041150829166668</v>
          </cell>
          <cell r="I33">
            <v>37.041150829166668</v>
          </cell>
          <cell r="J33">
            <v>37.041150829166668</v>
          </cell>
          <cell r="K33">
            <v>37.061917729166666</v>
          </cell>
          <cell r="L33">
            <v>37.061917729166666</v>
          </cell>
          <cell r="M33">
            <v>37.061917729166666</v>
          </cell>
          <cell r="N33">
            <v>37.061917729166666</v>
          </cell>
          <cell r="O33">
            <v>37.061917729166666</v>
          </cell>
          <cell r="P33">
            <v>37.061917729166666</v>
          </cell>
          <cell r="R33">
            <v>0</v>
          </cell>
          <cell r="S33">
            <v>0</v>
          </cell>
          <cell r="T33">
            <v>0</v>
          </cell>
          <cell r="U33">
            <v>444.68511135000006</v>
          </cell>
          <cell r="V33">
            <v>496.03872999999999</v>
          </cell>
          <cell r="W33">
            <v>694.47800000000007</v>
          </cell>
          <cell r="X33">
            <v>-51.35361864999993</v>
          </cell>
          <cell r="Y33">
            <v>-249.79288865000001</v>
          </cell>
        </row>
        <row r="35">
          <cell r="B35" t="str">
            <v>Total Overhead Expenses</v>
          </cell>
          <cell r="C35">
            <v>0</v>
          </cell>
          <cell r="E35">
            <v>63.224050829166657</v>
          </cell>
          <cell r="F35">
            <v>63.224050829166657</v>
          </cell>
          <cell r="G35">
            <v>63.203750829166665</v>
          </cell>
          <cell r="H35">
            <v>63.195050829166661</v>
          </cell>
          <cell r="I35">
            <v>63.195050829166661</v>
          </cell>
          <cell r="J35">
            <v>63.195050829166661</v>
          </cell>
          <cell r="K35">
            <v>63.215817729166659</v>
          </cell>
          <cell r="L35">
            <v>63.215817729166659</v>
          </cell>
          <cell r="M35">
            <v>63.215817729166659</v>
          </cell>
          <cell r="N35">
            <v>63.215817729166659</v>
          </cell>
          <cell r="O35">
            <v>63.215817729166659</v>
          </cell>
          <cell r="P35">
            <v>63.215817729166659</v>
          </cell>
          <cell r="R35">
            <v>0</v>
          </cell>
          <cell r="S35">
            <v>0</v>
          </cell>
          <cell r="T35">
            <v>0</v>
          </cell>
          <cell r="U35">
            <v>758.53191135000009</v>
          </cell>
          <cell r="V35">
            <v>791.74806491871823</v>
          </cell>
          <cell r="W35">
            <v>942.52</v>
          </cell>
          <cell r="X35">
            <v>-33.216153568718141</v>
          </cell>
          <cell r="Y35">
            <v>-183.98808865000001</v>
          </cell>
        </row>
        <row r="37">
          <cell r="B37" t="str">
            <v>E.B.I.T.D.</v>
          </cell>
          <cell r="C37">
            <v>0</v>
          </cell>
          <cell r="E37">
            <v>-153.48913374583333</v>
          </cell>
          <cell r="F37">
            <v>-153.48913374583333</v>
          </cell>
          <cell r="G37">
            <v>-151.43883374583334</v>
          </cell>
          <cell r="H37">
            <v>-150.56013374583333</v>
          </cell>
          <cell r="I37">
            <v>-150.56013374583333</v>
          </cell>
          <cell r="J37">
            <v>-150.56013374583333</v>
          </cell>
          <cell r="K37">
            <v>-152.65759064583335</v>
          </cell>
          <cell r="L37">
            <v>-152.65759064583335</v>
          </cell>
          <cell r="M37">
            <v>-152.65759064583335</v>
          </cell>
          <cell r="N37">
            <v>-152.65759064583335</v>
          </cell>
          <cell r="O37">
            <v>-152.65759064583335</v>
          </cell>
          <cell r="P37">
            <v>-152.65759064583335</v>
          </cell>
          <cell r="R37">
            <v>0</v>
          </cell>
          <cell r="S37">
            <v>0</v>
          </cell>
          <cell r="T37">
            <v>0</v>
          </cell>
          <cell r="U37">
            <v>-1826.0430463500002</v>
          </cell>
          <cell r="V37">
            <v>-1870.8962765853851</v>
          </cell>
          <cell r="W37">
            <v>-2150.2090000000003</v>
          </cell>
          <cell r="X37">
            <v>44.853230235385013</v>
          </cell>
          <cell r="Y37">
            <v>324.16595365000035</v>
          </cell>
        </row>
        <row r="39">
          <cell r="A39">
            <v>18</v>
          </cell>
          <cell r="B39" t="str">
            <v>Depreciation</v>
          </cell>
          <cell r="E39">
            <v>33.989666666666665</v>
          </cell>
          <cell r="F39">
            <v>33.989666666666665</v>
          </cell>
          <cell r="G39">
            <v>33.989666666666665</v>
          </cell>
          <cell r="H39">
            <v>33.989666666666665</v>
          </cell>
          <cell r="I39">
            <v>33.989666666666665</v>
          </cell>
          <cell r="J39">
            <v>33.989666666666665</v>
          </cell>
          <cell r="K39">
            <v>33.989666666666665</v>
          </cell>
          <cell r="L39">
            <v>33.989666666666665</v>
          </cell>
          <cell r="M39">
            <v>33.989666666666665</v>
          </cell>
          <cell r="N39">
            <v>33.989666666666665</v>
          </cell>
          <cell r="O39">
            <v>33.989666666666665</v>
          </cell>
          <cell r="P39">
            <v>33.989666666666665</v>
          </cell>
          <cell r="T39">
            <v>0</v>
          </cell>
          <cell r="U39">
            <v>407.87599999999998</v>
          </cell>
          <cell r="V39">
            <v>122.57752000000001</v>
          </cell>
          <cell r="W39">
            <v>103.379</v>
          </cell>
          <cell r="X39">
            <v>285.29847999999998</v>
          </cell>
          <cell r="Y39">
            <v>304.49699999999996</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47.983849821315353</v>
          </cell>
          <cell r="W40">
            <v>0.125</v>
          </cell>
          <cell r="X40">
            <v>-47.983849821315353</v>
          </cell>
          <cell r="Y40">
            <v>-0.125</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1417.652397260274</v>
          </cell>
          <cell r="V41">
            <v>3.9070800000000001</v>
          </cell>
          <cell r="W41">
            <v>0</v>
          </cell>
          <cell r="X41">
            <v>1413.7453172602741</v>
          </cell>
          <cell r="Y41">
            <v>1417.652397260274</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0.39100000000000001</v>
          </cell>
          <cell r="V43">
            <v>0</v>
          </cell>
          <cell r="W43">
            <v>0</v>
          </cell>
          <cell r="X43">
            <v>0.39100000000000001</v>
          </cell>
          <cell r="Y43">
            <v>0.39100000000000001</v>
          </cell>
        </row>
        <row r="44">
          <cell r="B44" t="str">
            <v>E.B.T.</v>
          </cell>
          <cell r="C44">
            <v>0</v>
          </cell>
          <cell r="E44">
            <v>-315.31133465907533</v>
          </cell>
          <cell r="F44">
            <v>-314.67434835770547</v>
          </cell>
          <cell r="G44">
            <v>-307.90452780976028</v>
          </cell>
          <cell r="H44">
            <v>-308.77274561797947</v>
          </cell>
          <cell r="I44">
            <v>-303.98011548099316</v>
          </cell>
          <cell r="J44">
            <v>-304.71290315222609</v>
          </cell>
          <cell r="K44">
            <v>-305.04708607962334</v>
          </cell>
          <cell r="L44">
            <v>-293.01369566866441</v>
          </cell>
          <cell r="M44">
            <v>-303.77311347688357</v>
          </cell>
          <cell r="N44">
            <v>-299.37842169606165</v>
          </cell>
          <cell r="O44">
            <v>-300.6943463535959</v>
          </cell>
          <cell r="P44">
            <v>-293.91780525770548</v>
          </cell>
          <cell r="Q44">
            <v>0</v>
          </cell>
          <cell r="R44">
            <v>0</v>
          </cell>
          <cell r="S44">
            <v>0</v>
          </cell>
          <cell r="T44">
            <v>0</v>
          </cell>
          <cell r="U44">
            <v>-3651.1804436102739</v>
          </cell>
          <cell r="V44">
            <v>-2045.3647264067004</v>
          </cell>
          <cell r="W44">
            <v>-2253.7130000000002</v>
          </cell>
          <cell r="X44">
            <v>-1605.8157172035735</v>
          </cell>
          <cell r="Y44">
            <v>-1397.4674436102737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-18.3</v>
          </cell>
          <cell r="F47">
            <v>-18.3</v>
          </cell>
          <cell r="G47">
            <v>-18.3</v>
          </cell>
          <cell r="H47">
            <v>-18.3</v>
          </cell>
          <cell r="I47">
            <v>-18.3</v>
          </cell>
          <cell r="J47">
            <v>-18.3</v>
          </cell>
          <cell r="K47">
            <v>-18.3</v>
          </cell>
          <cell r="L47">
            <v>-18.3</v>
          </cell>
          <cell r="M47">
            <v>-18.3</v>
          </cell>
          <cell r="N47">
            <v>-18.3</v>
          </cell>
          <cell r="O47">
            <v>-18.3</v>
          </cell>
          <cell r="P47">
            <v>-18.3</v>
          </cell>
          <cell r="R47">
            <v>0</v>
          </cell>
          <cell r="S47">
            <v>0</v>
          </cell>
          <cell r="T47">
            <v>0</v>
          </cell>
          <cell r="U47">
            <v>-219.6</v>
          </cell>
          <cell r="V47">
            <v>-231.23731502155525</v>
          </cell>
          <cell r="W47">
            <v>-52.8</v>
          </cell>
          <cell r="X47">
            <v>11.637315021555196</v>
          </cell>
          <cell r="Y47">
            <v>-166.8</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-297.01133465907532</v>
          </cell>
          <cell r="F50">
            <v>-296.37434835770546</v>
          </cell>
          <cell r="G50">
            <v>-289.60452780976027</v>
          </cell>
          <cell r="H50">
            <v>-290.47274561797946</v>
          </cell>
          <cell r="I50">
            <v>-285.68011548099315</v>
          </cell>
          <cell r="J50">
            <v>-286.41290315222608</v>
          </cell>
          <cell r="K50">
            <v>-286.74708607962333</v>
          </cell>
          <cell r="L50">
            <v>-274.7136956686644</v>
          </cell>
          <cell r="M50">
            <v>-285.47311347688355</v>
          </cell>
          <cell r="N50">
            <v>-281.07842169606164</v>
          </cell>
          <cell r="O50">
            <v>-282.39434635359589</v>
          </cell>
          <cell r="P50">
            <v>-275.61780525770547</v>
          </cell>
          <cell r="Q50">
            <v>0</v>
          </cell>
          <cell r="R50">
            <v>0</v>
          </cell>
          <cell r="S50">
            <v>0</v>
          </cell>
          <cell r="T50">
            <v>0</v>
          </cell>
          <cell r="U50">
            <v>-3431.580443610274</v>
          </cell>
          <cell r="V50">
            <v>-1814.127411385145</v>
          </cell>
          <cell r="W50">
            <v>-2200.913</v>
          </cell>
          <cell r="X50">
            <v>-1617.4530322251289</v>
          </cell>
          <cell r="Y50">
            <v>-1230.6674436102739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0</v>
          </cell>
          <cell r="F54">
            <v>0</v>
          </cell>
          <cell r="G54">
            <v>0</v>
          </cell>
          <cell r="H54">
            <v>0</v>
          </cell>
          <cell r="I54">
            <v>0</v>
          </cell>
          <cell r="J54">
            <v>0</v>
          </cell>
          <cell r="K54">
            <v>0</v>
          </cell>
          <cell r="L54">
            <v>0</v>
          </cell>
          <cell r="M54">
            <v>0</v>
          </cell>
          <cell r="N54">
            <v>0</v>
          </cell>
          <cell r="O54">
            <v>0</v>
          </cell>
          <cell r="P54">
            <v>0</v>
          </cell>
          <cell r="T54">
            <v>0</v>
          </cell>
          <cell r="U54">
            <v>0</v>
          </cell>
          <cell r="V54">
            <v>0</v>
          </cell>
          <cell r="W54">
            <v>0</v>
          </cell>
          <cell r="X54">
            <v>0</v>
          </cell>
          <cell r="Y54">
            <v>0</v>
          </cell>
        </row>
        <row r="55">
          <cell r="A55">
            <v>28</v>
          </cell>
          <cell r="B55" t="str">
            <v>Admissions</v>
          </cell>
          <cell r="E55">
            <v>0</v>
          </cell>
          <cell r="F55">
            <v>0</v>
          </cell>
          <cell r="G55">
            <v>0</v>
          </cell>
          <cell r="H55">
            <v>0</v>
          </cell>
          <cell r="I55">
            <v>0</v>
          </cell>
          <cell r="J55">
            <v>0</v>
          </cell>
          <cell r="K55">
            <v>0</v>
          </cell>
          <cell r="L55">
            <v>0</v>
          </cell>
          <cell r="M55">
            <v>0</v>
          </cell>
          <cell r="N55">
            <v>0</v>
          </cell>
          <cell r="O55">
            <v>0</v>
          </cell>
          <cell r="P55">
            <v>0</v>
          </cell>
          <cell r="T55">
            <v>0</v>
          </cell>
          <cell r="U55">
            <v>0</v>
          </cell>
          <cell r="V55">
            <v>0</v>
          </cell>
          <cell r="W55">
            <v>0</v>
          </cell>
          <cell r="X55">
            <v>0</v>
          </cell>
          <cell r="Y55">
            <v>0</v>
          </cell>
        </row>
        <row r="56">
          <cell r="B56" t="str">
            <v>Utilisation Rate</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U56" t="str">
            <v>N.A.</v>
          </cell>
          <cell r="V56" t="str">
            <v>N.A.</v>
          </cell>
          <cell r="W56" t="str">
            <v>N.A.</v>
          </cell>
          <cell r="X56" t="str">
            <v>N.A.</v>
          </cell>
          <cell r="Y56" t="str">
            <v>N.A.</v>
          </cell>
        </row>
        <row r="57">
          <cell r="B57" t="str">
            <v>Ave. Admission Price (S$)</v>
          </cell>
          <cell r="C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R57" t="str">
            <v>N.A.</v>
          </cell>
          <cell r="S57" t="str">
            <v>N.A.</v>
          </cell>
          <cell r="T57" t="str">
            <v>N.A.</v>
          </cell>
          <cell r="U57" t="str">
            <v>N.A.</v>
          </cell>
          <cell r="V57" t="str">
            <v>N.A.</v>
          </cell>
          <cell r="W57" t="str">
            <v>N.A.</v>
          </cell>
          <cell r="X57" t="str">
            <v>N.A.</v>
          </cell>
          <cell r="Y57" t="str">
            <v>N.A.</v>
          </cell>
        </row>
        <row r="58">
          <cell r="B58" t="str">
            <v>Advert. Cost % of Box</v>
          </cell>
          <cell r="C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R58" t="str">
            <v>N.A.</v>
          </cell>
          <cell r="S58" t="str">
            <v>N.A.</v>
          </cell>
          <cell r="T58" t="str">
            <v>N.A.</v>
          </cell>
          <cell r="U58" t="str">
            <v>N.A.</v>
          </cell>
          <cell r="V58" t="str">
            <v>N.A.</v>
          </cell>
          <cell r="W58" t="str">
            <v>N.A.</v>
          </cell>
          <cell r="X58" t="str">
            <v>N.A.</v>
          </cell>
          <cell r="Y58" t="str">
            <v>N.A.</v>
          </cell>
        </row>
        <row r="59">
          <cell r="B59" t="str">
            <v>Concession Cost %</v>
          </cell>
          <cell r="C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R59" t="str">
            <v>N.A.</v>
          </cell>
          <cell r="S59" t="str">
            <v>N.A.</v>
          </cell>
          <cell r="T59" t="str">
            <v>N.A.</v>
          </cell>
          <cell r="U59" t="str">
            <v>N.A.</v>
          </cell>
          <cell r="V59" t="str">
            <v>N.A.</v>
          </cell>
          <cell r="W59" t="str">
            <v>N.A.</v>
          </cell>
          <cell r="X59" t="str">
            <v>N.A.</v>
          </cell>
          <cell r="Y59" t="str">
            <v>N.A.</v>
          </cell>
        </row>
        <row r="60">
          <cell r="B60" t="str">
            <v>Concess. Rev per Patron (S$)</v>
          </cell>
          <cell r="C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R60" t="str">
            <v>N.A.</v>
          </cell>
          <cell r="S60" t="str">
            <v>N.A.</v>
          </cell>
          <cell r="T60" t="str">
            <v>N.A.</v>
          </cell>
          <cell r="U60" t="str">
            <v>N.A.</v>
          </cell>
          <cell r="V60" t="str">
            <v>N.A.</v>
          </cell>
          <cell r="W60" t="str">
            <v>N.A.</v>
          </cell>
          <cell r="X60" t="str">
            <v>N.A.</v>
          </cell>
          <cell r="Y60" t="str">
            <v>N.A.</v>
          </cell>
        </row>
        <row r="61">
          <cell r="B61" t="str">
            <v>Film Hire : % of Net Box</v>
          </cell>
          <cell r="C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R61" t="str">
            <v>N.A.</v>
          </cell>
          <cell r="S61" t="str">
            <v>N.A.</v>
          </cell>
          <cell r="T61" t="str">
            <v>N.A.</v>
          </cell>
          <cell r="U61" t="str">
            <v>N.A.</v>
          </cell>
          <cell r="V61" t="str">
            <v>N.A.</v>
          </cell>
          <cell r="W61" t="str">
            <v>N.A.</v>
          </cell>
          <cell r="X61" t="str">
            <v>N.A.</v>
          </cell>
          <cell r="Y61" t="str">
            <v>N.A.</v>
          </cell>
        </row>
        <row r="62">
          <cell r="B62" t="str">
            <v>Direct Payroll : Net Box</v>
          </cell>
          <cell r="C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R62" t="str">
            <v>N.A.</v>
          </cell>
          <cell r="S62" t="str">
            <v>N.A.</v>
          </cell>
          <cell r="T62" t="str">
            <v>N.A.</v>
          </cell>
          <cell r="U62" t="str">
            <v>N.A.</v>
          </cell>
          <cell r="V62" t="str">
            <v>N.A.</v>
          </cell>
          <cell r="W62" t="str">
            <v>N.A.</v>
          </cell>
          <cell r="X62" t="str">
            <v>N.A.</v>
          </cell>
          <cell r="Y62" t="str">
            <v>N.A.</v>
          </cell>
        </row>
        <row r="63">
          <cell r="B63" t="str">
            <v>Direct Payroll : Net Box &amp; Conc.</v>
          </cell>
          <cell r="C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
          </cell>
          <cell r="R63" t="str">
            <v>N.A.</v>
          </cell>
          <cell r="S63" t="str">
            <v>N.A.</v>
          </cell>
          <cell r="T63" t="str">
            <v>N.A.</v>
          </cell>
          <cell r="U63" t="str">
            <v>N.A.</v>
          </cell>
          <cell r="V63" t="str">
            <v>N.A.</v>
          </cell>
          <cell r="W63" t="str">
            <v>N.A.</v>
          </cell>
          <cell r="X63" t="str">
            <v>N.A.</v>
          </cell>
          <cell r="Y63" t="str">
            <v>N.A.</v>
          </cell>
        </row>
        <row r="64">
          <cell r="B64" t="str">
            <v>Direct Payroll of Admissions (S$)</v>
          </cell>
          <cell r="C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
          </cell>
          <cell r="R64" t="str">
            <v>N.A.</v>
          </cell>
          <cell r="S64" t="str">
            <v>N.A.</v>
          </cell>
          <cell r="T64" t="str">
            <v>N.A.</v>
          </cell>
          <cell r="U64" t="str">
            <v>N.A.</v>
          </cell>
          <cell r="V64" t="str">
            <v>N.A.</v>
          </cell>
          <cell r="W64" t="str">
            <v>N.A.</v>
          </cell>
          <cell r="X64" t="str">
            <v>N.A.</v>
          </cell>
          <cell r="Y64" t="str">
            <v>N.A.</v>
          </cell>
        </row>
        <row r="65">
          <cell r="B65" t="str">
            <v>Gross Margin :Total Rev</v>
          </cell>
          <cell r="C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
          </cell>
          <cell r="R65" t="str">
            <v>N.A.</v>
          </cell>
          <cell r="S65" t="str">
            <v>N.A.</v>
          </cell>
          <cell r="T65" t="str">
            <v>N.A.</v>
          </cell>
          <cell r="U65" t="str">
            <v>N.A.</v>
          </cell>
          <cell r="V65" t="str">
            <v>N.A.</v>
          </cell>
          <cell r="W65" t="str">
            <v>N.A.</v>
          </cell>
          <cell r="X65" t="str">
            <v>N.A.</v>
          </cell>
          <cell r="Y65" t="str">
            <v>N.A.</v>
          </cell>
        </row>
        <row r="66">
          <cell r="B66" t="str">
            <v>G&amp;A % of total revenue</v>
          </cell>
          <cell r="C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
          </cell>
          <cell r="R66" t="str">
            <v>N.A.</v>
          </cell>
          <cell r="S66" t="str">
            <v>N.A.</v>
          </cell>
          <cell r="T66" t="str">
            <v>N.A.</v>
          </cell>
          <cell r="U66" t="str">
            <v>N.A.</v>
          </cell>
          <cell r="V66" t="str">
            <v>N.A.</v>
          </cell>
          <cell r="W66" t="str">
            <v>N.A.</v>
          </cell>
          <cell r="X66" t="str">
            <v>N.A.</v>
          </cell>
          <cell r="Y66" t="str">
            <v>N.A.</v>
          </cell>
        </row>
        <row r="67">
          <cell r="B67" t="str">
            <v>E.B.I.T.D. : Total Rev</v>
          </cell>
          <cell r="C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
          </cell>
          <cell r="R67" t="str">
            <v>N.A.</v>
          </cell>
          <cell r="S67" t="str">
            <v>N.A.</v>
          </cell>
          <cell r="T67" t="str">
            <v>N.A.</v>
          </cell>
          <cell r="U67" t="str">
            <v>N.A.</v>
          </cell>
          <cell r="V67" t="str">
            <v>N.A.</v>
          </cell>
          <cell r="W67" t="str">
            <v>N.A.</v>
          </cell>
          <cell r="X67" t="str">
            <v>N.A.</v>
          </cell>
          <cell r="Y67" t="str">
            <v>N.A.</v>
          </cell>
        </row>
        <row r="68">
          <cell r="B68" t="str">
            <v>No of Concession Transactions</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
          </cell>
          <cell r="R68">
            <v>30.731000000000002</v>
          </cell>
          <cell r="S68">
            <v>31.731000000000002</v>
          </cell>
          <cell r="T68">
            <v>32.731000000000002</v>
          </cell>
          <cell r="U68" t="str">
            <v>N.A.</v>
          </cell>
          <cell r="V68" t="str">
            <v>N.A.</v>
          </cell>
          <cell r="W68" t="str">
            <v>N.A.</v>
          </cell>
          <cell r="X68" t="str">
            <v>N.A.</v>
          </cell>
          <cell r="Y68" t="str">
            <v>N.A.</v>
          </cell>
        </row>
        <row r="69">
          <cell r="B69" t="str">
            <v>Strike Rate %(No of Trans/Adm)</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
          </cell>
          <cell r="R69" t="e">
            <v>#DIV/0!</v>
          </cell>
          <cell r="S69" t="e">
            <v>#DIV/0!</v>
          </cell>
          <cell r="T69" t="e">
            <v>#DIV/0!</v>
          </cell>
          <cell r="U69" t="str">
            <v>N.A.</v>
          </cell>
          <cell r="V69" t="str">
            <v>N.A.</v>
          </cell>
          <cell r="W69" t="str">
            <v>N.A.</v>
          </cell>
          <cell r="X69" t="str">
            <v>N.A.</v>
          </cell>
          <cell r="Y69" t="str">
            <v>N.A.</v>
          </cell>
        </row>
        <row r="70">
          <cell r="B70" t="str">
            <v>Ave Sales (Total Sale/No of Trans) (S$)</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
          </cell>
          <cell r="R70">
            <v>0</v>
          </cell>
          <cell r="S70">
            <v>0</v>
          </cell>
          <cell r="T70">
            <v>0</v>
          </cell>
          <cell r="U70" t="str">
            <v>N.A.</v>
          </cell>
          <cell r="V70" t="str">
            <v>N.A.</v>
          </cell>
          <cell r="W70" t="str">
            <v>N.A.</v>
          </cell>
          <cell r="X70" t="str">
            <v>N.A.</v>
          </cell>
          <cell r="Y70" t="str">
            <v>N.A.</v>
          </cell>
        </row>
        <row r="71">
          <cell r="B71" t="str">
            <v xml:space="preserve">Total Concession Combo Sales </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
          </cell>
          <cell r="R71">
            <v>74.369</v>
          </cell>
          <cell r="S71">
            <v>75.369</v>
          </cell>
          <cell r="T71">
            <v>76.369</v>
          </cell>
          <cell r="U71" t="str">
            <v>N.A.</v>
          </cell>
          <cell r="V71" t="str">
            <v>N.A.</v>
          </cell>
          <cell r="W71" t="str">
            <v>N.A.</v>
          </cell>
          <cell r="X71" t="str">
            <v>N.A.</v>
          </cell>
          <cell r="Y71" t="str">
            <v>N.A.</v>
          </cell>
        </row>
        <row r="72">
          <cell r="B72" t="str">
            <v>Combo Sales as % of Total Sales</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
          </cell>
          <cell r="R72" t="e">
            <v>#DIV/0!</v>
          </cell>
          <cell r="S72" t="e">
            <v>#DIV/0!</v>
          </cell>
          <cell r="T72" t="e">
            <v>#DIV/0!</v>
          </cell>
          <cell r="U72" t="str">
            <v>N.A.</v>
          </cell>
          <cell r="V72" t="str">
            <v>N.A.</v>
          </cell>
          <cell r="W72" t="str">
            <v>N.A.</v>
          </cell>
          <cell r="X72" t="str">
            <v>N.A.</v>
          </cell>
          <cell r="Y72" t="str">
            <v>N.A.</v>
          </cell>
        </row>
        <row r="73">
          <cell r="B73" t="str">
            <v>No of Payroll hours Paid</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
          </cell>
          <cell r="R73">
            <v>4.5520000000000005</v>
          </cell>
          <cell r="S73">
            <v>4.5520000000000005</v>
          </cell>
          <cell r="T73">
            <v>4.5520000000000005</v>
          </cell>
          <cell r="U73" t="str">
            <v>N.A.</v>
          </cell>
          <cell r="V73" t="str">
            <v>N.A.</v>
          </cell>
          <cell r="W73" t="str">
            <v>N.A.</v>
          </cell>
          <cell r="X73" t="str">
            <v>N.A.</v>
          </cell>
          <cell r="Y73" t="str">
            <v>N.A.</v>
          </cell>
        </row>
        <row r="74">
          <cell r="B74" t="str">
            <v>Admissions/labour hour paid</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
          </cell>
          <cell r="R74">
            <v>0</v>
          </cell>
          <cell r="S74">
            <v>0</v>
          </cell>
          <cell r="T74">
            <v>0</v>
          </cell>
          <cell r="U74" t="str">
            <v>N.A.</v>
          </cell>
          <cell r="V74" t="str">
            <v>N.A.</v>
          </cell>
          <cell r="W74" t="str">
            <v>N.A.</v>
          </cell>
          <cell r="X74" t="str">
            <v>N.A.</v>
          </cell>
          <cell r="Y74" t="str">
            <v>N.A.</v>
          </cell>
        </row>
        <row r="75">
          <cell r="A75" t="str">
            <v/>
          </cell>
        </row>
        <row r="76">
          <cell r="A76" t="str">
            <v/>
          </cell>
          <cell r="B76" t="str">
            <v>6 Other Income</v>
          </cell>
        </row>
        <row r="77">
          <cell r="A77">
            <v>52</v>
          </cell>
          <cell r="B77" t="str">
            <v>Booking Fee</v>
          </cell>
          <cell r="E77">
            <v>0</v>
          </cell>
          <cell r="F77">
            <v>0</v>
          </cell>
          <cell r="G77">
            <v>0</v>
          </cell>
          <cell r="H77">
            <v>0</v>
          </cell>
          <cell r="I77">
            <v>0</v>
          </cell>
          <cell r="J77">
            <v>0</v>
          </cell>
          <cell r="K77">
            <v>0</v>
          </cell>
          <cell r="L77">
            <v>0</v>
          </cell>
          <cell r="M77">
            <v>0</v>
          </cell>
          <cell r="N77">
            <v>0</v>
          </cell>
          <cell r="O77">
            <v>0</v>
          </cell>
          <cell r="P77">
            <v>0</v>
          </cell>
          <cell r="T77">
            <v>0</v>
          </cell>
          <cell r="U77">
            <v>0</v>
          </cell>
          <cell r="V77">
            <v>0.5</v>
          </cell>
          <cell r="W77">
            <v>0</v>
          </cell>
          <cell r="X77">
            <v>-0.5</v>
          </cell>
          <cell r="Y77">
            <v>0</v>
          </cell>
        </row>
        <row r="78">
          <cell r="A78">
            <v>53</v>
          </cell>
          <cell r="B78" t="str">
            <v>Auditorium Rentals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V78">
            <v>0</v>
          </cell>
          <cell r="W78">
            <v>0</v>
          </cell>
          <cell r="X78">
            <v>0</v>
          </cell>
          <cell r="Y78">
            <v>0</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0.5</v>
          </cell>
          <cell r="F82">
            <v>0.5</v>
          </cell>
          <cell r="G82">
            <v>0.5</v>
          </cell>
          <cell r="H82">
            <v>0.5</v>
          </cell>
          <cell r="I82">
            <v>0.5</v>
          </cell>
          <cell r="J82">
            <v>0.5</v>
          </cell>
          <cell r="K82">
            <v>0.5</v>
          </cell>
          <cell r="L82">
            <v>0.5</v>
          </cell>
          <cell r="M82">
            <v>0.5</v>
          </cell>
          <cell r="N82">
            <v>0.5</v>
          </cell>
          <cell r="O82">
            <v>0.5</v>
          </cell>
          <cell r="P82">
            <v>0.5</v>
          </cell>
          <cell r="T82">
            <v>0</v>
          </cell>
          <cell r="U82">
            <v>6</v>
          </cell>
          <cell r="V82">
            <v>13</v>
          </cell>
          <cell r="W82">
            <v>5.0979999999999999</v>
          </cell>
          <cell r="X82">
            <v>-7</v>
          </cell>
          <cell r="Y82">
            <v>0.90200000000000014</v>
          </cell>
        </row>
        <row r="83">
          <cell r="C83">
            <v>0</v>
          </cell>
          <cell r="E83">
            <v>0.5</v>
          </cell>
          <cell r="F83">
            <v>0.5</v>
          </cell>
          <cell r="G83">
            <v>0.5</v>
          </cell>
          <cell r="H83">
            <v>0.5</v>
          </cell>
          <cell r="I83">
            <v>0.5</v>
          </cell>
          <cell r="J83">
            <v>0.5</v>
          </cell>
          <cell r="K83">
            <v>0.5</v>
          </cell>
          <cell r="L83">
            <v>0.5</v>
          </cell>
          <cell r="M83">
            <v>0.5</v>
          </cell>
          <cell r="N83">
            <v>0.5</v>
          </cell>
          <cell r="O83">
            <v>0.5</v>
          </cell>
          <cell r="P83">
            <v>0.5</v>
          </cell>
          <cell r="R83">
            <v>0</v>
          </cell>
          <cell r="S83">
            <v>0</v>
          </cell>
          <cell r="T83">
            <v>0</v>
          </cell>
          <cell r="U83">
            <v>6</v>
          </cell>
          <cell r="V83">
            <v>13.5</v>
          </cell>
          <cell r="W83">
            <v>5.0979999999999999</v>
          </cell>
          <cell r="X83">
            <v>-7.5</v>
          </cell>
          <cell r="Y83">
            <v>0.90200000000000014</v>
          </cell>
        </row>
        <row r="84">
          <cell r="X84" t="str">
            <v/>
          </cell>
          <cell r="Y84" t="str">
            <v/>
          </cell>
        </row>
        <row r="85">
          <cell r="B85" t="str">
            <v>10 Other Cost</v>
          </cell>
          <cell r="X85" t="str">
            <v/>
          </cell>
          <cell r="Y85" t="str">
            <v/>
          </cell>
        </row>
        <row r="86">
          <cell r="A86">
            <v>61</v>
          </cell>
          <cell r="B86" t="str">
            <v>Authors Rights</v>
          </cell>
          <cell r="E86">
            <v>0</v>
          </cell>
          <cell r="F86">
            <v>0</v>
          </cell>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v>
          </cell>
          <cell r="F91">
            <v>0</v>
          </cell>
          <cell r="G91">
            <v>0</v>
          </cell>
          <cell r="H91">
            <v>0</v>
          </cell>
          <cell r="I91">
            <v>0</v>
          </cell>
          <cell r="J91">
            <v>0</v>
          </cell>
          <cell r="K91">
            <v>0</v>
          </cell>
          <cell r="L91">
            <v>0</v>
          </cell>
          <cell r="M91">
            <v>0</v>
          </cell>
          <cell r="N91">
            <v>0</v>
          </cell>
          <cell r="O91">
            <v>0</v>
          </cell>
          <cell r="P91">
            <v>0</v>
          </cell>
          <cell r="U91">
            <v>0</v>
          </cell>
          <cell r="V91">
            <v>0</v>
          </cell>
          <cell r="W91">
            <v>0</v>
          </cell>
          <cell r="X91">
            <v>0</v>
          </cell>
          <cell r="Y91">
            <v>0</v>
          </cell>
        </row>
        <row r="92">
          <cell r="X92" t="str">
            <v/>
          </cell>
          <cell r="Y92" t="str">
            <v/>
          </cell>
        </row>
        <row r="93">
          <cell r="B93" t="str">
            <v>11 Direct Payroll</v>
          </cell>
          <cell r="X93" t="str">
            <v/>
          </cell>
          <cell r="Y93" t="str">
            <v/>
          </cell>
        </row>
        <row r="94">
          <cell r="A94">
            <v>66</v>
          </cell>
          <cell r="B94" t="str">
            <v>Salaries</v>
          </cell>
          <cell r="E94">
            <v>74.415462083333338</v>
          </cell>
          <cell r="F94">
            <v>74.415462083333338</v>
          </cell>
          <cell r="G94">
            <v>74.415462083333338</v>
          </cell>
          <cell r="H94">
            <v>74.415462083333338</v>
          </cell>
          <cell r="I94">
            <v>74.415462083333338</v>
          </cell>
          <cell r="J94">
            <v>74.415462083333338</v>
          </cell>
          <cell r="K94">
            <v>76.492152083333337</v>
          </cell>
          <cell r="L94">
            <v>76.492152083333337</v>
          </cell>
          <cell r="M94">
            <v>76.492152083333337</v>
          </cell>
          <cell r="N94">
            <v>76.492152083333337</v>
          </cell>
          <cell r="O94">
            <v>76.492152083333337</v>
          </cell>
          <cell r="P94">
            <v>76.492152083333337</v>
          </cell>
          <cell r="Q94" t="str">
            <v/>
          </cell>
          <cell r="T94">
            <v>0</v>
          </cell>
          <cell r="U94">
            <v>905.44568500000037</v>
          </cell>
          <cell r="V94">
            <v>921.25519499999984</v>
          </cell>
          <cell r="W94">
            <v>918.11300000000006</v>
          </cell>
          <cell r="X94">
            <v>-15.809509999999477</v>
          </cell>
          <cell r="Y94">
            <v>-12.667314999999689</v>
          </cell>
        </row>
        <row r="95">
          <cell r="A95">
            <v>67</v>
          </cell>
          <cell r="B95" t="str">
            <v>Bonus/Commission</v>
          </cell>
          <cell r="E95">
            <v>5.6696208333333331</v>
          </cell>
          <cell r="F95">
            <v>5.6696208333333331</v>
          </cell>
          <cell r="G95">
            <v>5.6696208333333331</v>
          </cell>
          <cell r="H95">
            <v>5.6696208333333331</v>
          </cell>
          <cell r="I95">
            <v>5.6696208333333331</v>
          </cell>
          <cell r="J95">
            <v>5.6696208333333331</v>
          </cell>
          <cell r="K95">
            <v>5.6696208333333331</v>
          </cell>
          <cell r="L95">
            <v>5.6696208333333331</v>
          </cell>
          <cell r="M95">
            <v>5.6696208333333331</v>
          </cell>
          <cell r="N95">
            <v>5.6696208333333331</v>
          </cell>
          <cell r="O95">
            <v>5.6696208333333331</v>
          </cell>
          <cell r="P95">
            <v>5.6696208333333331</v>
          </cell>
          <cell r="Q95" t="str">
            <v/>
          </cell>
          <cell r="T95">
            <v>0</v>
          </cell>
          <cell r="U95">
            <v>68.035449999999997</v>
          </cell>
          <cell r="V95">
            <v>65.161416666666668</v>
          </cell>
          <cell r="W95">
            <v>136.34299999999999</v>
          </cell>
          <cell r="X95">
            <v>2.8740333333333297</v>
          </cell>
          <cell r="Y95">
            <v>-68.307549999999992</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1.74</v>
          </cell>
          <cell r="F97">
            <v>1.74</v>
          </cell>
          <cell r="G97">
            <v>1.74</v>
          </cell>
          <cell r="H97">
            <v>1.74</v>
          </cell>
          <cell r="I97">
            <v>1.74</v>
          </cell>
          <cell r="J97">
            <v>1.74</v>
          </cell>
          <cell r="K97">
            <v>1.74</v>
          </cell>
          <cell r="L97">
            <v>1.74</v>
          </cell>
          <cell r="M97">
            <v>1.74</v>
          </cell>
          <cell r="N97">
            <v>1.74</v>
          </cell>
          <cell r="O97">
            <v>1.74</v>
          </cell>
          <cell r="P97">
            <v>1.74</v>
          </cell>
          <cell r="Q97" t="str">
            <v/>
          </cell>
          <cell r="T97">
            <v>0</v>
          </cell>
          <cell r="U97">
            <v>20.88</v>
          </cell>
          <cell r="V97">
            <v>15.915600000000001</v>
          </cell>
          <cell r="W97">
            <v>25.748000000000001</v>
          </cell>
          <cell r="X97">
            <v>4.9643999999999942</v>
          </cell>
          <cell r="Y97">
            <v>-4.8680000000000057</v>
          </cell>
        </row>
        <row r="98">
          <cell r="A98">
            <v>70</v>
          </cell>
          <cell r="B98" t="str">
            <v>Miscellaneous</v>
          </cell>
          <cell r="E98">
            <v>8.94</v>
          </cell>
          <cell r="F98">
            <v>8.94</v>
          </cell>
          <cell r="G98">
            <v>6.91</v>
          </cell>
          <cell r="H98">
            <v>6.04</v>
          </cell>
          <cell r="I98">
            <v>6.04</v>
          </cell>
          <cell r="J98">
            <v>6.04</v>
          </cell>
          <cell r="K98">
            <v>6.04</v>
          </cell>
          <cell r="L98">
            <v>6.04</v>
          </cell>
          <cell r="M98">
            <v>6.04</v>
          </cell>
          <cell r="N98">
            <v>6.04</v>
          </cell>
          <cell r="O98">
            <v>6.04</v>
          </cell>
          <cell r="P98">
            <v>6.04</v>
          </cell>
          <cell r="Q98" t="str">
            <v/>
          </cell>
          <cell r="T98">
            <v>0</v>
          </cell>
          <cell r="U98">
            <v>79.150000000000006</v>
          </cell>
          <cell r="V98">
            <v>90.41400000000003</v>
          </cell>
          <cell r="W98">
            <v>131.583</v>
          </cell>
          <cell r="X98">
            <v>-11.264000000000024</v>
          </cell>
          <cell r="Y98">
            <v>-52.432999999999993</v>
          </cell>
        </row>
        <row r="99">
          <cell r="C99">
            <v>0</v>
          </cell>
          <cell r="E99">
            <v>90.765082916666657</v>
          </cell>
          <cell r="F99">
            <v>90.765082916666657</v>
          </cell>
          <cell r="G99">
            <v>88.735082916666656</v>
          </cell>
          <cell r="H99">
            <v>87.865082916666665</v>
          </cell>
          <cell r="I99">
            <v>87.865082916666665</v>
          </cell>
          <cell r="J99">
            <v>87.865082916666665</v>
          </cell>
          <cell r="K99">
            <v>89.941772916666679</v>
          </cell>
          <cell r="L99">
            <v>89.941772916666679</v>
          </cell>
          <cell r="M99">
            <v>89.941772916666679</v>
          </cell>
          <cell r="N99">
            <v>89.941772916666679</v>
          </cell>
          <cell r="O99">
            <v>89.941772916666679</v>
          </cell>
          <cell r="P99">
            <v>89.941772916666679</v>
          </cell>
          <cell r="Q99" t="str">
            <v/>
          </cell>
          <cell r="R99">
            <v>0</v>
          </cell>
          <cell r="S99">
            <v>0</v>
          </cell>
          <cell r="T99">
            <v>0</v>
          </cell>
          <cell r="U99">
            <v>1073.5111350000004</v>
          </cell>
          <cell r="V99">
            <v>1092.7462116666666</v>
          </cell>
          <cell r="W99">
            <v>1211.7870000000003</v>
          </cell>
          <cell r="X99">
            <v>-19.235076666666146</v>
          </cell>
          <cell r="Y99">
            <v>-138.27586499999984</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1.5</v>
          </cell>
          <cell r="F102">
            <v>1.5</v>
          </cell>
          <cell r="G102">
            <v>1.5</v>
          </cell>
          <cell r="H102">
            <v>1.5</v>
          </cell>
          <cell r="I102">
            <v>1.5</v>
          </cell>
          <cell r="J102">
            <v>1.5</v>
          </cell>
          <cell r="K102">
            <v>1.5</v>
          </cell>
          <cell r="L102">
            <v>1.5</v>
          </cell>
          <cell r="M102">
            <v>1.5</v>
          </cell>
          <cell r="N102">
            <v>1.5</v>
          </cell>
          <cell r="O102">
            <v>1.5</v>
          </cell>
          <cell r="P102">
            <v>1.5</v>
          </cell>
          <cell r="Q102" t="str">
            <v/>
          </cell>
          <cell r="T102">
            <v>0</v>
          </cell>
          <cell r="U102">
            <v>18</v>
          </cell>
          <cell r="V102">
            <v>15.72799</v>
          </cell>
          <cell r="W102">
            <v>20.826000000000001</v>
          </cell>
          <cell r="X102">
            <v>2.2720099999999999</v>
          </cell>
          <cell r="Y102">
            <v>-2.8260000000000005</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cell>
          <cell r="T103">
            <v>0</v>
          </cell>
          <cell r="U103">
            <v>0</v>
          </cell>
          <cell r="V103">
            <v>0</v>
          </cell>
          <cell r="W103">
            <v>0</v>
          </cell>
          <cell r="X103">
            <v>0</v>
          </cell>
          <cell r="Y103">
            <v>0</v>
          </cell>
        </row>
        <row r="104">
          <cell r="A104">
            <v>73</v>
          </cell>
          <cell r="B104" t="str">
            <v>Travel &amp; Entertainment</v>
          </cell>
          <cell r="E104">
            <v>9</v>
          </cell>
          <cell r="F104">
            <v>9</v>
          </cell>
          <cell r="G104">
            <v>9</v>
          </cell>
          <cell r="H104">
            <v>9</v>
          </cell>
          <cell r="I104">
            <v>9</v>
          </cell>
          <cell r="J104">
            <v>9</v>
          </cell>
          <cell r="K104">
            <v>9</v>
          </cell>
          <cell r="L104">
            <v>9</v>
          </cell>
          <cell r="M104">
            <v>9</v>
          </cell>
          <cell r="N104">
            <v>9</v>
          </cell>
          <cell r="O104">
            <v>9</v>
          </cell>
          <cell r="P104">
            <v>9</v>
          </cell>
          <cell r="T104">
            <v>0</v>
          </cell>
          <cell r="U104">
            <v>108</v>
          </cell>
          <cell r="V104">
            <v>88.448200000000014</v>
          </cell>
          <cell r="W104">
            <v>70.89</v>
          </cell>
          <cell r="X104">
            <v>19.551799999999986</v>
          </cell>
          <cell r="Y104">
            <v>37.11</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52.978819999999992</v>
          </cell>
          <cell r="W105">
            <v>132.49100000000001</v>
          </cell>
          <cell r="X105">
            <v>-40.978819999999992</v>
          </cell>
          <cell r="Y105">
            <v>-120.49100000000001</v>
          </cell>
        </row>
        <row r="106">
          <cell r="A106">
            <v>75</v>
          </cell>
          <cell r="B106" t="str">
            <v>Credit Card Charges</v>
          </cell>
          <cell r="E106">
            <v>0</v>
          </cell>
          <cell r="F106">
            <v>0</v>
          </cell>
          <cell r="G106">
            <v>0</v>
          </cell>
          <cell r="H106">
            <v>0</v>
          </cell>
          <cell r="I106">
            <v>0</v>
          </cell>
          <cell r="J106">
            <v>0</v>
          </cell>
          <cell r="K106">
            <v>0</v>
          </cell>
          <cell r="L106">
            <v>0</v>
          </cell>
          <cell r="M106">
            <v>0</v>
          </cell>
          <cell r="N106">
            <v>0</v>
          </cell>
          <cell r="O106">
            <v>0</v>
          </cell>
          <cell r="P106">
            <v>0</v>
          </cell>
          <cell r="T106">
            <v>0</v>
          </cell>
          <cell r="U106">
            <v>0</v>
          </cell>
          <cell r="V106">
            <v>0.22500000000000001</v>
          </cell>
          <cell r="W106">
            <v>0</v>
          </cell>
          <cell r="X106">
            <v>-0.22500000000000001</v>
          </cell>
          <cell r="Y106">
            <v>0</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v>
          </cell>
          <cell r="F108">
            <v>0</v>
          </cell>
          <cell r="G108">
            <v>0</v>
          </cell>
          <cell r="H108">
            <v>0</v>
          </cell>
          <cell r="I108">
            <v>0</v>
          </cell>
          <cell r="J108">
            <v>0</v>
          </cell>
          <cell r="K108">
            <v>0</v>
          </cell>
          <cell r="L108">
            <v>0</v>
          </cell>
          <cell r="M108">
            <v>0</v>
          </cell>
          <cell r="N108">
            <v>0</v>
          </cell>
          <cell r="O108">
            <v>0</v>
          </cell>
          <cell r="P108">
            <v>0</v>
          </cell>
          <cell r="T108">
            <v>0</v>
          </cell>
          <cell r="U108">
            <v>0</v>
          </cell>
          <cell r="V108">
            <v>0</v>
          </cell>
          <cell r="W108">
            <v>0</v>
          </cell>
          <cell r="X108">
            <v>0</v>
          </cell>
          <cell r="Y108">
            <v>0</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0.5</v>
          </cell>
          <cell r="F111">
            <v>0.5</v>
          </cell>
          <cell r="G111">
            <v>0.5</v>
          </cell>
          <cell r="H111">
            <v>0.5</v>
          </cell>
          <cell r="I111">
            <v>0.5</v>
          </cell>
          <cell r="J111">
            <v>0.5</v>
          </cell>
          <cell r="K111">
            <v>0.5</v>
          </cell>
          <cell r="L111">
            <v>0.5</v>
          </cell>
          <cell r="M111">
            <v>0.5</v>
          </cell>
          <cell r="N111">
            <v>0.5</v>
          </cell>
          <cell r="O111">
            <v>0.5</v>
          </cell>
          <cell r="P111">
            <v>0.5</v>
          </cell>
          <cell r="T111">
            <v>0</v>
          </cell>
          <cell r="U111">
            <v>6</v>
          </cell>
          <cell r="V111">
            <v>3.9910000000000005</v>
          </cell>
          <cell r="W111">
            <v>3.956</v>
          </cell>
          <cell r="X111">
            <v>2.0089999999999995</v>
          </cell>
          <cell r="Y111">
            <v>2.044</v>
          </cell>
        </row>
        <row r="112">
          <cell r="A112">
            <v>81</v>
          </cell>
          <cell r="B112" t="str">
            <v>Telephone &amp; Faxes</v>
          </cell>
          <cell r="E112">
            <v>10</v>
          </cell>
          <cell r="F112">
            <v>10</v>
          </cell>
          <cell r="G112">
            <v>10</v>
          </cell>
          <cell r="H112">
            <v>10</v>
          </cell>
          <cell r="I112">
            <v>10</v>
          </cell>
          <cell r="J112">
            <v>10</v>
          </cell>
          <cell r="K112">
            <v>10</v>
          </cell>
          <cell r="L112">
            <v>10</v>
          </cell>
          <cell r="M112">
            <v>10</v>
          </cell>
          <cell r="N112">
            <v>10</v>
          </cell>
          <cell r="O112">
            <v>10</v>
          </cell>
          <cell r="P112">
            <v>10</v>
          </cell>
          <cell r="T112">
            <v>0</v>
          </cell>
          <cell r="U112">
            <v>120</v>
          </cell>
          <cell r="V112">
            <v>127.40438999999998</v>
          </cell>
          <cell r="W112">
            <v>98.522999999999996</v>
          </cell>
          <cell r="X112">
            <v>-7.404389999999978</v>
          </cell>
          <cell r="Y112">
            <v>21.477000000000004</v>
          </cell>
        </row>
        <row r="113">
          <cell r="A113">
            <v>82</v>
          </cell>
          <cell r="B113" t="str">
            <v>Stationery &amp; Printing</v>
          </cell>
          <cell r="E113">
            <v>3</v>
          </cell>
          <cell r="F113">
            <v>3</v>
          </cell>
          <cell r="G113">
            <v>3</v>
          </cell>
          <cell r="H113">
            <v>3</v>
          </cell>
          <cell r="I113">
            <v>3</v>
          </cell>
          <cell r="J113">
            <v>3</v>
          </cell>
          <cell r="K113">
            <v>3</v>
          </cell>
          <cell r="L113">
            <v>3</v>
          </cell>
          <cell r="M113">
            <v>3</v>
          </cell>
          <cell r="N113">
            <v>3</v>
          </cell>
          <cell r="O113">
            <v>3</v>
          </cell>
          <cell r="P113">
            <v>3</v>
          </cell>
          <cell r="T113">
            <v>0</v>
          </cell>
          <cell r="U113">
            <v>36</v>
          </cell>
          <cell r="V113">
            <v>34.327619999999996</v>
          </cell>
          <cell r="W113">
            <v>33.523000000000003</v>
          </cell>
          <cell r="X113">
            <v>1.672380000000004</v>
          </cell>
          <cell r="Y113">
            <v>2.4769999999999968</v>
          </cell>
        </row>
        <row r="114">
          <cell r="A114">
            <v>83</v>
          </cell>
          <cell r="B114" t="str">
            <v>Uniforms &amp; Laundry</v>
          </cell>
          <cell r="E114">
            <v>0</v>
          </cell>
          <cell r="F114">
            <v>0</v>
          </cell>
          <cell r="G114">
            <v>0</v>
          </cell>
          <cell r="H114">
            <v>0</v>
          </cell>
          <cell r="I114">
            <v>0</v>
          </cell>
          <cell r="J114">
            <v>0</v>
          </cell>
          <cell r="K114">
            <v>0</v>
          </cell>
          <cell r="L114">
            <v>0</v>
          </cell>
          <cell r="M114">
            <v>0</v>
          </cell>
          <cell r="N114">
            <v>0</v>
          </cell>
          <cell r="O114">
            <v>0</v>
          </cell>
          <cell r="P114">
            <v>0</v>
          </cell>
          <cell r="T114">
            <v>0</v>
          </cell>
          <cell r="U114">
            <v>0</v>
          </cell>
          <cell r="V114">
            <v>0</v>
          </cell>
          <cell r="W114">
            <v>0</v>
          </cell>
          <cell r="X114">
            <v>0</v>
          </cell>
          <cell r="Y114">
            <v>0</v>
          </cell>
        </row>
        <row r="115">
          <cell r="A115">
            <v>84</v>
          </cell>
          <cell r="B115" t="str">
            <v>Freight</v>
          </cell>
          <cell r="E115">
            <v>2</v>
          </cell>
          <cell r="F115">
            <v>2</v>
          </cell>
          <cell r="G115">
            <v>2</v>
          </cell>
          <cell r="H115">
            <v>2</v>
          </cell>
          <cell r="I115">
            <v>2</v>
          </cell>
          <cell r="J115">
            <v>2</v>
          </cell>
          <cell r="K115">
            <v>2</v>
          </cell>
          <cell r="L115">
            <v>2</v>
          </cell>
          <cell r="M115">
            <v>2</v>
          </cell>
          <cell r="N115">
            <v>2</v>
          </cell>
          <cell r="O115">
            <v>2</v>
          </cell>
          <cell r="P115">
            <v>2</v>
          </cell>
          <cell r="T115">
            <v>0</v>
          </cell>
          <cell r="U115">
            <v>24</v>
          </cell>
          <cell r="V115">
            <v>12.452110000000003</v>
          </cell>
          <cell r="W115">
            <v>33.911999999999999</v>
          </cell>
          <cell r="X115">
            <v>11.547889999999997</v>
          </cell>
          <cell r="Y115">
            <v>-9.911999999999999</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3.7499999999999999E-2</v>
          </cell>
          <cell r="F117">
            <v>3.7499999999999999E-2</v>
          </cell>
          <cell r="G117">
            <v>3.7499999999999999E-2</v>
          </cell>
          <cell r="H117">
            <v>3.7499999999999999E-2</v>
          </cell>
          <cell r="I117">
            <v>3.7499999999999999E-2</v>
          </cell>
          <cell r="J117">
            <v>3.7499999999999999E-2</v>
          </cell>
          <cell r="K117">
            <v>3.7499999999999999E-2</v>
          </cell>
          <cell r="L117">
            <v>3.7499999999999999E-2</v>
          </cell>
          <cell r="M117">
            <v>3.7499999999999999E-2</v>
          </cell>
          <cell r="N117">
            <v>3.7499999999999999E-2</v>
          </cell>
          <cell r="O117">
            <v>3.7499999999999999E-2</v>
          </cell>
          <cell r="P117">
            <v>3.7499999999999999E-2</v>
          </cell>
          <cell r="T117">
            <v>0</v>
          </cell>
          <cell r="U117">
            <v>0.45</v>
          </cell>
          <cell r="V117">
            <v>0.72349999999999992</v>
          </cell>
          <cell r="W117">
            <v>0.77700000000000002</v>
          </cell>
          <cell r="X117">
            <v>-0.27350000000000002</v>
          </cell>
          <cell r="Y117">
            <v>-0.32700000000000012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1.0326508291666667</v>
          </cell>
          <cell r="F119">
            <v>1.0326508291666667</v>
          </cell>
          <cell r="G119">
            <v>1.0123508291666667</v>
          </cell>
          <cell r="H119">
            <v>1.0036508291666666</v>
          </cell>
          <cell r="I119">
            <v>1.0036508291666666</v>
          </cell>
          <cell r="J119">
            <v>1.0036508291666666</v>
          </cell>
          <cell r="K119">
            <v>1.0244177291666667</v>
          </cell>
          <cell r="L119">
            <v>1.0244177291666667</v>
          </cell>
          <cell r="M119">
            <v>1.0244177291666667</v>
          </cell>
          <cell r="N119">
            <v>1.0244177291666667</v>
          </cell>
          <cell r="O119">
            <v>1.0244177291666667</v>
          </cell>
          <cell r="P119">
            <v>1.0244177291666667</v>
          </cell>
          <cell r="T119">
            <v>0</v>
          </cell>
          <cell r="U119">
            <v>12.235111349999997</v>
          </cell>
          <cell r="V119">
            <v>14.345000000000001</v>
          </cell>
          <cell r="W119">
            <v>11.03</v>
          </cell>
          <cell r="X119">
            <v>-2.1098886500000038</v>
          </cell>
          <cell r="Y119">
            <v>1.2051113499999975</v>
          </cell>
        </row>
        <row r="120">
          <cell r="A120">
            <v>89</v>
          </cell>
          <cell r="B120" t="str">
            <v>Security</v>
          </cell>
          <cell r="E120">
            <v>0</v>
          </cell>
          <cell r="F120">
            <v>0</v>
          </cell>
          <cell r="G120">
            <v>0</v>
          </cell>
          <cell r="H120">
            <v>0</v>
          </cell>
          <cell r="I120">
            <v>0</v>
          </cell>
          <cell r="J120">
            <v>0</v>
          </cell>
          <cell r="K120">
            <v>0</v>
          </cell>
          <cell r="L120">
            <v>0</v>
          </cell>
          <cell r="M120">
            <v>0</v>
          </cell>
          <cell r="N120">
            <v>0</v>
          </cell>
          <cell r="O120">
            <v>0</v>
          </cell>
          <cell r="P120">
            <v>0</v>
          </cell>
          <cell r="U120">
            <v>0</v>
          </cell>
          <cell r="V120">
            <v>0</v>
          </cell>
          <cell r="W120">
            <v>0</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9</v>
          </cell>
          <cell r="F124">
            <v>9</v>
          </cell>
          <cell r="G124">
            <v>9</v>
          </cell>
          <cell r="H124">
            <v>9</v>
          </cell>
          <cell r="I124">
            <v>9</v>
          </cell>
          <cell r="J124">
            <v>9</v>
          </cell>
          <cell r="K124">
            <v>9</v>
          </cell>
          <cell r="L124">
            <v>9</v>
          </cell>
          <cell r="M124">
            <v>9</v>
          </cell>
          <cell r="N124">
            <v>9</v>
          </cell>
          <cell r="O124">
            <v>9</v>
          </cell>
          <cell r="P124">
            <v>9</v>
          </cell>
          <cell r="T124">
            <v>0</v>
          </cell>
          <cell r="U124">
            <v>108</v>
          </cell>
          <cell r="V124">
            <v>145.4151</v>
          </cell>
          <cell r="W124">
            <v>288.55</v>
          </cell>
          <cell r="X124">
            <v>-37.415099999999995</v>
          </cell>
          <cell r="Y124">
            <v>-180.55</v>
          </cell>
        </row>
        <row r="125">
          <cell r="C125">
            <v>0</v>
          </cell>
          <cell r="E125">
            <v>37.070150829166664</v>
          </cell>
          <cell r="F125">
            <v>37.070150829166664</v>
          </cell>
          <cell r="G125">
            <v>37.049850829166672</v>
          </cell>
          <cell r="H125">
            <v>37.041150829166668</v>
          </cell>
          <cell r="I125">
            <v>37.041150829166668</v>
          </cell>
          <cell r="J125">
            <v>37.041150829166668</v>
          </cell>
          <cell r="K125">
            <v>37.061917729166666</v>
          </cell>
          <cell r="L125">
            <v>37.061917729166666</v>
          </cell>
          <cell r="M125">
            <v>37.061917729166666</v>
          </cell>
          <cell r="N125">
            <v>37.061917729166666</v>
          </cell>
          <cell r="O125">
            <v>37.061917729166666</v>
          </cell>
          <cell r="P125">
            <v>37.061917729166666</v>
          </cell>
          <cell r="R125">
            <v>0</v>
          </cell>
          <cell r="S125">
            <v>0</v>
          </cell>
          <cell r="T125">
            <v>0</v>
          </cell>
          <cell r="U125">
            <v>444.68511135</v>
          </cell>
          <cell r="V125">
            <v>496.03873000000004</v>
          </cell>
          <cell r="W125">
            <v>694.47800000000007</v>
          </cell>
          <cell r="X125">
            <v>-51.353618650000044</v>
          </cell>
          <cell r="Y125">
            <v>-249.79288865000007</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Mgme fee income - CGV</v>
          </cell>
          <cell r="E129">
            <v>-18.3</v>
          </cell>
          <cell r="F129">
            <v>-18.3</v>
          </cell>
          <cell r="G129">
            <v>-18.3</v>
          </cell>
          <cell r="H129">
            <v>-18.3</v>
          </cell>
          <cell r="I129">
            <v>-18.3</v>
          </cell>
          <cell r="J129">
            <v>-18.3</v>
          </cell>
          <cell r="K129">
            <v>-18.3</v>
          </cell>
          <cell r="L129">
            <v>-18.3</v>
          </cell>
          <cell r="M129">
            <v>-18.3</v>
          </cell>
          <cell r="N129">
            <v>-18.3</v>
          </cell>
          <cell r="O129">
            <v>-18.3</v>
          </cell>
          <cell r="P129">
            <v>-18.3</v>
          </cell>
          <cell r="T129">
            <v>0</v>
          </cell>
          <cell r="U129">
            <v>-219.6</v>
          </cell>
          <cell r="V129">
            <v>-52.8</v>
          </cell>
          <cell r="W129">
            <v>-52.8</v>
          </cell>
          <cell r="X129">
            <v>-166.8</v>
          </cell>
          <cell r="Y129">
            <v>-166.8</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-18.3</v>
          </cell>
          <cell r="F133">
            <v>-18.3</v>
          </cell>
          <cell r="G133">
            <v>-18.3</v>
          </cell>
          <cell r="H133">
            <v>-18.3</v>
          </cell>
          <cell r="I133">
            <v>-18.3</v>
          </cell>
          <cell r="J133">
            <v>-18.3</v>
          </cell>
          <cell r="K133">
            <v>-18.3</v>
          </cell>
          <cell r="L133">
            <v>-18.3</v>
          </cell>
          <cell r="M133">
            <v>-18.3</v>
          </cell>
          <cell r="N133">
            <v>-18.3</v>
          </cell>
          <cell r="O133">
            <v>-18.3</v>
          </cell>
          <cell r="P133">
            <v>-18.3</v>
          </cell>
          <cell r="R133">
            <v>0</v>
          </cell>
          <cell r="S133">
            <v>0</v>
          </cell>
          <cell r="T133">
            <v>0</v>
          </cell>
          <cell r="U133">
            <v>-219.6</v>
          </cell>
          <cell r="V133">
            <v>-52.8</v>
          </cell>
          <cell r="W133">
            <v>-52.8</v>
          </cell>
          <cell r="X133">
            <v>-166.8</v>
          </cell>
          <cell r="Y133">
            <v>-166.8</v>
          </cell>
        </row>
      </sheetData>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rojectwise P&amp;L"/>
      <sheetName val="Zonewise P&amp;L"/>
      <sheetName val="P&amp;LSum"/>
      <sheetName val="Groupings-final"/>
      <sheetName val="Sched"/>
      <sheetName val="Trial"/>
      <sheetName val="FA_Final"/>
    </sheetNames>
    <sheetDataSet>
      <sheetData sheetId="0" refreshError="1"/>
      <sheetData sheetId="1" refreshError="1"/>
      <sheetData sheetId="2" refreshError="1">
        <row r="1">
          <cell r="A1" t="str">
            <v>PARTICULARS</v>
          </cell>
          <cell r="B1" t="str">
            <v>Region</v>
          </cell>
          <cell r="C1" t="str">
            <v>Sez/Non Sez</v>
          </cell>
          <cell r="D1" t="str">
            <v>Q1</v>
          </cell>
          <cell r="E1" t="str">
            <v>Q2</v>
          </cell>
          <cell r="F1" t="str">
            <v>Q3</v>
          </cell>
          <cell r="G1" t="str">
            <v>Q4</v>
          </cell>
          <cell r="H1" t="str">
            <v>FY08</v>
          </cell>
          <cell r="I1" t="str">
            <v>Q1</v>
          </cell>
          <cell r="J1" t="str">
            <v>Q2</v>
          </cell>
          <cell r="K1" t="str">
            <v>Q3</v>
          </cell>
          <cell r="L1" t="str">
            <v>Q4</v>
          </cell>
          <cell r="M1" t="str">
            <v>FY09</v>
          </cell>
          <cell r="N1" t="str">
            <v>Q1</v>
          </cell>
          <cell r="O1" t="str">
            <v>Q2</v>
          </cell>
          <cell r="P1" t="str">
            <v>Q3</v>
          </cell>
          <cell r="Q1" t="str">
            <v>Q4</v>
          </cell>
          <cell r="R1" t="str">
            <v>FY10</v>
          </cell>
          <cell r="S1" t="str">
            <v>Q1</v>
          </cell>
          <cell r="T1" t="str">
            <v>Q2</v>
          </cell>
          <cell r="U1" t="str">
            <v>Q3</v>
          </cell>
          <cell r="V1" t="str">
            <v>Q4</v>
          </cell>
          <cell r="W1" t="str">
            <v>FY11</v>
          </cell>
          <cell r="X1" t="str">
            <v>TOTAL</v>
          </cell>
        </row>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 val="P&amp;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row>
        <row r="85">
          <cell r="A85" t="str">
            <v>Bhubaneswar 1</v>
          </cell>
          <cell r="B85" t="str">
            <v>Bhubaneswar</v>
          </cell>
          <cell r="D85" t="str">
            <v>SEZ</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2.5000000000000001E-2</v>
          </cell>
          <cell r="T85">
            <v>2.5000000000000001E-2</v>
          </cell>
          <cell r="U85">
            <v>2.5000000000000001E-2</v>
          </cell>
          <cell r="V85">
            <v>2.5000000000000001E-2</v>
          </cell>
          <cell r="W85">
            <v>2.5000000000000001E-2</v>
          </cell>
          <cell r="X85">
            <v>2.5000000000000001E-2</v>
          </cell>
          <cell r="Y85">
            <v>2.5000000000000001E-2</v>
          </cell>
          <cell r="Z85">
            <v>2.5000000000000001E-2</v>
          </cell>
          <cell r="AA85">
            <v>2.5000000000000001E-2</v>
          </cell>
          <cell r="AB85">
            <v>2.5000000000000001E-2</v>
          </cell>
          <cell r="AC85">
            <v>2.5000000000000001E-2</v>
          </cell>
          <cell r="AD85">
            <v>2.5000000000000001E-2</v>
          </cell>
          <cell r="AE85">
            <v>0.05</v>
          </cell>
          <cell r="AF85">
            <v>0.05</v>
          </cell>
          <cell r="AG85">
            <v>0.05</v>
          </cell>
          <cell r="AH85">
            <v>0.05</v>
          </cell>
          <cell r="AI85">
            <v>0.05</v>
          </cell>
          <cell r="AJ85">
            <v>0.05</v>
          </cell>
          <cell r="AK85">
            <v>0.05</v>
          </cell>
          <cell r="AL85">
            <v>0.05</v>
          </cell>
          <cell r="AM85">
            <v>0.05</v>
          </cell>
          <cell r="AN85">
            <v>0.05</v>
          </cell>
          <cell r="AO85">
            <v>0.05</v>
          </cell>
          <cell r="AP85">
            <v>0.05</v>
          </cell>
          <cell r="AQ85">
            <v>7.5000000000000011E-2</v>
          </cell>
          <cell r="AR85">
            <v>7.5000000000000011E-2</v>
          </cell>
          <cell r="AS85">
            <v>7.5000000000000011E-2</v>
          </cell>
          <cell r="AT85">
            <v>7.5000000000000011E-2</v>
          </cell>
          <cell r="AU85">
            <v>7.5000000000000011E-2</v>
          </cell>
          <cell r="AV85">
            <v>7.5000000000000011E-2</v>
          </cell>
          <cell r="AW85">
            <v>7.5000000000000011E-2</v>
          </cell>
          <cell r="AX85">
            <v>7.5000000000000011E-2</v>
          </cell>
          <cell r="AY85">
            <v>7.5000000000000011E-2</v>
          </cell>
          <cell r="AZ85">
            <v>7.5000000000000011E-2</v>
          </cell>
          <cell r="BA85" t="str">
            <v>Lease</v>
          </cell>
          <cell r="BB85">
            <v>0</v>
          </cell>
          <cell r="BC85">
            <v>0</v>
          </cell>
          <cell r="BD85">
            <v>0</v>
          </cell>
          <cell r="BE85">
            <v>0</v>
          </cell>
          <cell r="BF85">
            <v>0</v>
          </cell>
        </row>
        <row r="86">
          <cell r="A86" t="str">
            <v>Kolkata 1</v>
          </cell>
          <cell r="B86" t="str">
            <v>Kolkata</v>
          </cell>
          <cell r="D86" t="str">
            <v>SEZ</v>
          </cell>
          <cell r="E86">
            <v>0</v>
          </cell>
          <cell r="F86">
            <v>0</v>
          </cell>
          <cell r="G86">
            <v>0</v>
          </cell>
          <cell r="H86">
            <v>0</v>
          </cell>
          <cell r="I86">
            <v>0</v>
          </cell>
          <cell r="J86">
            <v>0</v>
          </cell>
          <cell r="K86">
            <v>0.1</v>
          </cell>
          <cell r="L86">
            <v>0.1</v>
          </cell>
          <cell r="M86">
            <v>0.1</v>
          </cell>
          <cell r="N86">
            <v>0.1</v>
          </cell>
          <cell r="O86">
            <v>0.1</v>
          </cell>
          <cell r="P86">
            <v>0.1</v>
          </cell>
          <cell r="Q86">
            <v>0.1</v>
          </cell>
          <cell r="R86">
            <v>0.1</v>
          </cell>
          <cell r="S86">
            <v>0.1</v>
          </cell>
          <cell r="T86">
            <v>0.1</v>
          </cell>
          <cell r="U86">
            <v>0.1</v>
          </cell>
          <cell r="V86">
            <v>0.1</v>
          </cell>
          <cell r="W86">
            <v>0.312</v>
          </cell>
          <cell r="X86">
            <v>0.312</v>
          </cell>
          <cell r="Y86">
            <v>0.312</v>
          </cell>
          <cell r="Z86">
            <v>0.312</v>
          </cell>
          <cell r="AA86">
            <v>0.312</v>
          </cell>
          <cell r="AB86">
            <v>0.312</v>
          </cell>
          <cell r="AC86">
            <v>0.312</v>
          </cell>
          <cell r="AD86">
            <v>0.312</v>
          </cell>
          <cell r="AE86">
            <v>0.312</v>
          </cell>
          <cell r="AF86">
            <v>0.312</v>
          </cell>
          <cell r="AG86">
            <v>0.312</v>
          </cell>
          <cell r="AH86">
            <v>0.312</v>
          </cell>
          <cell r="AI86">
            <v>0.312</v>
          </cell>
          <cell r="AJ86">
            <v>0.312</v>
          </cell>
          <cell r="AK86">
            <v>0.312</v>
          </cell>
          <cell r="AL86">
            <v>0.312</v>
          </cell>
          <cell r="AM86">
            <v>0.312</v>
          </cell>
          <cell r="AN86">
            <v>0.41700000000000004</v>
          </cell>
          <cell r="AO86">
            <v>0.41700000000000004</v>
          </cell>
          <cell r="AP86">
            <v>0.41700000000000004</v>
          </cell>
          <cell r="AQ86">
            <v>0.41700000000000004</v>
          </cell>
          <cell r="AR86">
            <v>0.41700000000000004</v>
          </cell>
          <cell r="AS86">
            <v>0.41700000000000004</v>
          </cell>
          <cell r="AT86">
            <v>0.41700000000000004</v>
          </cell>
          <cell r="AU86">
            <v>0.41700000000000004</v>
          </cell>
          <cell r="AV86">
            <v>0.41700000000000004</v>
          </cell>
          <cell r="AW86">
            <v>0.41700000000000004</v>
          </cell>
          <cell r="AX86">
            <v>0.41700000000000004</v>
          </cell>
          <cell r="AY86">
            <v>0.41700000000000004</v>
          </cell>
          <cell r="AZ86">
            <v>0.48200000000000004</v>
          </cell>
          <cell r="BA86" t="str">
            <v>Lease</v>
          </cell>
          <cell r="BB86">
            <v>0</v>
          </cell>
          <cell r="BC86">
            <v>0</v>
          </cell>
          <cell r="BD86">
            <v>0.30000000000000004</v>
          </cell>
          <cell r="BE86">
            <v>0.30000000000000004</v>
          </cell>
          <cell r="BF86">
            <v>0.60000000000000009</v>
          </cell>
        </row>
        <row r="87">
          <cell r="A87" t="str">
            <v>East Zone</v>
          </cell>
          <cell r="E87">
            <v>0</v>
          </cell>
          <cell r="F87">
            <v>0</v>
          </cell>
          <cell r="G87">
            <v>0</v>
          </cell>
          <cell r="H87">
            <v>0</v>
          </cell>
          <cell r="I87">
            <v>0</v>
          </cell>
          <cell r="J87">
            <v>0</v>
          </cell>
          <cell r="K87">
            <v>0.1</v>
          </cell>
          <cell r="L87">
            <v>0.1</v>
          </cell>
          <cell r="M87">
            <v>0.1</v>
          </cell>
          <cell r="N87">
            <v>0.1</v>
          </cell>
          <cell r="O87">
            <v>0.1</v>
          </cell>
          <cell r="P87">
            <v>0.1</v>
          </cell>
          <cell r="Q87">
            <v>0.1</v>
          </cell>
          <cell r="R87">
            <v>0.1</v>
          </cell>
          <cell r="S87">
            <v>0.125</v>
          </cell>
          <cell r="T87">
            <v>0.125</v>
          </cell>
          <cell r="U87">
            <v>0.125</v>
          </cell>
          <cell r="V87">
            <v>0.125</v>
          </cell>
          <cell r="W87">
            <v>0.33700000000000002</v>
          </cell>
          <cell r="X87">
            <v>0.33700000000000002</v>
          </cell>
          <cell r="Y87">
            <v>0.33700000000000002</v>
          </cell>
          <cell r="Z87">
            <v>0.33700000000000002</v>
          </cell>
          <cell r="AA87">
            <v>0.33700000000000002</v>
          </cell>
          <cell r="AB87">
            <v>0.33700000000000002</v>
          </cell>
          <cell r="AC87">
            <v>0.33700000000000002</v>
          </cell>
          <cell r="AD87">
            <v>0.33700000000000002</v>
          </cell>
          <cell r="AE87">
            <v>0.36199999999999999</v>
          </cell>
          <cell r="AF87">
            <v>0.36199999999999999</v>
          </cell>
          <cell r="AG87">
            <v>0.36199999999999999</v>
          </cell>
          <cell r="AH87">
            <v>0.36199999999999999</v>
          </cell>
          <cell r="AI87">
            <v>0.36199999999999999</v>
          </cell>
          <cell r="AJ87">
            <v>0.36199999999999999</v>
          </cell>
          <cell r="AK87">
            <v>0.36199999999999999</v>
          </cell>
          <cell r="AL87">
            <v>0.36199999999999999</v>
          </cell>
          <cell r="AM87">
            <v>0.36199999999999999</v>
          </cell>
          <cell r="AN87">
            <v>0.46700000000000003</v>
          </cell>
          <cell r="AO87">
            <v>0.46700000000000003</v>
          </cell>
          <cell r="AP87">
            <v>0.46700000000000003</v>
          </cell>
          <cell r="AQ87">
            <v>0.49200000000000005</v>
          </cell>
          <cell r="AR87">
            <v>0.49200000000000005</v>
          </cell>
          <cell r="AS87">
            <v>0.49200000000000005</v>
          </cell>
          <cell r="AT87">
            <v>0.49200000000000005</v>
          </cell>
          <cell r="AU87">
            <v>0.49200000000000005</v>
          </cell>
          <cell r="AV87">
            <v>0.49200000000000005</v>
          </cell>
          <cell r="AW87">
            <v>0.49200000000000005</v>
          </cell>
          <cell r="AX87">
            <v>0.49200000000000005</v>
          </cell>
          <cell r="AY87">
            <v>0.49200000000000005</v>
          </cell>
          <cell r="AZ87">
            <v>0.55700000000000005</v>
          </cell>
          <cell r="BA87">
            <v>0</v>
          </cell>
          <cell r="BB87">
            <v>0</v>
          </cell>
          <cell r="BC87">
            <v>0</v>
          </cell>
          <cell r="BD87">
            <v>0.30000000000000004</v>
          </cell>
          <cell r="BE87">
            <v>0.30000000000000004</v>
          </cell>
          <cell r="BF87">
            <v>0.60000000000000009</v>
          </cell>
        </row>
        <row r="88">
          <cell r="A88" t="str">
            <v>Gandhinagar 1</v>
          </cell>
          <cell r="B88" t="str">
            <v>Gandhinagar</v>
          </cell>
          <cell r="D88" t="str">
            <v>SEZ</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4.4999999999999998E-2</v>
          </cell>
          <cell r="U88">
            <v>4.4999999999999998E-2</v>
          </cell>
          <cell r="V88">
            <v>4.4999999999999998E-2</v>
          </cell>
          <cell r="W88">
            <v>4.4999999999999998E-2</v>
          </cell>
          <cell r="X88">
            <v>4.4999999999999998E-2</v>
          </cell>
          <cell r="Y88">
            <v>4.4999999999999998E-2</v>
          </cell>
          <cell r="Z88">
            <v>4.4999999999999998E-2</v>
          </cell>
          <cell r="AA88">
            <v>4.4999999999999998E-2</v>
          </cell>
          <cell r="AB88">
            <v>4.4999999999999998E-2</v>
          </cell>
          <cell r="AC88">
            <v>4.4999999999999998E-2</v>
          </cell>
          <cell r="AD88">
            <v>4.4999999999999998E-2</v>
          </cell>
          <cell r="AE88">
            <v>4.4999999999999998E-2</v>
          </cell>
          <cell r="AF88">
            <v>4.4999999999999998E-2</v>
          </cell>
          <cell r="AG88">
            <v>4.4999999999999998E-2</v>
          </cell>
          <cell r="AH88">
            <v>4.4999999999999998E-2</v>
          </cell>
          <cell r="AI88">
            <v>4.4999999999999998E-2</v>
          </cell>
          <cell r="AJ88">
            <v>4.4999999999999998E-2</v>
          </cell>
          <cell r="AK88">
            <v>4.4999999999999998E-2</v>
          </cell>
          <cell r="AL88">
            <v>4.4999999999999998E-2</v>
          </cell>
          <cell r="AM88">
            <v>4.4999999999999998E-2</v>
          </cell>
          <cell r="AN88">
            <v>4.4999999999999998E-2</v>
          </cell>
          <cell r="AO88">
            <v>0.09</v>
          </cell>
          <cell r="AP88">
            <v>0.09</v>
          </cell>
          <cell r="AQ88">
            <v>0.09</v>
          </cell>
          <cell r="AR88">
            <v>0.09</v>
          </cell>
          <cell r="AS88">
            <v>0.09</v>
          </cell>
          <cell r="AT88">
            <v>0.09</v>
          </cell>
          <cell r="AU88">
            <v>0.09</v>
          </cell>
          <cell r="AV88">
            <v>0.09</v>
          </cell>
          <cell r="AW88">
            <v>0.09</v>
          </cell>
          <cell r="AX88">
            <v>0.09</v>
          </cell>
          <cell r="AY88">
            <v>0.09</v>
          </cell>
          <cell r="AZ88">
            <v>0.09</v>
          </cell>
          <cell r="BA88" t="str">
            <v>Lease</v>
          </cell>
          <cell r="BB88">
            <v>0</v>
          </cell>
          <cell r="BC88">
            <v>0</v>
          </cell>
          <cell r="BD88">
            <v>0</v>
          </cell>
          <cell r="BE88">
            <v>0</v>
          </cell>
          <cell r="BF88">
            <v>0</v>
          </cell>
        </row>
        <row r="89">
          <cell r="A89" t="str">
            <v>Nagpur 1</v>
          </cell>
          <cell r="B89" t="str">
            <v>Nagpur</v>
          </cell>
          <cell r="D89" t="str">
            <v>SEZ</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2.5000000000000001E-2</v>
          </cell>
          <cell r="V89">
            <v>2.5000000000000001E-2</v>
          </cell>
          <cell r="W89">
            <v>2.5000000000000001E-2</v>
          </cell>
          <cell r="X89">
            <v>2.5000000000000001E-2</v>
          </cell>
          <cell r="Y89">
            <v>2.5000000000000001E-2</v>
          </cell>
          <cell r="Z89">
            <v>2.5000000000000001E-2</v>
          </cell>
          <cell r="AA89">
            <v>2.5000000000000001E-2</v>
          </cell>
          <cell r="AB89">
            <v>2.5000000000000001E-2</v>
          </cell>
          <cell r="AC89">
            <v>2.5000000000000001E-2</v>
          </cell>
          <cell r="AD89">
            <v>2.5000000000000001E-2</v>
          </cell>
          <cell r="AE89">
            <v>2.5000000000000001E-2</v>
          </cell>
          <cell r="AF89">
            <v>2.5000000000000001E-2</v>
          </cell>
          <cell r="AG89">
            <v>0.05</v>
          </cell>
          <cell r="AH89">
            <v>0.05</v>
          </cell>
          <cell r="AI89">
            <v>0.05</v>
          </cell>
          <cell r="AJ89">
            <v>0.05</v>
          </cell>
          <cell r="AK89">
            <v>0.05</v>
          </cell>
          <cell r="AL89">
            <v>0.05</v>
          </cell>
          <cell r="AM89">
            <v>0.05</v>
          </cell>
          <cell r="AN89">
            <v>0.05</v>
          </cell>
          <cell r="AO89">
            <v>0.05</v>
          </cell>
          <cell r="AP89">
            <v>0.05</v>
          </cell>
          <cell r="AQ89">
            <v>0.05</v>
          </cell>
          <cell r="AR89">
            <v>0.05</v>
          </cell>
          <cell r="AS89">
            <v>7.5000000000000011E-2</v>
          </cell>
          <cell r="AT89">
            <v>7.5000000000000011E-2</v>
          </cell>
          <cell r="AU89">
            <v>7.5000000000000011E-2</v>
          </cell>
          <cell r="AV89">
            <v>7.5000000000000011E-2</v>
          </cell>
          <cell r="AW89">
            <v>7.5000000000000011E-2</v>
          </cell>
          <cell r="AX89">
            <v>7.5000000000000011E-2</v>
          </cell>
          <cell r="AY89">
            <v>7.5000000000000011E-2</v>
          </cell>
          <cell r="AZ89">
            <v>7.5000000000000011E-2</v>
          </cell>
          <cell r="BA89" t="str">
            <v>Lease</v>
          </cell>
          <cell r="BB89">
            <v>0</v>
          </cell>
          <cell r="BC89">
            <v>0</v>
          </cell>
          <cell r="BD89">
            <v>0</v>
          </cell>
          <cell r="BE89">
            <v>0</v>
          </cell>
          <cell r="BF89">
            <v>0</v>
          </cell>
        </row>
        <row r="90">
          <cell r="A90" t="str">
            <v>Pune 1</v>
          </cell>
          <cell r="B90" t="str">
            <v>Pune</v>
          </cell>
          <cell r="D90" t="str">
            <v>SEZ</v>
          </cell>
          <cell r="E90">
            <v>0</v>
          </cell>
          <cell r="F90">
            <v>0</v>
          </cell>
          <cell r="G90">
            <v>0</v>
          </cell>
          <cell r="H90">
            <v>0.12239546600000001</v>
          </cell>
          <cell r="I90">
            <v>0.12239546600000001</v>
          </cell>
          <cell r="J90">
            <v>0.12239546600000001</v>
          </cell>
          <cell r="K90">
            <v>0.12239546600000001</v>
          </cell>
          <cell r="L90">
            <v>0.12239546600000001</v>
          </cell>
          <cell r="M90">
            <v>0.12239546600000001</v>
          </cell>
          <cell r="N90">
            <v>0.12239546600000001</v>
          </cell>
          <cell r="O90">
            <v>0.12239546600000001</v>
          </cell>
          <cell r="P90">
            <v>0.12239546600000001</v>
          </cell>
          <cell r="Q90">
            <v>0.12239546600000001</v>
          </cell>
          <cell r="R90">
            <v>0.12239546600000001</v>
          </cell>
          <cell r="S90">
            <v>0.20391999400000002</v>
          </cell>
          <cell r="T90">
            <v>0.20391999400000002</v>
          </cell>
          <cell r="U90">
            <v>0.295187796</v>
          </cell>
          <cell r="V90">
            <v>0.295187796</v>
          </cell>
          <cell r="W90">
            <v>0.295187796</v>
          </cell>
          <cell r="X90">
            <v>0.295187796</v>
          </cell>
          <cell r="Y90">
            <v>0.39904101199999997</v>
          </cell>
          <cell r="Z90">
            <v>0.39904101199999997</v>
          </cell>
          <cell r="AA90">
            <v>0.50676146799999999</v>
          </cell>
          <cell r="AB90">
            <v>0.50676146799999999</v>
          </cell>
          <cell r="AC90">
            <v>0.51011146799999996</v>
          </cell>
          <cell r="AD90">
            <v>0.51011146799999996</v>
          </cell>
          <cell r="AE90">
            <v>0.51011146799999996</v>
          </cell>
          <cell r="AF90">
            <v>0.51011146799999996</v>
          </cell>
          <cell r="AG90">
            <v>0.51011146799999996</v>
          </cell>
          <cell r="AH90">
            <v>0.51011146799999996</v>
          </cell>
          <cell r="AI90">
            <v>0.51011146799999996</v>
          </cell>
          <cell r="AJ90">
            <v>0.51011146799999996</v>
          </cell>
          <cell r="AK90">
            <v>0.51011146799999996</v>
          </cell>
          <cell r="AL90">
            <v>0.51011146799999996</v>
          </cell>
          <cell r="AM90">
            <v>0.51346146799999992</v>
          </cell>
          <cell r="AN90">
            <v>0.51346146799999992</v>
          </cell>
          <cell r="AO90">
            <v>0.51346146799999992</v>
          </cell>
          <cell r="AP90">
            <v>0.51346146799999992</v>
          </cell>
          <cell r="AQ90">
            <v>0.51346146799999992</v>
          </cell>
          <cell r="AR90">
            <v>0.51346146799999992</v>
          </cell>
          <cell r="AS90">
            <v>0.51346146799999992</v>
          </cell>
          <cell r="AT90">
            <v>0.51346146799999992</v>
          </cell>
          <cell r="AU90">
            <v>0.51346146799999992</v>
          </cell>
          <cell r="AV90">
            <v>0.51346146799999992</v>
          </cell>
          <cell r="AW90">
            <v>0.51346146799999992</v>
          </cell>
          <cell r="AX90">
            <v>0.51346146799999992</v>
          </cell>
          <cell r="AY90">
            <v>0.51346146799999992</v>
          </cell>
          <cell r="AZ90">
            <v>0.51346146799999992</v>
          </cell>
          <cell r="BA90" t="str">
            <v>Lease</v>
          </cell>
          <cell r="BB90">
            <v>0</v>
          </cell>
          <cell r="BC90">
            <v>0.36718639800000002</v>
          </cell>
          <cell r="BD90">
            <v>0.36718639800000002</v>
          </cell>
          <cell r="BE90">
            <v>0.36718639800000002</v>
          </cell>
          <cell r="BF90">
            <v>1.101559194</v>
          </cell>
        </row>
        <row r="91">
          <cell r="A91" t="str">
            <v>Lohegaon  1</v>
          </cell>
          <cell r="B91" t="str">
            <v>Pune</v>
          </cell>
          <cell r="D91" t="str">
            <v>SEZ</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t="str">
            <v>Lease</v>
          </cell>
          <cell r="BB91">
            <v>0</v>
          </cell>
          <cell r="BC91">
            <v>0</v>
          </cell>
          <cell r="BD91">
            <v>0</v>
          </cell>
          <cell r="BE91">
            <v>0</v>
          </cell>
          <cell r="BF91">
            <v>0</v>
          </cell>
        </row>
        <row r="92">
          <cell r="A92" t="str">
            <v>Tathewade 1</v>
          </cell>
          <cell r="B92" t="str">
            <v>Pune</v>
          </cell>
          <cell r="D92" t="str">
            <v>SEZ</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t="str">
            <v>Lease</v>
          </cell>
          <cell r="BB92">
            <v>0</v>
          </cell>
          <cell r="BC92">
            <v>0</v>
          </cell>
          <cell r="BD92">
            <v>0</v>
          </cell>
          <cell r="BE92">
            <v>0</v>
          </cell>
          <cell r="BF92">
            <v>0</v>
          </cell>
        </row>
        <row r="93">
          <cell r="A93" t="str">
            <v>Muland 1</v>
          </cell>
          <cell r="B93" t="str">
            <v>Mumbai</v>
          </cell>
          <cell r="D93" t="str">
            <v>SEZ</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5.0833333333333335E-2</v>
          </cell>
          <cell r="AV93">
            <v>5.0833333333333335E-2</v>
          </cell>
          <cell r="AW93">
            <v>5.0833333333333335E-2</v>
          </cell>
          <cell r="AX93">
            <v>5.0833333333333335E-2</v>
          </cell>
          <cell r="AY93">
            <v>5.0833333333333335E-2</v>
          </cell>
          <cell r="AZ93">
            <v>5.0833333333333335E-2</v>
          </cell>
          <cell r="BA93" t="str">
            <v>Lease</v>
          </cell>
          <cell r="BB93">
            <v>0</v>
          </cell>
          <cell r="BC93">
            <v>0</v>
          </cell>
          <cell r="BD93">
            <v>0</v>
          </cell>
          <cell r="BE93">
            <v>0</v>
          </cell>
          <cell r="BF93">
            <v>0</v>
          </cell>
        </row>
        <row r="94">
          <cell r="A94" t="str">
            <v>NTC 1</v>
          </cell>
          <cell r="B94" t="str">
            <v>Mumbai</v>
          </cell>
          <cell r="D94" t="str">
            <v>Non SEZ</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0.39808413333333337</v>
          </cell>
          <cell r="Z94">
            <v>0.39808413333333337</v>
          </cell>
          <cell r="AA94">
            <v>0.39808413333333337</v>
          </cell>
          <cell r="AB94">
            <v>0.39808413333333337</v>
          </cell>
          <cell r="AC94">
            <v>0.39808413333333337</v>
          </cell>
          <cell r="AD94">
            <v>0.39808413333333337</v>
          </cell>
          <cell r="AE94">
            <v>0.39808413333333337</v>
          </cell>
          <cell r="AF94">
            <v>0.39808413333333337</v>
          </cell>
          <cell r="AG94">
            <v>0.39808413333333337</v>
          </cell>
          <cell r="AH94">
            <v>0.39808413333333337</v>
          </cell>
          <cell r="AI94">
            <v>0.39808413333333337</v>
          </cell>
          <cell r="AJ94">
            <v>0.39808413333333337</v>
          </cell>
          <cell r="AK94">
            <v>0.39808413333333337</v>
          </cell>
          <cell r="AL94">
            <v>0.39808413333333337</v>
          </cell>
          <cell r="AM94">
            <v>0.39808413333333337</v>
          </cell>
          <cell r="AN94">
            <v>0.39808413333333337</v>
          </cell>
          <cell r="AO94">
            <v>0.39808413333333337</v>
          </cell>
          <cell r="AP94">
            <v>0.39808413333333337</v>
          </cell>
          <cell r="AQ94">
            <v>0.39808413333333337</v>
          </cell>
          <cell r="AR94">
            <v>0.39808413333333337</v>
          </cell>
          <cell r="AS94">
            <v>0.39808413333333337</v>
          </cell>
          <cell r="AT94">
            <v>0.39808413333333337</v>
          </cell>
          <cell r="AU94">
            <v>0.39808413333333337</v>
          </cell>
          <cell r="AV94">
            <v>0.39808413333333337</v>
          </cell>
          <cell r="AW94">
            <v>0.39808413333333337</v>
          </cell>
          <cell r="AX94">
            <v>0.39808413333333337</v>
          </cell>
          <cell r="AY94">
            <v>0.39808413333333337</v>
          </cell>
          <cell r="AZ94">
            <v>0.39808413333333337</v>
          </cell>
          <cell r="BA94" t="str">
            <v>Lease</v>
          </cell>
          <cell r="BB94">
            <v>0</v>
          </cell>
          <cell r="BC94">
            <v>0</v>
          </cell>
          <cell r="BD94">
            <v>0</v>
          </cell>
          <cell r="BE94">
            <v>0</v>
          </cell>
          <cell r="BF94">
            <v>0</v>
          </cell>
        </row>
        <row r="95">
          <cell r="A95" t="str">
            <v>West Zone</v>
          </cell>
          <cell r="E95">
            <v>0</v>
          </cell>
          <cell r="F95">
            <v>0</v>
          </cell>
          <cell r="G95">
            <v>0</v>
          </cell>
          <cell r="H95">
            <v>0.12239546600000001</v>
          </cell>
          <cell r="I95">
            <v>0.12239546600000001</v>
          </cell>
          <cell r="J95">
            <v>0.12239546600000001</v>
          </cell>
          <cell r="K95">
            <v>0.12239546600000001</v>
          </cell>
          <cell r="L95">
            <v>0.12239546600000001</v>
          </cell>
          <cell r="M95">
            <v>0.12239546600000001</v>
          </cell>
          <cell r="N95">
            <v>0.12239546600000001</v>
          </cell>
          <cell r="O95">
            <v>0.12239546600000001</v>
          </cell>
          <cell r="P95">
            <v>0.12239546600000001</v>
          </cell>
          <cell r="Q95">
            <v>0.12239546600000001</v>
          </cell>
          <cell r="R95">
            <v>0.12239546600000001</v>
          </cell>
          <cell r="S95">
            <v>0.20391999400000002</v>
          </cell>
          <cell r="T95">
            <v>0.24891999400000003</v>
          </cell>
          <cell r="U95">
            <v>0.36518779600000001</v>
          </cell>
          <cell r="V95">
            <v>0.36518779600000001</v>
          </cell>
          <cell r="W95">
            <v>0.36518779600000001</v>
          </cell>
          <cell r="X95">
            <v>0.36518779600000001</v>
          </cell>
          <cell r="Y95">
            <v>0.86712514533333329</v>
          </cell>
          <cell r="Z95">
            <v>0.86712514533333329</v>
          </cell>
          <cell r="AA95">
            <v>0.97484560133333331</v>
          </cell>
          <cell r="AB95">
            <v>0.97484560133333331</v>
          </cell>
          <cell r="AC95">
            <v>0.97819560133333328</v>
          </cell>
          <cell r="AD95">
            <v>0.97819560133333328</v>
          </cell>
          <cell r="AE95">
            <v>0.97819560133333328</v>
          </cell>
          <cell r="AF95">
            <v>0.97819560133333328</v>
          </cell>
          <cell r="AG95">
            <v>1.0031956013333332</v>
          </cell>
          <cell r="AH95">
            <v>1.0031956013333332</v>
          </cell>
          <cell r="AI95">
            <v>1.0031956013333332</v>
          </cell>
          <cell r="AJ95">
            <v>1.0031956013333332</v>
          </cell>
          <cell r="AK95">
            <v>1.0031956013333332</v>
          </cell>
          <cell r="AL95">
            <v>1.0031956013333332</v>
          </cell>
          <cell r="AM95">
            <v>1.0065456013333334</v>
          </cell>
          <cell r="AN95">
            <v>1.0065456013333334</v>
          </cell>
          <cell r="AO95">
            <v>1.0515456013333333</v>
          </cell>
          <cell r="AP95">
            <v>1.0515456013333333</v>
          </cell>
          <cell r="AQ95">
            <v>1.0515456013333333</v>
          </cell>
          <cell r="AR95">
            <v>1.0515456013333333</v>
          </cell>
          <cell r="AS95">
            <v>1.0765456013333332</v>
          </cell>
          <cell r="AT95">
            <v>1.0765456013333332</v>
          </cell>
          <cell r="AU95">
            <v>1.1273789346666665</v>
          </cell>
          <cell r="AV95">
            <v>1.1273789346666665</v>
          </cell>
          <cell r="AW95">
            <v>1.1273789346666665</v>
          </cell>
          <cell r="AX95">
            <v>1.1273789346666665</v>
          </cell>
          <cell r="AY95">
            <v>1.1273789346666665</v>
          </cell>
          <cell r="AZ95">
            <v>1.1273789346666665</v>
          </cell>
          <cell r="BA95">
            <v>0</v>
          </cell>
          <cell r="BB95">
            <v>0</v>
          </cell>
          <cell r="BC95">
            <v>0.36718639800000002</v>
          </cell>
          <cell r="BD95">
            <v>0.36718639800000002</v>
          </cell>
          <cell r="BE95">
            <v>0.36718639800000002</v>
          </cell>
          <cell r="BF95">
            <v>1.101559194</v>
          </cell>
        </row>
        <row r="96">
          <cell r="A96" t="str">
            <v>Chennai 1A,AB,AC</v>
          </cell>
          <cell r="B96" t="str">
            <v>Chennai</v>
          </cell>
          <cell r="D96" t="str">
            <v>SEZ</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t="str">
            <v>Sale</v>
          </cell>
          <cell r="BB96">
            <v>0</v>
          </cell>
          <cell r="BC96">
            <v>0</v>
          </cell>
          <cell r="BD96">
            <v>0</v>
          </cell>
          <cell r="BE96">
            <v>0</v>
          </cell>
          <cell r="BF96">
            <v>0</v>
          </cell>
        </row>
        <row r="97">
          <cell r="A97" t="str">
            <v>Chennai 5,7,10</v>
          </cell>
          <cell r="B97" t="str">
            <v>Chennai</v>
          </cell>
          <cell r="D97" t="str">
            <v>SEZ</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t="str">
            <v>Sale</v>
          </cell>
          <cell r="BB97">
            <v>0</v>
          </cell>
          <cell r="BC97">
            <v>0</v>
          </cell>
          <cell r="BD97">
            <v>0</v>
          </cell>
          <cell r="BE97">
            <v>0</v>
          </cell>
          <cell r="BF97">
            <v>0</v>
          </cell>
        </row>
        <row r="98">
          <cell r="A98" t="str">
            <v>Chennai 3,4,6.9A,9B</v>
          </cell>
          <cell r="B98" t="str">
            <v>Chennai</v>
          </cell>
          <cell r="D98" t="str">
            <v>SEZ</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t="str">
            <v>Sale</v>
          </cell>
          <cell r="BB98">
            <v>0</v>
          </cell>
          <cell r="BC98">
            <v>0</v>
          </cell>
          <cell r="BD98">
            <v>0</v>
          </cell>
          <cell r="BE98">
            <v>0</v>
          </cell>
          <cell r="BF98">
            <v>0</v>
          </cell>
        </row>
        <row r="99">
          <cell r="A99" t="str">
            <v>Chennai 8</v>
          </cell>
          <cell r="B99" t="str">
            <v>Chennai</v>
          </cell>
          <cell r="D99" t="str">
            <v>SEZ</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t="str">
            <v>Sale</v>
          </cell>
          <cell r="BB99">
            <v>0</v>
          </cell>
          <cell r="BC99">
            <v>0</v>
          </cell>
          <cell r="BD99">
            <v>0</v>
          </cell>
          <cell r="BE99">
            <v>0</v>
          </cell>
          <cell r="BF99">
            <v>0</v>
          </cell>
        </row>
        <row r="100">
          <cell r="A100" t="str">
            <v>Tidal Park 1</v>
          </cell>
          <cell r="B100" t="str">
            <v>Tidal Park</v>
          </cell>
          <cell r="D100" t="str">
            <v>SEZ</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0.1708334</v>
          </cell>
          <cell r="AS100">
            <v>0.1708334</v>
          </cell>
          <cell r="AT100">
            <v>0.1708334</v>
          </cell>
          <cell r="AU100">
            <v>0.1708334</v>
          </cell>
          <cell r="AV100">
            <v>0.1708334</v>
          </cell>
          <cell r="AW100">
            <v>0.1708334</v>
          </cell>
          <cell r="AX100">
            <v>0.1708334</v>
          </cell>
          <cell r="AY100">
            <v>0.1708334</v>
          </cell>
          <cell r="AZ100">
            <v>0.1708334</v>
          </cell>
          <cell r="BA100" t="str">
            <v>Lease</v>
          </cell>
          <cell r="BB100">
            <v>0</v>
          </cell>
          <cell r="BC100">
            <v>0</v>
          </cell>
          <cell r="BD100">
            <v>0</v>
          </cell>
          <cell r="BE100">
            <v>0</v>
          </cell>
          <cell r="BF100">
            <v>0</v>
          </cell>
        </row>
        <row r="101">
          <cell r="A101" t="str">
            <v>Kokapet 1</v>
          </cell>
          <cell r="B101" t="str">
            <v>Rai Durg</v>
          </cell>
          <cell r="D101" t="str">
            <v>SEZ</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t="str">
            <v>Lease</v>
          </cell>
          <cell r="BB101">
            <v>0</v>
          </cell>
          <cell r="BC101">
            <v>0</v>
          </cell>
          <cell r="BD101">
            <v>0</v>
          </cell>
          <cell r="BE101">
            <v>0</v>
          </cell>
          <cell r="BF101">
            <v>0</v>
          </cell>
        </row>
        <row r="102">
          <cell r="A102" t="str">
            <v>Hyderabad 2</v>
          </cell>
          <cell r="B102" t="str">
            <v>Hyderabad</v>
          </cell>
          <cell r="D102" t="str">
            <v>SEZ</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t="str">
            <v>Sale</v>
          </cell>
          <cell r="BB102">
            <v>0</v>
          </cell>
          <cell r="BC102">
            <v>0</v>
          </cell>
          <cell r="BD102">
            <v>0</v>
          </cell>
          <cell r="BE102">
            <v>0</v>
          </cell>
          <cell r="BF102">
            <v>0</v>
          </cell>
        </row>
        <row r="103">
          <cell r="A103" t="str">
            <v>Hyderabad 1,3</v>
          </cell>
          <cell r="B103" t="str">
            <v>Hyderabad</v>
          </cell>
          <cell r="D103" t="str">
            <v>SEZ</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t="str">
            <v>Sale</v>
          </cell>
          <cell r="BB103">
            <v>0</v>
          </cell>
          <cell r="BC103">
            <v>0</v>
          </cell>
          <cell r="BD103">
            <v>0</v>
          </cell>
          <cell r="BE103">
            <v>0</v>
          </cell>
          <cell r="BF103">
            <v>0</v>
          </cell>
        </row>
        <row r="105">
          <cell r="A105" t="str">
            <v>South Zone</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0.1708334</v>
          </cell>
          <cell r="AS105">
            <v>0.1708334</v>
          </cell>
          <cell r="AT105">
            <v>0.1708334</v>
          </cell>
          <cell r="AU105">
            <v>0.1708334</v>
          </cell>
          <cell r="AV105">
            <v>0.1708334</v>
          </cell>
          <cell r="AW105">
            <v>0.1708334</v>
          </cell>
          <cell r="AX105">
            <v>0.1708334</v>
          </cell>
          <cell r="AY105">
            <v>0.1708334</v>
          </cell>
          <cell r="AZ105">
            <v>0.1708334</v>
          </cell>
          <cell r="BA105">
            <v>0</v>
          </cell>
          <cell r="BB105">
            <v>0</v>
          </cell>
          <cell r="BC105">
            <v>0</v>
          </cell>
          <cell r="BD105">
            <v>0</v>
          </cell>
          <cell r="BE105">
            <v>0</v>
          </cell>
          <cell r="BF105">
            <v>0</v>
          </cell>
        </row>
        <row r="106">
          <cell r="A106" t="str">
            <v>Commercial offices 1</v>
          </cell>
          <cell r="B106" t="str">
            <v>Gurgaon</v>
          </cell>
          <cell r="D106" t="str">
            <v>Non SEZ</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0.11083333333333334</v>
          </cell>
          <cell r="AX106">
            <v>0.11083333333333334</v>
          </cell>
          <cell r="AY106">
            <v>0.11083333333333334</v>
          </cell>
          <cell r="AZ106">
            <v>0.11083333333333334</v>
          </cell>
          <cell r="BA106" t="str">
            <v>Lease</v>
          </cell>
          <cell r="BB106">
            <v>0</v>
          </cell>
          <cell r="BC106">
            <v>0</v>
          </cell>
          <cell r="BD106">
            <v>0</v>
          </cell>
          <cell r="BE106">
            <v>0</v>
          </cell>
          <cell r="BF106">
            <v>0</v>
          </cell>
        </row>
        <row r="107">
          <cell r="A107" t="str">
            <v>Gurgaon W block,Bulding 14</v>
          </cell>
          <cell r="B107" t="str">
            <v>Gurgaon</v>
          </cell>
          <cell r="C107">
            <v>0</v>
          </cell>
          <cell r="D107" t="str">
            <v>SEZ</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t="str">
            <v>Sale</v>
          </cell>
          <cell r="BB107">
            <v>0</v>
          </cell>
          <cell r="BC107">
            <v>0</v>
          </cell>
          <cell r="BD107">
            <v>0</v>
          </cell>
          <cell r="BE107">
            <v>0</v>
          </cell>
          <cell r="BF107">
            <v>0</v>
          </cell>
        </row>
        <row r="108">
          <cell r="A108" t="str">
            <v>Gurgaon Non Sez</v>
          </cell>
          <cell r="B108" t="str">
            <v>Gurgaon</v>
          </cell>
          <cell r="D108" t="str">
            <v>Non SEZ</v>
          </cell>
          <cell r="E108">
            <v>0</v>
          </cell>
          <cell r="F108">
            <v>7.5355199999999997E-2</v>
          </cell>
          <cell r="G108">
            <v>7.5355199999999997E-2</v>
          </cell>
          <cell r="H108">
            <v>7.5355199999999997E-2</v>
          </cell>
          <cell r="I108">
            <v>7.5355199999999997E-2</v>
          </cell>
          <cell r="J108">
            <v>7.5355199999999997E-2</v>
          </cell>
          <cell r="K108">
            <v>0.22183900000000001</v>
          </cell>
          <cell r="L108">
            <v>0.27613680000000002</v>
          </cell>
          <cell r="M108">
            <v>0.27613680000000002</v>
          </cell>
          <cell r="N108">
            <v>0.46577413333333334</v>
          </cell>
          <cell r="O108">
            <v>0.46577413333333334</v>
          </cell>
          <cell r="P108">
            <v>0.46577413333333334</v>
          </cell>
          <cell r="Q108">
            <v>0.46577413333333334</v>
          </cell>
          <cell r="R108">
            <v>0.66372866666666663</v>
          </cell>
          <cell r="S108">
            <v>0.66372866666666663</v>
          </cell>
          <cell r="T108">
            <v>0.66372866666666663</v>
          </cell>
          <cell r="U108">
            <v>0.66372866666666663</v>
          </cell>
          <cell r="V108">
            <v>0.66372866666666663</v>
          </cell>
          <cell r="W108">
            <v>0.81559359999999992</v>
          </cell>
          <cell r="X108">
            <v>0.81559359999999992</v>
          </cell>
          <cell r="Y108">
            <v>1.0816413333333332</v>
          </cell>
          <cell r="Z108">
            <v>1.0816413333333332</v>
          </cell>
          <cell r="AA108">
            <v>1.2388480666666668</v>
          </cell>
          <cell r="AB108">
            <v>1.3461739333333336</v>
          </cell>
          <cell r="AC108">
            <v>1.3461739333333336</v>
          </cell>
          <cell r="AD108">
            <v>1.4915338</v>
          </cell>
          <cell r="AE108">
            <v>1.4915338</v>
          </cell>
          <cell r="AF108">
            <v>1.5143671333333333</v>
          </cell>
          <cell r="AG108">
            <v>1.5143671333333333</v>
          </cell>
          <cell r="AH108">
            <v>1.5143671333333333</v>
          </cell>
          <cell r="AI108">
            <v>1.5143671333333333</v>
          </cell>
          <cell r="AJ108">
            <v>1.5143671333333333</v>
          </cell>
          <cell r="AK108">
            <v>2.0279858666666666</v>
          </cell>
          <cell r="AL108">
            <v>2.2788192</v>
          </cell>
          <cell r="AM108">
            <v>2.2788192</v>
          </cell>
          <cell r="AN108">
            <v>2.2788192</v>
          </cell>
          <cell r="AO108">
            <v>2.2788192</v>
          </cell>
          <cell r="AP108">
            <v>2.2788192</v>
          </cell>
          <cell r="AQ108">
            <v>2.2788192</v>
          </cell>
          <cell r="AR108">
            <v>2.2788192</v>
          </cell>
          <cell r="AS108">
            <v>2.2788192</v>
          </cell>
          <cell r="AT108">
            <v>2.2788192</v>
          </cell>
          <cell r="AU108">
            <v>2.2788192</v>
          </cell>
          <cell r="AV108">
            <v>2.2788192</v>
          </cell>
          <cell r="AW108">
            <v>2.6896525333333337</v>
          </cell>
          <cell r="AX108">
            <v>2.6896525333333337</v>
          </cell>
          <cell r="AY108">
            <v>2.6896525333333337</v>
          </cell>
          <cell r="AZ108">
            <v>2.6896525333333337</v>
          </cell>
          <cell r="BA108" t="str">
            <v>Lease</v>
          </cell>
          <cell r="BB108">
            <v>0.15071039999999999</v>
          </cell>
          <cell r="BC108">
            <v>0.22606559999999998</v>
          </cell>
          <cell r="BD108">
            <v>0.77411260000000004</v>
          </cell>
          <cell r="BE108">
            <v>1.3973224</v>
          </cell>
          <cell r="BF108">
            <v>2.5482110000000002</v>
          </cell>
        </row>
        <row r="109">
          <cell r="A109" t="str">
            <v>Gurgaon Cyber 5-9,15,16</v>
          </cell>
          <cell r="B109" t="str">
            <v>Gurgaon</v>
          </cell>
          <cell r="D109" t="str">
            <v>SEZ</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t="str">
            <v>Sale</v>
          </cell>
          <cell r="BB109">
            <v>0</v>
          </cell>
          <cell r="BC109">
            <v>0</v>
          </cell>
          <cell r="BD109">
            <v>0</v>
          </cell>
          <cell r="BE109">
            <v>0</v>
          </cell>
          <cell r="BF109">
            <v>0</v>
          </cell>
        </row>
        <row r="110">
          <cell r="A110" t="str">
            <v>Gurgaon 1</v>
          </cell>
          <cell r="B110" t="str">
            <v>Gurgaon Non Sez</v>
          </cell>
          <cell r="D110" t="str">
            <v>Non SEZ</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t="str">
            <v>Lease</v>
          </cell>
          <cell r="BB110">
            <v>0</v>
          </cell>
          <cell r="BC110">
            <v>0</v>
          </cell>
          <cell r="BD110">
            <v>0</v>
          </cell>
          <cell r="BE110">
            <v>0</v>
          </cell>
          <cell r="BF110">
            <v>0</v>
          </cell>
        </row>
        <row r="111">
          <cell r="A111" t="str">
            <v>Noida, CSC 1</v>
          </cell>
          <cell r="B111" t="str">
            <v>Noida, CSC</v>
          </cell>
          <cell r="D111" t="str">
            <v>Non SEZ</v>
          </cell>
          <cell r="E111">
            <v>8.8406360000000003E-2</v>
          </cell>
          <cell r="F111">
            <v>8.8406360000000003E-2</v>
          </cell>
          <cell r="G111">
            <v>8.8406360000000003E-2</v>
          </cell>
          <cell r="H111">
            <v>8.8406360000000003E-2</v>
          </cell>
          <cell r="I111">
            <v>8.8406360000000003E-2</v>
          </cell>
          <cell r="J111">
            <v>0.139939864</v>
          </cell>
          <cell r="K111">
            <v>0.14169384800000001</v>
          </cell>
          <cell r="L111">
            <v>0.14169384800000001</v>
          </cell>
          <cell r="M111">
            <v>0.14169384800000001</v>
          </cell>
          <cell r="N111">
            <v>0.19336168400000001</v>
          </cell>
          <cell r="O111">
            <v>0.19336168400000001</v>
          </cell>
          <cell r="P111">
            <v>0.19336168400000001</v>
          </cell>
          <cell r="Q111">
            <v>0.19336168400000001</v>
          </cell>
          <cell r="R111">
            <v>0.19336168400000001</v>
          </cell>
          <cell r="S111">
            <v>0.19336168400000001</v>
          </cell>
          <cell r="T111">
            <v>0.19336168400000001</v>
          </cell>
          <cell r="U111">
            <v>0.19336168400000001</v>
          </cell>
          <cell r="V111">
            <v>0.19336168400000001</v>
          </cell>
          <cell r="W111">
            <v>0.19336168400000001</v>
          </cell>
          <cell r="X111">
            <v>0.19336168400000001</v>
          </cell>
          <cell r="Y111">
            <v>0.19336168400000001</v>
          </cell>
          <cell r="Z111">
            <v>0.19336168400000001</v>
          </cell>
          <cell r="AA111">
            <v>0.19336168400000001</v>
          </cell>
          <cell r="AB111">
            <v>0.19336168400000001</v>
          </cell>
          <cell r="AC111">
            <v>0.19336168400000001</v>
          </cell>
          <cell r="AD111">
            <v>0.19336168400000001</v>
          </cell>
          <cell r="AE111">
            <v>0.19336168400000001</v>
          </cell>
          <cell r="AF111">
            <v>0.19336168400000001</v>
          </cell>
          <cell r="AG111">
            <v>0.19336168400000001</v>
          </cell>
          <cell r="AH111">
            <v>0.19336168400000001</v>
          </cell>
          <cell r="AI111">
            <v>0.19336168400000001</v>
          </cell>
          <cell r="AJ111">
            <v>0.19336168400000001</v>
          </cell>
          <cell r="AK111">
            <v>0.19336168400000001</v>
          </cell>
          <cell r="AL111">
            <v>0.19336168400000001</v>
          </cell>
          <cell r="AM111">
            <v>0.19336168400000001</v>
          </cell>
          <cell r="AN111">
            <v>0.19336168400000001</v>
          </cell>
          <cell r="AO111">
            <v>0.19336168400000001</v>
          </cell>
          <cell r="AP111">
            <v>0.19336168400000001</v>
          </cell>
          <cell r="AQ111">
            <v>0.19336168400000001</v>
          </cell>
          <cell r="AR111">
            <v>0.19336168400000001</v>
          </cell>
          <cell r="AS111">
            <v>0.19336168400000001</v>
          </cell>
          <cell r="AT111">
            <v>0.19336168400000001</v>
          </cell>
          <cell r="AU111">
            <v>0.19336168400000001</v>
          </cell>
          <cell r="AV111">
            <v>0.19336168400000001</v>
          </cell>
          <cell r="AW111">
            <v>0.19336168400000001</v>
          </cell>
          <cell r="AX111">
            <v>0.19336168400000001</v>
          </cell>
          <cell r="AY111">
            <v>0.19336168400000001</v>
          </cell>
          <cell r="AZ111">
            <v>0.19336168400000001</v>
          </cell>
          <cell r="BA111" t="str">
            <v>Lease</v>
          </cell>
          <cell r="BB111">
            <v>0.26521908</v>
          </cell>
          <cell r="BC111">
            <v>0.316752584</v>
          </cell>
          <cell r="BD111">
            <v>0.42508154400000003</v>
          </cell>
          <cell r="BE111">
            <v>0.58008505200000005</v>
          </cell>
          <cell r="BF111">
            <v>1.5871382600000001</v>
          </cell>
        </row>
        <row r="112">
          <cell r="A112" t="str">
            <v>Noida, Sector 143 1</v>
          </cell>
          <cell r="B112" t="str">
            <v>Noida, Sector 143</v>
          </cell>
          <cell r="D112" t="str">
            <v>SEZ</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0.10500000000000001</v>
          </cell>
          <cell r="AL112">
            <v>0.10500000000000001</v>
          </cell>
          <cell r="AM112">
            <v>0.10500000000000001</v>
          </cell>
          <cell r="AN112">
            <v>0.10500000000000001</v>
          </cell>
          <cell r="AO112">
            <v>0.10500000000000001</v>
          </cell>
          <cell r="AP112">
            <v>0.10500000000000001</v>
          </cell>
          <cell r="AQ112">
            <v>0.10500000000000001</v>
          </cell>
          <cell r="AR112">
            <v>0.10500000000000001</v>
          </cell>
          <cell r="AS112">
            <v>0.10500000000000001</v>
          </cell>
          <cell r="AT112">
            <v>0.10500000000000001</v>
          </cell>
          <cell r="AU112">
            <v>0.10500000000000001</v>
          </cell>
          <cell r="AV112">
            <v>0.10500000000000001</v>
          </cell>
          <cell r="AW112">
            <v>0.21000000000000002</v>
          </cell>
          <cell r="AX112">
            <v>0.21000000000000002</v>
          </cell>
          <cell r="AY112">
            <v>0.21000000000000002</v>
          </cell>
          <cell r="AZ112">
            <v>0.21000000000000002</v>
          </cell>
          <cell r="BA112" t="str">
            <v>Lease</v>
          </cell>
          <cell r="BB112">
            <v>0</v>
          </cell>
          <cell r="BC112">
            <v>0</v>
          </cell>
          <cell r="BD112">
            <v>0</v>
          </cell>
          <cell r="BE112">
            <v>0</v>
          </cell>
          <cell r="BF112">
            <v>0</v>
          </cell>
        </row>
        <row r="113">
          <cell r="A113" t="str">
            <v>Silokhera A1A2A3,B1,B2,B3</v>
          </cell>
          <cell r="B113" t="str">
            <v>Silokhera</v>
          </cell>
          <cell r="D113" t="str">
            <v>SEZ</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t="str">
            <v>Sale</v>
          </cell>
          <cell r="BB113">
            <v>0</v>
          </cell>
          <cell r="BC113">
            <v>0</v>
          </cell>
          <cell r="BD113">
            <v>0</v>
          </cell>
          <cell r="BE113">
            <v>0</v>
          </cell>
          <cell r="BF113">
            <v>0</v>
          </cell>
        </row>
        <row r="114">
          <cell r="A114" t="str">
            <v>Sonepat 1</v>
          </cell>
          <cell r="B114" t="str">
            <v>Sonepat</v>
          </cell>
          <cell r="D114" t="str">
            <v>SEZ</v>
          </cell>
          <cell r="E114">
            <v>0</v>
          </cell>
          <cell r="F114">
            <v>0</v>
          </cell>
          <cell r="G114">
            <v>0</v>
          </cell>
          <cell r="H114">
            <v>0</v>
          </cell>
          <cell r="I114">
            <v>0</v>
          </cell>
          <cell r="J114">
            <v>0</v>
          </cell>
          <cell r="K114">
            <v>0</v>
          </cell>
          <cell r="L114">
            <v>0</v>
          </cell>
          <cell r="M114">
            <v>0</v>
          </cell>
          <cell r="N114">
            <v>0</v>
          </cell>
          <cell r="O114">
            <v>0</v>
          </cell>
          <cell r="P114">
            <v>0</v>
          </cell>
          <cell r="Q114">
            <v>0</v>
          </cell>
          <cell r="R114">
            <v>4.4999999999999998E-2</v>
          </cell>
          <cell r="S114">
            <v>4.4999999999999998E-2</v>
          </cell>
          <cell r="T114">
            <v>4.4999999999999998E-2</v>
          </cell>
          <cell r="U114">
            <v>4.4999999999999998E-2</v>
          </cell>
          <cell r="V114">
            <v>4.4999999999999998E-2</v>
          </cell>
          <cell r="W114">
            <v>4.4999999999999998E-2</v>
          </cell>
          <cell r="X114">
            <v>4.4999999999999998E-2</v>
          </cell>
          <cell r="Y114">
            <v>4.4999999999999998E-2</v>
          </cell>
          <cell r="Z114">
            <v>4.4999999999999998E-2</v>
          </cell>
          <cell r="AA114">
            <v>4.4999999999999998E-2</v>
          </cell>
          <cell r="AB114">
            <v>4.4999999999999998E-2</v>
          </cell>
          <cell r="AC114">
            <v>4.4999999999999998E-2</v>
          </cell>
          <cell r="AD114">
            <v>4.4999999999999998E-2</v>
          </cell>
          <cell r="AE114">
            <v>4.4999999999999998E-2</v>
          </cell>
          <cell r="AF114">
            <v>4.4999999999999998E-2</v>
          </cell>
          <cell r="AG114">
            <v>4.4999999999999998E-2</v>
          </cell>
          <cell r="AH114">
            <v>4.4999999999999998E-2</v>
          </cell>
          <cell r="AI114">
            <v>4.4999999999999998E-2</v>
          </cell>
          <cell r="AJ114">
            <v>4.4999999999999998E-2</v>
          </cell>
          <cell r="AK114">
            <v>4.4999999999999998E-2</v>
          </cell>
          <cell r="AL114">
            <v>4.4999999999999998E-2</v>
          </cell>
          <cell r="AM114">
            <v>4.4999999999999998E-2</v>
          </cell>
          <cell r="AN114">
            <v>4.4999999999999998E-2</v>
          </cell>
          <cell r="AO114">
            <v>0.09</v>
          </cell>
          <cell r="AP114">
            <v>0.09</v>
          </cell>
          <cell r="AQ114">
            <v>0.09</v>
          </cell>
          <cell r="AR114">
            <v>0.09</v>
          </cell>
          <cell r="AS114">
            <v>0.09</v>
          </cell>
          <cell r="AT114">
            <v>0.09</v>
          </cell>
          <cell r="AU114">
            <v>0.09</v>
          </cell>
          <cell r="AV114">
            <v>0.09</v>
          </cell>
          <cell r="AW114">
            <v>0.09</v>
          </cell>
          <cell r="AX114">
            <v>0.09</v>
          </cell>
          <cell r="AY114">
            <v>0.09</v>
          </cell>
          <cell r="AZ114">
            <v>0.09</v>
          </cell>
          <cell r="BA114" t="str">
            <v>Lease</v>
          </cell>
          <cell r="BB114">
            <v>0</v>
          </cell>
          <cell r="BC114">
            <v>0</v>
          </cell>
          <cell r="BD114">
            <v>0</v>
          </cell>
          <cell r="BE114">
            <v>0</v>
          </cell>
          <cell r="BF114">
            <v>0</v>
          </cell>
        </row>
        <row r="115">
          <cell r="A115" t="str">
            <v>Silokhera C1,C2,D,E1</v>
          </cell>
          <cell r="B115" t="str">
            <v>Silokhera</v>
          </cell>
          <cell r="D115" t="str">
            <v>SEZ</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t="str">
            <v>Sale</v>
          </cell>
          <cell r="BB115">
            <v>0</v>
          </cell>
          <cell r="BC115">
            <v>0</v>
          </cell>
          <cell r="BD115">
            <v>0</v>
          </cell>
          <cell r="BE115">
            <v>0</v>
          </cell>
          <cell r="BF115">
            <v>0</v>
          </cell>
        </row>
        <row r="116">
          <cell r="A116" t="str">
            <v>Silokhera E2,F1,F2</v>
          </cell>
          <cell r="B116" t="str">
            <v>Silokhera</v>
          </cell>
          <cell r="D116" t="str">
            <v>SEZ</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t="str">
            <v>Sale</v>
          </cell>
          <cell r="BB116">
            <v>0</v>
          </cell>
          <cell r="BC116">
            <v>0</v>
          </cell>
          <cell r="BD116">
            <v>0</v>
          </cell>
          <cell r="BE116">
            <v>0</v>
          </cell>
          <cell r="BF116">
            <v>0</v>
          </cell>
        </row>
        <row r="117">
          <cell r="A117" t="str">
            <v>Silokhera 7 Acre</v>
          </cell>
          <cell r="B117" t="str">
            <v>Silokhera 7 Acre</v>
          </cell>
          <cell r="D117" t="str">
            <v>Non SEZ</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0.17321966666666666</v>
          </cell>
          <cell r="BA117" t="str">
            <v>Lease</v>
          </cell>
          <cell r="BB117">
            <v>0</v>
          </cell>
          <cell r="BC117">
            <v>0</v>
          </cell>
          <cell r="BD117">
            <v>0</v>
          </cell>
          <cell r="BE117">
            <v>0</v>
          </cell>
          <cell r="BF117">
            <v>0</v>
          </cell>
        </row>
        <row r="118">
          <cell r="A118" t="str">
            <v>Manesar 1</v>
          </cell>
          <cell r="B118" t="str">
            <v>Gurgaon</v>
          </cell>
          <cell r="D118" t="str">
            <v>SEZ</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t="str">
            <v>Lease</v>
          </cell>
          <cell r="BB118">
            <v>0</v>
          </cell>
          <cell r="BC118">
            <v>0</v>
          </cell>
          <cell r="BD118">
            <v>0</v>
          </cell>
          <cell r="BE118">
            <v>0</v>
          </cell>
          <cell r="BF118">
            <v>0</v>
          </cell>
        </row>
        <row r="119">
          <cell r="A119" t="str">
            <v>Delhi 1</v>
          </cell>
          <cell r="B119" t="str">
            <v>Delhi</v>
          </cell>
          <cell r="D119" t="str">
            <v>SEZ</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0.11083333333333334</v>
          </cell>
          <cell r="AE119">
            <v>0.11083333333333334</v>
          </cell>
          <cell r="AF119">
            <v>0.11083333333333334</v>
          </cell>
          <cell r="AG119">
            <v>0.11083333333333334</v>
          </cell>
          <cell r="AH119">
            <v>0.11083333333333334</v>
          </cell>
          <cell r="AI119">
            <v>0.11083333333333334</v>
          </cell>
          <cell r="AJ119">
            <v>0.11083333333333334</v>
          </cell>
          <cell r="AK119">
            <v>0.11083333333333334</v>
          </cell>
          <cell r="AL119">
            <v>0.11083333333333334</v>
          </cell>
          <cell r="AM119">
            <v>0.32166666666666666</v>
          </cell>
          <cell r="AN119">
            <v>0.32166666666666666</v>
          </cell>
          <cell r="AO119">
            <v>0.32166666666666666</v>
          </cell>
          <cell r="AP119">
            <v>0.32166666666666666</v>
          </cell>
          <cell r="AQ119">
            <v>0.32166666666666666</v>
          </cell>
          <cell r="AR119">
            <v>0.32166666666666666</v>
          </cell>
          <cell r="AS119">
            <v>0.32166666666666666</v>
          </cell>
          <cell r="AT119">
            <v>0.32166666666666666</v>
          </cell>
          <cell r="AU119">
            <v>0.32166666666666666</v>
          </cell>
          <cell r="AV119">
            <v>0.32166666666666666</v>
          </cell>
          <cell r="AW119">
            <v>0.32166666666666666</v>
          </cell>
          <cell r="AX119">
            <v>0.32166666666666666</v>
          </cell>
          <cell r="AY119">
            <v>0.49049999999999999</v>
          </cell>
          <cell r="AZ119">
            <v>0.49049999999999999</v>
          </cell>
          <cell r="BA119" t="str">
            <v>Lease</v>
          </cell>
          <cell r="BB119">
            <v>0</v>
          </cell>
          <cell r="BC119">
            <v>0</v>
          </cell>
          <cell r="BD119">
            <v>0</v>
          </cell>
          <cell r="BE119">
            <v>0</v>
          </cell>
          <cell r="BF119">
            <v>0</v>
          </cell>
        </row>
        <row r="120">
          <cell r="A120">
            <v>0</v>
          </cell>
          <cell r="B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row>
        <row r="121">
          <cell r="A121" t="str">
            <v>North Zone</v>
          </cell>
          <cell r="E121">
            <v>8.8406360000000003E-2</v>
          </cell>
          <cell r="F121">
            <v>0.16376156</v>
          </cell>
          <cell r="G121">
            <v>0.16376156</v>
          </cell>
          <cell r="H121">
            <v>0.16376156</v>
          </cell>
          <cell r="I121">
            <v>0.16376156</v>
          </cell>
          <cell r="J121">
            <v>0.21529506399999998</v>
          </cell>
          <cell r="K121">
            <v>0.36353284800000002</v>
          </cell>
          <cell r="L121">
            <v>0.41783064800000003</v>
          </cell>
          <cell r="M121">
            <v>0.41783064800000003</v>
          </cell>
          <cell r="N121">
            <v>0.65913581733333337</v>
          </cell>
          <cell r="O121">
            <v>0.65913581733333337</v>
          </cell>
          <cell r="P121">
            <v>0.65913581733333337</v>
          </cell>
          <cell r="Q121">
            <v>0.65913581733333337</v>
          </cell>
          <cell r="R121">
            <v>0.90209035066666665</v>
          </cell>
          <cell r="S121">
            <v>0.90209035066666665</v>
          </cell>
          <cell r="T121">
            <v>0.90209035066666665</v>
          </cell>
          <cell r="U121">
            <v>0.90209035066666665</v>
          </cell>
          <cell r="V121">
            <v>0.90209035066666665</v>
          </cell>
          <cell r="W121">
            <v>1.0539552839999999</v>
          </cell>
          <cell r="X121">
            <v>1.0539552839999999</v>
          </cell>
          <cell r="Y121">
            <v>1.3200030173333333</v>
          </cell>
          <cell r="Z121">
            <v>1.3200030173333333</v>
          </cell>
          <cell r="AA121">
            <v>1.4772097506666668</v>
          </cell>
          <cell r="AB121">
            <v>1.5845356173333336</v>
          </cell>
          <cell r="AC121">
            <v>1.5845356173333336</v>
          </cell>
          <cell r="AD121">
            <v>1.8407288173333334</v>
          </cell>
          <cell r="AE121">
            <v>1.8407288173333334</v>
          </cell>
          <cell r="AF121">
            <v>1.8635621506666666</v>
          </cell>
          <cell r="AG121">
            <v>1.8635621506666666</v>
          </cell>
          <cell r="AH121">
            <v>1.8635621506666666</v>
          </cell>
          <cell r="AI121">
            <v>1.8635621506666666</v>
          </cell>
          <cell r="AJ121">
            <v>1.8635621506666666</v>
          </cell>
          <cell r="AK121">
            <v>2.4821808839999999</v>
          </cell>
          <cell r="AL121">
            <v>2.7330142173333334</v>
          </cell>
          <cell r="AM121">
            <v>2.9438475506666668</v>
          </cell>
          <cell r="AN121">
            <v>2.9438475506666668</v>
          </cell>
          <cell r="AO121">
            <v>2.9888475506666667</v>
          </cell>
          <cell r="AP121">
            <v>2.9888475506666667</v>
          </cell>
          <cell r="AQ121">
            <v>2.9888475506666667</v>
          </cell>
          <cell r="AR121">
            <v>2.9888475506666667</v>
          </cell>
          <cell r="AS121">
            <v>2.9888475506666667</v>
          </cell>
          <cell r="AT121">
            <v>2.9888475506666667</v>
          </cell>
          <cell r="AU121">
            <v>2.9888475506666667</v>
          </cell>
          <cell r="AV121">
            <v>2.9888475506666667</v>
          </cell>
          <cell r="AW121">
            <v>3.6155142173333337</v>
          </cell>
          <cell r="AX121">
            <v>3.6155142173333337</v>
          </cell>
          <cell r="AY121">
            <v>3.7843475506666668</v>
          </cell>
          <cell r="AZ121">
            <v>3.9575672173333336</v>
          </cell>
          <cell r="BA121">
            <v>0</v>
          </cell>
          <cell r="BB121">
            <v>0.41592947999999996</v>
          </cell>
          <cell r="BC121">
            <v>0.54281818399999993</v>
          </cell>
          <cell r="BD121">
            <v>1.199194144</v>
          </cell>
          <cell r="BE121">
            <v>1.977407452</v>
          </cell>
          <cell r="BF121">
            <v>4.1353492599999999</v>
          </cell>
        </row>
        <row r="122">
          <cell r="A122" t="str">
            <v>Existing Buildings</v>
          </cell>
          <cell r="B122" t="str">
            <v>Existing Buildings</v>
          </cell>
          <cell r="E122">
            <v>2.7556385702167003</v>
          </cell>
          <cell r="F122">
            <v>2.8455616243833335</v>
          </cell>
          <cell r="G122">
            <v>2.2533333333333334</v>
          </cell>
          <cell r="H122">
            <v>4.5101535363631946</v>
          </cell>
          <cell r="I122">
            <v>3.074444444444445</v>
          </cell>
          <cell r="J122">
            <v>4.8177687711444452</v>
          </cell>
          <cell r="K122">
            <v>5.8476810680048619</v>
          </cell>
          <cell r="L122">
            <v>4.3178460053423615</v>
          </cell>
          <cell r="M122">
            <v>4.2739258965548617</v>
          </cell>
          <cell r="N122">
            <v>7.4635923448590278</v>
          </cell>
          <cell r="O122">
            <v>5.585717691327778</v>
          </cell>
          <cell r="P122">
            <v>6.5056569595148996</v>
          </cell>
          <cell r="BA122">
            <v>0</v>
          </cell>
          <cell r="BB122">
            <v>7.8545335279333681</v>
          </cell>
          <cell r="BC122">
            <v>12.402366751952085</v>
          </cell>
          <cell r="BD122">
            <v>14.439452969902085</v>
          </cell>
          <cell r="BE122">
            <v>19.554966995701704</v>
          </cell>
          <cell r="BF122">
            <v>54.251320245489239</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PR"/>
      <sheetName val="BSP&amp;L-CON"/>
      <sheetName val="SR-con"/>
      <sheetName val="SW-con"/>
      <sheetName val="CF-con"/>
      <sheetName val="BSP&amp;L-GFL"/>
      <sheetName val="BSP&amp;L-RN&amp;DJ"/>
      <sheetName val="GRP-RN"/>
      <sheetName val="TB-RN"/>
      <sheetName val="q_220507"/>
      <sheetName val="TB-Dahej"/>
      <sheetName val="SR-GFL"/>
      <sheetName val="SW-GFL"/>
      <sheetName val="PART IV (2)"/>
      <sheetName val="CF-GFL"/>
      <sheetName val="CFW-GFL"/>
      <sheetName val="IT"/>
      <sheetName val="DT"/>
      <sheetName val="MD&amp;WTD Rem"/>
      <sheetName val="MDCOM"/>
      <sheetName val="GP &amp; EP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Assumptions"/>
      <sheetName val="Actuals"/>
      <sheetName val="base"/>
      <sheetName val="Net Rec-CEF"/>
      <sheetName val="reserve assumptions"/>
      <sheetName val="Expenses"/>
      <sheetName val="Financials"/>
      <sheetName val="Marketable securities"/>
      <sheetName val="Other Income"/>
      <sheetName val="Adjustments"/>
      <sheetName val="model by field"/>
      <sheetName val="cs1997"/>
      <sheetName val="Crude oil"/>
      <sheetName val="Book1"/>
      <sheetName val="Sheet1"/>
      <sheetName val="Block A"/>
      <sheetName val="IEA_02-99"/>
      <sheetName val="Adjusted data"/>
      <sheetName val="Corridor"/>
      <sheetName val="JetFuel"/>
      <sheetName val="Summary model"/>
      <sheetName val="Valuation (F)"/>
      <sheetName val="Delinquency (2)"/>
      <sheetName val="BSLA"/>
      <sheetName val="CDR"/>
      <sheetName val="Asset Quality Analysis"/>
      <sheetName val="Data Dump"/>
      <sheetName val="Securitization"/>
      <sheetName val="Supplemental Data"/>
      <sheetName val="CORP SII05"/>
      <sheetName val="Income Statement"/>
      <sheetName val="AG00060"/>
      <sheetName val="DSL-S"/>
      <sheetName val="LA- lookups"/>
      <sheetName val="Other assumptions"/>
      <sheetName val="Net_Rec-CEF"/>
      <sheetName val="reserve_assumptions"/>
      <sheetName val="Marketable_securities"/>
      <sheetName val="Other_Income"/>
      <sheetName val="model_by_field"/>
      <sheetName val="Crude_oil"/>
      <sheetName val="Block_A"/>
      <sheetName val="Adjusted_data"/>
      <sheetName val="Summary_model"/>
      <sheetName val="Valuation_(F)"/>
      <sheetName val="Delinquency_(2)"/>
      <sheetName val="Asset_Quality_Analysis"/>
      <sheetName val="Data_Dump"/>
      <sheetName val="Supplemental_Data"/>
      <sheetName val="CORP_SII05"/>
      <sheetName val="Income_Statement"/>
      <sheetName val="Net_Rec-CEF1"/>
      <sheetName val="reserve_assumptions1"/>
      <sheetName val="Marketable_securities1"/>
      <sheetName val="Other_Income1"/>
      <sheetName val="model_by_field1"/>
      <sheetName val="Crude_oil1"/>
      <sheetName val="Block_A1"/>
      <sheetName val="Adjusted_data1"/>
      <sheetName val="Summary_model1"/>
      <sheetName val="Valuation_(F)1"/>
      <sheetName val="Delinquency_(2)1"/>
      <sheetName val="Asset_Quality_Analysis1"/>
      <sheetName val="Data_Dump1"/>
      <sheetName val="Supplemental_Data1"/>
      <sheetName val="CORP_SII051"/>
      <sheetName val="Income_Stateme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Guidelines"/>
      <sheetName val="Form"/>
      <sheetName val="Challan"/>
      <sheetName val="Annexure-I"/>
      <sheetName val="Annexure-II"/>
      <sheetName val="Annexure-III"/>
      <sheetName val="outPut"/>
      <sheetName val="ImportSheet"/>
      <sheetName val="Param"/>
    </sheetNames>
    <sheetDataSet>
      <sheetData sheetId="0" refreshError="1"/>
      <sheetData sheetId="1" refreshError="1"/>
      <sheetData sheetId="2">
        <row r="7">
          <cell r="A7">
            <v>1</v>
          </cell>
          <cell r="B7" t="str">
            <v>92B</v>
          </cell>
          <cell r="C7">
            <v>231593</v>
          </cell>
          <cell r="D7">
            <v>16934</v>
          </cell>
          <cell r="E7">
            <v>4973</v>
          </cell>
          <cell r="F7">
            <v>0</v>
          </cell>
          <cell r="G7">
            <v>0</v>
          </cell>
          <cell r="I7">
            <v>253500</v>
          </cell>
          <cell r="J7">
            <v>144814</v>
          </cell>
          <cell r="L7">
            <v>510030</v>
          </cell>
          <cell r="N7">
            <v>38844</v>
          </cell>
          <cell r="P7">
            <v>7007</v>
          </cell>
          <cell r="Q7" t="str">
            <v>No</v>
          </cell>
          <cell r="R7">
            <v>0</v>
          </cell>
          <cell r="S7">
            <v>0</v>
          </cell>
        </row>
        <row r="8">
          <cell r="A8">
            <v>2</v>
          </cell>
          <cell r="B8" t="str">
            <v>92B</v>
          </cell>
          <cell r="C8">
            <v>231593</v>
          </cell>
          <cell r="D8">
            <v>16934</v>
          </cell>
          <cell r="E8">
            <v>4973</v>
          </cell>
          <cell r="F8">
            <v>0</v>
          </cell>
          <cell r="G8">
            <v>0</v>
          </cell>
          <cell r="I8">
            <v>253500</v>
          </cell>
          <cell r="J8">
            <v>151909</v>
          </cell>
          <cell r="L8">
            <v>510030</v>
          </cell>
          <cell r="N8">
            <v>38875</v>
          </cell>
          <cell r="P8">
            <v>7138</v>
          </cell>
          <cell r="Q8" t="str">
            <v>No</v>
          </cell>
          <cell r="R8">
            <v>0</v>
          </cell>
          <cell r="S8">
            <v>0</v>
          </cell>
        </row>
        <row r="9">
          <cell r="A9">
            <v>3</v>
          </cell>
          <cell r="B9" t="str">
            <v>92B</v>
          </cell>
          <cell r="C9">
            <v>231593</v>
          </cell>
          <cell r="D9">
            <v>16934</v>
          </cell>
          <cell r="E9">
            <v>4973</v>
          </cell>
          <cell r="F9">
            <v>0</v>
          </cell>
          <cell r="G9">
            <v>0</v>
          </cell>
          <cell r="I9">
            <v>253500</v>
          </cell>
          <cell r="J9">
            <v>144831</v>
          </cell>
          <cell r="L9">
            <v>510030</v>
          </cell>
          <cell r="N9">
            <v>38905</v>
          </cell>
          <cell r="P9">
            <v>7102</v>
          </cell>
          <cell r="Q9" t="str">
            <v>No</v>
          </cell>
          <cell r="R9">
            <v>0</v>
          </cell>
          <cell r="S9">
            <v>0</v>
          </cell>
        </row>
        <row r="10">
          <cell r="I10">
            <v>0</v>
          </cell>
        </row>
        <row r="11">
          <cell r="I11">
            <v>0</v>
          </cell>
        </row>
        <row r="12">
          <cell r="I12">
            <v>0</v>
          </cell>
        </row>
        <row r="13">
          <cell r="I13">
            <v>0</v>
          </cell>
        </row>
        <row r="14">
          <cell r="I14">
            <v>0</v>
          </cell>
        </row>
        <row r="15">
          <cell r="I15">
            <v>0</v>
          </cell>
        </row>
        <row r="16">
          <cell r="I16">
            <v>0</v>
          </cell>
        </row>
        <row r="17">
          <cell r="I17">
            <v>0</v>
          </cell>
        </row>
        <row r="18">
          <cell r="I18">
            <v>0</v>
          </cell>
        </row>
        <row r="19">
          <cell r="I19">
            <v>0</v>
          </cell>
        </row>
        <row r="20">
          <cell r="I20">
            <v>0</v>
          </cell>
        </row>
        <row r="21">
          <cell r="I21">
            <v>0</v>
          </cell>
        </row>
        <row r="22">
          <cell r="I22">
            <v>0</v>
          </cell>
        </row>
        <row r="23">
          <cell r="I23">
            <v>0</v>
          </cell>
        </row>
        <row r="24">
          <cell r="I24">
            <v>0</v>
          </cell>
        </row>
        <row r="25">
          <cell r="I25">
            <v>0</v>
          </cell>
        </row>
        <row r="26">
          <cell r="I26">
            <v>0</v>
          </cell>
        </row>
        <row r="27">
          <cell r="I27">
            <v>0</v>
          </cell>
        </row>
        <row r="28">
          <cell r="I28">
            <v>0</v>
          </cell>
        </row>
        <row r="29">
          <cell r="I29">
            <v>0</v>
          </cell>
        </row>
        <row r="30">
          <cell r="I30">
            <v>0</v>
          </cell>
        </row>
        <row r="31">
          <cell r="I31">
            <v>0</v>
          </cell>
        </row>
        <row r="32">
          <cell r="I32">
            <v>0</v>
          </cell>
        </row>
        <row r="33">
          <cell r="I33">
            <v>0</v>
          </cell>
        </row>
        <row r="34">
          <cell r="I34">
            <v>0</v>
          </cell>
        </row>
        <row r="35">
          <cell r="I35">
            <v>0</v>
          </cell>
        </row>
        <row r="36">
          <cell r="I36">
            <v>0</v>
          </cell>
        </row>
        <row r="37">
          <cell r="I37">
            <v>0</v>
          </cell>
        </row>
        <row r="38">
          <cell r="I38">
            <v>0</v>
          </cell>
        </row>
        <row r="39">
          <cell r="I39">
            <v>0</v>
          </cell>
        </row>
        <row r="40">
          <cell r="I40">
            <v>0</v>
          </cell>
        </row>
        <row r="41">
          <cell r="I41">
            <v>0</v>
          </cell>
        </row>
        <row r="42">
          <cell r="I42">
            <v>0</v>
          </cell>
        </row>
        <row r="43">
          <cell r="I43">
            <v>0</v>
          </cell>
        </row>
        <row r="44">
          <cell r="I44">
            <v>0</v>
          </cell>
        </row>
        <row r="45">
          <cell r="I45">
            <v>0</v>
          </cell>
        </row>
        <row r="46">
          <cell r="I46">
            <v>0</v>
          </cell>
        </row>
        <row r="47">
          <cell r="I47">
            <v>0</v>
          </cell>
        </row>
        <row r="48">
          <cell r="I48">
            <v>0</v>
          </cell>
        </row>
        <row r="49">
          <cell r="I49">
            <v>0</v>
          </cell>
        </row>
        <row r="50">
          <cell r="I50">
            <v>0</v>
          </cell>
        </row>
        <row r="51">
          <cell r="A51" t="str">
            <v>Total</v>
          </cell>
          <cell r="C51">
            <v>694779</v>
          </cell>
          <cell r="D51">
            <v>50802</v>
          </cell>
          <cell r="E51">
            <v>14919</v>
          </cell>
          <cell r="F51">
            <v>0</v>
          </cell>
          <cell r="G51">
            <v>0</v>
          </cell>
          <cell r="I51">
            <v>760500</v>
          </cell>
          <cell r="R51">
            <v>0</v>
          </cell>
          <cell r="S51">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ebt schedule"/>
      <sheetName val="debt schedule-tyres"/>
      <sheetName val="debt schedule -sugar"/>
      <sheetName val="debt-IDBI"/>
      <sheetName val="debt -ICICI"/>
      <sheetName val="debt -IFCI"/>
      <sheetName val="debt-SBI"/>
      <sheetName val="debt schedule - Corpo"/>
      <sheetName val="debt schedule - JKDPL"/>
      <sheetName val="debt-sugar"/>
      <sheetName val="debt -tyres"/>
      <sheetName val="debt - Corp"/>
      <sheetName val="BL-Bud"/>
      <sheetName val="BS-Bud"/>
      <sheetName val="GW-Bud"/>
      <sheetName val="Head Office-Bud"/>
      <sheetName val="MS-Bud"/>
      <sheetName val="PL-Bud"/>
      <sheetName val="TB-Bud"/>
      <sheetName val="TM-Bud"/>
      <sheetName val="YS-Bu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GL-ACCOUNT CODE MAPPING - 8FEB"/>
      <sheetName val="RAMCO COA 8-FEB-2008"/>
      <sheetName val="GL-SL-ACC CODE MAPPING 8FEB"/>
      <sheetName val="Trial - City"/>
      <sheetName val="Trial - Space"/>
      <sheetName val="Trial - VL"/>
      <sheetName val="Sheet1"/>
    </sheetNames>
    <sheetDataSet>
      <sheetData sheetId="0" refreshError="1"/>
      <sheetData sheetId="1" refreshError="1">
        <row r="2">
          <cell r="A2" t="str">
            <v>A101001</v>
          </cell>
          <cell r="B2" t="str">
            <v>Land- Free Hold</v>
          </cell>
          <cell r="C2" t="str">
            <v>INR</v>
          </cell>
          <cell r="D2" t="str">
            <v>ASSET</v>
          </cell>
          <cell r="E2" t="str">
            <v>BALANCE SHEET</v>
          </cell>
          <cell r="F2" t="str">
            <v>ASSET A/C</v>
          </cell>
          <cell r="G2" t="str">
            <v/>
          </cell>
          <cell r="H2" t="str">
            <v>FIXED ASSETS</v>
          </cell>
          <cell r="I2" t="str">
            <v>GROSS BLOCK</v>
          </cell>
          <cell r="J2" t="str">
            <v>LAND</v>
          </cell>
        </row>
        <row r="3">
          <cell r="A3" t="str">
            <v>A101002</v>
          </cell>
          <cell r="B3" t="str">
            <v>Land -Lease Hold</v>
          </cell>
          <cell r="C3" t="str">
            <v>INR</v>
          </cell>
          <cell r="D3" t="str">
            <v>ASSET</v>
          </cell>
          <cell r="E3" t="str">
            <v>BALANCE SHEET</v>
          </cell>
          <cell r="F3" t="str">
            <v>ASSET A/C</v>
          </cell>
          <cell r="G3" t="str">
            <v/>
          </cell>
          <cell r="H3" t="str">
            <v>FIXED ASSETS</v>
          </cell>
          <cell r="I3" t="str">
            <v>GROSS BLOCK</v>
          </cell>
          <cell r="J3" t="str">
            <v>LAND</v>
          </cell>
        </row>
        <row r="4">
          <cell r="A4" t="str">
            <v>A101101</v>
          </cell>
          <cell r="B4" t="str">
            <v>Buildings-Main</v>
          </cell>
          <cell r="C4" t="str">
            <v>INR</v>
          </cell>
          <cell r="D4" t="str">
            <v>ASSET</v>
          </cell>
          <cell r="E4" t="str">
            <v>BALANCE SHEET</v>
          </cell>
          <cell r="F4" t="str">
            <v>ASSET A/C</v>
          </cell>
          <cell r="G4" t="str">
            <v/>
          </cell>
          <cell r="H4" t="str">
            <v>FIXED ASSETS</v>
          </cell>
          <cell r="I4" t="str">
            <v>GROSS BLOCK</v>
          </cell>
          <cell r="J4" t="str">
            <v>BUILDINGS</v>
          </cell>
        </row>
        <row r="5">
          <cell r="A5" t="str">
            <v>A101102</v>
          </cell>
          <cell r="B5" t="str">
            <v>Buildings-Office</v>
          </cell>
          <cell r="C5" t="str">
            <v>INR</v>
          </cell>
          <cell r="D5" t="str">
            <v>ASSET</v>
          </cell>
          <cell r="E5" t="str">
            <v>BALANCE SHEET</v>
          </cell>
          <cell r="F5" t="str">
            <v>ASSET A/C</v>
          </cell>
          <cell r="G5" t="str">
            <v/>
          </cell>
          <cell r="H5" t="str">
            <v>FIXED ASSETS</v>
          </cell>
          <cell r="I5" t="str">
            <v>GROSS BLOCK</v>
          </cell>
          <cell r="J5" t="str">
            <v>BUILDINGS</v>
          </cell>
        </row>
        <row r="6">
          <cell r="A6" t="str">
            <v>A101103</v>
          </cell>
          <cell r="B6" t="str">
            <v>Buildings-Residential</v>
          </cell>
          <cell r="C6" t="str">
            <v>INR</v>
          </cell>
          <cell r="D6" t="str">
            <v>ASSET</v>
          </cell>
          <cell r="E6" t="str">
            <v>BALANCE SHEET</v>
          </cell>
          <cell r="F6" t="str">
            <v>ASSET A/C</v>
          </cell>
          <cell r="G6" t="str">
            <v/>
          </cell>
          <cell r="H6" t="str">
            <v>FIXED ASSETS</v>
          </cell>
          <cell r="I6" t="str">
            <v>GROSS BLOCK</v>
          </cell>
          <cell r="J6" t="str">
            <v>BUILDINGS</v>
          </cell>
        </row>
        <row r="7">
          <cell r="A7" t="str">
            <v>A101104</v>
          </cell>
          <cell r="B7" t="str">
            <v>Buildings-Temporary</v>
          </cell>
          <cell r="C7" t="str">
            <v>INR</v>
          </cell>
          <cell r="D7" t="str">
            <v>ASSET</v>
          </cell>
          <cell r="E7" t="str">
            <v>BALANCE SHEET</v>
          </cell>
          <cell r="F7" t="str">
            <v>ASSET A/C</v>
          </cell>
          <cell r="G7" t="str">
            <v/>
          </cell>
          <cell r="H7" t="str">
            <v>FIXED ASSETS</v>
          </cell>
          <cell r="I7" t="str">
            <v>GROSS BLOCK</v>
          </cell>
          <cell r="J7" t="str">
            <v>BUILDINGS</v>
          </cell>
        </row>
        <row r="8">
          <cell r="A8" t="str">
            <v>A101105</v>
          </cell>
          <cell r="B8" t="str">
            <v>Buildings-Roads</v>
          </cell>
          <cell r="C8" t="str">
            <v>INR</v>
          </cell>
          <cell r="D8" t="str">
            <v>ASSET</v>
          </cell>
          <cell r="E8" t="str">
            <v>BALANCE SHEET</v>
          </cell>
          <cell r="F8" t="str">
            <v>ASSET A/C</v>
          </cell>
          <cell r="G8" t="str">
            <v/>
          </cell>
          <cell r="H8" t="str">
            <v>FIXED ASSETS</v>
          </cell>
          <cell r="I8" t="str">
            <v>GROSS BLOCK</v>
          </cell>
          <cell r="J8" t="str">
            <v>BUILDINGS</v>
          </cell>
        </row>
        <row r="9">
          <cell r="A9" t="str">
            <v>A101106</v>
          </cell>
          <cell r="B9" t="str">
            <v>Buildings-Tubewells</v>
          </cell>
          <cell r="C9" t="str">
            <v>INR</v>
          </cell>
          <cell r="D9" t="str">
            <v>ASSET</v>
          </cell>
          <cell r="E9" t="str">
            <v>BALANCE SHEET</v>
          </cell>
          <cell r="F9" t="str">
            <v>ASSET A/C</v>
          </cell>
          <cell r="G9" t="str">
            <v/>
          </cell>
          <cell r="H9" t="str">
            <v>FIXED ASSETS</v>
          </cell>
          <cell r="I9" t="str">
            <v>GROSS BLOCK</v>
          </cell>
          <cell r="J9" t="str">
            <v>BUILDINGS</v>
          </cell>
        </row>
        <row r="10">
          <cell r="A10" t="str">
            <v>A101107</v>
          </cell>
          <cell r="B10" t="str">
            <v>BUILDINGS</v>
          </cell>
          <cell r="C10" t="str">
            <v>INR</v>
          </cell>
          <cell r="D10" t="str">
            <v>ASSET</v>
          </cell>
          <cell r="E10" t="str">
            <v>BALANCE SHEET</v>
          </cell>
          <cell r="F10" t="str">
            <v/>
          </cell>
          <cell r="G10" t="str">
            <v/>
          </cell>
          <cell r="H10" t="str">
            <v>FIXED ASSETS</v>
          </cell>
          <cell r="I10" t="str">
            <v>GROSS BLOCK</v>
          </cell>
          <cell r="J10" t="str">
            <v>BUILDINGS</v>
          </cell>
        </row>
        <row r="11">
          <cell r="A11" t="str">
            <v>A101201</v>
          </cell>
          <cell r="B11" t="str">
            <v>Plant &amp; Machinery- Other Plant &amp; Mach.</v>
          </cell>
          <cell r="C11" t="str">
            <v>INR</v>
          </cell>
          <cell r="D11" t="str">
            <v>ASSET</v>
          </cell>
          <cell r="E11" t="str">
            <v>BALANCE SHEET</v>
          </cell>
          <cell r="F11" t="str">
            <v>ASSET A/C</v>
          </cell>
          <cell r="G11" t="str">
            <v/>
          </cell>
          <cell r="H11" t="str">
            <v>FIXED ASSETS</v>
          </cell>
          <cell r="I11" t="str">
            <v>GROSS BLOCK</v>
          </cell>
          <cell r="J11" t="str">
            <v>PLANT AND MACHINERY</v>
          </cell>
        </row>
        <row r="12">
          <cell r="A12" t="str">
            <v>A101202</v>
          </cell>
          <cell r="B12" t="str">
            <v>Plant &amp; Machinery- Generators</v>
          </cell>
          <cell r="C12" t="str">
            <v>INR</v>
          </cell>
          <cell r="D12" t="str">
            <v>ASSET</v>
          </cell>
          <cell r="E12" t="str">
            <v>BALANCE SHEET</v>
          </cell>
          <cell r="F12" t="str">
            <v>ASSET A/C</v>
          </cell>
          <cell r="G12" t="str">
            <v/>
          </cell>
          <cell r="H12" t="str">
            <v>FIXED ASSETS</v>
          </cell>
          <cell r="I12" t="str">
            <v>GROSS BLOCK</v>
          </cell>
          <cell r="J12" t="str">
            <v>PLANT AND MACHINERY</v>
          </cell>
        </row>
        <row r="13">
          <cell r="A13" t="str">
            <v>A101203</v>
          </cell>
          <cell r="B13" t="str">
            <v>Plant &amp; Machinery- Cranes</v>
          </cell>
          <cell r="C13" t="str">
            <v>INR</v>
          </cell>
          <cell r="D13" t="str">
            <v>ASSET</v>
          </cell>
          <cell r="E13" t="str">
            <v>BALANCE SHEET</v>
          </cell>
          <cell r="F13" t="str">
            <v>ASSET A/C</v>
          </cell>
          <cell r="G13" t="str">
            <v/>
          </cell>
          <cell r="H13" t="str">
            <v>FIXED ASSETS</v>
          </cell>
          <cell r="I13" t="str">
            <v>GROSS BLOCK</v>
          </cell>
          <cell r="J13" t="str">
            <v>PLANT AND MACHINERY</v>
          </cell>
        </row>
        <row r="14">
          <cell r="A14" t="str">
            <v>A101204</v>
          </cell>
          <cell r="B14" t="str">
            <v>Plant &amp; Machinery- Excavators</v>
          </cell>
          <cell r="C14" t="str">
            <v>INR</v>
          </cell>
          <cell r="D14" t="str">
            <v>ASSET</v>
          </cell>
          <cell r="E14" t="str">
            <v>BALANCE SHEET</v>
          </cell>
          <cell r="F14" t="str">
            <v>ASSET A/C</v>
          </cell>
          <cell r="G14" t="str">
            <v/>
          </cell>
          <cell r="H14" t="str">
            <v>FIXED ASSETS</v>
          </cell>
          <cell r="I14" t="str">
            <v>GROSS BLOCK</v>
          </cell>
          <cell r="J14" t="str">
            <v>PLANT AND MACHINERY</v>
          </cell>
        </row>
        <row r="15">
          <cell r="A15" t="str">
            <v>A101205</v>
          </cell>
          <cell r="B15" t="str">
            <v>Plant &amp; Machinery- Batching Plant</v>
          </cell>
          <cell r="C15" t="str">
            <v>INR</v>
          </cell>
          <cell r="D15" t="str">
            <v>ASSET</v>
          </cell>
          <cell r="E15" t="str">
            <v>BALANCE SHEET</v>
          </cell>
          <cell r="F15" t="str">
            <v>ASSET A/C</v>
          </cell>
          <cell r="G15" t="str">
            <v/>
          </cell>
          <cell r="H15" t="str">
            <v>FIXED ASSETS</v>
          </cell>
          <cell r="I15" t="str">
            <v>GROSS BLOCK</v>
          </cell>
          <cell r="J15" t="str">
            <v>PLANT AND MACHINERY</v>
          </cell>
        </row>
        <row r="16">
          <cell r="A16" t="str">
            <v>A101206</v>
          </cell>
          <cell r="B16" t="str">
            <v>Plant &amp; Machinery- Tippers &amp; Transit Mix</v>
          </cell>
          <cell r="C16" t="str">
            <v>INR</v>
          </cell>
          <cell r="D16" t="str">
            <v>ASSET</v>
          </cell>
          <cell r="E16" t="str">
            <v>BALANCE SHEET</v>
          </cell>
          <cell r="F16" t="str">
            <v>ASSET A/C</v>
          </cell>
          <cell r="G16" t="str">
            <v/>
          </cell>
          <cell r="H16" t="str">
            <v>FIXED ASSETS</v>
          </cell>
          <cell r="I16" t="str">
            <v>GROSS BLOCK</v>
          </cell>
          <cell r="J16" t="str">
            <v>PLANT AND MACHINERY</v>
          </cell>
        </row>
        <row r="17">
          <cell r="A17" t="str">
            <v>A101207</v>
          </cell>
          <cell r="B17" t="str">
            <v>Plant &amp; Machinery- Tractors &amp; Trailors</v>
          </cell>
          <cell r="C17" t="str">
            <v>INR</v>
          </cell>
          <cell r="D17" t="str">
            <v>ASSET</v>
          </cell>
          <cell r="E17" t="str">
            <v>BALANCE SHEET</v>
          </cell>
          <cell r="F17" t="str">
            <v>ASSET A/C</v>
          </cell>
          <cell r="G17" t="str">
            <v/>
          </cell>
          <cell r="H17" t="str">
            <v>FIXED ASSETS</v>
          </cell>
          <cell r="I17" t="str">
            <v>GROSS BLOCK</v>
          </cell>
          <cell r="J17" t="str">
            <v>PLANT AND MACHINERY</v>
          </cell>
        </row>
        <row r="18">
          <cell r="A18" t="str">
            <v>A101208</v>
          </cell>
          <cell r="B18" t="str">
            <v>Plant &amp; Machinery- Steel Shuttering</v>
          </cell>
          <cell r="C18" t="str">
            <v>INR</v>
          </cell>
          <cell r="D18" t="str">
            <v>ASSET</v>
          </cell>
          <cell r="E18" t="str">
            <v>BALANCE SHEET</v>
          </cell>
          <cell r="F18" t="str">
            <v>ASSET A/C</v>
          </cell>
          <cell r="G18" t="str">
            <v/>
          </cell>
          <cell r="H18" t="str">
            <v>FIXED ASSETS</v>
          </cell>
          <cell r="I18" t="str">
            <v>GROSS BLOCK</v>
          </cell>
          <cell r="J18" t="str">
            <v>PLANT AND MACHINERY</v>
          </cell>
        </row>
        <row r="19">
          <cell r="A19" t="str">
            <v>A101209</v>
          </cell>
          <cell r="B19" t="str">
            <v>Plant &amp; Machinery- Other Const. Equipmnt</v>
          </cell>
          <cell r="C19" t="str">
            <v>INR</v>
          </cell>
          <cell r="D19" t="str">
            <v>ASSET</v>
          </cell>
          <cell r="E19" t="str">
            <v>BALANCE SHEET</v>
          </cell>
          <cell r="F19" t="str">
            <v>ASSET A/C</v>
          </cell>
          <cell r="G19" t="str">
            <v/>
          </cell>
          <cell r="H19" t="str">
            <v>FIXED ASSETS</v>
          </cell>
          <cell r="I19" t="str">
            <v>GROSS BLOCK</v>
          </cell>
          <cell r="J19" t="str">
            <v>PLANT AND MACHINERY</v>
          </cell>
        </row>
        <row r="20">
          <cell r="A20" t="str">
            <v>A101210</v>
          </cell>
          <cell r="B20" t="str">
            <v>Plant &amp; Machinery- Wooden Shuttering</v>
          </cell>
          <cell r="C20" t="str">
            <v>INR</v>
          </cell>
          <cell r="D20" t="str">
            <v>ASSET</v>
          </cell>
          <cell r="E20" t="str">
            <v>BALANCE SHEET</v>
          </cell>
          <cell r="F20" t="str">
            <v>ASSET A/C</v>
          </cell>
          <cell r="G20" t="str">
            <v/>
          </cell>
          <cell r="H20" t="str">
            <v>FIXED ASSETS</v>
          </cell>
          <cell r="I20" t="str">
            <v>GROSS BLOCK</v>
          </cell>
          <cell r="J20" t="str">
            <v>PLANT AND MACHINERY</v>
          </cell>
        </row>
        <row r="21">
          <cell r="A21" t="str">
            <v>A101211</v>
          </cell>
          <cell r="B21" t="str">
            <v>Plant &amp; Machinery- Tools &amp; Equipments</v>
          </cell>
          <cell r="C21" t="str">
            <v>INR</v>
          </cell>
          <cell r="D21" t="str">
            <v>ASSET</v>
          </cell>
          <cell r="E21" t="str">
            <v>BALANCE SHEET</v>
          </cell>
          <cell r="F21" t="str">
            <v>ASSET A/C</v>
          </cell>
          <cell r="G21" t="str">
            <v/>
          </cell>
          <cell r="H21" t="str">
            <v>FIXED ASSETS</v>
          </cell>
          <cell r="I21" t="str">
            <v>GROSS BLOCK</v>
          </cell>
          <cell r="J21" t="str">
            <v>PLANT AND MACHINERY</v>
          </cell>
        </row>
        <row r="22">
          <cell r="A22" t="str">
            <v>A101212</v>
          </cell>
          <cell r="B22" t="str">
            <v>Plant &amp; Machinery</v>
          </cell>
          <cell r="C22" t="str">
            <v>INR</v>
          </cell>
          <cell r="D22" t="str">
            <v>ASSET</v>
          </cell>
          <cell r="E22" t="str">
            <v>BALANCE SHEET</v>
          </cell>
          <cell r="F22" t="str">
            <v/>
          </cell>
          <cell r="G22" t="str">
            <v/>
          </cell>
          <cell r="H22" t="str">
            <v>FIXED ASSETS</v>
          </cell>
          <cell r="I22" t="str">
            <v>GROSS BLOCK</v>
          </cell>
          <cell r="J22" t="str">
            <v>PLANT AND MACHINERY</v>
          </cell>
        </row>
        <row r="23">
          <cell r="A23" t="str">
            <v>A101213</v>
          </cell>
          <cell r="B23" t="str">
            <v>Concession Equipment</v>
          </cell>
          <cell r="C23" t="str">
            <v>INR</v>
          </cell>
          <cell r="D23" t="str">
            <v>ASSET</v>
          </cell>
          <cell r="E23" t="str">
            <v>BALANCE SHEET</v>
          </cell>
          <cell r="F23" t="str">
            <v/>
          </cell>
          <cell r="G23" t="str">
            <v/>
          </cell>
          <cell r="H23" t="str">
            <v>FIXED ASSETS</v>
          </cell>
          <cell r="I23" t="str">
            <v>GROSS BLOCK</v>
          </cell>
          <cell r="J23" t="str">
            <v>PLANT AND MACHINERY</v>
          </cell>
        </row>
        <row r="24">
          <cell r="A24" t="str">
            <v>A101214</v>
          </cell>
          <cell r="B24" t="str">
            <v>Projection System</v>
          </cell>
          <cell r="C24" t="str">
            <v>INR</v>
          </cell>
          <cell r="D24" t="str">
            <v>ASSET</v>
          </cell>
          <cell r="E24" t="str">
            <v>BALANCE SHEET</v>
          </cell>
          <cell r="F24" t="str">
            <v/>
          </cell>
          <cell r="G24" t="str">
            <v/>
          </cell>
          <cell r="H24" t="str">
            <v>FIXED ASSETS</v>
          </cell>
          <cell r="I24" t="str">
            <v>GROSS BLOCK</v>
          </cell>
          <cell r="J24" t="str">
            <v>PLANT AND MACHINERY</v>
          </cell>
        </row>
        <row r="25">
          <cell r="A25" t="str">
            <v>A101301</v>
          </cell>
          <cell r="B25" t="str">
            <v>Air Conditions</v>
          </cell>
          <cell r="C25" t="str">
            <v>INR</v>
          </cell>
          <cell r="D25" t="str">
            <v>ASSET</v>
          </cell>
          <cell r="E25" t="str">
            <v>BALANCE SHEET</v>
          </cell>
          <cell r="F25" t="str">
            <v>ASSET A/C</v>
          </cell>
          <cell r="G25" t="str">
            <v/>
          </cell>
          <cell r="H25" t="str">
            <v>FIXED ASSETS</v>
          </cell>
          <cell r="I25" t="str">
            <v>GROSS BLOCK</v>
          </cell>
          <cell r="J25" t="str">
            <v>AIR CONDITIONS</v>
          </cell>
        </row>
        <row r="26">
          <cell r="A26" t="str">
            <v>A101302</v>
          </cell>
          <cell r="B26" t="str">
            <v>Air Conditions</v>
          </cell>
          <cell r="C26" t="str">
            <v>INR</v>
          </cell>
          <cell r="D26" t="str">
            <v>ASSET</v>
          </cell>
          <cell r="E26" t="str">
            <v>BALANCE SHEET</v>
          </cell>
          <cell r="F26" t="str">
            <v/>
          </cell>
          <cell r="G26" t="str">
            <v/>
          </cell>
          <cell r="H26" t="str">
            <v>FIXED ASSETS</v>
          </cell>
          <cell r="I26" t="str">
            <v>GROSS BLOCK</v>
          </cell>
          <cell r="J26" t="str">
            <v>AIR CONDITIONS</v>
          </cell>
        </row>
        <row r="27">
          <cell r="A27" t="str">
            <v>A101401</v>
          </cell>
          <cell r="B27" t="str">
            <v>Office Equipments</v>
          </cell>
          <cell r="C27" t="str">
            <v>INR</v>
          </cell>
          <cell r="D27" t="str">
            <v>ASSET</v>
          </cell>
          <cell r="E27" t="str">
            <v>BALANCE SHEET</v>
          </cell>
          <cell r="F27" t="str">
            <v>ASSET A/C</v>
          </cell>
          <cell r="G27" t="str">
            <v/>
          </cell>
          <cell r="H27" t="str">
            <v>FIXED ASSETS</v>
          </cell>
          <cell r="I27" t="str">
            <v>GROSS BLOCK</v>
          </cell>
          <cell r="J27" t="str">
            <v>OFFICE EQUIPMENTS</v>
          </cell>
        </row>
        <row r="28">
          <cell r="A28" t="str">
            <v>A101402</v>
          </cell>
          <cell r="B28" t="str">
            <v>TELEPHONE - MOBILES</v>
          </cell>
          <cell r="C28" t="str">
            <v>INR</v>
          </cell>
          <cell r="D28" t="str">
            <v>ASSET</v>
          </cell>
          <cell r="E28" t="str">
            <v>BALANCE SHEET</v>
          </cell>
          <cell r="F28" t="str">
            <v/>
          </cell>
          <cell r="G28" t="str">
            <v/>
          </cell>
          <cell r="H28" t="str">
            <v>FIXED ASSETS</v>
          </cell>
          <cell r="I28" t="str">
            <v>GROSS BLOCK</v>
          </cell>
          <cell r="J28" t="str">
            <v>OFFICE EQUIPMENTS</v>
          </cell>
        </row>
        <row r="29">
          <cell r="A29" t="str">
            <v>A101403</v>
          </cell>
          <cell r="B29" t="str">
            <v>OFFICE EQUIPMENTS</v>
          </cell>
          <cell r="C29" t="str">
            <v>INR</v>
          </cell>
          <cell r="D29" t="str">
            <v>ASSET</v>
          </cell>
          <cell r="E29" t="str">
            <v>BALANCE SHEET</v>
          </cell>
          <cell r="F29" t="str">
            <v/>
          </cell>
          <cell r="G29" t="str">
            <v/>
          </cell>
          <cell r="H29" t="str">
            <v>FIXED ASSETS</v>
          </cell>
          <cell r="I29" t="str">
            <v>GROSS BLOCK</v>
          </cell>
          <cell r="J29" t="str">
            <v>OFFICE EQUIPMENTS</v>
          </cell>
        </row>
        <row r="30">
          <cell r="A30" t="str">
            <v>A101501</v>
          </cell>
          <cell r="B30" t="str">
            <v>Computers and EDP Hardwares</v>
          </cell>
          <cell r="C30" t="str">
            <v>INR</v>
          </cell>
          <cell r="D30" t="str">
            <v>ASSET</v>
          </cell>
          <cell r="E30" t="str">
            <v>BALANCE SHEET</v>
          </cell>
          <cell r="F30" t="str">
            <v>ASSET A/C</v>
          </cell>
          <cell r="G30" t="str">
            <v/>
          </cell>
          <cell r="H30" t="str">
            <v>FIXED ASSETS</v>
          </cell>
          <cell r="I30" t="str">
            <v>GROSS BLOCK</v>
          </cell>
          <cell r="J30" t="str">
            <v>COMPUTERS</v>
          </cell>
        </row>
        <row r="31">
          <cell r="A31" t="str">
            <v>A101502</v>
          </cell>
          <cell r="B31" t="str">
            <v>Networking and WAN Setup</v>
          </cell>
          <cell r="C31" t="str">
            <v>INR</v>
          </cell>
          <cell r="D31" t="str">
            <v>ASSET</v>
          </cell>
          <cell r="E31" t="str">
            <v>BALANCE SHEET</v>
          </cell>
          <cell r="F31" t="str">
            <v>ASSET A/C</v>
          </cell>
          <cell r="G31" t="str">
            <v/>
          </cell>
          <cell r="H31" t="str">
            <v>FIXED ASSETS</v>
          </cell>
          <cell r="I31" t="str">
            <v>GROSS BLOCK</v>
          </cell>
          <cell r="J31" t="str">
            <v>COMPUTERS</v>
          </cell>
        </row>
        <row r="32">
          <cell r="A32" t="str">
            <v>A101503</v>
          </cell>
          <cell r="B32" t="str">
            <v>Software</v>
          </cell>
          <cell r="C32" t="str">
            <v>INR</v>
          </cell>
          <cell r="D32" t="str">
            <v>ASSET</v>
          </cell>
          <cell r="E32" t="str">
            <v>BALANCE SHEET</v>
          </cell>
          <cell r="F32" t="str">
            <v>ASSET A/C</v>
          </cell>
          <cell r="G32" t="str">
            <v/>
          </cell>
          <cell r="H32" t="str">
            <v>FIXED ASSETS</v>
          </cell>
          <cell r="I32" t="str">
            <v>GROSS BLOCK</v>
          </cell>
          <cell r="J32" t="str">
            <v>COMPUTERS</v>
          </cell>
        </row>
        <row r="33">
          <cell r="A33" t="str">
            <v>A101504</v>
          </cell>
          <cell r="B33" t="str">
            <v>Computer &amp; EDP Hardware</v>
          </cell>
          <cell r="C33" t="str">
            <v>INR</v>
          </cell>
          <cell r="D33" t="str">
            <v>ASSET</v>
          </cell>
          <cell r="E33" t="str">
            <v>BALANCE SHEET</v>
          </cell>
          <cell r="F33" t="str">
            <v/>
          </cell>
          <cell r="G33" t="str">
            <v/>
          </cell>
          <cell r="H33" t="str">
            <v>FIXED ASSETS</v>
          </cell>
          <cell r="I33" t="str">
            <v>GROSS BLOCK</v>
          </cell>
          <cell r="J33" t="str">
            <v>COMPUTERS</v>
          </cell>
        </row>
        <row r="34">
          <cell r="A34" t="str">
            <v>A101505</v>
          </cell>
          <cell r="B34" t="str">
            <v>Printers</v>
          </cell>
          <cell r="C34" t="str">
            <v>INR</v>
          </cell>
          <cell r="D34" t="str">
            <v>ASSET</v>
          </cell>
          <cell r="E34" t="str">
            <v>BALANCE SHEET</v>
          </cell>
          <cell r="F34" t="str">
            <v/>
          </cell>
          <cell r="G34" t="str">
            <v/>
          </cell>
          <cell r="H34" t="str">
            <v>FIXED ASSETS</v>
          </cell>
          <cell r="I34" t="str">
            <v>GROSS BLOCK</v>
          </cell>
          <cell r="J34" t="str">
            <v>COMPUTERS</v>
          </cell>
        </row>
        <row r="35">
          <cell r="A35" t="str">
            <v>A101506</v>
          </cell>
          <cell r="B35" t="str">
            <v>SOFTWARE</v>
          </cell>
          <cell r="C35" t="str">
            <v>INR</v>
          </cell>
          <cell r="D35" t="str">
            <v>ASSET</v>
          </cell>
          <cell r="E35" t="str">
            <v>BALANCE SHEET</v>
          </cell>
          <cell r="F35" t="str">
            <v/>
          </cell>
          <cell r="G35" t="str">
            <v/>
          </cell>
          <cell r="H35" t="str">
            <v>FIXED ASSETS</v>
          </cell>
          <cell r="I35" t="str">
            <v>GROSS BLOCK</v>
          </cell>
          <cell r="J35" t="str">
            <v>COMPUTERS</v>
          </cell>
        </row>
        <row r="36">
          <cell r="A36" t="str">
            <v>A101601</v>
          </cell>
          <cell r="B36" t="str">
            <v>Furniture and Fixtures</v>
          </cell>
          <cell r="C36" t="str">
            <v>INR</v>
          </cell>
          <cell r="D36" t="str">
            <v>ASSET</v>
          </cell>
          <cell r="E36" t="str">
            <v>BALANCE SHEET</v>
          </cell>
          <cell r="F36" t="str">
            <v>ASSET A/C</v>
          </cell>
          <cell r="G36" t="str">
            <v/>
          </cell>
          <cell r="H36" t="str">
            <v>FIXED ASSETS</v>
          </cell>
          <cell r="I36" t="str">
            <v>GROSS BLOCK</v>
          </cell>
          <cell r="J36" t="str">
            <v>FURNITURE AND FITTINGS</v>
          </cell>
        </row>
        <row r="37">
          <cell r="A37" t="str">
            <v>A101602</v>
          </cell>
          <cell r="B37" t="str">
            <v>FURNITURE AND FITTINGS</v>
          </cell>
          <cell r="C37" t="str">
            <v>INR</v>
          </cell>
          <cell r="D37" t="str">
            <v>ASSET</v>
          </cell>
          <cell r="E37" t="str">
            <v>BALANCE SHEET</v>
          </cell>
          <cell r="F37" t="str">
            <v/>
          </cell>
          <cell r="G37" t="str">
            <v/>
          </cell>
          <cell r="H37" t="str">
            <v>FIXED ASSETS</v>
          </cell>
          <cell r="I37" t="str">
            <v>GROSS BLOCK</v>
          </cell>
          <cell r="J37" t="str">
            <v>FURNITURE AND FITTINGS</v>
          </cell>
        </row>
        <row r="38">
          <cell r="A38" t="str">
            <v>A101701</v>
          </cell>
          <cell r="B38" t="str">
            <v>Vehicles- Car</v>
          </cell>
          <cell r="C38" t="str">
            <v>INR</v>
          </cell>
          <cell r="D38" t="str">
            <v>ASSET</v>
          </cell>
          <cell r="E38" t="str">
            <v>BALANCE SHEET</v>
          </cell>
          <cell r="F38" t="str">
            <v>ASSET A/C</v>
          </cell>
          <cell r="G38" t="str">
            <v/>
          </cell>
          <cell r="H38" t="str">
            <v>FIXED ASSETS</v>
          </cell>
          <cell r="I38" t="str">
            <v>GROSS BLOCK</v>
          </cell>
          <cell r="J38" t="str">
            <v>VEHICLES</v>
          </cell>
        </row>
        <row r="39">
          <cell r="A39" t="str">
            <v>A101702</v>
          </cell>
          <cell r="B39" t="str">
            <v>Vehicles- Motor Cycles/ Scooters/ Mopeds</v>
          </cell>
          <cell r="C39" t="str">
            <v>INR</v>
          </cell>
          <cell r="D39" t="str">
            <v>ASSET</v>
          </cell>
          <cell r="E39" t="str">
            <v>BALANCE SHEET</v>
          </cell>
          <cell r="F39" t="str">
            <v>ASSET A/C</v>
          </cell>
          <cell r="G39" t="str">
            <v/>
          </cell>
          <cell r="H39" t="str">
            <v>FIXED ASSETS</v>
          </cell>
          <cell r="I39" t="str">
            <v>GROSS BLOCK</v>
          </cell>
          <cell r="J39" t="str">
            <v>VEHICLES</v>
          </cell>
        </row>
        <row r="40">
          <cell r="A40" t="str">
            <v>A101703</v>
          </cell>
          <cell r="B40" t="str">
            <v>Vehicles- Cycles</v>
          </cell>
          <cell r="C40" t="str">
            <v>INR</v>
          </cell>
          <cell r="D40" t="str">
            <v>ASSET</v>
          </cell>
          <cell r="E40" t="str">
            <v>BALANCE SHEET</v>
          </cell>
          <cell r="F40" t="str">
            <v>ASSET A/C</v>
          </cell>
          <cell r="G40" t="str">
            <v/>
          </cell>
          <cell r="H40" t="str">
            <v>FIXED ASSETS</v>
          </cell>
          <cell r="I40" t="str">
            <v>GROSS BLOCK</v>
          </cell>
          <cell r="J40" t="str">
            <v>VEHICLES</v>
          </cell>
        </row>
        <row r="41">
          <cell r="A41" t="str">
            <v>A101704</v>
          </cell>
          <cell r="B41" t="str">
            <v>Vehicles- Motor Buses/ Lorries</v>
          </cell>
          <cell r="C41" t="str">
            <v>INR</v>
          </cell>
          <cell r="D41" t="str">
            <v>ASSET</v>
          </cell>
          <cell r="E41" t="str">
            <v>BALANCE SHEET</v>
          </cell>
          <cell r="F41" t="str">
            <v>ASSET A/C</v>
          </cell>
          <cell r="G41" t="str">
            <v/>
          </cell>
          <cell r="H41" t="str">
            <v>FIXED ASSETS</v>
          </cell>
          <cell r="I41" t="str">
            <v>GROSS BLOCK</v>
          </cell>
          <cell r="J41" t="str">
            <v>VEHICLES</v>
          </cell>
        </row>
        <row r="42">
          <cell r="A42" t="str">
            <v>A101705</v>
          </cell>
          <cell r="B42" t="str">
            <v>Vehicles-Others</v>
          </cell>
          <cell r="C42" t="str">
            <v>INR</v>
          </cell>
          <cell r="D42" t="str">
            <v>ASSET</v>
          </cell>
          <cell r="E42" t="str">
            <v>BALANCE SHEET</v>
          </cell>
          <cell r="F42" t="str">
            <v>ASSET A/C</v>
          </cell>
          <cell r="G42" t="str">
            <v/>
          </cell>
          <cell r="H42" t="str">
            <v>FIXED ASSETS</v>
          </cell>
          <cell r="I42" t="str">
            <v>GROSS BLOCK</v>
          </cell>
          <cell r="J42" t="str">
            <v>VEHICLES</v>
          </cell>
        </row>
        <row r="43">
          <cell r="A43" t="str">
            <v>A101706</v>
          </cell>
          <cell r="B43" t="str">
            <v>VEHICLES</v>
          </cell>
          <cell r="C43" t="str">
            <v>INR</v>
          </cell>
          <cell r="D43" t="str">
            <v>ASSET</v>
          </cell>
          <cell r="E43" t="str">
            <v>BALANCE SHEET</v>
          </cell>
          <cell r="F43" t="str">
            <v/>
          </cell>
          <cell r="G43" t="str">
            <v/>
          </cell>
          <cell r="H43" t="str">
            <v>FIXED ASSETS</v>
          </cell>
          <cell r="I43" t="str">
            <v>GROSS BLOCK</v>
          </cell>
          <cell r="J43" t="str">
            <v>VEHICLES</v>
          </cell>
        </row>
        <row r="44">
          <cell r="A44" t="str">
            <v>A101707</v>
          </cell>
          <cell r="B44" t="str">
            <v>Vehicles-Motorcycle</v>
          </cell>
          <cell r="C44" t="str">
            <v>INR</v>
          </cell>
          <cell r="D44" t="str">
            <v>ASSET</v>
          </cell>
          <cell r="E44" t="str">
            <v>BALANCE SHEET</v>
          </cell>
          <cell r="F44" t="str">
            <v/>
          </cell>
          <cell r="G44" t="str">
            <v/>
          </cell>
          <cell r="H44" t="str">
            <v>FIXED ASSETS</v>
          </cell>
          <cell r="I44" t="str">
            <v>GROSS BLOCK</v>
          </cell>
          <cell r="J44" t="str">
            <v>VEHICLES</v>
          </cell>
        </row>
        <row r="45">
          <cell r="A45" t="str">
            <v>A101801</v>
          </cell>
          <cell r="B45" t="str">
            <v>Air Craft</v>
          </cell>
          <cell r="C45" t="str">
            <v>INR</v>
          </cell>
          <cell r="D45" t="str">
            <v>ASSET</v>
          </cell>
          <cell r="E45" t="str">
            <v>BALANCE SHEET</v>
          </cell>
          <cell r="F45" t="str">
            <v>ASSET A/C</v>
          </cell>
          <cell r="G45" t="str">
            <v/>
          </cell>
          <cell r="H45" t="str">
            <v>FIXED ASSETS</v>
          </cell>
          <cell r="I45" t="str">
            <v>GROSS BLOCK</v>
          </cell>
          <cell r="J45" t="str">
            <v>AIR CRAFT</v>
          </cell>
        </row>
        <row r="46">
          <cell r="A46" t="str">
            <v>A102001</v>
          </cell>
          <cell r="B46" t="str">
            <v>Fixed Assets on Lease</v>
          </cell>
          <cell r="C46" t="str">
            <v>INR</v>
          </cell>
          <cell r="D46" t="str">
            <v>ASSET</v>
          </cell>
          <cell r="E46" t="str">
            <v>BALANCE SHEET</v>
          </cell>
          <cell r="F46" t="str">
            <v>ASSET A/C</v>
          </cell>
          <cell r="G46" t="str">
            <v/>
          </cell>
          <cell r="H46" t="str">
            <v>FIXED ASSETS</v>
          </cell>
          <cell r="I46" t="str">
            <v>GROSS BLOCK</v>
          </cell>
          <cell r="J46" t="str">
            <v>FIXED ASSETS ON LEASE</v>
          </cell>
        </row>
        <row r="47">
          <cell r="A47" t="str">
            <v>A103001</v>
          </cell>
          <cell r="B47" t="str">
            <v>Sale Of Assets</v>
          </cell>
          <cell r="C47" t="str">
            <v>INR</v>
          </cell>
          <cell r="D47" t="str">
            <v>ASSET</v>
          </cell>
          <cell r="E47" t="str">
            <v>BALANCE SHEET</v>
          </cell>
          <cell r="F47" t="str">
            <v>ASSET A/C</v>
          </cell>
          <cell r="G47" t="str">
            <v/>
          </cell>
          <cell r="H47" t="str">
            <v>FIXED ASSETS</v>
          </cell>
          <cell r="I47" t="str">
            <v>GROSS BLOCK</v>
          </cell>
          <cell r="J47" t="str">
            <v>SALE OF ASSETS</v>
          </cell>
        </row>
        <row r="48">
          <cell r="A48" t="str">
            <v>A103999</v>
          </cell>
          <cell r="B48" t="str">
            <v>Accumulated Depreciation</v>
          </cell>
          <cell r="C48" t="str">
            <v>INR</v>
          </cell>
          <cell r="D48" t="str">
            <v>ASSET</v>
          </cell>
          <cell r="E48" t="str">
            <v>BALANCE SHEET</v>
          </cell>
          <cell r="F48" t="str">
            <v>ASSET A/C</v>
          </cell>
          <cell r="G48" t="str">
            <v/>
          </cell>
          <cell r="H48" t="str">
            <v>FIXED ASSETS</v>
          </cell>
          <cell r="I48" t="str">
            <v>GROSS BLOCK</v>
          </cell>
          <cell r="J48" t="str">
            <v>SALE OF ASSETS</v>
          </cell>
        </row>
        <row r="49">
          <cell r="A49" t="str">
            <v>A105001</v>
          </cell>
          <cell r="B49" t="str">
            <v>CWIP- Land</v>
          </cell>
          <cell r="C49" t="str">
            <v>INR</v>
          </cell>
          <cell r="D49" t="str">
            <v>ASSET</v>
          </cell>
          <cell r="E49" t="str">
            <v>BALANCE SHEET</v>
          </cell>
          <cell r="F49" t="str">
            <v>CAPITAL WIP A/C</v>
          </cell>
          <cell r="G49" t="str">
            <v/>
          </cell>
          <cell r="H49" t="str">
            <v>FIXED ASSETS</v>
          </cell>
          <cell r="I49" t="str">
            <v>CAPITAL WORK IN PROGRESS</v>
          </cell>
          <cell r="J49" t="str">
            <v>CAPITAL WORK IN PROGRESS</v>
          </cell>
        </row>
        <row r="50">
          <cell r="A50" t="str">
            <v>A105002</v>
          </cell>
          <cell r="B50" t="str">
            <v>CWIP- Development Expenses</v>
          </cell>
          <cell r="C50" t="str">
            <v>INR</v>
          </cell>
          <cell r="D50" t="str">
            <v>ASSET</v>
          </cell>
          <cell r="E50" t="str">
            <v>BALANCE SHEET</v>
          </cell>
          <cell r="F50" t="str">
            <v/>
          </cell>
          <cell r="G50" t="str">
            <v/>
          </cell>
          <cell r="H50" t="str">
            <v>FIXED ASSETS</v>
          </cell>
          <cell r="I50" t="str">
            <v>CAPITAL WORK IN PROGRESS</v>
          </cell>
          <cell r="J50" t="str">
            <v>CAPITAL WORK IN PROGRESS</v>
          </cell>
        </row>
        <row r="51">
          <cell r="A51" t="str">
            <v>A105101</v>
          </cell>
          <cell r="B51" t="str">
            <v>CWIP- Buildings</v>
          </cell>
          <cell r="C51" t="str">
            <v>INR</v>
          </cell>
          <cell r="D51" t="str">
            <v>ASSET</v>
          </cell>
          <cell r="E51" t="str">
            <v>BALANCE SHEET</v>
          </cell>
          <cell r="F51" t="str">
            <v>CAPITAL WIP A/C</v>
          </cell>
          <cell r="G51" t="str">
            <v/>
          </cell>
          <cell r="H51" t="str">
            <v>FIXED ASSETS</v>
          </cell>
          <cell r="I51" t="str">
            <v>CAPITAL WORK IN PROGRESS</v>
          </cell>
          <cell r="J51" t="str">
            <v>CAPITAL WORK IN PROGRESS</v>
          </cell>
        </row>
        <row r="52">
          <cell r="A52" t="str">
            <v>A105102</v>
          </cell>
          <cell r="B52" t="str">
            <v>CWIP- Electricals</v>
          </cell>
          <cell r="C52" t="str">
            <v>INR</v>
          </cell>
          <cell r="D52" t="str">
            <v>ASSET</v>
          </cell>
          <cell r="E52" t="str">
            <v>BALANCE SHEET</v>
          </cell>
          <cell r="F52" t="str">
            <v>CAPITAL WIP A/C</v>
          </cell>
          <cell r="G52" t="str">
            <v/>
          </cell>
          <cell r="H52" t="str">
            <v>FIXED ASSETS</v>
          </cell>
          <cell r="I52" t="str">
            <v>CAPITAL WORK IN PROGRESS</v>
          </cell>
          <cell r="J52" t="str">
            <v>CAPITAL WORK IN PROGRESS</v>
          </cell>
        </row>
        <row r="53">
          <cell r="A53" t="str">
            <v>A105103</v>
          </cell>
          <cell r="B53" t="str">
            <v>CWIP - Civil &amp; Interior Works</v>
          </cell>
          <cell r="C53" t="str">
            <v>INR</v>
          </cell>
          <cell r="D53" t="str">
            <v>ASSET</v>
          </cell>
          <cell r="E53" t="str">
            <v>BALANCE SHEET</v>
          </cell>
          <cell r="F53" t="str">
            <v/>
          </cell>
          <cell r="G53" t="str">
            <v/>
          </cell>
          <cell r="H53" t="str">
            <v>FIXED ASSETS</v>
          </cell>
          <cell r="I53" t="str">
            <v>CAPITAL WORK IN PROGRESS</v>
          </cell>
          <cell r="J53" t="str">
            <v>CAPITAL WORK IN PROGRESS</v>
          </cell>
        </row>
        <row r="54">
          <cell r="A54" t="str">
            <v>A105104</v>
          </cell>
          <cell r="B54" t="str">
            <v>CWIP - Electrical Works</v>
          </cell>
          <cell r="C54" t="str">
            <v>INR</v>
          </cell>
          <cell r="D54" t="str">
            <v>ASSET</v>
          </cell>
          <cell r="E54" t="str">
            <v>BALANCE SHEET</v>
          </cell>
          <cell r="F54" t="str">
            <v/>
          </cell>
          <cell r="G54" t="str">
            <v/>
          </cell>
          <cell r="H54" t="str">
            <v>FIXED ASSETS</v>
          </cell>
          <cell r="I54" t="str">
            <v>CAPITAL WORK IN PROGRESS</v>
          </cell>
          <cell r="J54" t="str">
            <v>CAPITAL WORK IN PROGRESS</v>
          </cell>
        </row>
        <row r="55">
          <cell r="A55" t="str">
            <v>A105105</v>
          </cell>
          <cell r="B55" t="str">
            <v>CWIP - Fire Fighting Works</v>
          </cell>
          <cell r="C55" t="str">
            <v>INR</v>
          </cell>
          <cell r="D55" t="str">
            <v>ASSET</v>
          </cell>
          <cell r="E55" t="str">
            <v>BALANCE SHEET</v>
          </cell>
          <cell r="F55" t="str">
            <v/>
          </cell>
          <cell r="G55" t="str">
            <v/>
          </cell>
          <cell r="H55" t="str">
            <v>FIXED ASSETS</v>
          </cell>
          <cell r="I55" t="str">
            <v>CAPITAL WORK IN PROGRESS</v>
          </cell>
          <cell r="J55" t="str">
            <v>CAPITAL WORK IN PROGRESS</v>
          </cell>
        </row>
        <row r="56">
          <cell r="A56" t="str">
            <v>A105106</v>
          </cell>
          <cell r="B56" t="str">
            <v>CWIP - Distributed Music System Works</v>
          </cell>
          <cell r="C56" t="str">
            <v>INR</v>
          </cell>
          <cell r="D56" t="str">
            <v>ASSET</v>
          </cell>
          <cell r="E56" t="str">
            <v>BALANCE SHEET</v>
          </cell>
          <cell r="F56" t="str">
            <v/>
          </cell>
          <cell r="G56" t="str">
            <v/>
          </cell>
          <cell r="H56" t="str">
            <v>FIXED ASSETS</v>
          </cell>
          <cell r="I56" t="str">
            <v>CAPITAL WORK IN PROGRESS</v>
          </cell>
          <cell r="J56" t="str">
            <v>CAPITAL WORK IN PROGRESS</v>
          </cell>
        </row>
        <row r="57">
          <cell r="A57" t="str">
            <v>A105201</v>
          </cell>
          <cell r="B57" t="str">
            <v>CWIP- Plant &amp; Machinery</v>
          </cell>
          <cell r="C57" t="str">
            <v>INR</v>
          </cell>
          <cell r="D57" t="str">
            <v>ASSET</v>
          </cell>
          <cell r="E57" t="str">
            <v>BALANCE SHEET</v>
          </cell>
          <cell r="F57" t="str">
            <v>CAPITAL WIP A/C</v>
          </cell>
          <cell r="G57" t="str">
            <v/>
          </cell>
          <cell r="H57" t="str">
            <v>FIXED ASSETS</v>
          </cell>
          <cell r="I57" t="str">
            <v>CAPITAL WORK IN PROGRESS</v>
          </cell>
          <cell r="J57" t="str">
            <v>CAPITAL WORK IN PROGRESS</v>
          </cell>
        </row>
        <row r="58">
          <cell r="A58" t="str">
            <v>A105202</v>
          </cell>
          <cell r="B58" t="str">
            <v>CWIP- DG Set</v>
          </cell>
          <cell r="C58" t="str">
            <v>INR</v>
          </cell>
          <cell r="D58" t="str">
            <v>ASSET</v>
          </cell>
          <cell r="E58" t="str">
            <v>BALANCE SHEET</v>
          </cell>
          <cell r="F58" t="str">
            <v>CAPITAL WIP A/C</v>
          </cell>
          <cell r="G58" t="str">
            <v/>
          </cell>
          <cell r="H58" t="str">
            <v>FIXED ASSETS</v>
          </cell>
          <cell r="I58" t="str">
            <v>CAPITAL WORK IN PROGRESS</v>
          </cell>
          <cell r="J58" t="str">
            <v>CAPITAL WORK IN PROGRESS</v>
          </cell>
        </row>
        <row r="59">
          <cell r="A59" t="str">
            <v>A105301</v>
          </cell>
          <cell r="B59" t="str">
            <v>CWIP- AC</v>
          </cell>
          <cell r="C59" t="str">
            <v>INR</v>
          </cell>
          <cell r="D59" t="str">
            <v>ASSET</v>
          </cell>
          <cell r="E59" t="str">
            <v>BALANCE SHEET</v>
          </cell>
          <cell r="F59" t="str">
            <v>CAPITAL WIP A/C</v>
          </cell>
          <cell r="G59" t="str">
            <v/>
          </cell>
          <cell r="H59" t="str">
            <v>FIXED ASSETS</v>
          </cell>
          <cell r="I59" t="str">
            <v>CAPITAL WORK IN PROGRESS</v>
          </cell>
          <cell r="J59" t="str">
            <v>CAPITAL WORK IN PROGRESS</v>
          </cell>
        </row>
        <row r="60">
          <cell r="A60" t="str">
            <v>A105401</v>
          </cell>
          <cell r="B60" t="str">
            <v>CWIP-Furniture &amp; Fittings</v>
          </cell>
          <cell r="C60" t="str">
            <v>INR</v>
          </cell>
          <cell r="D60" t="str">
            <v>ASSET</v>
          </cell>
          <cell r="E60" t="str">
            <v>BALANCE SHEET</v>
          </cell>
          <cell r="F60" t="str">
            <v>CAPITAL WIP A/C</v>
          </cell>
          <cell r="G60" t="str">
            <v/>
          </cell>
          <cell r="H60" t="str">
            <v>FIXED ASSETS</v>
          </cell>
          <cell r="I60" t="str">
            <v>CAPITAL WORK IN PROGRESS</v>
          </cell>
          <cell r="J60" t="str">
            <v>CAPITAL WORK IN PROGRESS</v>
          </cell>
        </row>
        <row r="61">
          <cell r="A61" t="str">
            <v>A105501</v>
          </cell>
          <cell r="B61" t="str">
            <v>CWIP- Computers</v>
          </cell>
          <cell r="C61" t="str">
            <v>INR</v>
          </cell>
          <cell r="D61" t="str">
            <v>ASSET</v>
          </cell>
          <cell r="E61" t="str">
            <v>BALANCE SHEET</v>
          </cell>
          <cell r="F61" t="str">
            <v>CAPITAL WIP A/C</v>
          </cell>
          <cell r="G61" t="str">
            <v/>
          </cell>
          <cell r="H61" t="str">
            <v>FIXED ASSETS</v>
          </cell>
          <cell r="I61" t="str">
            <v>CAPITAL WORK IN PROGRESS</v>
          </cell>
          <cell r="J61" t="str">
            <v>CAPITAL WORK IN PROGRESS</v>
          </cell>
        </row>
        <row r="62">
          <cell r="A62" t="str">
            <v>A105502</v>
          </cell>
          <cell r="B62" t="str">
            <v>CWIP- Networking/WAN Setup</v>
          </cell>
          <cell r="C62" t="str">
            <v>INR</v>
          </cell>
          <cell r="D62" t="str">
            <v>ASSET</v>
          </cell>
          <cell r="E62" t="str">
            <v>BALANCE SHEET</v>
          </cell>
          <cell r="F62" t="str">
            <v>CAPITAL WIP A/C</v>
          </cell>
          <cell r="G62" t="str">
            <v/>
          </cell>
          <cell r="H62" t="str">
            <v>FIXED ASSETS</v>
          </cell>
          <cell r="I62" t="str">
            <v>CAPITAL WORK IN PROGRESS</v>
          </cell>
          <cell r="J62" t="str">
            <v>CAPITAL WORK IN PROGRESS</v>
          </cell>
        </row>
        <row r="63">
          <cell r="A63" t="str">
            <v>A105601</v>
          </cell>
          <cell r="B63" t="str">
            <v>CWIP- Other Items</v>
          </cell>
          <cell r="C63" t="str">
            <v>INR</v>
          </cell>
          <cell r="D63" t="str">
            <v>ASSET</v>
          </cell>
          <cell r="E63" t="str">
            <v>BALANCE SHEET</v>
          </cell>
          <cell r="F63" t="str">
            <v>CAPITAL WIP A/C</v>
          </cell>
          <cell r="G63" t="str">
            <v/>
          </cell>
          <cell r="H63" t="str">
            <v>FIXED ASSETS</v>
          </cell>
          <cell r="I63" t="str">
            <v>CAPITAL WORK IN PROGRESS</v>
          </cell>
          <cell r="J63" t="str">
            <v>CAPITAL WORK IN PROGRESS</v>
          </cell>
        </row>
        <row r="64">
          <cell r="A64" t="str">
            <v>A105602</v>
          </cell>
          <cell r="B64" t="str">
            <v>CWIP- Others</v>
          </cell>
          <cell r="C64" t="str">
            <v>INR</v>
          </cell>
          <cell r="D64" t="str">
            <v>ASSET</v>
          </cell>
          <cell r="E64" t="str">
            <v>BALANCE SHEET</v>
          </cell>
          <cell r="F64" t="str">
            <v/>
          </cell>
          <cell r="G64" t="str">
            <v/>
          </cell>
          <cell r="H64" t="str">
            <v>FIXED ASSETS</v>
          </cell>
          <cell r="I64" t="str">
            <v>CAPITAL WORK IN PROGRESS</v>
          </cell>
          <cell r="J64" t="str">
            <v>CAPITAL WORK IN PROGRESS</v>
          </cell>
        </row>
        <row r="65">
          <cell r="A65" t="str">
            <v>A105701</v>
          </cell>
          <cell r="B65" t="str">
            <v>CWIP- General Admin. Expenses</v>
          </cell>
          <cell r="C65" t="str">
            <v>INR</v>
          </cell>
          <cell r="D65" t="str">
            <v>ASSET</v>
          </cell>
          <cell r="E65" t="str">
            <v>BALANCE SHEET</v>
          </cell>
          <cell r="F65" t="str">
            <v/>
          </cell>
          <cell r="G65" t="str">
            <v/>
          </cell>
          <cell r="H65" t="str">
            <v>FIXED ASSETS</v>
          </cell>
          <cell r="I65" t="str">
            <v>CAPITAL WORK IN PROGRESS</v>
          </cell>
          <cell r="J65" t="str">
            <v>CAPITAL WORK IN PROGRESS</v>
          </cell>
        </row>
        <row r="66">
          <cell r="A66" t="str">
            <v>A105702</v>
          </cell>
          <cell r="B66" t="str">
            <v>Expenses Allocable To Projects</v>
          </cell>
          <cell r="C66" t="str">
            <v>INR</v>
          </cell>
          <cell r="D66" t="str">
            <v>ASSET</v>
          </cell>
          <cell r="E66" t="str">
            <v>BALANCE SHEET</v>
          </cell>
          <cell r="F66" t="str">
            <v/>
          </cell>
          <cell r="G66" t="str">
            <v/>
          </cell>
          <cell r="H66" t="str">
            <v>FIXED ASSETS</v>
          </cell>
          <cell r="I66" t="str">
            <v>CAPITAL WORK IN PROGRESS</v>
          </cell>
          <cell r="J66" t="str">
            <v>CAPITAL WORK IN PROGRESS</v>
          </cell>
        </row>
        <row r="67">
          <cell r="A67" t="str">
            <v>A105703</v>
          </cell>
          <cell r="B67" t="str">
            <v>Incidental Exp. Pending Allocation</v>
          </cell>
          <cell r="C67" t="str">
            <v>INR</v>
          </cell>
          <cell r="D67" t="str">
            <v>ASSET</v>
          </cell>
          <cell r="E67" t="str">
            <v>BALANCE SHEET</v>
          </cell>
          <cell r="F67" t="str">
            <v/>
          </cell>
          <cell r="G67" t="str">
            <v/>
          </cell>
          <cell r="H67" t="str">
            <v>FIXED ASSETS</v>
          </cell>
          <cell r="I67" t="str">
            <v>CAPITAL WORK IN PROGRESS</v>
          </cell>
          <cell r="J67" t="str">
            <v>CAPITAL WORK IN PROGRESS</v>
          </cell>
        </row>
        <row r="68">
          <cell r="A68" t="str">
            <v>A105704</v>
          </cell>
          <cell r="B68" t="str">
            <v>Exps.-Proj. Under Commencement</v>
          </cell>
          <cell r="C68" t="str">
            <v>INR</v>
          </cell>
          <cell r="D68" t="str">
            <v>ASSET</v>
          </cell>
          <cell r="E68" t="str">
            <v>BALANCE SHEET</v>
          </cell>
          <cell r="F68" t="str">
            <v/>
          </cell>
          <cell r="G68" t="str">
            <v/>
          </cell>
          <cell r="H68" t="str">
            <v>FIXED ASSETS</v>
          </cell>
          <cell r="I68" t="str">
            <v>CAPITAL WORK IN PROGRESS</v>
          </cell>
          <cell r="J68" t="str">
            <v>CAPITAL WORK IN PROGRESS</v>
          </cell>
        </row>
        <row r="69">
          <cell r="A69" t="str">
            <v>A105705</v>
          </cell>
          <cell r="B69" t="str">
            <v>Pipe Line Expenses Capitalized</v>
          </cell>
          <cell r="C69" t="str">
            <v>INR</v>
          </cell>
          <cell r="D69" t="str">
            <v>ASSET</v>
          </cell>
          <cell r="E69" t="str">
            <v>BALANCE SHEET</v>
          </cell>
          <cell r="F69" t="str">
            <v/>
          </cell>
          <cell r="G69" t="str">
            <v/>
          </cell>
          <cell r="H69" t="str">
            <v>FIXED ASSETS</v>
          </cell>
          <cell r="I69" t="str">
            <v>CAPITAL WORK IN PROGRESS</v>
          </cell>
          <cell r="J69" t="str">
            <v>CAPITAL WORK IN PROGRESS</v>
          </cell>
        </row>
        <row r="70">
          <cell r="A70" t="str">
            <v>A105706</v>
          </cell>
          <cell r="B70" t="str">
            <v>Capital Exp.On Non-Owned Asset</v>
          </cell>
          <cell r="C70" t="str">
            <v>INR</v>
          </cell>
          <cell r="D70" t="str">
            <v>ASSET</v>
          </cell>
          <cell r="E70" t="str">
            <v>BALANCE SHEET</v>
          </cell>
          <cell r="F70" t="str">
            <v/>
          </cell>
          <cell r="G70" t="str">
            <v/>
          </cell>
          <cell r="H70" t="str">
            <v>FIXED ASSETS</v>
          </cell>
          <cell r="I70" t="str">
            <v>CAPITAL WORK IN PROGRESS</v>
          </cell>
          <cell r="J70" t="str">
            <v>CAPITAL WORK IN PROGRESS</v>
          </cell>
        </row>
        <row r="71">
          <cell r="A71" t="str">
            <v>A105999</v>
          </cell>
          <cell r="B71" t="str">
            <v>Fixed Asset Suspense Account</v>
          </cell>
          <cell r="C71" t="str">
            <v>INR</v>
          </cell>
          <cell r="D71" t="str">
            <v>ASSET</v>
          </cell>
          <cell r="E71" t="str">
            <v>BALANCE SHEET</v>
          </cell>
          <cell r="F71" t="str">
            <v/>
          </cell>
          <cell r="G71" t="str">
            <v>FIXED ASSET SUSPENSE</v>
          </cell>
          <cell r="H71" t="str">
            <v>FIXED ASSETS</v>
          </cell>
          <cell r="I71" t="str">
            <v>CAPITAL WORK IN PROGRESS</v>
          </cell>
          <cell r="J71" t="str">
            <v>CAPITAL WORK IN PROGRESS</v>
          </cell>
        </row>
        <row r="72">
          <cell r="A72" t="str">
            <v>A201001-000</v>
          </cell>
          <cell r="B72" t="str">
            <v>Investments (Subsidiary Companies)</v>
          </cell>
          <cell r="C72" t="str">
            <v>INR</v>
          </cell>
          <cell r="D72" t="str">
            <v>ASSET</v>
          </cell>
          <cell r="E72" t="str">
            <v>BALANCE SHEET</v>
          </cell>
          <cell r="F72" t="str">
            <v/>
          </cell>
          <cell r="G72" t="str">
            <v/>
          </cell>
          <cell r="H72" t="str">
            <v>INVESTMENTS</v>
          </cell>
          <cell r="I72" t="str">
            <v>LONG TERM INVESTMENTS</v>
          </cell>
          <cell r="J72" t="str">
            <v>INVESTMENTS IN SHARES</v>
          </cell>
        </row>
        <row r="73">
          <cell r="A73" t="str">
            <v>A201001-538</v>
          </cell>
          <cell r="B73" t="str">
            <v>Investments (Subsidiary Companies)-DLF G</v>
          </cell>
          <cell r="C73" t="str">
            <v>INR</v>
          </cell>
          <cell r="D73" t="str">
            <v>ASSET</v>
          </cell>
          <cell r="E73" t="str">
            <v>BALANCE SHEET</v>
          </cell>
          <cell r="F73" t="str">
            <v/>
          </cell>
          <cell r="G73" t="str">
            <v/>
          </cell>
          <cell r="H73" t="str">
            <v>INVESTMENTS</v>
          </cell>
          <cell r="I73" t="str">
            <v>LONG TERM INVESTMENTS</v>
          </cell>
          <cell r="J73" t="str">
            <v>INVESTMENTS IN SHARES</v>
          </cell>
        </row>
        <row r="74">
          <cell r="A74" t="str">
            <v>A202001-000</v>
          </cell>
          <cell r="B74" t="str">
            <v>Investment(Oth Co)</v>
          </cell>
          <cell r="C74" t="str">
            <v>INR</v>
          </cell>
          <cell r="D74" t="str">
            <v>ASSET</v>
          </cell>
          <cell r="E74" t="str">
            <v>BALANCE SHEET</v>
          </cell>
          <cell r="F74" t="str">
            <v/>
          </cell>
          <cell r="G74" t="str">
            <v/>
          </cell>
          <cell r="H74" t="str">
            <v>INVESTMENTS</v>
          </cell>
          <cell r="I74" t="str">
            <v>LONG TERM INVESTMENTS</v>
          </cell>
          <cell r="J74" t="str">
            <v>INVESTMENTS IN SHARES</v>
          </cell>
        </row>
        <row r="75">
          <cell r="A75" t="str">
            <v>A202001-265</v>
          </cell>
          <cell r="B75" t="str">
            <v>Investment(Oth Co)-DLF Resi. Developers</v>
          </cell>
          <cell r="C75" t="str">
            <v>INR</v>
          </cell>
          <cell r="D75" t="str">
            <v>ASSET</v>
          </cell>
          <cell r="E75" t="str">
            <v>BALANCE SHEET</v>
          </cell>
          <cell r="F75" t="str">
            <v/>
          </cell>
          <cell r="G75" t="str">
            <v/>
          </cell>
          <cell r="H75" t="str">
            <v>INVESTMENTS</v>
          </cell>
          <cell r="I75" t="str">
            <v>LONG TERM INVESTMENTS</v>
          </cell>
          <cell r="J75" t="str">
            <v>INVESTMENTS IN SHARES</v>
          </cell>
        </row>
        <row r="76">
          <cell r="A76" t="str">
            <v>A202001-280</v>
          </cell>
          <cell r="B76" t="str">
            <v>Investment(Oth Co)-Cee Pee Maint Srv P L</v>
          </cell>
          <cell r="C76" t="str">
            <v>INR</v>
          </cell>
          <cell r="D76" t="str">
            <v>ASSET</v>
          </cell>
          <cell r="E76" t="str">
            <v>BALANCE SHEET</v>
          </cell>
          <cell r="F76" t="str">
            <v/>
          </cell>
          <cell r="G76" t="str">
            <v/>
          </cell>
          <cell r="H76" t="str">
            <v>INVESTMENTS</v>
          </cell>
          <cell r="I76" t="str">
            <v>LONG TERM INVESTMENTS</v>
          </cell>
          <cell r="J76" t="str">
            <v>INVESTMENTS IN SHARES</v>
          </cell>
        </row>
        <row r="77">
          <cell r="A77" t="str">
            <v>A202001-281</v>
          </cell>
          <cell r="B77" t="str">
            <v>Investment(Oth Co)-PEE TEE Prop Mgt Srv</v>
          </cell>
          <cell r="C77" t="str">
            <v>INR</v>
          </cell>
          <cell r="D77" t="str">
            <v>ASSET</v>
          </cell>
          <cell r="E77" t="str">
            <v>BALANCE SHEET</v>
          </cell>
          <cell r="F77" t="str">
            <v/>
          </cell>
          <cell r="G77" t="str">
            <v/>
          </cell>
          <cell r="H77" t="str">
            <v>INVESTMENTS</v>
          </cell>
          <cell r="I77" t="str">
            <v>LONG TERM INVESTMENTS</v>
          </cell>
          <cell r="J77" t="str">
            <v>INVESTMENTS IN SHARES</v>
          </cell>
        </row>
        <row r="78">
          <cell r="A78" t="str">
            <v>A202001-282</v>
          </cell>
          <cell r="B78" t="str">
            <v>Investment(Oth Co)-Silver Oaks Prop Mgt</v>
          </cell>
          <cell r="C78" t="str">
            <v>INR</v>
          </cell>
          <cell r="D78" t="str">
            <v>ASSET</v>
          </cell>
          <cell r="E78" t="str">
            <v>BALANCE SHEET</v>
          </cell>
          <cell r="F78" t="str">
            <v/>
          </cell>
          <cell r="G78" t="str">
            <v/>
          </cell>
          <cell r="H78" t="str">
            <v>INVESTMENTS</v>
          </cell>
          <cell r="I78" t="str">
            <v>LONG TERM INVESTMENTS</v>
          </cell>
          <cell r="J78" t="str">
            <v>INVESTMENTS IN SHARES</v>
          </cell>
        </row>
        <row r="79">
          <cell r="A79" t="str">
            <v>A202001-299</v>
          </cell>
          <cell r="B79" t="str">
            <v>Investment(Oth Co)-DLF CYBER CITY</v>
          </cell>
          <cell r="C79" t="str">
            <v>INR</v>
          </cell>
          <cell r="D79" t="str">
            <v>ASSET</v>
          </cell>
          <cell r="E79" t="str">
            <v>BALANCE SHEET</v>
          </cell>
          <cell r="F79" t="str">
            <v/>
          </cell>
          <cell r="G79" t="str">
            <v/>
          </cell>
          <cell r="H79" t="str">
            <v>INVESTMENTS</v>
          </cell>
          <cell r="I79" t="str">
            <v>LONG TERM INVESTMENTS</v>
          </cell>
          <cell r="J79" t="str">
            <v>INVESTMENTS IN SHARES</v>
          </cell>
        </row>
        <row r="80">
          <cell r="A80" t="str">
            <v>A202001-303</v>
          </cell>
          <cell r="B80" t="str">
            <v>Investment(Oth Co)-HighValue Builder P L</v>
          </cell>
          <cell r="C80" t="str">
            <v>INR</v>
          </cell>
          <cell r="D80" t="str">
            <v>ASSET</v>
          </cell>
          <cell r="E80" t="str">
            <v>BALANCE SHEET</v>
          </cell>
          <cell r="F80" t="str">
            <v/>
          </cell>
          <cell r="G80" t="str">
            <v/>
          </cell>
          <cell r="H80" t="str">
            <v>INVESTMENTS</v>
          </cell>
          <cell r="I80" t="str">
            <v>LONG TERM INVESTMENTS</v>
          </cell>
          <cell r="J80" t="str">
            <v>INVESTMENTS IN SHARES</v>
          </cell>
        </row>
        <row r="81">
          <cell r="A81" t="str">
            <v>A202001-304</v>
          </cell>
          <cell r="B81" t="str">
            <v>Investment(Oth Co)-Sunlight Promoters P</v>
          </cell>
          <cell r="C81" t="str">
            <v>INR</v>
          </cell>
          <cell r="D81" t="str">
            <v>ASSET</v>
          </cell>
          <cell r="E81" t="str">
            <v>BALANCE SHEET</v>
          </cell>
          <cell r="F81" t="str">
            <v/>
          </cell>
          <cell r="G81" t="str">
            <v/>
          </cell>
          <cell r="H81" t="str">
            <v>INVESTMENTS</v>
          </cell>
          <cell r="I81" t="str">
            <v>LONG TERM INVESTMENTS</v>
          </cell>
          <cell r="J81" t="str">
            <v>INVESTMENTS IN SHARES</v>
          </cell>
        </row>
        <row r="82">
          <cell r="A82" t="str">
            <v>A202001-305</v>
          </cell>
          <cell r="B82" t="str">
            <v>Investment(Oth Co)- Prompt Real Est P L</v>
          </cell>
          <cell r="C82" t="str">
            <v>INR</v>
          </cell>
          <cell r="D82" t="str">
            <v>ASSET</v>
          </cell>
          <cell r="E82" t="str">
            <v>BALANCE SHEET</v>
          </cell>
          <cell r="F82" t="str">
            <v/>
          </cell>
          <cell r="G82" t="str">
            <v/>
          </cell>
          <cell r="H82" t="str">
            <v>INVESTMENTS</v>
          </cell>
          <cell r="I82" t="str">
            <v>LONG TERM INVESTMENTS</v>
          </cell>
          <cell r="J82" t="str">
            <v>INVESTMENTS IN SHARES</v>
          </cell>
        </row>
        <row r="83">
          <cell r="A83" t="str">
            <v>A202001-306</v>
          </cell>
          <cell r="B83" t="str">
            <v>Investment(Oth Co)-Comfort Buildcon P L</v>
          </cell>
          <cell r="C83" t="str">
            <v>INR</v>
          </cell>
          <cell r="D83" t="str">
            <v>ASSET</v>
          </cell>
          <cell r="E83" t="str">
            <v>BALANCE SHEET</v>
          </cell>
          <cell r="F83" t="str">
            <v/>
          </cell>
          <cell r="G83" t="str">
            <v/>
          </cell>
          <cell r="H83" t="str">
            <v>INVESTMENTS</v>
          </cell>
          <cell r="I83" t="str">
            <v>LONG TERM INVESTMENTS</v>
          </cell>
          <cell r="J83" t="str">
            <v>INVESTMENTS IN SHARES</v>
          </cell>
        </row>
        <row r="84">
          <cell r="A84" t="str">
            <v>A202001-381</v>
          </cell>
          <cell r="B84" t="str">
            <v>Investment(Oth Co)-DLF Cyber City Dev L</v>
          </cell>
          <cell r="C84" t="str">
            <v>INR</v>
          </cell>
          <cell r="D84" t="str">
            <v>ASSET</v>
          </cell>
          <cell r="E84" t="str">
            <v>BALANCE SHEET</v>
          </cell>
          <cell r="F84" t="str">
            <v/>
          </cell>
          <cell r="G84" t="str">
            <v/>
          </cell>
          <cell r="H84" t="str">
            <v>INVESTMENTS</v>
          </cell>
          <cell r="I84" t="str">
            <v>LONG TERM INVESTMENTS</v>
          </cell>
          <cell r="J84" t="str">
            <v>INVESTMENTS IN SHARES</v>
          </cell>
        </row>
        <row r="85">
          <cell r="A85" t="str">
            <v>A202001-515</v>
          </cell>
          <cell r="B85" t="str">
            <v>Investment(Oth Co)-Nachiketa Real Estate</v>
          </cell>
          <cell r="C85" t="str">
            <v>INR</v>
          </cell>
          <cell r="D85" t="str">
            <v>ASSET</v>
          </cell>
          <cell r="E85" t="str">
            <v>BALANCE SHEET</v>
          </cell>
          <cell r="F85" t="str">
            <v/>
          </cell>
          <cell r="G85" t="str">
            <v/>
          </cell>
          <cell r="H85" t="str">
            <v>INVESTMENTS</v>
          </cell>
          <cell r="I85" t="str">
            <v>LONG TERM INVESTMENTS</v>
          </cell>
          <cell r="J85" t="str">
            <v>INVESTMENTS IN SHARES</v>
          </cell>
        </row>
        <row r="86">
          <cell r="A86" t="str">
            <v>A202001-516</v>
          </cell>
          <cell r="B86" t="str">
            <v>Investment(Oth Co)-Pee Tee Maint Srv</v>
          </cell>
          <cell r="C86" t="str">
            <v>INR</v>
          </cell>
          <cell r="D86" t="str">
            <v>ASSET</v>
          </cell>
          <cell r="E86" t="str">
            <v>BALANCE SHEET</v>
          </cell>
          <cell r="F86" t="str">
            <v/>
          </cell>
          <cell r="G86" t="str">
            <v/>
          </cell>
          <cell r="H86" t="str">
            <v>INVESTMENTS</v>
          </cell>
          <cell r="I86" t="str">
            <v>LONG TERM INVESTMENTS</v>
          </cell>
          <cell r="J86" t="str">
            <v>INVESTMENTS IN SHARES</v>
          </cell>
        </row>
        <row r="87">
          <cell r="A87" t="str">
            <v>A202001-538</v>
          </cell>
          <cell r="B87" t="str">
            <v>Investment(Oth Co)-DLF GK RESIDENCY</v>
          </cell>
          <cell r="C87" t="str">
            <v>INR</v>
          </cell>
          <cell r="D87" t="str">
            <v>ASSET</v>
          </cell>
          <cell r="E87" t="str">
            <v>BALANCE SHEET</v>
          </cell>
          <cell r="F87" t="str">
            <v/>
          </cell>
          <cell r="G87" t="str">
            <v/>
          </cell>
          <cell r="H87" t="str">
            <v>INVESTMENTS</v>
          </cell>
          <cell r="I87" t="str">
            <v>LONG TERM INVESTMENTS</v>
          </cell>
          <cell r="J87" t="str">
            <v>INVESTMENTS IN SHARES</v>
          </cell>
        </row>
        <row r="88">
          <cell r="A88" t="str">
            <v>A202002-001-265</v>
          </cell>
          <cell r="B88" t="str">
            <v>Inv in Sub Co(Eq)-DLF Resi. Developers</v>
          </cell>
          <cell r="C88" t="str">
            <v>INR</v>
          </cell>
          <cell r="D88" t="str">
            <v>ASSET</v>
          </cell>
          <cell r="E88" t="str">
            <v>BALANCE SHEET</v>
          </cell>
          <cell r="F88" t="str">
            <v/>
          </cell>
          <cell r="G88" t="str">
            <v/>
          </cell>
          <cell r="H88" t="str">
            <v>INVESTMENTS</v>
          </cell>
          <cell r="I88" t="str">
            <v>LONG TERM INVESTMENTS</v>
          </cell>
          <cell r="J88" t="str">
            <v>INVESTMENTS IN SHARES</v>
          </cell>
        </row>
        <row r="89">
          <cell r="A89" t="str">
            <v>A202002-001-280</v>
          </cell>
          <cell r="B89" t="str">
            <v>Inv in Sub Co(Eq)-Cee Pee Maint Srv P L</v>
          </cell>
          <cell r="C89" t="str">
            <v>INR</v>
          </cell>
          <cell r="D89" t="str">
            <v>ASSET</v>
          </cell>
          <cell r="E89" t="str">
            <v>BALANCE SHEET</v>
          </cell>
          <cell r="F89" t="str">
            <v/>
          </cell>
          <cell r="G89" t="str">
            <v/>
          </cell>
          <cell r="H89" t="str">
            <v>INVESTMENTS</v>
          </cell>
          <cell r="I89" t="str">
            <v>LONG TERM INVESTMENTS</v>
          </cell>
          <cell r="J89" t="str">
            <v>INVESTMENTS IN SHARES</v>
          </cell>
        </row>
        <row r="90">
          <cell r="A90" t="str">
            <v>A202002-001-281</v>
          </cell>
          <cell r="B90" t="str">
            <v>Inv in Sub Co(Eq)-PEE TEE Prop Mgt Srv</v>
          </cell>
          <cell r="C90" t="str">
            <v>INR</v>
          </cell>
          <cell r="D90" t="str">
            <v>ASSET</v>
          </cell>
          <cell r="E90" t="str">
            <v>BALANCE SHEET</v>
          </cell>
          <cell r="F90" t="str">
            <v/>
          </cell>
          <cell r="G90" t="str">
            <v/>
          </cell>
          <cell r="H90" t="str">
            <v>INVESTMENTS</v>
          </cell>
          <cell r="I90" t="str">
            <v>LONG TERM INVESTMENTS</v>
          </cell>
          <cell r="J90" t="str">
            <v>INVESTMENTS IN SHARES</v>
          </cell>
        </row>
        <row r="91">
          <cell r="A91" t="str">
            <v>A202002-001-282</v>
          </cell>
          <cell r="B91" t="str">
            <v>Inv in Sub Co(Eq)-Silver Oaks Prop Mgt</v>
          </cell>
          <cell r="C91" t="str">
            <v>INR</v>
          </cell>
          <cell r="D91" t="str">
            <v>ASSET</v>
          </cell>
          <cell r="E91" t="str">
            <v>BALANCE SHEET</v>
          </cell>
          <cell r="F91" t="str">
            <v/>
          </cell>
          <cell r="G91" t="str">
            <v/>
          </cell>
          <cell r="H91" t="str">
            <v>INVESTMENTS</v>
          </cell>
          <cell r="I91" t="str">
            <v>LONG TERM INVESTMENTS</v>
          </cell>
          <cell r="J91" t="str">
            <v>INVESTMENTS IN SHARES</v>
          </cell>
        </row>
        <row r="92">
          <cell r="A92" t="str">
            <v>A202002-001-299</v>
          </cell>
          <cell r="B92" t="str">
            <v>Inv in Sub Co(Eq)-DLF CYBER CITY</v>
          </cell>
          <cell r="C92" t="str">
            <v>INR</v>
          </cell>
          <cell r="D92" t="str">
            <v>ASSET</v>
          </cell>
          <cell r="E92" t="str">
            <v>BALANCE SHEET</v>
          </cell>
          <cell r="F92" t="str">
            <v/>
          </cell>
          <cell r="G92" t="str">
            <v/>
          </cell>
          <cell r="H92" t="str">
            <v>INVESTMENTS</v>
          </cell>
          <cell r="I92" t="str">
            <v>LONG TERM INVESTMENTS</v>
          </cell>
          <cell r="J92" t="str">
            <v>INVESTMENTS IN SHARES</v>
          </cell>
        </row>
        <row r="93">
          <cell r="A93" t="str">
            <v>A202002-001-303</v>
          </cell>
          <cell r="B93" t="str">
            <v>Inv in Sub Co(Eq)-HighValue Builder P L</v>
          </cell>
          <cell r="C93" t="str">
            <v>INR</v>
          </cell>
          <cell r="D93" t="str">
            <v>ASSET</v>
          </cell>
          <cell r="E93" t="str">
            <v>BALANCE SHEET</v>
          </cell>
          <cell r="F93" t="str">
            <v/>
          </cell>
          <cell r="G93" t="str">
            <v/>
          </cell>
          <cell r="H93" t="str">
            <v>INVESTMENTS</v>
          </cell>
          <cell r="I93" t="str">
            <v>LONG TERM INVESTMENTS</v>
          </cell>
          <cell r="J93" t="str">
            <v>INVESTMENTS IN SHARES</v>
          </cell>
        </row>
        <row r="94">
          <cell r="A94" t="str">
            <v>A202002-001-304</v>
          </cell>
          <cell r="B94" t="str">
            <v>Inv in Sub Co(Eq)-Sunlight Promoters P</v>
          </cell>
          <cell r="C94" t="str">
            <v>INR</v>
          </cell>
          <cell r="D94" t="str">
            <v>ASSET</v>
          </cell>
          <cell r="E94" t="str">
            <v>BALANCE SHEET</v>
          </cell>
          <cell r="F94" t="str">
            <v/>
          </cell>
          <cell r="G94" t="str">
            <v/>
          </cell>
          <cell r="H94" t="str">
            <v>INVESTMENTS</v>
          </cell>
          <cell r="I94" t="str">
            <v>LONG TERM INVESTMENTS</v>
          </cell>
          <cell r="J94" t="str">
            <v>INVESTMENTS IN SHARES</v>
          </cell>
        </row>
        <row r="95">
          <cell r="A95" t="str">
            <v>A202002-001-305</v>
          </cell>
          <cell r="B95" t="str">
            <v>Inv in Sub Co(Eq)-Prompt Real Est P L</v>
          </cell>
          <cell r="C95" t="str">
            <v>INR</v>
          </cell>
          <cell r="D95" t="str">
            <v>ASSET</v>
          </cell>
          <cell r="E95" t="str">
            <v>BALANCE SHEET</v>
          </cell>
          <cell r="F95" t="str">
            <v/>
          </cell>
          <cell r="G95" t="str">
            <v/>
          </cell>
          <cell r="H95" t="str">
            <v>INVESTMENTS</v>
          </cell>
          <cell r="I95" t="str">
            <v>LONG TERM INVESTMENTS</v>
          </cell>
          <cell r="J95" t="str">
            <v>INVESTMENTS IN SHARES</v>
          </cell>
        </row>
        <row r="96">
          <cell r="A96" t="str">
            <v>A202002-001-306</v>
          </cell>
          <cell r="B96" t="str">
            <v>Inv in Sub Co(Eq)-Comfort Buildcon P L</v>
          </cell>
          <cell r="C96" t="str">
            <v>INR</v>
          </cell>
          <cell r="D96" t="str">
            <v>ASSET</v>
          </cell>
          <cell r="E96" t="str">
            <v>BALANCE SHEET</v>
          </cell>
          <cell r="F96" t="str">
            <v/>
          </cell>
          <cell r="G96" t="str">
            <v/>
          </cell>
          <cell r="H96" t="str">
            <v>INVESTMENTS</v>
          </cell>
          <cell r="I96" t="str">
            <v>LONG TERM INVESTMENTS</v>
          </cell>
          <cell r="J96" t="str">
            <v>INVESTMENTS IN SHARES</v>
          </cell>
        </row>
        <row r="97">
          <cell r="A97" t="str">
            <v>A202002-001-381</v>
          </cell>
          <cell r="B97" t="str">
            <v>Inv in Sub Co(Eq)-DLF Cyber City Dev L</v>
          </cell>
          <cell r="C97" t="str">
            <v>INR</v>
          </cell>
          <cell r="D97" t="str">
            <v>ASSET</v>
          </cell>
          <cell r="E97" t="str">
            <v>BALANCE SHEET</v>
          </cell>
          <cell r="F97" t="str">
            <v/>
          </cell>
          <cell r="G97" t="str">
            <v/>
          </cell>
          <cell r="H97" t="str">
            <v>INVESTMENTS</v>
          </cell>
          <cell r="I97" t="str">
            <v>LONG TERM INVESTMENTS</v>
          </cell>
          <cell r="J97" t="str">
            <v>INVESTMENTS IN SHARES</v>
          </cell>
        </row>
        <row r="98">
          <cell r="A98" t="str">
            <v>A202002-001-515</v>
          </cell>
          <cell r="B98" t="str">
            <v>Inv in Sub Co(Eq)-Nachiketa Real Estate</v>
          </cell>
          <cell r="C98" t="str">
            <v>INR</v>
          </cell>
          <cell r="D98" t="str">
            <v>ASSET</v>
          </cell>
          <cell r="E98" t="str">
            <v>BALANCE SHEET</v>
          </cell>
          <cell r="F98" t="str">
            <v/>
          </cell>
          <cell r="G98" t="str">
            <v/>
          </cell>
          <cell r="H98" t="str">
            <v>INVESTMENTS</v>
          </cell>
          <cell r="I98" t="str">
            <v>LONG TERM INVESTMENTS</v>
          </cell>
          <cell r="J98" t="str">
            <v>INVESTMENTS IN SHARES</v>
          </cell>
        </row>
        <row r="99">
          <cell r="A99" t="str">
            <v>A202002-001-516</v>
          </cell>
          <cell r="B99" t="str">
            <v>Inv in Sub Co(Eq)-Pee Tee Maint Srv</v>
          </cell>
          <cell r="C99" t="str">
            <v>INR</v>
          </cell>
          <cell r="D99" t="str">
            <v>ASSET</v>
          </cell>
          <cell r="E99" t="str">
            <v>BALANCE SHEET</v>
          </cell>
          <cell r="F99" t="str">
            <v/>
          </cell>
          <cell r="G99" t="str">
            <v/>
          </cell>
          <cell r="H99" t="str">
            <v>INVESTMENTS</v>
          </cell>
          <cell r="I99" t="str">
            <v>LONG TERM INVESTMENTS</v>
          </cell>
          <cell r="J99" t="str">
            <v>INVESTMENTS IN SHARES</v>
          </cell>
        </row>
        <row r="100">
          <cell r="A100" t="str">
            <v>A202002-002-265</v>
          </cell>
          <cell r="B100" t="str">
            <v>Inv in Sub Co(Pref)-DLF Resi. Developers</v>
          </cell>
          <cell r="C100" t="str">
            <v>INR</v>
          </cell>
          <cell r="D100" t="str">
            <v>ASSET</v>
          </cell>
          <cell r="E100" t="str">
            <v>BALANCE SHEET</v>
          </cell>
          <cell r="F100" t="str">
            <v/>
          </cell>
          <cell r="G100" t="str">
            <v/>
          </cell>
          <cell r="H100" t="str">
            <v>INVESTMENTS</v>
          </cell>
          <cell r="I100" t="str">
            <v>LONG TERM INVESTMENTS</v>
          </cell>
          <cell r="J100" t="str">
            <v>INVESTMENTS IN SHARES</v>
          </cell>
        </row>
        <row r="101">
          <cell r="A101" t="str">
            <v>A202002-002-280</v>
          </cell>
          <cell r="B101" t="str">
            <v>Inv in Sub Co(Pref)-Cee Pee Maint Srv PL</v>
          </cell>
          <cell r="C101" t="str">
            <v>INR</v>
          </cell>
          <cell r="D101" t="str">
            <v>ASSET</v>
          </cell>
          <cell r="E101" t="str">
            <v>BALANCE SHEET</v>
          </cell>
          <cell r="F101" t="str">
            <v/>
          </cell>
          <cell r="G101" t="str">
            <v/>
          </cell>
          <cell r="H101" t="str">
            <v>INVESTMENTS</v>
          </cell>
          <cell r="I101" t="str">
            <v>LONG TERM INVESTMENTS</v>
          </cell>
          <cell r="J101" t="str">
            <v>INVESTMENTS IN SHARES</v>
          </cell>
        </row>
        <row r="102">
          <cell r="A102" t="str">
            <v>A202002-002-281</v>
          </cell>
          <cell r="B102" t="str">
            <v>Inv in Sub Co(Pref)-PEE TEE Prop Mgt Srv</v>
          </cell>
          <cell r="C102" t="str">
            <v>INR</v>
          </cell>
          <cell r="D102" t="str">
            <v>ASSET</v>
          </cell>
          <cell r="E102" t="str">
            <v>BALANCE SHEET</v>
          </cell>
          <cell r="F102" t="str">
            <v/>
          </cell>
          <cell r="G102" t="str">
            <v/>
          </cell>
          <cell r="H102" t="str">
            <v>INVESTMENTS</v>
          </cell>
          <cell r="I102" t="str">
            <v>LONG TERM INVESTMENTS</v>
          </cell>
          <cell r="J102" t="str">
            <v>INVESTMENTS IN SHARES</v>
          </cell>
        </row>
        <row r="103">
          <cell r="A103" t="str">
            <v>A202002-002-282</v>
          </cell>
          <cell r="B103" t="str">
            <v>Inv in Sub Co(Pref)-Silver Oaks Prop Mgt</v>
          </cell>
          <cell r="C103" t="str">
            <v>INR</v>
          </cell>
          <cell r="D103" t="str">
            <v>ASSET</v>
          </cell>
          <cell r="E103" t="str">
            <v>BALANCE SHEET</v>
          </cell>
          <cell r="F103" t="str">
            <v/>
          </cell>
          <cell r="G103" t="str">
            <v/>
          </cell>
          <cell r="H103" t="str">
            <v>INVESTMENTS</v>
          </cell>
          <cell r="I103" t="str">
            <v>LONG TERM INVESTMENTS</v>
          </cell>
          <cell r="J103" t="str">
            <v>INVESTMENTS IN SHARES</v>
          </cell>
        </row>
        <row r="104">
          <cell r="A104" t="str">
            <v>A202002-002-299</v>
          </cell>
          <cell r="B104" t="str">
            <v>Inv in Sub Co(Pref)-DLF CYBER CITY</v>
          </cell>
          <cell r="C104" t="str">
            <v>INR</v>
          </cell>
          <cell r="D104" t="str">
            <v>ASSET</v>
          </cell>
          <cell r="E104" t="str">
            <v>BALANCE SHEET</v>
          </cell>
          <cell r="F104" t="str">
            <v/>
          </cell>
          <cell r="G104" t="str">
            <v/>
          </cell>
          <cell r="H104" t="str">
            <v>INVESTMENTS</v>
          </cell>
          <cell r="I104" t="str">
            <v>LONG TERM INVESTMENTS</v>
          </cell>
          <cell r="J104" t="str">
            <v>INVESTMENTS IN SHARES</v>
          </cell>
        </row>
        <row r="105">
          <cell r="A105" t="str">
            <v>A202002-002-303</v>
          </cell>
          <cell r="B105" t="str">
            <v>Inv in Sub Co(Pref)-HighValue Builder PL</v>
          </cell>
          <cell r="C105" t="str">
            <v>INR</v>
          </cell>
          <cell r="D105" t="str">
            <v>ASSET</v>
          </cell>
          <cell r="E105" t="str">
            <v>BALANCE SHEET</v>
          </cell>
          <cell r="F105" t="str">
            <v/>
          </cell>
          <cell r="G105" t="str">
            <v/>
          </cell>
          <cell r="H105" t="str">
            <v>INVESTMENTS</v>
          </cell>
          <cell r="I105" t="str">
            <v>LONG TERM INVESTMENTS</v>
          </cell>
          <cell r="J105" t="str">
            <v>INVESTMENTS IN SHARES</v>
          </cell>
        </row>
        <row r="106">
          <cell r="A106" t="str">
            <v>A202002-002-304</v>
          </cell>
          <cell r="B106" t="str">
            <v>Inv in Sub Co(Pref)-Sunlight Promoters P</v>
          </cell>
          <cell r="C106" t="str">
            <v>INR</v>
          </cell>
          <cell r="D106" t="str">
            <v>ASSET</v>
          </cell>
          <cell r="E106" t="str">
            <v>BALANCE SHEET</v>
          </cell>
          <cell r="F106" t="str">
            <v/>
          </cell>
          <cell r="G106" t="str">
            <v/>
          </cell>
          <cell r="H106" t="str">
            <v>INVESTMENTS</v>
          </cell>
          <cell r="I106" t="str">
            <v>LONG TERM INVESTMENTS</v>
          </cell>
          <cell r="J106" t="str">
            <v>INVESTMENTS IN SHARES</v>
          </cell>
        </row>
        <row r="107">
          <cell r="A107" t="str">
            <v>A202002-002-305</v>
          </cell>
          <cell r="B107" t="str">
            <v>Inv in Sub Co(Pref)-Prompt Real Est P L</v>
          </cell>
          <cell r="C107" t="str">
            <v>INR</v>
          </cell>
          <cell r="D107" t="str">
            <v>ASSET</v>
          </cell>
          <cell r="E107" t="str">
            <v>BALANCE SHEET</v>
          </cell>
          <cell r="F107" t="str">
            <v/>
          </cell>
          <cell r="G107" t="str">
            <v/>
          </cell>
          <cell r="H107" t="str">
            <v>INVESTMENTS</v>
          </cell>
          <cell r="I107" t="str">
            <v>LONG TERM INVESTMENTS</v>
          </cell>
          <cell r="J107" t="str">
            <v>INVESTMENTS IN SHARES</v>
          </cell>
        </row>
        <row r="108">
          <cell r="A108" t="str">
            <v>A202002-002-306</v>
          </cell>
          <cell r="B108" t="str">
            <v>Inv in Sub Co(Pref)-Comfort Buildcon P L</v>
          </cell>
          <cell r="C108" t="str">
            <v>INR</v>
          </cell>
          <cell r="D108" t="str">
            <v>ASSET</v>
          </cell>
          <cell r="E108" t="str">
            <v>BALANCE SHEET</v>
          </cell>
          <cell r="F108" t="str">
            <v/>
          </cell>
          <cell r="G108" t="str">
            <v/>
          </cell>
          <cell r="H108" t="str">
            <v>INVESTMENTS</v>
          </cell>
          <cell r="I108" t="str">
            <v>LONG TERM INVESTMENTS</v>
          </cell>
          <cell r="J108" t="str">
            <v>INVESTMENTS IN SHARES</v>
          </cell>
        </row>
        <row r="109">
          <cell r="A109" t="str">
            <v>A202002-002-381</v>
          </cell>
          <cell r="B109" t="str">
            <v>Inv in Sub Co(Pref)-DLF Cyber City Dev L</v>
          </cell>
          <cell r="C109" t="str">
            <v>INR</v>
          </cell>
          <cell r="D109" t="str">
            <v>ASSET</v>
          </cell>
          <cell r="E109" t="str">
            <v>BALANCE SHEET</v>
          </cell>
          <cell r="F109" t="str">
            <v/>
          </cell>
          <cell r="G109" t="str">
            <v/>
          </cell>
          <cell r="H109" t="str">
            <v>INVESTMENTS</v>
          </cell>
          <cell r="I109" t="str">
            <v>LONG TERM INVESTMENTS</v>
          </cell>
          <cell r="J109" t="str">
            <v>INVESTMENTS IN SHARES</v>
          </cell>
        </row>
        <row r="110">
          <cell r="A110" t="str">
            <v>A202002-002-515</v>
          </cell>
          <cell r="B110" t="str">
            <v>Inv in Sub Co(Pref)-Nachiketa Real Est</v>
          </cell>
          <cell r="C110" t="str">
            <v>INR</v>
          </cell>
          <cell r="D110" t="str">
            <v>ASSET</v>
          </cell>
          <cell r="E110" t="str">
            <v>BALANCE SHEET</v>
          </cell>
          <cell r="F110" t="str">
            <v/>
          </cell>
          <cell r="G110" t="str">
            <v/>
          </cell>
          <cell r="H110" t="str">
            <v>INVESTMENTS</v>
          </cell>
          <cell r="I110" t="str">
            <v>LONG TERM INVESTMENTS</v>
          </cell>
          <cell r="J110" t="str">
            <v>INVESTMENTS IN SHARES</v>
          </cell>
        </row>
        <row r="111">
          <cell r="A111" t="str">
            <v>A202002-002-516</v>
          </cell>
          <cell r="B111" t="str">
            <v>Inv in Sub Co(Pref)-Pee Tee Maint Srv</v>
          </cell>
          <cell r="C111" t="str">
            <v>INR</v>
          </cell>
          <cell r="D111" t="str">
            <v>ASSET</v>
          </cell>
          <cell r="E111" t="str">
            <v>BALANCE SHEET</v>
          </cell>
          <cell r="F111" t="str">
            <v/>
          </cell>
          <cell r="G111" t="str">
            <v/>
          </cell>
          <cell r="H111" t="str">
            <v>INVESTMENTS</v>
          </cell>
          <cell r="I111" t="str">
            <v>LONG TERM INVESTMENTS</v>
          </cell>
          <cell r="J111" t="str">
            <v>INVESTMENTS IN SHARES</v>
          </cell>
        </row>
        <row r="112">
          <cell r="A112" t="str">
            <v>A203001-000</v>
          </cell>
          <cell r="B112" t="str">
            <v>Investments (Debentures)</v>
          </cell>
          <cell r="C112" t="str">
            <v>INR</v>
          </cell>
          <cell r="D112" t="str">
            <v>ASSET</v>
          </cell>
          <cell r="E112" t="str">
            <v>BALANCE SHEET</v>
          </cell>
          <cell r="F112" t="str">
            <v/>
          </cell>
          <cell r="G112" t="str">
            <v/>
          </cell>
          <cell r="H112" t="str">
            <v>INVESTMENTS</v>
          </cell>
          <cell r="I112" t="str">
            <v>LONG TERM INVESTMENTS</v>
          </cell>
          <cell r="J112" t="str">
            <v>INVESTMENT IN DEBENTURES OR BONDS</v>
          </cell>
        </row>
        <row r="113">
          <cell r="A113" t="str">
            <v>A204001-000</v>
          </cell>
          <cell r="B113" t="str">
            <v>Inv. (Partner. Firm)</v>
          </cell>
          <cell r="C113" t="str">
            <v>INR</v>
          </cell>
          <cell r="D113" t="str">
            <v>ASSET</v>
          </cell>
          <cell r="E113" t="str">
            <v>BALANCE SHEET</v>
          </cell>
          <cell r="F113" t="str">
            <v/>
          </cell>
          <cell r="G113" t="str">
            <v/>
          </cell>
          <cell r="H113" t="str">
            <v>INVESTMENTS</v>
          </cell>
          <cell r="I113" t="str">
            <v>LONG TERM INVESTMENTS</v>
          </cell>
          <cell r="J113" t="str">
            <v>INVESTMENT IN PARTNERSHIP FIRMS</v>
          </cell>
        </row>
        <row r="114">
          <cell r="A114" t="str">
            <v>A204001-037</v>
          </cell>
          <cell r="B114" t="str">
            <v>Inv. (Partner. Firm)- Dlf City Centr</v>
          </cell>
          <cell r="C114" t="str">
            <v>INR</v>
          </cell>
          <cell r="D114" t="str">
            <v>ASSET</v>
          </cell>
          <cell r="E114" t="str">
            <v>BALANCE SHEET</v>
          </cell>
          <cell r="F114" t="str">
            <v/>
          </cell>
          <cell r="G114" t="str">
            <v/>
          </cell>
          <cell r="H114" t="str">
            <v>INVESTMENTS</v>
          </cell>
          <cell r="I114" t="str">
            <v>LONG TERM INVESTMENTS</v>
          </cell>
          <cell r="J114" t="str">
            <v>INVESTMENT IN PARTNERSHIP FIRMS</v>
          </cell>
        </row>
        <row r="115">
          <cell r="A115" t="str">
            <v>A204001-245</v>
          </cell>
          <cell r="B115" t="str">
            <v>Inv. (Partner. Firm)-DLF CPC</v>
          </cell>
          <cell r="C115" t="str">
            <v>INR</v>
          </cell>
          <cell r="D115" t="str">
            <v>ASSET</v>
          </cell>
          <cell r="E115" t="str">
            <v>BALANCE SHEET</v>
          </cell>
          <cell r="F115" t="str">
            <v/>
          </cell>
          <cell r="G115" t="str">
            <v/>
          </cell>
          <cell r="H115" t="str">
            <v>INVESTMENTS</v>
          </cell>
          <cell r="I115" t="str">
            <v>LONG TERM INVESTMENTS</v>
          </cell>
          <cell r="J115" t="str">
            <v>INVESTMENT IN PARTNERSHIP FIRMS</v>
          </cell>
        </row>
        <row r="116">
          <cell r="A116" t="str">
            <v>A204001-261</v>
          </cell>
          <cell r="B116" t="str">
            <v>Inv. (Partner. Firm)- Real Est. Buil</v>
          </cell>
          <cell r="C116" t="str">
            <v>INR</v>
          </cell>
          <cell r="D116" t="str">
            <v>ASSET</v>
          </cell>
          <cell r="E116" t="str">
            <v>BALANCE SHEET</v>
          </cell>
          <cell r="F116" t="str">
            <v/>
          </cell>
          <cell r="G116" t="str">
            <v/>
          </cell>
          <cell r="H116" t="str">
            <v>INVESTMENTS</v>
          </cell>
          <cell r="I116" t="str">
            <v>LONG TERM INVESTMENTS</v>
          </cell>
          <cell r="J116" t="str">
            <v>INVESTMENT IN PARTNERSHIP FIRMS</v>
          </cell>
        </row>
        <row r="117">
          <cell r="A117" t="str">
            <v>A204001-263</v>
          </cell>
          <cell r="B117" t="str">
            <v>Inv. (Partner. Firm)- Dlf Prop. Deve</v>
          </cell>
          <cell r="C117" t="str">
            <v>INR</v>
          </cell>
          <cell r="D117" t="str">
            <v>ASSET</v>
          </cell>
          <cell r="E117" t="str">
            <v>BALANCE SHEET</v>
          </cell>
          <cell r="F117" t="str">
            <v/>
          </cell>
          <cell r="G117" t="str">
            <v/>
          </cell>
          <cell r="H117" t="str">
            <v>INVESTMENTS</v>
          </cell>
          <cell r="I117" t="str">
            <v>LONG TERM INVESTMENTS</v>
          </cell>
          <cell r="J117" t="str">
            <v>INVESTMENT IN PARTNERSHIP FIRMS</v>
          </cell>
        </row>
        <row r="118">
          <cell r="A118" t="str">
            <v>A204001-264</v>
          </cell>
          <cell r="B118" t="str">
            <v>Inv. (Partner. Firm)- Dlf Office Dev</v>
          </cell>
          <cell r="C118" t="str">
            <v>INR</v>
          </cell>
          <cell r="D118" t="str">
            <v>ASSET</v>
          </cell>
          <cell r="E118" t="str">
            <v>BALANCE SHEET</v>
          </cell>
          <cell r="F118" t="str">
            <v/>
          </cell>
          <cell r="G118" t="str">
            <v/>
          </cell>
          <cell r="H118" t="str">
            <v>INVESTMENTS</v>
          </cell>
          <cell r="I118" t="str">
            <v>LONG TERM INVESTMENTS</v>
          </cell>
          <cell r="J118" t="str">
            <v>INVESTMENT IN PARTNERSHIP FIRMS</v>
          </cell>
        </row>
        <row r="119">
          <cell r="A119" t="str">
            <v>A204001-265</v>
          </cell>
          <cell r="B119" t="str">
            <v>Inv. (Partner. Firm)- Dlf Resi. Dev</v>
          </cell>
          <cell r="C119" t="str">
            <v>INR</v>
          </cell>
          <cell r="D119" t="str">
            <v>ASSET</v>
          </cell>
          <cell r="E119" t="str">
            <v>BALANCE SHEET</v>
          </cell>
          <cell r="F119" t="str">
            <v/>
          </cell>
          <cell r="G119" t="str">
            <v/>
          </cell>
          <cell r="H119" t="str">
            <v>INVESTMENTS</v>
          </cell>
          <cell r="I119" t="str">
            <v>LONG TERM INVESTMENTS</v>
          </cell>
          <cell r="J119" t="str">
            <v>INVESTMENT IN PARTNERSHIP FIRMS</v>
          </cell>
        </row>
        <row r="120">
          <cell r="A120" t="str">
            <v>A204001-267</v>
          </cell>
          <cell r="B120" t="str">
            <v>Inv. (Partner. Firm)- Dlf Resi. Part</v>
          </cell>
          <cell r="C120" t="str">
            <v>INR</v>
          </cell>
          <cell r="D120" t="str">
            <v>ASSET</v>
          </cell>
          <cell r="E120" t="str">
            <v>BALANCE SHEET</v>
          </cell>
          <cell r="F120" t="str">
            <v/>
          </cell>
          <cell r="G120" t="str">
            <v/>
          </cell>
          <cell r="H120" t="str">
            <v>INVESTMENTS</v>
          </cell>
          <cell r="I120" t="str">
            <v>LONG TERM INVESTMENTS</v>
          </cell>
          <cell r="J120" t="str">
            <v>INVESTMENT IN PARTNERSHIP FIRMS</v>
          </cell>
        </row>
        <row r="121">
          <cell r="A121" t="str">
            <v>A204001-268</v>
          </cell>
          <cell r="B121" t="str">
            <v>Inv. (Partner. Firm)- Dlf Resi. Buil</v>
          </cell>
          <cell r="C121" t="str">
            <v>INR</v>
          </cell>
          <cell r="D121" t="str">
            <v>ASSET</v>
          </cell>
          <cell r="E121" t="str">
            <v>BALANCE SHEET</v>
          </cell>
          <cell r="F121" t="str">
            <v/>
          </cell>
          <cell r="G121" t="str">
            <v/>
          </cell>
          <cell r="H121" t="str">
            <v>INVESTMENTS</v>
          </cell>
          <cell r="I121" t="str">
            <v>LONG TERM INVESTMENTS</v>
          </cell>
          <cell r="J121" t="str">
            <v>INVESTMENT IN PARTNERSHIP FIRMS</v>
          </cell>
        </row>
        <row r="122">
          <cell r="A122" t="str">
            <v>A204001-272</v>
          </cell>
          <cell r="B122" t="str">
            <v>Inv. (Partner. Firm)- Rational Buil.</v>
          </cell>
          <cell r="C122" t="str">
            <v>INR</v>
          </cell>
          <cell r="D122" t="str">
            <v>ASSET</v>
          </cell>
          <cell r="E122" t="str">
            <v>BALANCE SHEET</v>
          </cell>
          <cell r="F122" t="str">
            <v/>
          </cell>
          <cell r="G122" t="str">
            <v/>
          </cell>
          <cell r="H122" t="str">
            <v>INVESTMENTS</v>
          </cell>
          <cell r="I122" t="str">
            <v>LONG TERM INVESTMENTS</v>
          </cell>
          <cell r="J122" t="str">
            <v>INVESTMENT IN PARTNERSHIP FIRMS</v>
          </cell>
        </row>
        <row r="123">
          <cell r="A123" t="str">
            <v>A204001-280</v>
          </cell>
          <cell r="B123" t="str">
            <v>Inv.(Partner. Firm)-CeePee Maint Srv PL</v>
          </cell>
          <cell r="C123" t="str">
            <v>INR</v>
          </cell>
          <cell r="D123" t="str">
            <v>ASSET</v>
          </cell>
          <cell r="E123" t="str">
            <v>BALANCE SHEET</v>
          </cell>
          <cell r="F123" t="str">
            <v/>
          </cell>
          <cell r="G123" t="str">
            <v/>
          </cell>
          <cell r="H123" t="str">
            <v>INVESTMENTS</v>
          </cell>
          <cell r="I123" t="str">
            <v>LONG TERM INVESTMENTS</v>
          </cell>
          <cell r="J123" t="str">
            <v>INVESTMENT IN PARTNERSHIP FIRMS</v>
          </cell>
        </row>
        <row r="124">
          <cell r="A124" t="str">
            <v>A204001-281</v>
          </cell>
          <cell r="B124" t="str">
            <v>Inv.(Partner. Firm)-Pee Tee Prop Mgt Srv</v>
          </cell>
          <cell r="C124" t="str">
            <v>INR</v>
          </cell>
          <cell r="D124" t="str">
            <v>ASSET</v>
          </cell>
          <cell r="E124" t="str">
            <v>BALANCE SHEET</v>
          </cell>
          <cell r="F124" t="str">
            <v/>
          </cell>
          <cell r="G124" t="str">
            <v/>
          </cell>
          <cell r="H124" t="str">
            <v>INVESTMENTS</v>
          </cell>
          <cell r="I124" t="str">
            <v>LONG TERM INVESTMENTS</v>
          </cell>
          <cell r="J124" t="str">
            <v>INVESTMENT IN PARTNERSHIP FIRMS</v>
          </cell>
        </row>
        <row r="125">
          <cell r="A125" t="str">
            <v>A204001-282</v>
          </cell>
          <cell r="B125" t="str">
            <v>Inv.(Partner. Firm)-Silver Oaks Prop Mgt</v>
          </cell>
          <cell r="C125" t="str">
            <v>INR</v>
          </cell>
          <cell r="D125" t="str">
            <v>ASSET</v>
          </cell>
          <cell r="E125" t="str">
            <v>BALANCE SHEET</v>
          </cell>
          <cell r="F125" t="str">
            <v/>
          </cell>
          <cell r="G125" t="str">
            <v/>
          </cell>
          <cell r="H125" t="str">
            <v>INVESTMENTS</v>
          </cell>
          <cell r="I125" t="str">
            <v>LONG TERM INVESTMENTS</v>
          </cell>
          <cell r="J125" t="str">
            <v>INVESTMENT IN PARTNERSHIP FIRMS</v>
          </cell>
        </row>
        <row r="126">
          <cell r="A126" t="str">
            <v>A204001-288</v>
          </cell>
          <cell r="B126" t="str">
            <v>Inv. (Partner. Firm)- Dlf Sth Pt</v>
          </cell>
          <cell r="C126" t="str">
            <v>INR</v>
          </cell>
          <cell r="D126" t="str">
            <v>ASSET</v>
          </cell>
          <cell r="E126" t="str">
            <v>BALANCE SHEET</v>
          </cell>
          <cell r="F126" t="str">
            <v/>
          </cell>
          <cell r="G126" t="str">
            <v/>
          </cell>
          <cell r="H126" t="str">
            <v>INVESTMENTS</v>
          </cell>
          <cell r="I126" t="str">
            <v>LONG TERM INVESTMENTS</v>
          </cell>
          <cell r="J126" t="str">
            <v>INVESTMENT IN PARTNERSHIP FIRMS</v>
          </cell>
        </row>
        <row r="127">
          <cell r="A127" t="str">
            <v>A204001-290</v>
          </cell>
          <cell r="B127" t="str">
            <v>Inv. (Partner. Firm)- Kavicon Partne</v>
          </cell>
          <cell r="C127" t="str">
            <v>INR</v>
          </cell>
          <cell r="D127" t="str">
            <v>ASSET</v>
          </cell>
          <cell r="E127" t="str">
            <v>BALANCE SHEET</v>
          </cell>
          <cell r="F127" t="str">
            <v/>
          </cell>
          <cell r="G127" t="str">
            <v/>
          </cell>
          <cell r="H127" t="str">
            <v>INVESTMENTS</v>
          </cell>
          <cell r="I127" t="str">
            <v>LONG TERM INVESTMENTS</v>
          </cell>
          <cell r="J127" t="str">
            <v>INVESTMENT IN PARTNERSHIP FIRMS</v>
          </cell>
        </row>
        <row r="128">
          <cell r="A128" t="str">
            <v>A204001-299</v>
          </cell>
          <cell r="B128" t="str">
            <v>Inv. (Partner. Firm)- DLF CYBER CITY</v>
          </cell>
          <cell r="C128" t="str">
            <v>INR</v>
          </cell>
          <cell r="D128" t="str">
            <v>ASSET</v>
          </cell>
          <cell r="E128" t="str">
            <v>BALANCE SHEET</v>
          </cell>
          <cell r="F128" t="str">
            <v/>
          </cell>
          <cell r="G128" t="str">
            <v/>
          </cell>
          <cell r="H128" t="str">
            <v>INVESTMENTS</v>
          </cell>
          <cell r="I128" t="str">
            <v>LONG TERM INVESTMENTS</v>
          </cell>
          <cell r="J128" t="str">
            <v>INVESTMENT IN PARTNERSHIP FIRMS</v>
          </cell>
        </row>
        <row r="129">
          <cell r="A129" t="str">
            <v>A204001-303</v>
          </cell>
          <cell r="B129" t="str">
            <v>Inv. (Partner. Firm)-Highvaluebuil</v>
          </cell>
          <cell r="C129" t="str">
            <v>INR</v>
          </cell>
          <cell r="D129" t="str">
            <v>ASSET</v>
          </cell>
          <cell r="E129" t="str">
            <v>BALANCE SHEET</v>
          </cell>
          <cell r="F129" t="str">
            <v/>
          </cell>
          <cell r="G129" t="str">
            <v/>
          </cell>
          <cell r="H129" t="str">
            <v>INVESTMENTS</v>
          </cell>
          <cell r="I129" t="str">
            <v>LONG TERM INVESTMENTS</v>
          </cell>
          <cell r="J129" t="str">
            <v>INVESTMENT IN PARTNERSHIP FIRMS</v>
          </cell>
        </row>
        <row r="130">
          <cell r="A130" t="str">
            <v>A204001-304</v>
          </cell>
          <cell r="B130" t="str">
            <v>Inv. (Partner. Firm)-Sunlight Promotors</v>
          </cell>
          <cell r="C130" t="str">
            <v>INR</v>
          </cell>
          <cell r="D130" t="str">
            <v>ASSET</v>
          </cell>
          <cell r="E130" t="str">
            <v>BALANCE SHEET</v>
          </cell>
          <cell r="F130" t="str">
            <v/>
          </cell>
          <cell r="G130" t="str">
            <v/>
          </cell>
          <cell r="H130" t="str">
            <v>INVESTMENTS</v>
          </cell>
          <cell r="I130" t="str">
            <v>LONG TERM INVESTMENTS</v>
          </cell>
          <cell r="J130" t="str">
            <v>INVESTMENT IN PARTNERSHIP FIRMS</v>
          </cell>
        </row>
        <row r="131">
          <cell r="A131" t="str">
            <v>A204001-305</v>
          </cell>
          <cell r="B131" t="str">
            <v>Inv. (Partner Firm)- Prompt Real Est</v>
          </cell>
          <cell r="C131" t="str">
            <v>INR</v>
          </cell>
          <cell r="D131" t="str">
            <v>ASSET</v>
          </cell>
          <cell r="E131" t="str">
            <v>BALANCE SHEET</v>
          </cell>
          <cell r="F131" t="str">
            <v/>
          </cell>
          <cell r="G131" t="str">
            <v/>
          </cell>
          <cell r="H131" t="str">
            <v>INVESTMENTS</v>
          </cell>
          <cell r="I131" t="str">
            <v>LONG TERM INVESTMENTS</v>
          </cell>
          <cell r="J131" t="str">
            <v>INVESTMENT IN PARTNERSHIP FIRMS</v>
          </cell>
        </row>
        <row r="132">
          <cell r="A132" t="str">
            <v>A204001-306</v>
          </cell>
          <cell r="B132" t="str">
            <v>Inv. (Partner. Firm)-Comfort Buildcon</v>
          </cell>
          <cell r="C132" t="str">
            <v>INR</v>
          </cell>
          <cell r="D132" t="str">
            <v>ASSET</v>
          </cell>
          <cell r="E132" t="str">
            <v>BALANCE SHEET</v>
          </cell>
          <cell r="F132" t="str">
            <v/>
          </cell>
          <cell r="G132" t="str">
            <v/>
          </cell>
          <cell r="H132" t="str">
            <v>INVESTMENTS</v>
          </cell>
          <cell r="I132" t="str">
            <v>LONG TERM INVESTMENTS</v>
          </cell>
          <cell r="J132" t="str">
            <v>INVESTMENT IN PARTNERSHIP FIRMS</v>
          </cell>
        </row>
        <row r="133">
          <cell r="A133" t="str">
            <v>A205001-000</v>
          </cell>
          <cell r="B133" t="str">
            <v>Investments (Trusts)</v>
          </cell>
          <cell r="C133" t="str">
            <v>INR</v>
          </cell>
          <cell r="D133" t="str">
            <v>ASSET</v>
          </cell>
          <cell r="E133" t="str">
            <v>BALANCE SHEET</v>
          </cell>
          <cell r="F133" t="str">
            <v/>
          </cell>
          <cell r="G133" t="str">
            <v/>
          </cell>
          <cell r="H133" t="str">
            <v>INVESTMENTS</v>
          </cell>
          <cell r="I133" t="str">
            <v>LONG TERM INVESTMENTS</v>
          </cell>
          <cell r="J133" t="str">
            <v>INVESTMENT IN TRUSTS</v>
          </cell>
        </row>
        <row r="134">
          <cell r="A134" t="str">
            <v>A206001-000</v>
          </cell>
          <cell r="B134" t="str">
            <v>Investments (Mutual Funds)</v>
          </cell>
          <cell r="C134" t="str">
            <v>INR</v>
          </cell>
          <cell r="D134" t="str">
            <v>ASSET</v>
          </cell>
          <cell r="E134" t="str">
            <v>BALANCE SHEET</v>
          </cell>
          <cell r="F134" t="str">
            <v/>
          </cell>
          <cell r="G134" t="str">
            <v/>
          </cell>
          <cell r="H134" t="str">
            <v>INVESTMENTS</v>
          </cell>
          <cell r="I134" t="str">
            <v>LONG TERM INVESTMENTS</v>
          </cell>
          <cell r="J134" t="str">
            <v>INVESTMENT IN MUTUAL FUNDS</v>
          </cell>
        </row>
        <row r="135">
          <cell r="A135" t="str">
            <v>A206001-001</v>
          </cell>
          <cell r="B135" t="str">
            <v>Investments (Mutual Funds)-ICICI</v>
          </cell>
          <cell r="C135" t="str">
            <v>INR</v>
          </cell>
          <cell r="D135" t="str">
            <v>ASSET</v>
          </cell>
          <cell r="E135" t="str">
            <v>BALANCE SHEET</v>
          </cell>
          <cell r="F135" t="str">
            <v/>
          </cell>
          <cell r="G135" t="str">
            <v/>
          </cell>
          <cell r="H135" t="str">
            <v>INVESTMENTS</v>
          </cell>
          <cell r="I135" t="str">
            <v>LONG TERM INVESTMENTS</v>
          </cell>
          <cell r="J135" t="str">
            <v>INVESTMENT IN MUTUAL FUNDS</v>
          </cell>
        </row>
        <row r="136">
          <cell r="A136" t="str">
            <v>A206001-002</v>
          </cell>
          <cell r="B136" t="str">
            <v>Investments (Mutual Fund)-Kotak Mahindra</v>
          </cell>
          <cell r="C136" t="str">
            <v>INR</v>
          </cell>
          <cell r="D136" t="str">
            <v>ASSET</v>
          </cell>
          <cell r="E136" t="str">
            <v>BALANCE SHEET</v>
          </cell>
          <cell r="F136" t="str">
            <v/>
          </cell>
          <cell r="G136" t="str">
            <v/>
          </cell>
          <cell r="H136" t="str">
            <v>INVESTMENTS</v>
          </cell>
          <cell r="I136" t="str">
            <v>LONG TERM INVESTMENTS</v>
          </cell>
          <cell r="J136" t="str">
            <v>INVESTMENT IN MUTUAL FUNDS</v>
          </cell>
        </row>
        <row r="137">
          <cell r="A137" t="str">
            <v>A207001-000</v>
          </cell>
          <cell r="B137" t="str">
            <v>Investments (Properties)</v>
          </cell>
          <cell r="C137" t="str">
            <v>INR</v>
          </cell>
          <cell r="D137" t="str">
            <v>ASSET</v>
          </cell>
          <cell r="E137" t="str">
            <v>BALANCE SHEET</v>
          </cell>
          <cell r="F137" t="str">
            <v/>
          </cell>
          <cell r="G137" t="str">
            <v/>
          </cell>
          <cell r="H137" t="str">
            <v>INVESTMENTS</v>
          </cell>
          <cell r="I137" t="str">
            <v>LONG TERM INVESTMENTS</v>
          </cell>
          <cell r="J137" t="str">
            <v>INVESTMENT IN PROPERTIES</v>
          </cell>
        </row>
        <row r="138">
          <cell r="A138" t="str">
            <v>A207001-001</v>
          </cell>
          <cell r="B138" t="str">
            <v>Investments (Prop)-Land (Golf Course)</v>
          </cell>
          <cell r="C138" t="str">
            <v>INR</v>
          </cell>
          <cell r="D138" t="str">
            <v>ASSET</v>
          </cell>
          <cell r="E138" t="str">
            <v>BALANCE SHEET</v>
          </cell>
          <cell r="F138" t="str">
            <v/>
          </cell>
          <cell r="G138" t="str">
            <v/>
          </cell>
          <cell r="H138" t="str">
            <v>INVESTMENTS</v>
          </cell>
          <cell r="I138" t="str">
            <v>LONG TERM INVESTMENTS</v>
          </cell>
          <cell r="J138" t="str">
            <v>INVESTMENT IN PROPERTIES</v>
          </cell>
        </row>
        <row r="139">
          <cell r="A139" t="str">
            <v>A208001</v>
          </cell>
          <cell r="B139" t="str">
            <v>Investment In Public Deposits</v>
          </cell>
          <cell r="C139" t="str">
            <v>INR</v>
          </cell>
          <cell r="D139" t="str">
            <v>ASSET</v>
          </cell>
          <cell r="E139" t="str">
            <v>BALANCE SHEET</v>
          </cell>
          <cell r="F139" t="str">
            <v/>
          </cell>
          <cell r="G139" t="str">
            <v/>
          </cell>
          <cell r="H139" t="str">
            <v>INVESTMENTS</v>
          </cell>
          <cell r="I139" t="str">
            <v>LONG TERM INVESTMENTS</v>
          </cell>
          <cell r="J139" t="str">
            <v>INVESTMENT IN PUBLIC DEPOSITS</v>
          </cell>
        </row>
        <row r="140">
          <cell r="A140" t="str">
            <v>A301001</v>
          </cell>
          <cell r="B140" t="str">
            <v>Stores &amp; Spares</v>
          </cell>
          <cell r="C140" t="str">
            <v>INR</v>
          </cell>
          <cell r="D140" t="str">
            <v>ASSET</v>
          </cell>
          <cell r="E140" t="str">
            <v>BALANCE SHEET</v>
          </cell>
          <cell r="F140" t="str">
            <v/>
          </cell>
          <cell r="G140" t="str">
            <v/>
          </cell>
          <cell r="H140" t="str">
            <v>CURRENT ASSETS, LOANS AND ADVANCES</v>
          </cell>
          <cell r="I140" t="str">
            <v>INVENTORIES</v>
          </cell>
          <cell r="J140" t="str">
            <v>STORES AND SPARES</v>
          </cell>
        </row>
        <row r="141">
          <cell r="A141" t="str">
            <v>A301002</v>
          </cell>
          <cell r="B141" t="str">
            <v>Packaging material</v>
          </cell>
          <cell r="C141" t="str">
            <v>INR</v>
          </cell>
          <cell r="D141" t="str">
            <v>ASSET</v>
          </cell>
          <cell r="E141" t="str">
            <v>BALANCE SHEET</v>
          </cell>
          <cell r="F141" t="str">
            <v/>
          </cell>
          <cell r="G141" t="str">
            <v/>
          </cell>
          <cell r="H141" t="str">
            <v>CURRENT ASSETS, LOANS AND ADVANCES</v>
          </cell>
          <cell r="I141" t="str">
            <v>INVENTORIES</v>
          </cell>
          <cell r="J141" t="str">
            <v>STORES AND SPARES</v>
          </cell>
        </row>
        <row r="142">
          <cell r="A142" t="str">
            <v>A301003</v>
          </cell>
          <cell r="B142" t="str">
            <v>Liquor/ Beverages/ Merchandise</v>
          </cell>
          <cell r="C142" t="str">
            <v>INR</v>
          </cell>
          <cell r="D142" t="str">
            <v>ASSET</v>
          </cell>
          <cell r="E142" t="str">
            <v>BALANCE SHEET</v>
          </cell>
          <cell r="F142" t="str">
            <v/>
          </cell>
          <cell r="G142" t="str">
            <v/>
          </cell>
          <cell r="H142" t="str">
            <v>CURRENT ASSETS, LOANS AND ADVANCES</v>
          </cell>
          <cell r="I142" t="str">
            <v>INVENTORIES</v>
          </cell>
          <cell r="J142" t="str">
            <v>STORES AND SPARES</v>
          </cell>
        </row>
        <row r="143">
          <cell r="A143" t="str">
            <v>A301004</v>
          </cell>
          <cell r="B143" t="str">
            <v>Consumable Stores</v>
          </cell>
          <cell r="C143" t="str">
            <v>INR</v>
          </cell>
          <cell r="D143" t="str">
            <v>ASSET</v>
          </cell>
          <cell r="E143" t="str">
            <v>BALANCE SHEET</v>
          </cell>
          <cell r="F143" t="str">
            <v/>
          </cell>
          <cell r="G143" t="str">
            <v/>
          </cell>
          <cell r="H143" t="str">
            <v>CURRENT ASSETS, LOANS AND ADVANCES</v>
          </cell>
          <cell r="I143" t="str">
            <v>INVENTORIES</v>
          </cell>
          <cell r="J143" t="str">
            <v>STORES AND SPARES</v>
          </cell>
        </row>
        <row r="144">
          <cell r="A144" t="str">
            <v>A301005</v>
          </cell>
          <cell r="B144" t="str">
            <v>Material and components</v>
          </cell>
          <cell r="C144" t="str">
            <v>INR</v>
          </cell>
          <cell r="D144" t="str">
            <v>ASSET</v>
          </cell>
          <cell r="E144" t="str">
            <v>BALANCE SHEET</v>
          </cell>
          <cell r="F144" t="str">
            <v/>
          </cell>
          <cell r="G144" t="str">
            <v/>
          </cell>
          <cell r="H144" t="str">
            <v>CURRENT ASSETS, LOANS AND ADVANCES</v>
          </cell>
          <cell r="I144" t="str">
            <v>INVENTORIES</v>
          </cell>
          <cell r="J144" t="str">
            <v>STORES AND SPARES</v>
          </cell>
        </row>
        <row r="145">
          <cell r="A145" t="str">
            <v>A301006</v>
          </cell>
          <cell r="B145" t="str">
            <v>Wooden Shuttering-Material</v>
          </cell>
          <cell r="C145" t="str">
            <v>INR</v>
          </cell>
          <cell r="D145" t="str">
            <v>ASSET</v>
          </cell>
          <cell r="E145" t="str">
            <v>BALANCE SHEET</v>
          </cell>
          <cell r="F145" t="str">
            <v/>
          </cell>
          <cell r="G145" t="str">
            <v/>
          </cell>
          <cell r="H145" t="str">
            <v>CURRENT ASSETS, LOANS AND ADVANCES</v>
          </cell>
          <cell r="I145" t="str">
            <v>INVENTORIES</v>
          </cell>
          <cell r="J145" t="str">
            <v>STORES AND SPARES</v>
          </cell>
        </row>
        <row r="146">
          <cell r="A146" t="str">
            <v>A301007</v>
          </cell>
          <cell r="B146" t="str">
            <v>Steel Shuttering-Material</v>
          </cell>
          <cell r="C146" t="str">
            <v>INR</v>
          </cell>
          <cell r="D146" t="str">
            <v>ASSET</v>
          </cell>
          <cell r="E146" t="str">
            <v>BALANCE SHEET</v>
          </cell>
          <cell r="F146" t="str">
            <v/>
          </cell>
          <cell r="G146" t="str">
            <v/>
          </cell>
          <cell r="H146" t="str">
            <v>CURRENT ASSETS, LOANS AND ADVANCES</v>
          </cell>
          <cell r="I146" t="str">
            <v>INVENTORIES</v>
          </cell>
          <cell r="J146" t="str">
            <v>STORES AND SPARES</v>
          </cell>
        </row>
        <row r="147">
          <cell r="A147" t="str">
            <v>A301008</v>
          </cell>
          <cell r="B147" t="str">
            <v>Scrap And Salvage</v>
          </cell>
          <cell r="C147" t="str">
            <v>INR</v>
          </cell>
          <cell r="D147" t="str">
            <v>ASSET</v>
          </cell>
          <cell r="E147" t="str">
            <v>BALANCE SHEET</v>
          </cell>
          <cell r="F147" t="str">
            <v/>
          </cell>
          <cell r="G147" t="str">
            <v/>
          </cell>
          <cell r="H147" t="str">
            <v>CURRENT ASSETS, LOANS AND ADVANCES</v>
          </cell>
          <cell r="I147" t="str">
            <v>INVENTORIES</v>
          </cell>
          <cell r="J147" t="str">
            <v>STORES AND SPARES</v>
          </cell>
        </row>
        <row r="148">
          <cell r="A148" t="str">
            <v>A301009</v>
          </cell>
          <cell r="B148" t="str">
            <v>Stores (Others)</v>
          </cell>
          <cell r="C148" t="str">
            <v>INR</v>
          </cell>
          <cell r="D148" t="str">
            <v>ASSET</v>
          </cell>
          <cell r="E148" t="str">
            <v>BALANCE SHEET</v>
          </cell>
          <cell r="F148" t="str">
            <v/>
          </cell>
          <cell r="G148" t="str">
            <v/>
          </cell>
          <cell r="H148" t="str">
            <v>CURRENT ASSETS, LOANS AND ADVANCES</v>
          </cell>
          <cell r="I148" t="str">
            <v>INVENTORIES</v>
          </cell>
          <cell r="J148" t="str">
            <v>STORES AND SPARES</v>
          </cell>
        </row>
        <row r="149">
          <cell r="A149" t="str">
            <v>A301101</v>
          </cell>
          <cell r="B149" t="str">
            <v>Loose Tools</v>
          </cell>
          <cell r="C149" t="str">
            <v>INR</v>
          </cell>
          <cell r="D149" t="str">
            <v>ASSET</v>
          </cell>
          <cell r="E149" t="str">
            <v>BALANCE SHEET</v>
          </cell>
          <cell r="F149" t="str">
            <v/>
          </cell>
          <cell r="G149" t="str">
            <v/>
          </cell>
          <cell r="H149" t="str">
            <v>CURRENT ASSETS, LOANS AND ADVANCES</v>
          </cell>
          <cell r="I149" t="str">
            <v>INVENTORIES</v>
          </cell>
          <cell r="J149" t="str">
            <v>LOOSE TOOLS</v>
          </cell>
        </row>
        <row r="150">
          <cell r="A150" t="str">
            <v>A301102</v>
          </cell>
          <cell r="B150" t="str">
            <v>Tools And Implements</v>
          </cell>
          <cell r="C150" t="str">
            <v>INR</v>
          </cell>
          <cell r="D150" t="str">
            <v>ASSET</v>
          </cell>
          <cell r="E150" t="str">
            <v>BALANCE SHEET</v>
          </cell>
          <cell r="F150" t="str">
            <v/>
          </cell>
          <cell r="G150" t="str">
            <v/>
          </cell>
          <cell r="H150" t="str">
            <v>CURRENT ASSETS, LOANS AND ADVANCES</v>
          </cell>
          <cell r="I150" t="str">
            <v>INVENTORIES</v>
          </cell>
          <cell r="J150" t="str">
            <v>LOOSE TOOLS</v>
          </cell>
        </row>
        <row r="151">
          <cell r="A151" t="str">
            <v>A302001</v>
          </cell>
          <cell r="B151" t="str">
            <v>Land - WIP</v>
          </cell>
          <cell r="C151" t="str">
            <v>INR</v>
          </cell>
          <cell r="D151" t="str">
            <v>ASSET</v>
          </cell>
          <cell r="E151" t="str">
            <v>BALANCE SHEET</v>
          </cell>
          <cell r="F151" t="str">
            <v/>
          </cell>
          <cell r="G151" t="str">
            <v/>
          </cell>
          <cell r="H151" t="str">
            <v>CURRENT ASSETS, LOANS AND ADVANCES</v>
          </cell>
          <cell r="I151" t="str">
            <v>INVENTORIES</v>
          </cell>
          <cell r="J151" t="str">
            <v>WORK IN PROGRESS</v>
          </cell>
        </row>
        <row r="152">
          <cell r="A152" t="str">
            <v>A302002</v>
          </cell>
          <cell r="B152" t="str">
            <v>Licence Fee Paid</v>
          </cell>
          <cell r="C152" t="str">
            <v>INR</v>
          </cell>
          <cell r="D152" t="str">
            <v>ASSET</v>
          </cell>
          <cell r="E152" t="str">
            <v>BALANCE SHEET</v>
          </cell>
          <cell r="F152" t="str">
            <v/>
          </cell>
          <cell r="G152" t="str">
            <v/>
          </cell>
          <cell r="H152" t="str">
            <v>CURRENT ASSETS, LOANS AND ADVANCES</v>
          </cell>
          <cell r="I152" t="str">
            <v>INVENTORIES</v>
          </cell>
          <cell r="J152" t="str">
            <v>WORK IN PROGRESS</v>
          </cell>
        </row>
        <row r="153">
          <cell r="A153" t="str">
            <v>A302003</v>
          </cell>
          <cell r="B153" t="str">
            <v>WIP( Project / Construction WIP)</v>
          </cell>
          <cell r="C153" t="str">
            <v>INR</v>
          </cell>
          <cell r="D153" t="str">
            <v>ASSET</v>
          </cell>
          <cell r="E153" t="str">
            <v>BALANCE SHEET</v>
          </cell>
          <cell r="F153" t="str">
            <v/>
          </cell>
          <cell r="G153" t="str">
            <v/>
          </cell>
          <cell r="H153" t="str">
            <v>CURRENT ASSETS, LOANS AND ADVANCES</v>
          </cell>
          <cell r="I153" t="str">
            <v>INVENTORIES</v>
          </cell>
          <cell r="J153" t="str">
            <v>WORK IN PROGRESS</v>
          </cell>
        </row>
        <row r="154">
          <cell r="A154" t="str">
            <v>A302004</v>
          </cell>
          <cell r="B154" t="str">
            <v>Construction Wip - Certified</v>
          </cell>
          <cell r="C154" t="str">
            <v>INR</v>
          </cell>
          <cell r="D154" t="str">
            <v>ASSET</v>
          </cell>
          <cell r="E154" t="str">
            <v>BALANCE SHEET</v>
          </cell>
          <cell r="F154" t="str">
            <v/>
          </cell>
          <cell r="G154" t="str">
            <v/>
          </cell>
          <cell r="H154" t="str">
            <v>CURRENT ASSETS, LOANS AND ADVANCES</v>
          </cell>
          <cell r="I154" t="str">
            <v>INVENTORIES</v>
          </cell>
          <cell r="J154" t="str">
            <v>WORK IN PROGRESS</v>
          </cell>
        </row>
        <row r="155">
          <cell r="A155" t="str">
            <v>A302101-000-000</v>
          </cell>
          <cell r="B155" t="str">
            <v>Prov. For Const</v>
          </cell>
          <cell r="C155" t="str">
            <v>INR</v>
          </cell>
          <cell r="D155" t="str">
            <v>ASSET</v>
          </cell>
          <cell r="E155" t="str">
            <v>BALANCE SHEET</v>
          </cell>
          <cell r="F155" t="str">
            <v/>
          </cell>
          <cell r="G155" t="str">
            <v/>
          </cell>
          <cell r="H155" t="str">
            <v>CURRENT ASSETS, LOANS AND ADVANCES</v>
          </cell>
          <cell r="I155" t="str">
            <v>INVENTORIES</v>
          </cell>
          <cell r="J155" t="str">
            <v>WORK IN PROGRESS</v>
          </cell>
        </row>
        <row r="156">
          <cell r="A156" t="str">
            <v>A302101-000-001</v>
          </cell>
          <cell r="B156" t="str">
            <v>Prov. For Const- Ankur Vihar Devpt</v>
          </cell>
          <cell r="C156" t="str">
            <v>INR</v>
          </cell>
          <cell r="D156" t="str">
            <v>ASSET</v>
          </cell>
          <cell r="E156" t="str">
            <v>BALANCE SHEET</v>
          </cell>
          <cell r="F156" t="str">
            <v/>
          </cell>
          <cell r="G156" t="str">
            <v/>
          </cell>
          <cell r="H156" t="str">
            <v>CURRENT ASSETS, LOANS AND ADVANCES</v>
          </cell>
          <cell r="I156" t="str">
            <v>INVENTORIES</v>
          </cell>
          <cell r="J156" t="str">
            <v>WORK IN PROGRESS</v>
          </cell>
        </row>
        <row r="157">
          <cell r="A157" t="str">
            <v>A302101-000-004</v>
          </cell>
          <cell r="B157" t="str">
            <v>Prov. For Const- Beverly Park 1</v>
          </cell>
          <cell r="C157" t="str">
            <v>INR</v>
          </cell>
          <cell r="D157" t="str">
            <v>ASSET</v>
          </cell>
          <cell r="E157" t="str">
            <v>BALANCE SHEET</v>
          </cell>
          <cell r="F157" t="str">
            <v/>
          </cell>
          <cell r="G157" t="str">
            <v/>
          </cell>
          <cell r="H157" t="str">
            <v>CURRENT ASSETS, LOANS AND ADVANCES</v>
          </cell>
          <cell r="I157" t="str">
            <v>INVENTORIES</v>
          </cell>
          <cell r="J157" t="str">
            <v>WORK IN PROGRESS</v>
          </cell>
        </row>
        <row r="158">
          <cell r="A158" t="str">
            <v>A302101-000-005</v>
          </cell>
          <cell r="B158" t="str">
            <v>Prov. For Const- Beverly Park 2</v>
          </cell>
          <cell r="C158" t="str">
            <v>INR</v>
          </cell>
          <cell r="D158" t="str">
            <v>ASSET</v>
          </cell>
          <cell r="E158" t="str">
            <v>BALANCE SHEET</v>
          </cell>
          <cell r="F158" t="str">
            <v/>
          </cell>
          <cell r="G158" t="str">
            <v/>
          </cell>
          <cell r="H158" t="str">
            <v>CURRENT ASSETS, LOANS AND ADVANCES</v>
          </cell>
          <cell r="I158" t="str">
            <v>INVENTORIES</v>
          </cell>
          <cell r="J158" t="str">
            <v>WORK IN PROGRESS</v>
          </cell>
        </row>
        <row r="159">
          <cell r="A159" t="str">
            <v>A302101-000-008</v>
          </cell>
          <cell r="B159" t="str">
            <v>Prov. For Const- Corporate Park</v>
          </cell>
          <cell r="C159" t="str">
            <v>INR</v>
          </cell>
          <cell r="D159" t="str">
            <v>ASSET</v>
          </cell>
          <cell r="E159" t="str">
            <v>BALANCE SHEET</v>
          </cell>
          <cell r="F159" t="str">
            <v/>
          </cell>
          <cell r="G159" t="str">
            <v/>
          </cell>
          <cell r="H159" t="str">
            <v>CURRENT ASSETS, LOANS AND ADVANCES</v>
          </cell>
          <cell r="I159" t="str">
            <v>INVENTORIES</v>
          </cell>
          <cell r="J159" t="str">
            <v>WORK IN PROGRESS</v>
          </cell>
        </row>
        <row r="160">
          <cell r="A160" t="str">
            <v>A302101-000-011</v>
          </cell>
          <cell r="B160" t="str">
            <v>Prov. For Const- Executive Homes</v>
          </cell>
          <cell r="C160" t="str">
            <v>INR</v>
          </cell>
          <cell r="D160" t="str">
            <v>ASSET</v>
          </cell>
          <cell r="E160" t="str">
            <v>BALANCE SHEET</v>
          </cell>
          <cell r="F160" t="str">
            <v/>
          </cell>
          <cell r="G160" t="str">
            <v/>
          </cell>
          <cell r="H160" t="str">
            <v>CURRENT ASSETS, LOANS AND ADVANCES</v>
          </cell>
          <cell r="I160" t="str">
            <v>INVENTORIES</v>
          </cell>
          <cell r="J160" t="str">
            <v>WORK IN PROGRESS</v>
          </cell>
        </row>
        <row r="161">
          <cell r="A161" t="str">
            <v>A302101-000-013</v>
          </cell>
          <cell r="B161" t="str">
            <v>Prov. For Const- Hamilton Court</v>
          </cell>
          <cell r="C161" t="str">
            <v>INR</v>
          </cell>
          <cell r="D161" t="str">
            <v>ASSET</v>
          </cell>
          <cell r="E161" t="str">
            <v>BALANCE SHEET</v>
          </cell>
          <cell r="F161" t="str">
            <v/>
          </cell>
          <cell r="G161" t="str">
            <v/>
          </cell>
          <cell r="H161" t="str">
            <v>CURRENT ASSETS, LOANS AND ADVANCES</v>
          </cell>
          <cell r="I161" t="str">
            <v>INVENTORIES</v>
          </cell>
          <cell r="J161" t="str">
            <v>WORK IN PROGRESS</v>
          </cell>
        </row>
        <row r="162">
          <cell r="A162" t="str">
            <v>A302101-000-016</v>
          </cell>
          <cell r="B162" t="str">
            <v>Prov. For Const- Park N Shop</v>
          </cell>
          <cell r="C162" t="str">
            <v>INR</v>
          </cell>
          <cell r="D162" t="str">
            <v>ASSET</v>
          </cell>
          <cell r="E162" t="str">
            <v>BALANCE SHEET</v>
          </cell>
          <cell r="F162" t="str">
            <v/>
          </cell>
          <cell r="G162" t="str">
            <v/>
          </cell>
          <cell r="H162" t="str">
            <v>CURRENT ASSETS, LOANS AND ADVANCES</v>
          </cell>
          <cell r="I162" t="str">
            <v>INVENTORIES</v>
          </cell>
          <cell r="J162" t="str">
            <v>WORK IN PROGRESS</v>
          </cell>
        </row>
        <row r="163">
          <cell r="A163" t="str">
            <v>A302101-000-017</v>
          </cell>
          <cell r="B163" t="str">
            <v>Prov. For Const- Qutab Enclave IV</v>
          </cell>
          <cell r="C163" t="str">
            <v>INR</v>
          </cell>
          <cell r="D163" t="str">
            <v>ASSET</v>
          </cell>
          <cell r="E163" t="str">
            <v>BALANCE SHEET</v>
          </cell>
          <cell r="F163" t="str">
            <v/>
          </cell>
          <cell r="G163" t="str">
            <v/>
          </cell>
          <cell r="H163" t="str">
            <v>CURRENT ASSETS, LOANS AND ADVANCES</v>
          </cell>
          <cell r="I163" t="str">
            <v>INVENTORIES</v>
          </cell>
          <cell r="J163" t="str">
            <v>WORK IN PROGRESS</v>
          </cell>
        </row>
        <row r="164">
          <cell r="A164" t="str">
            <v>A302101-000-018</v>
          </cell>
          <cell r="B164" t="str">
            <v>Prov. For Const- Qutab Enclave V</v>
          </cell>
          <cell r="C164" t="str">
            <v>INR</v>
          </cell>
          <cell r="D164" t="str">
            <v>ASSET</v>
          </cell>
          <cell r="E164" t="str">
            <v>BALANCE SHEET</v>
          </cell>
          <cell r="F164" t="str">
            <v/>
          </cell>
          <cell r="G164" t="str">
            <v/>
          </cell>
          <cell r="H164" t="str">
            <v>CURRENT ASSETS, LOANS AND ADVANCES</v>
          </cell>
          <cell r="I164" t="str">
            <v>INVENTORIES</v>
          </cell>
          <cell r="J164" t="str">
            <v>WORK IN PROGRESS</v>
          </cell>
        </row>
        <row r="165">
          <cell r="A165" t="str">
            <v>A302101-000-022</v>
          </cell>
          <cell r="B165" t="str">
            <v>Prov. For Const- Richmond Park</v>
          </cell>
          <cell r="C165" t="str">
            <v>INR</v>
          </cell>
          <cell r="D165" t="str">
            <v>ASSET</v>
          </cell>
          <cell r="E165" t="str">
            <v>BALANCE SHEET</v>
          </cell>
          <cell r="F165" t="str">
            <v/>
          </cell>
          <cell r="G165" t="str">
            <v/>
          </cell>
          <cell r="H165" t="str">
            <v>CURRENT ASSETS, LOANS AND ADVANCES</v>
          </cell>
          <cell r="I165" t="str">
            <v>INVENTORIES</v>
          </cell>
          <cell r="J165" t="str">
            <v>WORK IN PROGRESS</v>
          </cell>
        </row>
        <row r="166">
          <cell r="A166" t="str">
            <v>A302101-000-023</v>
          </cell>
          <cell r="B166" t="str">
            <v>Prov. For Const- Super Mart II</v>
          </cell>
          <cell r="C166" t="str">
            <v>INR</v>
          </cell>
          <cell r="D166" t="str">
            <v>ASSET</v>
          </cell>
          <cell r="E166" t="str">
            <v>BALANCE SHEET</v>
          </cell>
          <cell r="F166" t="str">
            <v/>
          </cell>
          <cell r="G166" t="str">
            <v/>
          </cell>
          <cell r="H166" t="str">
            <v>CURRENT ASSETS, LOANS AND ADVANCES</v>
          </cell>
          <cell r="I166" t="str">
            <v>INVENTORIES</v>
          </cell>
          <cell r="J166" t="str">
            <v>WORK IN PROGRESS</v>
          </cell>
        </row>
        <row r="167">
          <cell r="A167" t="str">
            <v>A302101-000-027</v>
          </cell>
          <cell r="B167" t="str">
            <v>Prov. For Const- Stop N Shop</v>
          </cell>
          <cell r="C167" t="str">
            <v>INR</v>
          </cell>
          <cell r="D167" t="str">
            <v>ASSET</v>
          </cell>
          <cell r="E167" t="str">
            <v>BALANCE SHEET</v>
          </cell>
          <cell r="F167" t="str">
            <v/>
          </cell>
          <cell r="G167" t="str">
            <v/>
          </cell>
          <cell r="H167" t="str">
            <v>CURRENT ASSETS, LOANS AND ADVANCES</v>
          </cell>
          <cell r="I167" t="str">
            <v>INVENTORIES</v>
          </cell>
          <cell r="J167" t="str">
            <v>WORK IN PROGRESS</v>
          </cell>
        </row>
        <row r="168">
          <cell r="A168" t="str">
            <v>A302101-000-028</v>
          </cell>
          <cell r="B168" t="str">
            <v>Prov. For Const- Silver Oaks</v>
          </cell>
          <cell r="C168" t="str">
            <v>INR</v>
          </cell>
          <cell r="D168" t="str">
            <v>ASSET</v>
          </cell>
          <cell r="E168" t="str">
            <v>BALANCE SHEET</v>
          </cell>
          <cell r="F168" t="str">
            <v/>
          </cell>
          <cell r="G168" t="str">
            <v/>
          </cell>
          <cell r="H168" t="str">
            <v>CURRENT ASSETS, LOANS AND ADVANCES</v>
          </cell>
          <cell r="I168" t="str">
            <v>INVENTORIES</v>
          </cell>
          <cell r="J168" t="str">
            <v>WORK IN PROGRESS</v>
          </cell>
        </row>
        <row r="169">
          <cell r="A169" t="str">
            <v>A302101-000-034</v>
          </cell>
          <cell r="B169" t="str">
            <v>Prov. For Const- Windsor Court</v>
          </cell>
          <cell r="C169" t="str">
            <v>INR</v>
          </cell>
          <cell r="D169" t="str">
            <v>ASSET</v>
          </cell>
          <cell r="E169" t="str">
            <v>BALANCE SHEET</v>
          </cell>
          <cell r="F169" t="str">
            <v/>
          </cell>
          <cell r="G169" t="str">
            <v/>
          </cell>
          <cell r="H169" t="str">
            <v>CURRENT ASSETS, LOANS AND ADVANCES</v>
          </cell>
          <cell r="I169" t="str">
            <v>INVENTORIES</v>
          </cell>
          <cell r="J169" t="str">
            <v>WORK IN PROGRESS</v>
          </cell>
        </row>
        <row r="170">
          <cell r="A170" t="str">
            <v>A302101-000-037</v>
          </cell>
          <cell r="B170" t="str">
            <v>Prov. For Const- FMT/C. Point</v>
          </cell>
          <cell r="C170" t="str">
            <v>INR</v>
          </cell>
          <cell r="D170" t="str">
            <v>ASSET</v>
          </cell>
          <cell r="E170" t="str">
            <v>BALANCE SHEET</v>
          </cell>
          <cell r="F170" t="str">
            <v/>
          </cell>
          <cell r="G170" t="str">
            <v/>
          </cell>
          <cell r="H170" t="str">
            <v>CURRENT ASSETS, LOANS AND ADVANCES</v>
          </cell>
          <cell r="I170" t="str">
            <v>INVENTORIES</v>
          </cell>
          <cell r="J170" t="str">
            <v>WORK IN PROGRESS</v>
          </cell>
        </row>
        <row r="171">
          <cell r="A171" t="str">
            <v>A302101-000-039</v>
          </cell>
          <cell r="B171" t="str">
            <v>Prov. For Const- Ridgewood</v>
          </cell>
          <cell r="C171" t="str">
            <v>INR</v>
          </cell>
          <cell r="D171" t="str">
            <v>ASSET</v>
          </cell>
          <cell r="E171" t="str">
            <v>BALANCE SHEET</v>
          </cell>
          <cell r="F171" t="str">
            <v/>
          </cell>
          <cell r="G171" t="str">
            <v/>
          </cell>
          <cell r="H171" t="str">
            <v>CURRENT ASSETS, LOANS AND ADVANCES</v>
          </cell>
          <cell r="I171" t="str">
            <v>INVENTORIES</v>
          </cell>
          <cell r="J171" t="str">
            <v>WORK IN PROGRESS</v>
          </cell>
        </row>
        <row r="172">
          <cell r="A172" t="str">
            <v>A302101-000-040</v>
          </cell>
          <cell r="B172" t="str">
            <v>Prov. For Const- OAKWOOD</v>
          </cell>
          <cell r="C172" t="str">
            <v>INR</v>
          </cell>
          <cell r="D172" t="str">
            <v>ASSET</v>
          </cell>
          <cell r="E172" t="str">
            <v>BALANCE SHEET</v>
          </cell>
          <cell r="F172" t="str">
            <v/>
          </cell>
          <cell r="G172" t="str">
            <v/>
          </cell>
          <cell r="H172" t="str">
            <v>CURRENT ASSETS, LOANS AND ADVANCES</v>
          </cell>
          <cell r="I172" t="str">
            <v>INVENTORIES</v>
          </cell>
          <cell r="J172" t="str">
            <v>WORK IN PROGRESS</v>
          </cell>
        </row>
        <row r="173">
          <cell r="A173" t="str">
            <v>A302101-000-041</v>
          </cell>
          <cell r="B173" t="str">
            <v>Prov. For Const- Wellington</v>
          </cell>
          <cell r="C173" t="str">
            <v>INR</v>
          </cell>
          <cell r="D173" t="str">
            <v>ASSET</v>
          </cell>
          <cell r="E173" t="str">
            <v>BALANCE SHEET</v>
          </cell>
          <cell r="F173" t="str">
            <v/>
          </cell>
          <cell r="G173" t="str">
            <v/>
          </cell>
          <cell r="H173" t="str">
            <v>CURRENT ASSETS, LOANS AND ADVANCES</v>
          </cell>
          <cell r="I173" t="str">
            <v>INVENTORIES</v>
          </cell>
          <cell r="J173" t="str">
            <v>WORK IN PROGRESS</v>
          </cell>
        </row>
        <row r="174">
          <cell r="A174" t="str">
            <v>A302101-000-046</v>
          </cell>
          <cell r="B174" t="str">
            <v>Prov. For Const- Princeton</v>
          </cell>
          <cell r="C174" t="str">
            <v>INR</v>
          </cell>
          <cell r="D174" t="str">
            <v>ASSET</v>
          </cell>
          <cell r="E174" t="str">
            <v>BALANCE SHEET</v>
          </cell>
          <cell r="F174" t="str">
            <v/>
          </cell>
          <cell r="G174" t="str">
            <v/>
          </cell>
          <cell r="H174" t="str">
            <v>CURRENT ASSETS, LOANS AND ADVANCES</v>
          </cell>
          <cell r="I174" t="str">
            <v>INVENTORIES</v>
          </cell>
          <cell r="J174" t="str">
            <v>WORK IN PROGRESS</v>
          </cell>
        </row>
        <row r="175">
          <cell r="A175" t="str">
            <v>A302101-000-049</v>
          </cell>
          <cell r="B175" t="str">
            <v>Prov. For Const- Regent House</v>
          </cell>
          <cell r="C175" t="str">
            <v>INR</v>
          </cell>
          <cell r="D175" t="str">
            <v>ASSET</v>
          </cell>
          <cell r="E175" t="str">
            <v>BALANCE SHEET</v>
          </cell>
          <cell r="F175" t="str">
            <v/>
          </cell>
          <cell r="G175" t="str">
            <v/>
          </cell>
          <cell r="H175" t="str">
            <v>CURRENT ASSETS, LOANS AND ADVANCES</v>
          </cell>
          <cell r="I175" t="str">
            <v>INVENTORIES</v>
          </cell>
          <cell r="J175" t="str">
            <v>WORK IN PROGRESS</v>
          </cell>
        </row>
        <row r="176">
          <cell r="A176" t="str">
            <v>A302101-000-050</v>
          </cell>
          <cell r="B176" t="str">
            <v>Prov. For Const- Carlton</v>
          </cell>
          <cell r="C176" t="str">
            <v>INR</v>
          </cell>
          <cell r="D176" t="str">
            <v>ASSET</v>
          </cell>
          <cell r="E176" t="str">
            <v>BALANCE SHEET</v>
          </cell>
          <cell r="F176" t="str">
            <v/>
          </cell>
          <cell r="G176" t="str">
            <v/>
          </cell>
          <cell r="H176" t="str">
            <v>CURRENT ASSETS, LOANS AND ADVANCES</v>
          </cell>
          <cell r="I176" t="str">
            <v>INVENTORIES</v>
          </cell>
          <cell r="J176" t="str">
            <v>WORK IN PROGRESS</v>
          </cell>
        </row>
        <row r="177">
          <cell r="A177" t="str">
            <v>A302101-000-054</v>
          </cell>
          <cell r="B177" t="str">
            <v>Prov. For Const- Belv. Park</v>
          </cell>
          <cell r="C177" t="str">
            <v>INR</v>
          </cell>
          <cell r="D177" t="str">
            <v>ASSET</v>
          </cell>
          <cell r="E177" t="str">
            <v>BALANCE SHEET</v>
          </cell>
          <cell r="F177" t="str">
            <v/>
          </cell>
          <cell r="G177" t="str">
            <v/>
          </cell>
          <cell r="H177" t="str">
            <v>CURRENT ASSETS, LOANS AND ADVANCES</v>
          </cell>
          <cell r="I177" t="str">
            <v>INVENTORIES</v>
          </cell>
          <cell r="J177" t="str">
            <v>WORK IN PROGRESS</v>
          </cell>
        </row>
        <row r="178">
          <cell r="A178" t="str">
            <v>A302101-000-055</v>
          </cell>
          <cell r="B178" t="str">
            <v>Prov. For Const- Belv. Tower</v>
          </cell>
          <cell r="C178" t="str">
            <v>INR</v>
          </cell>
          <cell r="D178" t="str">
            <v>ASSET</v>
          </cell>
          <cell r="E178" t="str">
            <v>BALANCE SHEET</v>
          </cell>
          <cell r="F178" t="str">
            <v/>
          </cell>
          <cell r="G178" t="str">
            <v/>
          </cell>
          <cell r="H178" t="str">
            <v>CURRENT ASSETS, LOANS AND ADVANCES</v>
          </cell>
          <cell r="I178" t="str">
            <v>INVENTORIES</v>
          </cell>
          <cell r="J178" t="str">
            <v>WORK IN PROGRESS</v>
          </cell>
        </row>
        <row r="179">
          <cell r="A179" t="str">
            <v>A302101-000-056</v>
          </cell>
          <cell r="B179" t="str">
            <v>Prov. For Const- City Centre</v>
          </cell>
          <cell r="C179" t="str">
            <v>INR</v>
          </cell>
          <cell r="D179" t="str">
            <v>ASSET</v>
          </cell>
          <cell r="E179" t="str">
            <v>BALANCE SHEET</v>
          </cell>
          <cell r="F179" t="str">
            <v/>
          </cell>
          <cell r="G179" t="str">
            <v/>
          </cell>
          <cell r="H179" t="str">
            <v>CURRENT ASSETS, LOANS AND ADVANCES</v>
          </cell>
          <cell r="I179" t="str">
            <v>INVENTORIES</v>
          </cell>
          <cell r="J179" t="str">
            <v>WORK IN PROGRESS</v>
          </cell>
        </row>
        <row r="180">
          <cell r="A180" t="str">
            <v>A302101-000-058</v>
          </cell>
          <cell r="B180" t="str">
            <v>Prov. For Const- Exclusive Floor</v>
          </cell>
          <cell r="C180" t="str">
            <v>INR</v>
          </cell>
          <cell r="D180" t="str">
            <v>ASSET</v>
          </cell>
          <cell r="E180" t="str">
            <v>BALANCE SHEET</v>
          </cell>
          <cell r="F180" t="str">
            <v/>
          </cell>
          <cell r="G180" t="str">
            <v/>
          </cell>
          <cell r="H180" t="str">
            <v>CURRENT ASSETS, LOANS AND ADVANCES</v>
          </cell>
          <cell r="I180" t="str">
            <v>INVENTORIES</v>
          </cell>
          <cell r="J180" t="str">
            <v>WORK IN PROGRESS</v>
          </cell>
        </row>
        <row r="181">
          <cell r="A181" t="str">
            <v>A302101-000-059</v>
          </cell>
          <cell r="B181" t="str">
            <v>Prov. For Const- Moulsari Arcade</v>
          </cell>
          <cell r="C181" t="str">
            <v>INR</v>
          </cell>
          <cell r="D181" t="str">
            <v>ASSET</v>
          </cell>
          <cell r="E181" t="str">
            <v>BALANCE SHEET</v>
          </cell>
          <cell r="F181" t="str">
            <v/>
          </cell>
          <cell r="G181" t="str">
            <v/>
          </cell>
          <cell r="H181" t="str">
            <v>CURRENT ASSETS, LOANS AND ADVANCES</v>
          </cell>
          <cell r="I181" t="str">
            <v>INVENTORIES</v>
          </cell>
          <cell r="J181" t="str">
            <v>WORK IN PROGRESS</v>
          </cell>
        </row>
        <row r="182">
          <cell r="A182" t="str">
            <v>A302101-000-060</v>
          </cell>
          <cell r="B182" t="str">
            <v>Prov. For Const- Trinity Towers</v>
          </cell>
          <cell r="C182" t="str">
            <v>INR</v>
          </cell>
          <cell r="D182" t="str">
            <v>ASSET</v>
          </cell>
          <cell r="E182" t="str">
            <v>BALANCE SHEET</v>
          </cell>
          <cell r="F182" t="str">
            <v/>
          </cell>
          <cell r="G182" t="str">
            <v/>
          </cell>
          <cell r="H182" t="str">
            <v>CURRENT ASSETS, LOANS AND ADVANCES</v>
          </cell>
          <cell r="I182" t="str">
            <v>INVENTORIES</v>
          </cell>
          <cell r="J182" t="str">
            <v>WORK IN PROGRESS</v>
          </cell>
        </row>
        <row r="183">
          <cell r="A183" t="str">
            <v>A302101-000-061</v>
          </cell>
          <cell r="B183" t="str">
            <v>Prov. For Const- Grand Mall</v>
          </cell>
          <cell r="C183" t="str">
            <v>INR</v>
          </cell>
          <cell r="D183" t="str">
            <v>ASSET</v>
          </cell>
          <cell r="E183" t="str">
            <v>BALANCE SHEET</v>
          </cell>
          <cell r="F183" t="str">
            <v/>
          </cell>
          <cell r="G183" t="str">
            <v/>
          </cell>
          <cell r="H183" t="str">
            <v>CURRENT ASSETS, LOANS AND ADVANCES</v>
          </cell>
          <cell r="I183" t="str">
            <v>INVENTORIES</v>
          </cell>
          <cell r="J183" t="str">
            <v>WORK IN PROGRESS</v>
          </cell>
        </row>
        <row r="184">
          <cell r="A184" t="str">
            <v>A302101-000-062</v>
          </cell>
          <cell r="B184" t="str">
            <v>Prov. For Const- Aralia</v>
          </cell>
          <cell r="C184" t="str">
            <v>INR</v>
          </cell>
          <cell r="D184" t="str">
            <v>ASSET</v>
          </cell>
          <cell r="E184" t="str">
            <v>BALANCE SHEET</v>
          </cell>
          <cell r="F184" t="str">
            <v/>
          </cell>
          <cell r="G184" t="str">
            <v/>
          </cell>
          <cell r="H184" t="str">
            <v>CURRENT ASSETS, LOANS AND ADVANCES</v>
          </cell>
          <cell r="I184" t="str">
            <v>INVENTORIES</v>
          </cell>
          <cell r="J184" t="str">
            <v>WORK IN PROGRESS</v>
          </cell>
        </row>
        <row r="185">
          <cell r="A185" t="str">
            <v>A302101-000-064</v>
          </cell>
          <cell r="B185" t="str">
            <v>Prov. For Const- Westend Heights</v>
          </cell>
          <cell r="C185" t="str">
            <v>INR</v>
          </cell>
          <cell r="D185" t="str">
            <v>ASSET</v>
          </cell>
          <cell r="E185" t="str">
            <v>BALANCE SHEET</v>
          </cell>
          <cell r="F185" t="str">
            <v/>
          </cell>
          <cell r="G185" t="str">
            <v/>
          </cell>
          <cell r="H185" t="str">
            <v>CURRENT ASSETS, LOANS AND ADVANCES</v>
          </cell>
          <cell r="I185" t="str">
            <v>INVENTORIES</v>
          </cell>
          <cell r="J185" t="str">
            <v>WORK IN PROGRESS</v>
          </cell>
        </row>
        <row r="186">
          <cell r="A186" t="str">
            <v>A302101-000-066</v>
          </cell>
          <cell r="B186" t="str">
            <v>Prov. For Const- Green Valley</v>
          </cell>
          <cell r="C186" t="str">
            <v>INR</v>
          </cell>
          <cell r="D186" t="str">
            <v>ASSET</v>
          </cell>
          <cell r="E186" t="str">
            <v>BALANCE SHEET</v>
          </cell>
          <cell r="F186" t="str">
            <v/>
          </cell>
          <cell r="G186" t="str">
            <v/>
          </cell>
          <cell r="H186" t="str">
            <v>CURRENT ASSETS, LOANS AND ADVANCES</v>
          </cell>
          <cell r="I186" t="str">
            <v>INVENTORIES</v>
          </cell>
          <cell r="J186" t="str">
            <v>WORK IN PROGRESS</v>
          </cell>
        </row>
        <row r="187">
          <cell r="A187" t="str">
            <v>A302101-000-069</v>
          </cell>
          <cell r="B187" t="str">
            <v>Prov. For Const- The Pinacle</v>
          </cell>
          <cell r="C187" t="str">
            <v>INR</v>
          </cell>
          <cell r="D187" t="str">
            <v>ASSET</v>
          </cell>
          <cell r="E187" t="str">
            <v>BALANCE SHEET</v>
          </cell>
          <cell r="F187" t="str">
            <v/>
          </cell>
          <cell r="G187" t="str">
            <v/>
          </cell>
          <cell r="H187" t="str">
            <v>CURRENT ASSETS, LOANS AND ADVANCES</v>
          </cell>
          <cell r="I187" t="str">
            <v>INVENTORIES</v>
          </cell>
          <cell r="J187" t="str">
            <v>WORK IN PROGRESS</v>
          </cell>
        </row>
        <row r="188">
          <cell r="A188" t="str">
            <v>A302101-000-070</v>
          </cell>
          <cell r="B188" t="str">
            <v>Prov. For Const- Royalton</v>
          </cell>
          <cell r="C188" t="str">
            <v>INR</v>
          </cell>
          <cell r="D188" t="str">
            <v>ASSET</v>
          </cell>
          <cell r="E188" t="str">
            <v>BALANCE SHEET</v>
          </cell>
          <cell r="F188" t="str">
            <v/>
          </cell>
          <cell r="G188" t="str">
            <v/>
          </cell>
          <cell r="H188" t="str">
            <v>CURRENT ASSETS, LOANS AND ADVANCES</v>
          </cell>
          <cell r="I188" t="str">
            <v>INVENTORIES</v>
          </cell>
          <cell r="J188" t="str">
            <v>WORK IN PROGRESS</v>
          </cell>
        </row>
        <row r="189">
          <cell r="A189" t="str">
            <v>A302101-000-071</v>
          </cell>
          <cell r="B189" t="str">
            <v>Prov. For Const- The Icon</v>
          </cell>
          <cell r="C189" t="str">
            <v>INR</v>
          </cell>
          <cell r="D189" t="str">
            <v>ASSET</v>
          </cell>
          <cell r="E189" t="str">
            <v>BALANCE SHEET</v>
          </cell>
          <cell r="F189" t="str">
            <v/>
          </cell>
          <cell r="G189" t="str">
            <v/>
          </cell>
          <cell r="H189" t="str">
            <v>CURRENT ASSETS, LOANS AND ADVANCES</v>
          </cell>
          <cell r="I189" t="str">
            <v>INVENTORIES</v>
          </cell>
          <cell r="J189" t="str">
            <v>WORK IN PROGRESS</v>
          </cell>
        </row>
        <row r="190">
          <cell r="A190" t="str">
            <v>A302101-000-075</v>
          </cell>
          <cell r="B190" t="str">
            <v>Prov. For Const- The Summit</v>
          </cell>
          <cell r="C190" t="str">
            <v>INR</v>
          </cell>
          <cell r="D190" t="str">
            <v>ASSET</v>
          </cell>
          <cell r="E190" t="str">
            <v>BALANCE SHEET</v>
          </cell>
          <cell r="F190" t="str">
            <v/>
          </cell>
          <cell r="G190" t="str">
            <v/>
          </cell>
          <cell r="H190" t="str">
            <v>CURRENT ASSETS, LOANS AND ADVANCES</v>
          </cell>
          <cell r="I190" t="str">
            <v>INVENTORIES</v>
          </cell>
          <cell r="J190" t="str">
            <v>WORK IN PROGRESS</v>
          </cell>
        </row>
        <row r="191">
          <cell r="A191" t="str">
            <v>A302101-000-080</v>
          </cell>
          <cell r="B191" t="str">
            <v>Prov. For Const- Magnolias</v>
          </cell>
          <cell r="C191" t="str">
            <v>INR</v>
          </cell>
          <cell r="D191" t="str">
            <v>ASSET</v>
          </cell>
          <cell r="E191" t="str">
            <v>BALANCE SHEET</v>
          </cell>
          <cell r="F191" t="str">
            <v/>
          </cell>
          <cell r="G191" t="str">
            <v/>
          </cell>
          <cell r="H191" t="str">
            <v>CURRENT ASSETS, LOANS AND ADVANCES</v>
          </cell>
          <cell r="I191" t="str">
            <v>INVENTORIES</v>
          </cell>
          <cell r="J191" t="str">
            <v>WORK IN PROGRESS</v>
          </cell>
        </row>
        <row r="192">
          <cell r="A192" t="str">
            <v>A302101-000-088</v>
          </cell>
          <cell r="B192" t="str">
            <v>Prov. For Const- The Belaire</v>
          </cell>
          <cell r="C192" t="str">
            <v>INR</v>
          </cell>
          <cell r="D192" t="str">
            <v>ASSET</v>
          </cell>
          <cell r="E192" t="str">
            <v>BALANCE SHEET</v>
          </cell>
          <cell r="F192" t="str">
            <v/>
          </cell>
          <cell r="G192" t="str">
            <v/>
          </cell>
          <cell r="H192" t="str">
            <v>CURRENT ASSETS, LOANS AND ADVANCES</v>
          </cell>
          <cell r="I192" t="str">
            <v>INVENTORIES</v>
          </cell>
          <cell r="J192" t="str">
            <v>WORK IN PROGRESS</v>
          </cell>
        </row>
        <row r="193">
          <cell r="A193" t="str">
            <v>A302101-000-107</v>
          </cell>
          <cell r="B193" t="str">
            <v>Prov. For Const- Regency Park 1</v>
          </cell>
          <cell r="C193" t="str">
            <v>INR</v>
          </cell>
          <cell r="D193" t="str">
            <v>ASSET</v>
          </cell>
          <cell r="E193" t="str">
            <v>BALANCE SHEET</v>
          </cell>
          <cell r="F193" t="str">
            <v/>
          </cell>
          <cell r="G193" t="str">
            <v/>
          </cell>
          <cell r="H193" t="str">
            <v>CURRENT ASSETS, LOANS AND ADVANCES</v>
          </cell>
          <cell r="I193" t="str">
            <v>INVENTORIES</v>
          </cell>
          <cell r="J193" t="str">
            <v>WORK IN PROGRESS</v>
          </cell>
        </row>
        <row r="194">
          <cell r="A194" t="str">
            <v>A302101-000-108</v>
          </cell>
          <cell r="B194" t="str">
            <v>Prov. For Const- Regency Park 2</v>
          </cell>
          <cell r="C194" t="str">
            <v>INR</v>
          </cell>
          <cell r="D194" t="str">
            <v>ASSET</v>
          </cell>
          <cell r="E194" t="str">
            <v>BALANCE SHEET</v>
          </cell>
          <cell r="F194" t="str">
            <v/>
          </cell>
          <cell r="G194" t="str">
            <v/>
          </cell>
          <cell r="H194" t="str">
            <v>CURRENT ASSETS, LOANS AND ADVANCES</v>
          </cell>
          <cell r="I194" t="str">
            <v>INVENTORIES</v>
          </cell>
          <cell r="J194" t="str">
            <v>WORK IN PROGRESS</v>
          </cell>
        </row>
        <row r="195">
          <cell r="A195" t="str">
            <v>A302101-000-109</v>
          </cell>
          <cell r="B195" t="str">
            <v>Prov. For Const- Qutab Enclave</v>
          </cell>
          <cell r="C195" t="str">
            <v>INR</v>
          </cell>
          <cell r="D195" t="str">
            <v>ASSET</v>
          </cell>
          <cell r="E195" t="str">
            <v>BALANCE SHEET</v>
          </cell>
          <cell r="F195" t="str">
            <v/>
          </cell>
          <cell r="G195" t="str">
            <v/>
          </cell>
          <cell r="H195" t="str">
            <v>CURRENT ASSETS, LOANS AND ADVANCES</v>
          </cell>
          <cell r="I195" t="str">
            <v>INVENTORIES</v>
          </cell>
          <cell r="J195" t="str">
            <v>WORK IN PROGRESS</v>
          </cell>
        </row>
        <row r="196">
          <cell r="A196" t="str">
            <v>A302101-000-110</v>
          </cell>
          <cell r="B196" t="str">
            <v>Prov. For Const- GHS IV</v>
          </cell>
          <cell r="C196" t="str">
            <v>INR</v>
          </cell>
          <cell r="D196" t="str">
            <v>ASSET</v>
          </cell>
          <cell r="E196" t="str">
            <v>BALANCE SHEET</v>
          </cell>
          <cell r="F196" t="str">
            <v/>
          </cell>
          <cell r="G196" t="str">
            <v/>
          </cell>
          <cell r="H196" t="str">
            <v>CURRENT ASSETS, LOANS AND ADVANCES</v>
          </cell>
          <cell r="I196" t="str">
            <v>INVENTORIES</v>
          </cell>
          <cell r="J196" t="str">
            <v>WORK IN PROGRESS</v>
          </cell>
        </row>
        <row r="197">
          <cell r="A197" t="str">
            <v>A302101-000-111</v>
          </cell>
          <cell r="B197" t="str">
            <v>Prov. For Const- Cyber City - I</v>
          </cell>
          <cell r="C197" t="str">
            <v>INR</v>
          </cell>
          <cell r="D197" t="str">
            <v>ASSET</v>
          </cell>
          <cell r="E197" t="str">
            <v>BALANCE SHEET</v>
          </cell>
          <cell r="F197" t="str">
            <v/>
          </cell>
          <cell r="G197" t="str">
            <v/>
          </cell>
          <cell r="H197" t="str">
            <v>CURRENT ASSETS, LOANS AND ADVANCES</v>
          </cell>
          <cell r="I197" t="str">
            <v>INVENTORIES</v>
          </cell>
          <cell r="J197" t="str">
            <v>WORK IN PROGRESS</v>
          </cell>
        </row>
        <row r="198">
          <cell r="A198" t="str">
            <v>A302101-000-112</v>
          </cell>
          <cell r="B198" t="str">
            <v>Prov. For Const- SILOKHRA 2.756 ACRE COM</v>
          </cell>
          <cell r="C198" t="str">
            <v>INR</v>
          </cell>
          <cell r="D198" t="str">
            <v>ASSET</v>
          </cell>
          <cell r="E198" t="str">
            <v>BALANCE SHEET</v>
          </cell>
          <cell r="F198" t="str">
            <v/>
          </cell>
          <cell r="G198" t="str">
            <v/>
          </cell>
          <cell r="H198" t="str">
            <v>CURRENT ASSETS, LOANS AND ADVANCES</v>
          </cell>
          <cell r="I198" t="str">
            <v>INVENTORIES</v>
          </cell>
          <cell r="J198" t="str">
            <v>WORK IN PROGRESS</v>
          </cell>
        </row>
        <row r="199">
          <cell r="A199" t="str">
            <v>A302101-000-113</v>
          </cell>
          <cell r="B199" t="str">
            <v>Prov. For Const- OBEROI LAND 29.80ACRE</v>
          </cell>
          <cell r="C199" t="str">
            <v>INR</v>
          </cell>
          <cell r="D199" t="str">
            <v>ASSET</v>
          </cell>
          <cell r="E199" t="str">
            <v>BALANCE SHEET</v>
          </cell>
          <cell r="F199" t="str">
            <v/>
          </cell>
          <cell r="G199" t="str">
            <v/>
          </cell>
          <cell r="H199" t="str">
            <v>CURRENT ASSETS, LOANS AND ADVANCES</v>
          </cell>
          <cell r="I199" t="str">
            <v>INVENTORIES</v>
          </cell>
          <cell r="J199" t="str">
            <v>WORK IN PROGRESS</v>
          </cell>
        </row>
        <row r="200">
          <cell r="A200" t="str">
            <v>A302101-000-114</v>
          </cell>
          <cell r="B200" t="str">
            <v>Prov. For Const- Jalandhar</v>
          </cell>
          <cell r="C200" t="str">
            <v>INR</v>
          </cell>
          <cell r="D200" t="str">
            <v>ASSET</v>
          </cell>
          <cell r="E200" t="str">
            <v>BALANCE SHEET</v>
          </cell>
          <cell r="F200" t="str">
            <v/>
          </cell>
          <cell r="G200" t="str">
            <v/>
          </cell>
          <cell r="H200" t="str">
            <v>CURRENT ASSETS, LOANS AND ADVANCES</v>
          </cell>
          <cell r="I200" t="str">
            <v>INVENTORIES</v>
          </cell>
          <cell r="J200" t="str">
            <v>WORK IN PROGRESS</v>
          </cell>
        </row>
        <row r="201">
          <cell r="A201" t="str">
            <v>A302101-000-115</v>
          </cell>
          <cell r="B201" t="str">
            <v>Prov. For Const- Ludhiana</v>
          </cell>
          <cell r="C201" t="str">
            <v>INR</v>
          </cell>
          <cell r="D201" t="str">
            <v>ASSET</v>
          </cell>
          <cell r="E201" t="str">
            <v>BALANCE SHEET</v>
          </cell>
          <cell r="F201" t="str">
            <v/>
          </cell>
          <cell r="G201" t="str">
            <v/>
          </cell>
          <cell r="H201" t="str">
            <v>CURRENT ASSETS, LOANS AND ADVANCES</v>
          </cell>
          <cell r="I201" t="str">
            <v>INVENTORIES</v>
          </cell>
          <cell r="J201" t="str">
            <v>WORK IN PROGRESS</v>
          </cell>
        </row>
        <row r="202">
          <cell r="A202" t="str">
            <v>A302201</v>
          </cell>
          <cell r="B202" t="str">
            <v>Work In Progress - Infra.</v>
          </cell>
          <cell r="C202" t="str">
            <v>INR</v>
          </cell>
          <cell r="D202" t="str">
            <v>ASSET</v>
          </cell>
          <cell r="E202" t="str">
            <v>BALANCE SHEET</v>
          </cell>
          <cell r="F202" t="str">
            <v/>
          </cell>
          <cell r="G202" t="str">
            <v/>
          </cell>
          <cell r="H202" t="str">
            <v>CURRENT ASSETS, LOANS AND ADVANCES</v>
          </cell>
          <cell r="I202" t="str">
            <v>INVENTORIES</v>
          </cell>
          <cell r="J202" t="str">
            <v>WORK IN PROGRESS</v>
          </cell>
        </row>
        <row r="203">
          <cell r="A203" t="str">
            <v>A302202</v>
          </cell>
          <cell r="B203" t="str">
            <v>Infrastructure-Cost</v>
          </cell>
          <cell r="C203" t="str">
            <v>INR</v>
          </cell>
          <cell r="D203" t="str">
            <v>ASSET</v>
          </cell>
          <cell r="E203" t="str">
            <v>BALANCE SHEET</v>
          </cell>
          <cell r="F203" t="str">
            <v/>
          </cell>
          <cell r="G203" t="str">
            <v/>
          </cell>
          <cell r="H203" t="str">
            <v>CURRENT ASSETS, LOANS AND ADVANCES</v>
          </cell>
          <cell r="I203" t="str">
            <v>INVENTORIES</v>
          </cell>
          <cell r="J203" t="str">
            <v>WORK IN PROGRESS</v>
          </cell>
        </row>
        <row r="204">
          <cell r="A204" t="str">
            <v>A302203</v>
          </cell>
          <cell r="B204" t="str">
            <v>SECURED ADVANCES</v>
          </cell>
          <cell r="C204" t="str">
            <v>INR</v>
          </cell>
          <cell r="D204" t="str">
            <v>ASSET</v>
          </cell>
          <cell r="E204" t="str">
            <v>BALANCE SHEET</v>
          </cell>
          <cell r="F204" t="str">
            <v>SUPPLIER PREPAYMENT A/C</v>
          </cell>
          <cell r="G204" t="str">
            <v/>
          </cell>
          <cell r="H204" t="str">
            <v>CURRENT ASSETS, LOANS AND ADVANCES</v>
          </cell>
          <cell r="I204" t="str">
            <v>INVENTORIES</v>
          </cell>
          <cell r="J204" t="str">
            <v>WORK IN PROGRESS</v>
          </cell>
        </row>
        <row r="205">
          <cell r="A205" t="str">
            <v>A302301</v>
          </cell>
          <cell r="B205" t="str">
            <v>Development expenses (IDC)</v>
          </cell>
          <cell r="C205" t="str">
            <v>INR</v>
          </cell>
          <cell r="D205" t="str">
            <v>ASSET</v>
          </cell>
          <cell r="E205" t="str">
            <v>BALANCE SHEET</v>
          </cell>
          <cell r="F205" t="str">
            <v/>
          </cell>
          <cell r="G205" t="str">
            <v/>
          </cell>
          <cell r="H205" t="str">
            <v>CURRENT ASSETS, LOANS AND ADVANCES</v>
          </cell>
          <cell r="I205" t="str">
            <v>INVENTORIES</v>
          </cell>
          <cell r="J205" t="str">
            <v>WORK IN PROGRESS</v>
          </cell>
        </row>
        <row r="206">
          <cell r="A206" t="str">
            <v>A302302</v>
          </cell>
          <cell r="B206" t="str">
            <v>Edc Paid - Phase V</v>
          </cell>
          <cell r="C206" t="str">
            <v>INR</v>
          </cell>
          <cell r="D206" t="str">
            <v>ASSET</v>
          </cell>
          <cell r="E206" t="str">
            <v>BALANCE SHEET</v>
          </cell>
          <cell r="F206" t="str">
            <v/>
          </cell>
          <cell r="G206" t="str">
            <v/>
          </cell>
          <cell r="H206" t="str">
            <v>CURRENT ASSETS, LOANS AND ADVANCES</v>
          </cell>
          <cell r="I206" t="str">
            <v>INVENTORIES</v>
          </cell>
          <cell r="J206" t="str">
            <v>WORK IN PROGRESS</v>
          </cell>
        </row>
        <row r="207">
          <cell r="A207" t="str">
            <v>A302303</v>
          </cell>
          <cell r="B207" t="str">
            <v>Edc Paid</v>
          </cell>
          <cell r="C207" t="str">
            <v>INR</v>
          </cell>
          <cell r="D207" t="str">
            <v>ASSET</v>
          </cell>
          <cell r="E207" t="str">
            <v>BALANCE SHEET</v>
          </cell>
          <cell r="F207" t="str">
            <v/>
          </cell>
          <cell r="G207" t="str">
            <v/>
          </cell>
          <cell r="H207" t="str">
            <v>CURRENT ASSETS, LOANS AND ADVANCES</v>
          </cell>
          <cell r="I207" t="str">
            <v>INVENTORIES</v>
          </cell>
          <cell r="J207" t="str">
            <v>WORK IN PROGRESS</v>
          </cell>
        </row>
        <row r="208">
          <cell r="A208" t="str">
            <v>A302401-000-001</v>
          </cell>
          <cell r="B208" t="str">
            <v>Prov. For Dev.(Oth)- Bangalor</v>
          </cell>
          <cell r="C208" t="str">
            <v>INR</v>
          </cell>
          <cell r="D208" t="str">
            <v>ASSET</v>
          </cell>
          <cell r="E208" t="str">
            <v>BALANCE SHEET</v>
          </cell>
          <cell r="F208" t="str">
            <v/>
          </cell>
          <cell r="G208" t="str">
            <v/>
          </cell>
          <cell r="H208" t="str">
            <v>CURRENT ASSETS, LOANS AND ADVANCES</v>
          </cell>
          <cell r="I208" t="str">
            <v>INVENTORIES</v>
          </cell>
          <cell r="J208" t="str">
            <v>WORK IN PROGRESS</v>
          </cell>
        </row>
        <row r="209">
          <cell r="A209" t="str">
            <v>A302401-000-002</v>
          </cell>
          <cell r="B209" t="str">
            <v>Prov. For Dev.(Oth)- GK 1 &amp; 2</v>
          </cell>
          <cell r="C209" t="str">
            <v>INR</v>
          </cell>
          <cell r="D209" t="str">
            <v>ASSET</v>
          </cell>
          <cell r="E209" t="str">
            <v>BALANCE SHEET</v>
          </cell>
          <cell r="F209" t="str">
            <v/>
          </cell>
          <cell r="G209" t="str">
            <v/>
          </cell>
          <cell r="H209" t="str">
            <v>CURRENT ASSETS, LOANS AND ADVANCES</v>
          </cell>
          <cell r="I209" t="str">
            <v>INVENTORIES</v>
          </cell>
          <cell r="J209" t="str">
            <v>WORK IN PROGRESS</v>
          </cell>
        </row>
        <row r="210">
          <cell r="A210" t="str">
            <v>A302401-000-003</v>
          </cell>
          <cell r="B210" t="str">
            <v>Prov. For Dev.(Oth)- Model Town</v>
          </cell>
          <cell r="C210" t="str">
            <v>INR</v>
          </cell>
          <cell r="D210" t="str">
            <v>ASSET</v>
          </cell>
          <cell r="E210" t="str">
            <v>BALANCE SHEET</v>
          </cell>
          <cell r="F210" t="str">
            <v/>
          </cell>
          <cell r="G210" t="str">
            <v/>
          </cell>
          <cell r="H210" t="str">
            <v>CURRENT ASSETS, LOANS AND ADVANCES</v>
          </cell>
          <cell r="I210" t="str">
            <v>INVENTORIES</v>
          </cell>
          <cell r="J210" t="str">
            <v>WORK IN PROGRESS</v>
          </cell>
        </row>
        <row r="211">
          <cell r="A211" t="str">
            <v>A302401-000-004</v>
          </cell>
          <cell r="B211" t="str">
            <v>Prov. For Dev.(Oth)- Temp. HUTMRNT Bnglr</v>
          </cell>
          <cell r="C211" t="str">
            <v>INR</v>
          </cell>
          <cell r="D211" t="str">
            <v>ASSET</v>
          </cell>
          <cell r="E211" t="str">
            <v>BALANCE SHEET</v>
          </cell>
          <cell r="F211" t="str">
            <v/>
          </cell>
          <cell r="G211" t="str">
            <v/>
          </cell>
          <cell r="H211" t="str">
            <v>CURRENT ASSETS, LOANS AND ADVANCES</v>
          </cell>
          <cell r="I211" t="str">
            <v>INVENTORIES</v>
          </cell>
          <cell r="J211" t="str">
            <v>WORK IN PROGRESS</v>
          </cell>
        </row>
        <row r="212">
          <cell r="A212" t="str">
            <v>A302401-000-005</v>
          </cell>
          <cell r="B212" t="str">
            <v>Prov. For Dev.(Oth)- ORCHARD TREE Plntn</v>
          </cell>
          <cell r="C212" t="str">
            <v>INR</v>
          </cell>
          <cell r="D212" t="str">
            <v>ASSET</v>
          </cell>
          <cell r="E212" t="str">
            <v>BALANCE SHEET</v>
          </cell>
          <cell r="F212" t="str">
            <v/>
          </cell>
          <cell r="G212" t="str">
            <v/>
          </cell>
          <cell r="H212" t="str">
            <v>CURRENT ASSETS, LOANS AND ADVANCES</v>
          </cell>
          <cell r="I212" t="str">
            <v>INVENTORIES</v>
          </cell>
          <cell r="J212" t="str">
            <v>WORK IN PROGRESS</v>
          </cell>
        </row>
        <row r="213">
          <cell r="A213" t="str">
            <v>A302401-000-006</v>
          </cell>
          <cell r="B213" t="str">
            <v>Prov. For Dev.(Oth)- Ankur Vihar</v>
          </cell>
          <cell r="C213" t="str">
            <v>INR</v>
          </cell>
          <cell r="D213" t="str">
            <v>ASSET</v>
          </cell>
          <cell r="E213" t="str">
            <v>BALANCE SHEET</v>
          </cell>
          <cell r="F213" t="str">
            <v/>
          </cell>
          <cell r="G213" t="str">
            <v/>
          </cell>
          <cell r="H213" t="str">
            <v>CURRENT ASSETS, LOANS AND ADVANCES</v>
          </cell>
          <cell r="I213" t="str">
            <v>INVENTORIES</v>
          </cell>
          <cell r="J213" t="str">
            <v>WORK IN PROGRESS</v>
          </cell>
        </row>
        <row r="214">
          <cell r="A214" t="str">
            <v>A302401-000-007</v>
          </cell>
          <cell r="B214" t="str">
            <v>Prov. For Dev.(Oth)- DG II</v>
          </cell>
          <cell r="C214" t="str">
            <v>INR</v>
          </cell>
          <cell r="D214" t="str">
            <v>ASSET</v>
          </cell>
          <cell r="E214" t="str">
            <v>BALANCE SHEET</v>
          </cell>
          <cell r="F214" t="str">
            <v/>
          </cell>
          <cell r="G214" t="str">
            <v/>
          </cell>
          <cell r="H214" t="str">
            <v>CURRENT ASSETS, LOANS AND ADVANCES</v>
          </cell>
          <cell r="I214" t="str">
            <v>INVENTORIES</v>
          </cell>
          <cell r="J214" t="str">
            <v>WORK IN PROGRESS</v>
          </cell>
        </row>
        <row r="215">
          <cell r="A215" t="str">
            <v>A302401-000-008</v>
          </cell>
          <cell r="B215" t="str">
            <v>Prov. For Dev.(Oth)- Faridabad Model Twn</v>
          </cell>
          <cell r="C215" t="str">
            <v>INR</v>
          </cell>
          <cell r="D215" t="str">
            <v>ASSET</v>
          </cell>
          <cell r="E215" t="str">
            <v>BALANCE SHEET</v>
          </cell>
          <cell r="F215" t="str">
            <v/>
          </cell>
          <cell r="G215" t="str">
            <v/>
          </cell>
          <cell r="H215" t="str">
            <v>CURRENT ASSETS, LOANS AND ADVANCES</v>
          </cell>
          <cell r="I215" t="str">
            <v>INVENTORIES</v>
          </cell>
          <cell r="J215" t="str">
            <v>WORK IN PROGRESS</v>
          </cell>
        </row>
        <row r="216">
          <cell r="A216" t="str">
            <v>A302402-000-000</v>
          </cell>
          <cell r="B216" t="str">
            <v>Prov. For Dev.(Qe)</v>
          </cell>
          <cell r="C216" t="str">
            <v>INR</v>
          </cell>
          <cell r="D216" t="str">
            <v>ASSET</v>
          </cell>
          <cell r="E216" t="str">
            <v>BALANCE SHEET</v>
          </cell>
          <cell r="F216" t="str">
            <v/>
          </cell>
          <cell r="G216" t="str">
            <v/>
          </cell>
          <cell r="H216" t="str">
            <v>CURRENT ASSETS, LOANS AND ADVANCES</v>
          </cell>
          <cell r="I216" t="str">
            <v>INVENTORIES</v>
          </cell>
          <cell r="J216" t="str">
            <v>WORK IN PROGRESS</v>
          </cell>
        </row>
        <row r="217">
          <cell r="A217" t="str">
            <v>A302402-000-017</v>
          </cell>
          <cell r="B217" t="str">
            <v>Prov. For Dev.(Qe)- Qutab Enclave 4</v>
          </cell>
          <cell r="C217" t="str">
            <v>INR</v>
          </cell>
          <cell r="D217" t="str">
            <v>ASSET</v>
          </cell>
          <cell r="E217" t="str">
            <v>BALANCE SHEET</v>
          </cell>
          <cell r="F217" t="str">
            <v/>
          </cell>
          <cell r="G217" t="str">
            <v/>
          </cell>
          <cell r="H217" t="str">
            <v>CURRENT ASSETS, LOANS AND ADVANCES</v>
          </cell>
          <cell r="I217" t="str">
            <v>INVENTORIES</v>
          </cell>
          <cell r="J217" t="str">
            <v>WORK IN PROGRESS</v>
          </cell>
        </row>
        <row r="218">
          <cell r="A218" t="str">
            <v>A302402-000-018</v>
          </cell>
          <cell r="B218" t="str">
            <v>Prov. For Dev.(Qe)- Qutab Enclave 5</v>
          </cell>
          <cell r="C218" t="str">
            <v>INR</v>
          </cell>
          <cell r="D218" t="str">
            <v>ASSET</v>
          </cell>
          <cell r="E218" t="str">
            <v>BALANCE SHEET</v>
          </cell>
          <cell r="F218" t="str">
            <v/>
          </cell>
          <cell r="G218" t="str">
            <v/>
          </cell>
          <cell r="H218" t="str">
            <v>CURRENT ASSETS, LOANS AND ADVANCES</v>
          </cell>
          <cell r="I218" t="str">
            <v>INVENTORIES</v>
          </cell>
          <cell r="J218" t="str">
            <v>WORK IN PROGRESS</v>
          </cell>
        </row>
        <row r="219">
          <cell r="A219" t="str">
            <v>A302402-000-066</v>
          </cell>
          <cell r="B219" t="str">
            <v>Prov. For Dev.(Qe)- Green Valley (Const)</v>
          </cell>
          <cell r="C219" t="str">
            <v>INR</v>
          </cell>
          <cell r="D219" t="str">
            <v>ASSET</v>
          </cell>
          <cell r="E219" t="str">
            <v>BALANCE SHEET</v>
          </cell>
          <cell r="F219" t="str">
            <v/>
          </cell>
          <cell r="G219" t="str">
            <v/>
          </cell>
          <cell r="H219" t="str">
            <v>CURRENT ASSETS, LOANS AND ADVANCES</v>
          </cell>
          <cell r="I219" t="str">
            <v>INVENTORIES</v>
          </cell>
          <cell r="J219" t="str">
            <v>WORK IN PROGRESS</v>
          </cell>
        </row>
        <row r="220">
          <cell r="A220" t="str">
            <v>A302402-000-109</v>
          </cell>
          <cell r="B220" t="str">
            <v>Prov. For Dev.(Qe)- Qutab Enclave</v>
          </cell>
          <cell r="C220" t="str">
            <v>INR</v>
          </cell>
          <cell r="D220" t="str">
            <v>ASSET</v>
          </cell>
          <cell r="E220" t="str">
            <v>BALANCE SHEET</v>
          </cell>
          <cell r="F220" t="str">
            <v/>
          </cell>
          <cell r="G220" t="str">
            <v/>
          </cell>
          <cell r="H220" t="str">
            <v>CURRENT ASSETS, LOANS AND ADVANCES</v>
          </cell>
          <cell r="I220" t="str">
            <v>INVENTORIES</v>
          </cell>
          <cell r="J220" t="str">
            <v>WORK IN PROGRESS</v>
          </cell>
        </row>
        <row r="221">
          <cell r="A221" t="str">
            <v>A302402-000-111</v>
          </cell>
          <cell r="B221" t="str">
            <v>Prov. For Dev.(Qe)- Cyber City I</v>
          </cell>
          <cell r="C221" t="str">
            <v>INR</v>
          </cell>
          <cell r="D221" t="str">
            <v>ASSET</v>
          </cell>
          <cell r="E221" t="str">
            <v>BALANCE SHEET</v>
          </cell>
          <cell r="F221" t="str">
            <v/>
          </cell>
          <cell r="G221" t="str">
            <v/>
          </cell>
          <cell r="H221" t="str">
            <v>CURRENT ASSETS, LOANS AND ADVANCES</v>
          </cell>
          <cell r="I221" t="str">
            <v>INVENTORIES</v>
          </cell>
          <cell r="J221" t="str">
            <v>WORK IN PROGRESS</v>
          </cell>
        </row>
        <row r="222">
          <cell r="A222" t="str">
            <v>A302403</v>
          </cell>
          <cell r="B222" t="str">
            <v>Development / Construction material</v>
          </cell>
          <cell r="C222" t="str">
            <v>INR</v>
          </cell>
          <cell r="D222" t="str">
            <v>ASSET</v>
          </cell>
          <cell r="E222" t="str">
            <v>BALANCE SHEET</v>
          </cell>
          <cell r="F222" t="str">
            <v/>
          </cell>
          <cell r="G222" t="str">
            <v/>
          </cell>
          <cell r="H222" t="str">
            <v>CURRENT ASSETS, LOANS AND ADVANCES</v>
          </cell>
          <cell r="I222" t="str">
            <v>INVENTORIES</v>
          </cell>
          <cell r="J222" t="str">
            <v>WORK IN PROGRESS</v>
          </cell>
        </row>
        <row r="223">
          <cell r="A223" t="str">
            <v>A302501</v>
          </cell>
          <cell r="B223" t="str">
            <v>Work In Progress- Plant &amp; Machinery</v>
          </cell>
          <cell r="C223" t="str">
            <v>INR</v>
          </cell>
          <cell r="D223" t="str">
            <v>ASSET</v>
          </cell>
          <cell r="E223" t="str">
            <v>BALANCE SHEET</v>
          </cell>
          <cell r="F223" t="str">
            <v/>
          </cell>
          <cell r="G223" t="str">
            <v/>
          </cell>
          <cell r="H223" t="str">
            <v>CURRENT ASSETS, LOANS AND ADVANCES</v>
          </cell>
          <cell r="I223" t="str">
            <v>INVENTORIES</v>
          </cell>
          <cell r="J223" t="str">
            <v>WORK IN PROGRESS</v>
          </cell>
        </row>
        <row r="224">
          <cell r="A224" t="str">
            <v>A302601</v>
          </cell>
          <cell r="B224" t="str">
            <v>Secured advances for  construction</v>
          </cell>
          <cell r="C224" t="str">
            <v>INR</v>
          </cell>
          <cell r="D224" t="str">
            <v>ASSET</v>
          </cell>
          <cell r="E224" t="str">
            <v>BALANCE SHEET</v>
          </cell>
          <cell r="F224" t="str">
            <v/>
          </cell>
          <cell r="G224" t="str">
            <v/>
          </cell>
          <cell r="H224" t="str">
            <v>CURRENT ASSETS, LOANS AND ADVANCES</v>
          </cell>
          <cell r="I224" t="str">
            <v>INVENTORIES</v>
          </cell>
          <cell r="J224" t="str">
            <v>WORK IN PROGRESS</v>
          </cell>
        </row>
        <row r="225">
          <cell r="A225" t="str">
            <v>A302701</v>
          </cell>
          <cell r="B225" t="str">
            <v>Scrutiny Fees</v>
          </cell>
          <cell r="C225" t="str">
            <v>INR</v>
          </cell>
          <cell r="D225" t="str">
            <v>ASSET</v>
          </cell>
          <cell r="E225" t="str">
            <v>BALANCE SHEET</v>
          </cell>
          <cell r="F225" t="str">
            <v/>
          </cell>
          <cell r="G225" t="str">
            <v/>
          </cell>
          <cell r="H225" t="str">
            <v>CURRENT ASSETS, LOANS AND ADVANCES</v>
          </cell>
          <cell r="I225" t="str">
            <v>INVENTORIES</v>
          </cell>
          <cell r="J225" t="str">
            <v>WORK IN PROGRESS</v>
          </cell>
        </row>
        <row r="226">
          <cell r="A226" t="str">
            <v>A303001</v>
          </cell>
          <cell r="B226" t="str">
            <v>Material -Imported</v>
          </cell>
          <cell r="C226" t="str">
            <v>INR</v>
          </cell>
          <cell r="D226" t="str">
            <v>ASSET</v>
          </cell>
          <cell r="E226" t="str">
            <v>BALANCE SHEET</v>
          </cell>
          <cell r="F226" t="str">
            <v/>
          </cell>
          <cell r="G226" t="str">
            <v/>
          </cell>
          <cell r="H226" t="str">
            <v>CURRENT ASSETS, LOANS AND ADVANCES</v>
          </cell>
          <cell r="I226" t="str">
            <v>INVENTORIES</v>
          </cell>
          <cell r="J226" t="str">
            <v>RAW MATERIALS</v>
          </cell>
        </row>
        <row r="227">
          <cell r="A227" t="str">
            <v>A303002</v>
          </cell>
          <cell r="B227" t="str">
            <v>Material At Site</v>
          </cell>
          <cell r="C227" t="str">
            <v>INR</v>
          </cell>
          <cell r="D227" t="str">
            <v>ASSET</v>
          </cell>
          <cell r="E227" t="str">
            <v>BALANCE SHEET</v>
          </cell>
          <cell r="F227" t="str">
            <v/>
          </cell>
          <cell r="G227" t="str">
            <v/>
          </cell>
          <cell r="H227" t="str">
            <v>CURRENT ASSETS, LOANS AND ADVANCES</v>
          </cell>
          <cell r="I227" t="str">
            <v>INVENTORIES</v>
          </cell>
          <cell r="J227" t="str">
            <v>RAW MATERIALS</v>
          </cell>
        </row>
        <row r="228">
          <cell r="A228" t="str">
            <v>A303003</v>
          </cell>
          <cell r="B228" t="str">
            <v>Material With Processors</v>
          </cell>
          <cell r="C228" t="str">
            <v>INR</v>
          </cell>
          <cell r="D228" t="str">
            <v>ASSET</v>
          </cell>
          <cell r="E228" t="str">
            <v>BALANCE SHEET</v>
          </cell>
          <cell r="F228" t="str">
            <v/>
          </cell>
          <cell r="G228" t="str">
            <v/>
          </cell>
          <cell r="H228" t="str">
            <v>CURRENT ASSETS, LOANS AND ADVANCES</v>
          </cell>
          <cell r="I228" t="str">
            <v>INVENTORIES</v>
          </cell>
          <cell r="J228" t="str">
            <v>RAW MATERIALS</v>
          </cell>
        </row>
        <row r="229">
          <cell r="A229" t="str">
            <v>A303004</v>
          </cell>
          <cell r="B229" t="str">
            <v>Material In Transit</v>
          </cell>
          <cell r="C229" t="str">
            <v>INR</v>
          </cell>
          <cell r="D229" t="str">
            <v>ASSET</v>
          </cell>
          <cell r="E229" t="str">
            <v>BALANCE SHEET</v>
          </cell>
          <cell r="F229" t="str">
            <v/>
          </cell>
          <cell r="G229" t="str">
            <v/>
          </cell>
          <cell r="H229" t="str">
            <v>CURRENT ASSETS, LOANS AND ADVANCES</v>
          </cell>
          <cell r="I229" t="str">
            <v>INVENTORIES</v>
          </cell>
          <cell r="J229" t="str">
            <v>STOCK IN TRANSIT</v>
          </cell>
        </row>
        <row r="230">
          <cell r="A230" t="str">
            <v>A303005</v>
          </cell>
          <cell r="B230" t="str">
            <v>Material At Close</v>
          </cell>
          <cell r="C230" t="str">
            <v>INR</v>
          </cell>
          <cell r="D230" t="str">
            <v>ASSET</v>
          </cell>
          <cell r="E230" t="str">
            <v>BALANCE SHEET</v>
          </cell>
          <cell r="F230" t="str">
            <v/>
          </cell>
          <cell r="G230" t="str">
            <v/>
          </cell>
          <cell r="H230" t="str">
            <v>CURRENT ASSETS, LOANS AND ADVANCES</v>
          </cell>
          <cell r="I230" t="str">
            <v>INVENTORIES</v>
          </cell>
          <cell r="J230" t="str">
            <v>FINISHED GOODS</v>
          </cell>
        </row>
        <row r="231">
          <cell r="A231" t="str">
            <v>A303999</v>
          </cell>
          <cell r="B231" t="str">
            <v>Stock Suspense</v>
          </cell>
          <cell r="C231" t="str">
            <v>INR</v>
          </cell>
          <cell r="D231" t="str">
            <v>ASSET</v>
          </cell>
          <cell r="E231" t="str">
            <v>BALANCE SHEET</v>
          </cell>
          <cell r="F231" t="str">
            <v/>
          </cell>
          <cell r="G231" t="str">
            <v>STOCK SUSPENSE</v>
          </cell>
          <cell r="H231" t="str">
            <v>CURRENT ASSETS, LOANS AND ADVANCES</v>
          </cell>
          <cell r="I231" t="str">
            <v>INVENTORIES</v>
          </cell>
          <cell r="J231" t="str">
            <v>STOCK IN TRANSIT</v>
          </cell>
        </row>
        <row r="232">
          <cell r="A232" t="str">
            <v>A304001</v>
          </cell>
          <cell r="B232" t="str">
            <v>Land- Stock</v>
          </cell>
          <cell r="C232" t="str">
            <v>INR</v>
          </cell>
          <cell r="D232" t="str">
            <v>ASSET</v>
          </cell>
          <cell r="E232" t="str">
            <v>BALANCE SHEET</v>
          </cell>
          <cell r="F232" t="str">
            <v/>
          </cell>
          <cell r="G232" t="str">
            <v/>
          </cell>
          <cell r="H232" t="str">
            <v>CURRENT ASSETS, LOANS AND ADVANCES</v>
          </cell>
          <cell r="I232" t="str">
            <v>INVENTORIES</v>
          </cell>
          <cell r="J232" t="str">
            <v>FINISHED GOODS</v>
          </cell>
        </row>
        <row r="233">
          <cell r="A233" t="str">
            <v>A304002</v>
          </cell>
          <cell r="B233" t="str">
            <v>Devleloped Plots</v>
          </cell>
          <cell r="C233" t="str">
            <v>INR</v>
          </cell>
          <cell r="D233" t="str">
            <v>ASSET</v>
          </cell>
          <cell r="E233" t="str">
            <v>BALANCE SHEET</v>
          </cell>
          <cell r="F233" t="str">
            <v/>
          </cell>
          <cell r="G233" t="str">
            <v/>
          </cell>
          <cell r="H233" t="str">
            <v>CURRENT ASSETS, LOANS AND ADVANCES</v>
          </cell>
          <cell r="I233" t="str">
            <v>INVENTORIES</v>
          </cell>
          <cell r="J233" t="str">
            <v>FINISHED GOODS</v>
          </cell>
        </row>
        <row r="234">
          <cell r="A234" t="str">
            <v>A304003</v>
          </cell>
          <cell r="B234" t="str">
            <v>Constructed Properties</v>
          </cell>
          <cell r="C234" t="str">
            <v>INR</v>
          </cell>
          <cell r="D234" t="str">
            <v>ASSET</v>
          </cell>
          <cell r="E234" t="str">
            <v>BALANCE SHEET</v>
          </cell>
          <cell r="F234" t="str">
            <v/>
          </cell>
          <cell r="G234" t="str">
            <v/>
          </cell>
          <cell r="H234" t="str">
            <v>CURRENT ASSETS, LOANS AND ADVANCES</v>
          </cell>
          <cell r="I234" t="str">
            <v>INVENTORIES</v>
          </cell>
          <cell r="J234" t="str">
            <v>FINISHED GOODS</v>
          </cell>
        </row>
        <row r="235">
          <cell r="A235" t="str">
            <v>A304004</v>
          </cell>
          <cell r="B235" t="str">
            <v>Rented Buildings (Leasehold)</v>
          </cell>
          <cell r="C235" t="str">
            <v>INR</v>
          </cell>
          <cell r="D235" t="str">
            <v>ASSET</v>
          </cell>
          <cell r="E235" t="str">
            <v>BALANCE SHEET</v>
          </cell>
          <cell r="F235" t="str">
            <v/>
          </cell>
          <cell r="G235" t="str">
            <v/>
          </cell>
          <cell r="H235" t="str">
            <v>CURRENT ASSETS, LOANS AND ADVANCES</v>
          </cell>
          <cell r="I235" t="str">
            <v>INVENTORIES</v>
          </cell>
          <cell r="J235" t="str">
            <v>FINISHED GOODS</v>
          </cell>
        </row>
        <row r="236">
          <cell r="A236" t="str">
            <v>A304005</v>
          </cell>
          <cell r="B236" t="str">
            <v>Rented Buildings (Free Hold)</v>
          </cell>
          <cell r="C236" t="str">
            <v>INR</v>
          </cell>
          <cell r="D236" t="str">
            <v>ASSET</v>
          </cell>
          <cell r="E236" t="str">
            <v>BALANCE SHEET</v>
          </cell>
          <cell r="F236" t="str">
            <v/>
          </cell>
          <cell r="G236" t="str">
            <v/>
          </cell>
          <cell r="H236" t="str">
            <v>CURRENT ASSETS, LOANS AND ADVANCES</v>
          </cell>
          <cell r="I236" t="str">
            <v>INVENTORIES</v>
          </cell>
          <cell r="J236" t="str">
            <v>FINISHED GOODS</v>
          </cell>
        </row>
        <row r="237">
          <cell r="A237" t="str">
            <v>A304006</v>
          </cell>
          <cell r="B237" t="str">
            <v>Finished Goods (Others)</v>
          </cell>
          <cell r="C237" t="str">
            <v>INR</v>
          </cell>
          <cell r="D237" t="str">
            <v>ASSET</v>
          </cell>
          <cell r="E237" t="str">
            <v>BALANCE SHEET</v>
          </cell>
          <cell r="F237" t="str">
            <v/>
          </cell>
          <cell r="G237" t="str">
            <v/>
          </cell>
          <cell r="H237" t="str">
            <v>CURRENT ASSETS, LOANS AND ADVANCES</v>
          </cell>
          <cell r="I237" t="str">
            <v>INVENTORIES</v>
          </cell>
          <cell r="J237" t="str">
            <v>FINISHED GOODS</v>
          </cell>
        </row>
        <row r="238">
          <cell r="A238" t="str">
            <v>A304007</v>
          </cell>
          <cell r="B238" t="str">
            <v>Stock of Shares &amp; Debentures</v>
          </cell>
          <cell r="C238" t="str">
            <v>INR</v>
          </cell>
          <cell r="D238" t="str">
            <v>ASSET</v>
          </cell>
          <cell r="E238" t="str">
            <v>BALANCE SHEET</v>
          </cell>
          <cell r="F238" t="str">
            <v/>
          </cell>
          <cell r="G238" t="str">
            <v/>
          </cell>
          <cell r="H238" t="str">
            <v>CURRENT ASSETS, LOANS AND ADVANCES</v>
          </cell>
          <cell r="I238" t="str">
            <v>INVENTORIES</v>
          </cell>
          <cell r="J238" t="str">
            <v>FINISHED GOODS</v>
          </cell>
        </row>
        <row r="239">
          <cell r="A239" t="str">
            <v>A304008</v>
          </cell>
          <cell r="B239" t="str">
            <v>Stock A/c</v>
          </cell>
          <cell r="C239" t="str">
            <v>INR</v>
          </cell>
          <cell r="D239" t="str">
            <v>ASSET</v>
          </cell>
          <cell r="E239" t="str">
            <v>BALANCE SHEET</v>
          </cell>
          <cell r="F239" t="str">
            <v/>
          </cell>
          <cell r="G239" t="str">
            <v/>
          </cell>
          <cell r="H239" t="str">
            <v>CURRENT ASSETS, LOANS AND ADVANCES</v>
          </cell>
          <cell r="I239" t="str">
            <v>INVENTORIES</v>
          </cell>
          <cell r="J239" t="str">
            <v>FINISHED GOODS</v>
          </cell>
        </row>
        <row r="240">
          <cell r="A240" t="str">
            <v>A305001</v>
          </cell>
          <cell r="B240" t="str">
            <v>Ernst mny/part pymt to pur land/cons pro</v>
          </cell>
          <cell r="C240" t="str">
            <v>INR</v>
          </cell>
          <cell r="D240" t="str">
            <v>ASSET</v>
          </cell>
          <cell r="E240" t="str">
            <v>BALANCE SHEET</v>
          </cell>
          <cell r="F240" t="str">
            <v/>
          </cell>
          <cell r="G240" t="str">
            <v/>
          </cell>
          <cell r="H240" t="str">
            <v>CURRENT ASSETS, LOANS AND ADVANCES</v>
          </cell>
          <cell r="I240" t="str">
            <v>INVENTORIES</v>
          </cell>
          <cell r="J240" t="str">
            <v>EARNEST MONEY PAID</v>
          </cell>
        </row>
        <row r="241">
          <cell r="A241" t="str">
            <v>A305002</v>
          </cell>
          <cell r="B241" t="str">
            <v>Earnst Mny paid undr agrmnt for dev rght</v>
          </cell>
          <cell r="C241" t="str">
            <v>INR</v>
          </cell>
          <cell r="D241" t="str">
            <v>ASSET</v>
          </cell>
          <cell r="E241" t="str">
            <v>BALANCE SHEET</v>
          </cell>
          <cell r="F241" t="str">
            <v/>
          </cell>
          <cell r="G241" t="str">
            <v/>
          </cell>
          <cell r="H241" t="str">
            <v>CURRENT ASSETS, LOANS AND ADVANCES</v>
          </cell>
          <cell r="I241" t="str">
            <v>INVENTORIES</v>
          </cell>
          <cell r="J241" t="str">
            <v>EARNEST MONEY PAID</v>
          </cell>
        </row>
        <row r="242">
          <cell r="A242" t="str">
            <v>A306001</v>
          </cell>
          <cell r="B242" t="str">
            <v>Land Purchase- Pending Adjustme</v>
          </cell>
          <cell r="C242" t="str">
            <v>INR</v>
          </cell>
          <cell r="D242" t="str">
            <v>ASSET</v>
          </cell>
          <cell r="E242" t="str">
            <v>BALANCE SHEET</v>
          </cell>
          <cell r="F242" t="str">
            <v/>
          </cell>
          <cell r="G242" t="str">
            <v/>
          </cell>
          <cell r="H242" t="str">
            <v>CURRENT ASSETS, LOANS AND ADVANCES</v>
          </cell>
          <cell r="I242" t="str">
            <v>INVENTORIES</v>
          </cell>
          <cell r="J242" t="str">
            <v>EARNEST MONEY PAID</v>
          </cell>
        </row>
        <row r="243">
          <cell r="A243" t="str">
            <v>A306002</v>
          </cell>
          <cell r="B243" t="str">
            <v>Land Purchase</v>
          </cell>
          <cell r="C243" t="str">
            <v>INR</v>
          </cell>
          <cell r="D243" t="str">
            <v>ASSET</v>
          </cell>
          <cell r="E243" t="str">
            <v>BALANCE SHEET</v>
          </cell>
          <cell r="F243" t="str">
            <v/>
          </cell>
          <cell r="G243" t="str">
            <v/>
          </cell>
          <cell r="H243" t="str">
            <v>CURRENT ASSETS, LOANS AND ADVANCES</v>
          </cell>
          <cell r="I243" t="str">
            <v>INVENTORIES</v>
          </cell>
          <cell r="J243" t="str">
            <v>EARNEST MONEY PAID</v>
          </cell>
        </row>
        <row r="244">
          <cell r="A244" t="str">
            <v>A307001</v>
          </cell>
          <cell r="B244" t="str">
            <v>Amount Pyble-Rented Prop Land</v>
          </cell>
          <cell r="C244" t="str">
            <v>INR</v>
          </cell>
          <cell r="D244" t="str">
            <v>ASSET</v>
          </cell>
          <cell r="E244" t="str">
            <v>BALANCE SHEET</v>
          </cell>
          <cell r="F244" t="str">
            <v/>
          </cell>
          <cell r="G244" t="str">
            <v/>
          </cell>
          <cell r="H244" t="str">
            <v>CURRENT ASSETS, LOANS AND ADVANCES</v>
          </cell>
          <cell r="I244" t="str">
            <v>INVENTORIES</v>
          </cell>
          <cell r="J244" t="str">
            <v>EARNEST MONEY PAID</v>
          </cell>
        </row>
        <row r="245">
          <cell r="A245" t="str">
            <v>A401001</v>
          </cell>
          <cell r="B245" t="str">
            <v>Sundry Debtors Secured</v>
          </cell>
          <cell r="C245" t="str">
            <v>INR</v>
          </cell>
          <cell r="D245" t="str">
            <v>ASSET</v>
          </cell>
          <cell r="E245" t="str">
            <v>BALANCE SHEET</v>
          </cell>
          <cell r="F245" t="str">
            <v/>
          </cell>
          <cell r="G245" t="str">
            <v/>
          </cell>
          <cell r="H245" t="str">
            <v>CURRENT ASSETS, LOANS AND ADVANCES</v>
          </cell>
          <cell r="I245" t="str">
            <v>SUNDRY DEBTORS</v>
          </cell>
          <cell r="J245" t="str">
            <v>SUNDRY DEBTORS</v>
          </cell>
        </row>
        <row r="246">
          <cell r="A246" t="str">
            <v>A401002</v>
          </cell>
          <cell r="B246" t="str">
            <v>Sundry Debtors (Group Companies)</v>
          </cell>
          <cell r="C246" t="str">
            <v>INR</v>
          </cell>
          <cell r="D246" t="str">
            <v>ASSET</v>
          </cell>
          <cell r="E246" t="str">
            <v>BALANCE SHEET</v>
          </cell>
          <cell r="F246" t="str">
            <v/>
          </cell>
          <cell r="G246" t="str">
            <v/>
          </cell>
          <cell r="H246" t="str">
            <v>CURRENT ASSETS, LOANS AND ADVANCES</v>
          </cell>
          <cell r="I246" t="str">
            <v>SUNDRY DEBTORS</v>
          </cell>
          <cell r="J246" t="str">
            <v>SUNDRY DEBTORS</v>
          </cell>
        </row>
        <row r="247">
          <cell r="A247" t="str">
            <v>A401003</v>
          </cell>
          <cell r="B247" t="str">
            <v>Sundry Debtors (Third Parties)</v>
          </cell>
          <cell r="C247" t="str">
            <v>INR</v>
          </cell>
          <cell r="D247" t="str">
            <v>ASSET</v>
          </cell>
          <cell r="E247" t="str">
            <v>BALANCE SHEET</v>
          </cell>
          <cell r="F247" t="str">
            <v>CUSTOMER RECEIVABLE A/C</v>
          </cell>
          <cell r="G247" t="str">
            <v/>
          </cell>
          <cell r="H247" t="str">
            <v>CURRENT ASSETS, LOANS AND ADVANCES</v>
          </cell>
          <cell r="I247" t="str">
            <v>SUNDRY DEBTORS</v>
          </cell>
          <cell r="J247" t="str">
            <v>SUNDRY DEBTORS</v>
          </cell>
        </row>
        <row r="248">
          <cell r="A248" t="str">
            <v>A401101</v>
          </cell>
          <cell r="B248" t="str">
            <v>Other Debtors</v>
          </cell>
          <cell r="C248" t="str">
            <v>INR</v>
          </cell>
          <cell r="D248" t="str">
            <v>ASSET</v>
          </cell>
          <cell r="E248" t="str">
            <v>BALANCE SHEET</v>
          </cell>
          <cell r="F248" t="str">
            <v/>
          </cell>
          <cell r="G248" t="str">
            <v/>
          </cell>
          <cell r="H248" t="str">
            <v>CURRENT ASSETS, LOANS AND ADVANCES</v>
          </cell>
          <cell r="I248" t="str">
            <v>SUNDRY DEBTORS</v>
          </cell>
          <cell r="J248" t="str">
            <v>SUNDRY DEBTORS</v>
          </cell>
        </row>
        <row r="249">
          <cell r="A249" t="str">
            <v>A401102</v>
          </cell>
          <cell r="B249" t="str">
            <v>Customer Suspense A/c - Receipt</v>
          </cell>
          <cell r="C249" t="str">
            <v>INR</v>
          </cell>
          <cell r="D249" t="str">
            <v>ASSET</v>
          </cell>
          <cell r="E249" t="str">
            <v>BALANCE SHEET</v>
          </cell>
          <cell r="F249" t="str">
            <v/>
          </cell>
          <cell r="G249" t="str">
            <v/>
          </cell>
          <cell r="H249" t="str">
            <v>CURRENT ASSETS, LOANS AND ADVANCES</v>
          </cell>
          <cell r="I249" t="str">
            <v>SUNDRY DEBTORS</v>
          </cell>
          <cell r="J249" t="str">
            <v>SUNDRY DEBTORS</v>
          </cell>
        </row>
        <row r="250">
          <cell r="A250" t="str">
            <v>A401201</v>
          </cell>
          <cell r="B250" t="str">
            <v>Debtors For Scrap</v>
          </cell>
          <cell r="C250" t="str">
            <v>INR</v>
          </cell>
          <cell r="D250" t="str">
            <v>ASSET</v>
          </cell>
          <cell r="E250" t="str">
            <v>BALANCE SHEET</v>
          </cell>
          <cell r="F250" t="str">
            <v/>
          </cell>
          <cell r="G250" t="str">
            <v/>
          </cell>
          <cell r="H250" t="str">
            <v>CURRENT ASSETS, LOANS AND ADVANCES</v>
          </cell>
          <cell r="I250" t="str">
            <v>SUNDRY DEBTORS</v>
          </cell>
          <cell r="J250" t="str">
            <v>SUNDRY DEBTORS</v>
          </cell>
        </row>
        <row r="251">
          <cell r="A251" t="str">
            <v>A401301</v>
          </cell>
          <cell r="B251" t="str">
            <v>Sundry Debtors - Electricity</v>
          </cell>
          <cell r="C251" t="str">
            <v>INR</v>
          </cell>
          <cell r="D251" t="str">
            <v>ASSET</v>
          </cell>
          <cell r="E251" t="str">
            <v>BALANCE SHEET</v>
          </cell>
          <cell r="F251" t="str">
            <v/>
          </cell>
          <cell r="G251" t="str">
            <v/>
          </cell>
          <cell r="H251" t="str">
            <v>CURRENT ASSETS, LOANS AND ADVANCES</v>
          </cell>
          <cell r="I251" t="str">
            <v>SUNDRY DEBTORS</v>
          </cell>
          <cell r="J251" t="str">
            <v>SUNDRY DEBTORS</v>
          </cell>
        </row>
        <row r="252">
          <cell r="A252" t="str">
            <v>A401302</v>
          </cell>
          <cell r="B252" t="str">
            <v>Sun. Debtors-Add Maint.</v>
          </cell>
          <cell r="C252" t="str">
            <v>INR</v>
          </cell>
          <cell r="D252" t="str">
            <v>ASSET</v>
          </cell>
          <cell r="E252" t="str">
            <v>BALANCE SHEET</v>
          </cell>
          <cell r="F252" t="str">
            <v/>
          </cell>
          <cell r="G252" t="str">
            <v/>
          </cell>
          <cell r="H252" t="str">
            <v>CURRENT ASSETS, LOANS AND ADVANCES</v>
          </cell>
          <cell r="I252" t="str">
            <v>SUNDRY DEBTORS</v>
          </cell>
          <cell r="J252" t="str">
            <v>SUNDRY DEBTORS</v>
          </cell>
        </row>
        <row r="253">
          <cell r="A253" t="str">
            <v>A401303</v>
          </cell>
          <cell r="B253" t="str">
            <v>Sundry Debtors-Promotions</v>
          </cell>
          <cell r="C253" t="str">
            <v>INR</v>
          </cell>
          <cell r="D253" t="str">
            <v>ASSET</v>
          </cell>
          <cell r="E253" t="str">
            <v>BALANCE SHEET</v>
          </cell>
          <cell r="F253" t="str">
            <v/>
          </cell>
          <cell r="G253" t="str">
            <v/>
          </cell>
          <cell r="H253" t="str">
            <v>CURRENT ASSETS, LOANS AND ADVANCES</v>
          </cell>
          <cell r="I253" t="str">
            <v>SUNDRY DEBTORS</v>
          </cell>
          <cell r="J253" t="str">
            <v>SUNDRY DEBTORS</v>
          </cell>
        </row>
        <row r="254">
          <cell r="A254" t="str">
            <v>A401304</v>
          </cell>
          <cell r="B254" t="str">
            <v>Sundry Debtors-Circulation</v>
          </cell>
          <cell r="C254" t="str">
            <v>INR</v>
          </cell>
          <cell r="D254" t="str">
            <v>ASSET</v>
          </cell>
          <cell r="E254" t="str">
            <v>BALANCE SHEET</v>
          </cell>
          <cell r="F254" t="str">
            <v/>
          </cell>
          <cell r="G254" t="str">
            <v/>
          </cell>
          <cell r="H254" t="str">
            <v>CURRENT ASSETS, LOANS AND ADVANCES</v>
          </cell>
          <cell r="I254" t="str">
            <v>SUNDRY DEBTORS</v>
          </cell>
          <cell r="J254" t="str">
            <v>SUNDRY DEBTORS</v>
          </cell>
        </row>
        <row r="255">
          <cell r="A255" t="str">
            <v>A401305</v>
          </cell>
          <cell r="B255" t="str">
            <v>Subscription Receivable</v>
          </cell>
          <cell r="C255" t="str">
            <v>INR</v>
          </cell>
          <cell r="D255" t="str">
            <v>ASSET</v>
          </cell>
          <cell r="E255" t="str">
            <v>BALANCE SHEET</v>
          </cell>
          <cell r="F255" t="str">
            <v/>
          </cell>
          <cell r="G255" t="str">
            <v/>
          </cell>
          <cell r="H255" t="str">
            <v>CURRENT ASSETS, LOANS AND ADVANCES</v>
          </cell>
          <cell r="I255" t="str">
            <v>SUNDRY DEBTORS</v>
          </cell>
          <cell r="J255" t="str">
            <v>SUNDRY DEBTORS</v>
          </cell>
        </row>
        <row r="256">
          <cell r="A256" t="str">
            <v>A401401</v>
          </cell>
          <cell r="B256" t="str">
            <v>Service Tax Receivable - Customers</v>
          </cell>
          <cell r="C256" t="str">
            <v>INR</v>
          </cell>
          <cell r="D256" t="str">
            <v>ASSET</v>
          </cell>
          <cell r="E256" t="str">
            <v>BALANCE SHEET</v>
          </cell>
          <cell r="F256" t="str">
            <v/>
          </cell>
          <cell r="G256" t="str">
            <v/>
          </cell>
          <cell r="H256" t="str">
            <v>CURRENT ASSETS, LOANS AND ADVANCES</v>
          </cell>
          <cell r="I256" t="str">
            <v>SUNDRY DEBTORS</v>
          </cell>
          <cell r="J256" t="str">
            <v>SUNDRY DEBTORS</v>
          </cell>
        </row>
        <row r="257">
          <cell r="A257" t="str">
            <v>A401402</v>
          </cell>
          <cell r="B257" t="str">
            <v>SERVICE TAX SUPPLIERS (PROV. PAYABLE)</v>
          </cell>
          <cell r="C257" t="str">
            <v>INR</v>
          </cell>
          <cell r="D257" t="str">
            <v>ASSET</v>
          </cell>
          <cell r="E257" t="str">
            <v>BALANCE SHEET</v>
          </cell>
          <cell r="F257" t="str">
            <v>INPUTTAX</v>
          </cell>
          <cell r="G257" t="str">
            <v/>
          </cell>
          <cell r="H257" t="str">
            <v>CURRENT ASSETS, LOANS AND ADVANCES</v>
          </cell>
          <cell r="I257" t="str">
            <v>SUNDRY DEBTORS</v>
          </cell>
          <cell r="J257" t="str">
            <v>SUNDRY DEBTORS</v>
          </cell>
        </row>
        <row r="258">
          <cell r="A258" t="str">
            <v>A401403</v>
          </cell>
          <cell r="B258" t="str">
            <v>SERVICE TAX SUPPLIERS (ACTU. PAYABLE)</v>
          </cell>
          <cell r="C258" t="str">
            <v>INR</v>
          </cell>
          <cell r="D258" t="str">
            <v>ASSET</v>
          </cell>
          <cell r="E258" t="str">
            <v>BALANCE SHEET</v>
          </cell>
          <cell r="F258" t="str">
            <v>INPUTTAX</v>
          </cell>
          <cell r="G258" t="str">
            <v/>
          </cell>
          <cell r="H258" t="str">
            <v>CURRENT ASSETS, LOANS AND ADVANCES</v>
          </cell>
          <cell r="I258" t="str">
            <v>SUNDRY DEBTORS</v>
          </cell>
          <cell r="J258" t="str">
            <v>SUNDRY DEBTORS</v>
          </cell>
        </row>
        <row r="259">
          <cell r="A259" t="str">
            <v>A401404</v>
          </cell>
          <cell r="B259" t="str">
            <v>Cenvat Receivable on Service Tax</v>
          </cell>
          <cell r="C259" t="str">
            <v>INR</v>
          </cell>
          <cell r="D259" t="str">
            <v>ASSET</v>
          </cell>
          <cell r="E259" t="str">
            <v>BALANCE SHEET</v>
          </cell>
          <cell r="F259" t="str">
            <v/>
          </cell>
          <cell r="G259" t="str">
            <v/>
          </cell>
          <cell r="H259" t="str">
            <v>CURRENT ASSETS, LOANS AND ADVANCES</v>
          </cell>
          <cell r="I259" t="str">
            <v>SUNDRY DEBTORS</v>
          </cell>
          <cell r="J259" t="str">
            <v>SUNDRY DEBTORS</v>
          </cell>
        </row>
        <row r="260">
          <cell r="A260" t="str">
            <v>A401405</v>
          </cell>
          <cell r="B260" t="str">
            <v>Cenvat Receivable on Edu. Cess</v>
          </cell>
          <cell r="C260" t="str">
            <v>INR</v>
          </cell>
          <cell r="D260" t="str">
            <v>ASSET</v>
          </cell>
          <cell r="E260" t="str">
            <v>BALANCE SHEET</v>
          </cell>
          <cell r="F260" t="str">
            <v/>
          </cell>
          <cell r="G260" t="str">
            <v/>
          </cell>
          <cell r="H260" t="str">
            <v>CURRENT ASSETS, LOANS AND ADVANCES</v>
          </cell>
          <cell r="I260" t="str">
            <v>SUNDRY DEBTORS</v>
          </cell>
          <cell r="J260" t="str">
            <v>SUNDRY DEBTORS</v>
          </cell>
        </row>
        <row r="261">
          <cell r="A261" t="str">
            <v>A401406</v>
          </cell>
          <cell r="B261" t="str">
            <v>Cenvat Receivable on S &amp; HE Cess</v>
          </cell>
          <cell r="C261" t="str">
            <v>INR</v>
          </cell>
          <cell r="D261" t="str">
            <v>ASSET</v>
          </cell>
          <cell r="E261" t="str">
            <v>BALANCE SHEET</v>
          </cell>
          <cell r="F261" t="str">
            <v/>
          </cell>
          <cell r="G261" t="str">
            <v/>
          </cell>
          <cell r="H261" t="str">
            <v>CURRENT ASSETS, LOANS AND ADVANCES</v>
          </cell>
          <cell r="I261" t="str">
            <v>SUNDRY DEBTORS</v>
          </cell>
          <cell r="J261" t="str">
            <v>SUNDRY DEBTORS</v>
          </cell>
        </row>
        <row r="262">
          <cell r="A262" t="str">
            <v>A401407</v>
          </cell>
          <cell r="B262" t="str">
            <v>Consolidated Input Tax (Service Tax)</v>
          </cell>
          <cell r="C262" t="str">
            <v>INR</v>
          </cell>
          <cell r="D262" t="str">
            <v>ASSET</v>
          </cell>
          <cell r="E262" t="str">
            <v>BALANCE SHEET</v>
          </cell>
          <cell r="F262" t="str">
            <v/>
          </cell>
          <cell r="G262" t="str">
            <v/>
          </cell>
          <cell r="H262" t="str">
            <v>CURRENT ASSETS, LOANS AND ADVANCES</v>
          </cell>
          <cell r="I262" t="str">
            <v>SUNDRY DEBTORS</v>
          </cell>
          <cell r="J262" t="str">
            <v>SUNDRY DEBTORS</v>
          </cell>
        </row>
        <row r="263">
          <cell r="A263" t="str">
            <v>A401408</v>
          </cell>
          <cell r="B263" t="str">
            <v>Education Cess - Rentals</v>
          </cell>
          <cell r="C263" t="str">
            <v>INR</v>
          </cell>
          <cell r="D263" t="str">
            <v>ASSET</v>
          </cell>
          <cell r="E263" t="str">
            <v>BALANCE SHEET</v>
          </cell>
          <cell r="F263" t="str">
            <v/>
          </cell>
          <cell r="G263" t="str">
            <v/>
          </cell>
          <cell r="H263" t="str">
            <v>CURRENT ASSETS, LOANS AND ADVANCES</v>
          </cell>
          <cell r="I263" t="str">
            <v>SUNDRY DEBTORS</v>
          </cell>
          <cell r="J263" t="str">
            <v>SUNDRY DEBTORS</v>
          </cell>
        </row>
        <row r="264">
          <cell r="A264" t="str">
            <v>A401409</v>
          </cell>
          <cell r="B264" t="str">
            <v>Input Credit-Capital Goods</v>
          </cell>
          <cell r="C264" t="str">
            <v>INR</v>
          </cell>
          <cell r="D264" t="str">
            <v>ASSET</v>
          </cell>
          <cell r="E264" t="str">
            <v>BALANCE SHEET</v>
          </cell>
          <cell r="F264" t="str">
            <v/>
          </cell>
          <cell r="G264" t="str">
            <v/>
          </cell>
          <cell r="H264" t="str">
            <v>CURRENT ASSETS, LOANS AND ADVANCES</v>
          </cell>
          <cell r="I264" t="str">
            <v>SUNDRY DEBTORS</v>
          </cell>
          <cell r="J264" t="str">
            <v>SUNDRY DEBTORS</v>
          </cell>
        </row>
        <row r="265">
          <cell r="A265" t="str">
            <v>A401410</v>
          </cell>
          <cell r="B265" t="str">
            <v>Input Service Tax - Rentals</v>
          </cell>
          <cell r="C265" t="str">
            <v>INR</v>
          </cell>
          <cell r="D265" t="str">
            <v>ASSET</v>
          </cell>
          <cell r="E265" t="str">
            <v>BALANCE SHEET</v>
          </cell>
          <cell r="F265" t="str">
            <v/>
          </cell>
          <cell r="G265" t="str">
            <v/>
          </cell>
          <cell r="H265" t="str">
            <v>CURRENT ASSETS, LOANS AND ADVANCES</v>
          </cell>
          <cell r="I265" t="str">
            <v>SUNDRY DEBTORS</v>
          </cell>
          <cell r="J265" t="str">
            <v>SUNDRY DEBTORS</v>
          </cell>
        </row>
        <row r="266">
          <cell r="A266" t="str">
            <v>A401411</v>
          </cell>
          <cell r="B266" t="str">
            <v>Secondary &amp; Higher Educatin Cess-Rentals</v>
          </cell>
          <cell r="C266" t="str">
            <v>INR</v>
          </cell>
          <cell r="D266" t="str">
            <v>ASSET</v>
          </cell>
          <cell r="E266" t="str">
            <v>BALANCE SHEET</v>
          </cell>
          <cell r="F266" t="str">
            <v/>
          </cell>
          <cell r="G266" t="str">
            <v/>
          </cell>
          <cell r="H266" t="str">
            <v>CURRENT ASSETS, LOANS AND ADVANCES</v>
          </cell>
          <cell r="I266" t="str">
            <v>SUNDRY DEBTORS</v>
          </cell>
          <cell r="J266" t="str">
            <v>SUNDRY DEBTORS</v>
          </cell>
        </row>
        <row r="267">
          <cell r="A267" t="str">
            <v>A401501</v>
          </cell>
          <cell r="B267" t="str">
            <v>Retention Money With Customer</v>
          </cell>
          <cell r="C267" t="str">
            <v>INR</v>
          </cell>
          <cell r="D267" t="str">
            <v>ASSET</v>
          </cell>
          <cell r="E267" t="str">
            <v>BALANCE SHEET</v>
          </cell>
          <cell r="F267" t="str">
            <v/>
          </cell>
          <cell r="G267" t="str">
            <v/>
          </cell>
          <cell r="H267" t="str">
            <v>CURRENT ASSETS, LOANS AND ADVANCES</v>
          </cell>
          <cell r="I267" t="str">
            <v>SUNDRY DEBTORS</v>
          </cell>
          <cell r="J267" t="str">
            <v>SUNDRY DEBTORS</v>
          </cell>
        </row>
        <row r="268">
          <cell r="A268" t="str">
            <v>A467823</v>
          </cell>
          <cell r="B268" t="str">
            <v>stock sit</v>
          </cell>
          <cell r="C268" t="str">
            <v>INR</v>
          </cell>
          <cell r="D268" t="str">
            <v>ASSET</v>
          </cell>
          <cell r="E268" t="str">
            <v>BALANCE SHEET</v>
          </cell>
          <cell r="F268" t="str">
            <v/>
          </cell>
          <cell r="G268" t="str">
            <v>STOCK TRANSFER SIT</v>
          </cell>
          <cell r="H268" t="str">
            <v>CURRENT ASSETS, LOANS AND ADVANCES</v>
          </cell>
          <cell r="I268" t="str">
            <v>OTHER CURRENT ASSETS</v>
          </cell>
          <cell r="J268" t="str">
            <v>OTHER CURRENT ASSETS</v>
          </cell>
        </row>
        <row r="269">
          <cell r="A269" t="str">
            <v>A501001-000</v>
          </cell>
          <cell r="B269" t="str">
            <v>Loans (Gr Co)</v>
          </cell>
          <cell r="C269" t="str">
            <v>INR</v>
          </cell>
          <cell r="D269" t="str">
            <v>ASSET</v>
          </cell>
          <cell r="E269" t="str">
            <v>BALANCE SHEET</v>
          </cell>
          <cell r="F269" t="str">
            <v/>
          </cell>
          <cell r="G269" t="str">
            <v/>
          </cell>
          <cell r="H269" t="str">
            <v>CURRENT ASSETS, LOANS AND ADVANCES</v>
          </cell>
          <cell r="I269" t="str">
            <v>LOANS AND ADVANCES</v>
          </cell>
          <cell r="J269" t="str">
            <v>LOANS</v>
          </cell>
        </row>
        <row r="270">
          <cell r="A270" t="str">
            <v>A501001-010</v>
          </cell>
          <cell r="B270" t="str">
            <v>Loans (Gr Co)-DLF Ltd Cnstr</v>
          </cell>
          <cell r="C270" t="str">
            <v>INR</v>
          </cell>
          <cell r="D270" t="str">
            <v>ASSET</v>
          </cell>
          <cell r="E270" t="str">
            <v>BALANCE SHEET</v>
          </cell>
          <cell r="F270" t="str">
            <v/>
          </cell>
          <cell r="G270" t="str">
            <v/>
          </cell>
          <cell r="H270" t="str">
            <v>CURRENT ASSETS, LOANS AND ADVANCES</v>
          </cell>
          <cell r="I270" t="str">
            <v>LOANS AND ADVANCES</v>
          </cell>
          <cell r="J270" t="str">
            <v>LOANS</v>
          </cell>
        </row>
        <row r="271">
          <cell r="A271" t="str">
            <v>A501001-020</v>
          </cell>
          <cell r="B271" t="str">
            <v>Loans (Gr Co)- DEDL</v>
          </cell>
          <cell r="C271" t="str">
            <v>INR</v>
          </cell>
          <cell r="D271" t="str">
            <v>ASSET</v>
          </cell>
          <cell r="E271" t="str">
            <v>BALANCE SHEET</v>
          </cell>
          <cell r="F271" t="str">
            <v/>
          </cell>
          <cell r="G271" t="str">
            <v/>
          </cell>
          <cell r="H271" t="str">
            <v>CURRENT ASSETS, LOANS AND ADVANCES</v>
          </cell>
          <cell r="I271" t="str">
            <v>LOANS AND ADVANCES</v>
          </cell>
          <cell r="J271" t="str">
            <v>LOANS</v>
          </cell>
        </row>
        <row r="272">
          <cell r="A272" t="str">
            <v>A501001-076</v>
          </cell>
          <cell r="B272" t="str">
            <v>Loans (Gr Co)- Dlf Info City(Kolkata)</v>
          </cell>
          <cell r="C272" t="str">
            <v>INR</v>
          </cell>
          <cell r="D272" t="str">
            <v>ASSET</v>
          </cell>
          <cell r="E272" t="str">
            <v>BALANCE SHEET</v>
          </cell>
          <cell r="F272" t="str">
            <v/>
          </cell>
          <cell r="G272" t="str">
            <v/>
          </cell>
          <cell r="H272" t="str">
            <v>CURRENT ASSETS, LOANS AND ADVANCES</v>
          </cell>
          <cell r="I272" t="str">
            <v>LOANS AND ADVANCES</v>
          </cell>
          <cell r="J272" t="str">
            <v>LOANS</v>
          </cell>
        </row>
        <row r="273">
          <cell r="A273" t="str">
            <v>A501001-101</v>
          </cell>
          <cell r="B273" t="str">
            <v>Loans (Gr Co)-DLF Ltd</v>
          </cell>
          <cell r="C273" t="str">
            <v>INR</v>
          </cell>
          <cell r="D273" t="str">
            <v>ASSET</v>
          </cell>
          <cell r="E273" t="str">
            <v>BALANCE SHEET</v>
          </cell>
          <cell r="F273" t="str">
            <v/>
          </cell>
          <cell r="G273" t="str">
            <v/>
          </cell>
          <cell r="H273" t="str">
            <v>CURRENT ASSETS, LOANS AND ADVANCES</v>
          </cell>
          <cell r="I273" t="str">
            <v>LOANS AND ADVANCES</v>
          </cell>
          <cell r="J273" t="str">
            <v>LOANS</v>
          </cell>
        </row>
        <row r="274">
          <cell r="A274" t="str">
            <v>A501001-274</v>
          </cell>
          <cell r="B274" t="str">
            <v>Loans (Gr Co)-DRDL</v>
          </cell>
          <cell r="C274" t="str">
            <v>INR</v>
          </cell>
          <cell r="D274" t="str">
            <v>ASSET</v>
          </cell>
          <cell r="E274" t="str">
            <v>BALANCE SHEET</v>
          </cell>
          <cell r="F274" t="str">
            <v/>
          </cell>
          <cell r="G274" t="str">
            <v/>
          </cell>
          <cell r="H274" t="str">
            <v>CURRENT ASSETS, LOANS AND ADVANCES</v>
          </cell>
          <cell r="I274" t="str">
            <v>LOANS AND ADVANCES</v>
          </cell>
          <cell r="J274" t="str">
            <v>LOANS</v>
          </cell>
        </row>
        <row r="275">
          <cell r="A275" t="str">
            <v>A501001-278</v>
          </cell>
          <cell r="B275" t="str">
            <v>Loans (Gr Co)-DHDL</v>
          </cell>
          <cell r="C275" t="str">
            <v>INR</v>
          </cell>
          <cell r="D275" t="str">
            <v>ASSET</v>
          </cell>
          <cell r="E275" t="str">
            <v>BALANCE SHEET</v>
          </cell>
          <cell r="F275" t="str">
            <v/>
          </cell>
          <cell r="G275" t="str">
            <v/>
          </cell>
          <cell r="H275" t="str">
            <v>CURRENT ASSETS, LOANS AND ADVANCES</v>
          </cell>
          <cell r="I275" t="str">
            <v>LOANS AND ADVANCES</v>
          </cell>
          <cell r="J275" t="str">
            <v>LOANS</v>
          </cell>
        </row>
        <row r="276">
          <cell r="A276" t="str">
            <v>A501001-279</v>
          </cell>
          <cell r="B276" t="str">
            <v>Loans (Gr Co)-DCDL</v>
          </cell>
          <cell r="C276" t="str">
            <v>INR</v>
          </cell>
          <cell r="D276" t="str">
            <v>ASSET</v>
          </cell>
          <cell r="E276" t="str">
            <v>BALANCE SHEET</v>
          </cell>
          <cell r="F276" t="str">
            <v/>
          </cell>
          <cell r="G276" t="str">
            <v/>
          </cell>
          <cell r="H276" t="str">
            <v>CURRENT ASSETS, LOANS AND ADVANCES</v>
          </cell>
          <cell r="I276" t="str">
            <v>LOANS AND ADVANCES</v>
          </cell>
          <cell r="J276" t="str">
            <v>LOANS</v>
          </cell>
        </row>
        <row r="277">
          <cell r="A277" t="str">
            <v>A501001-280</v>
          </cell>
          <cell r="B277" t="str">
            <v>Loans (Gr Co)-Cee Pee Maint Srv L</v>
          </cell>
          <cell r="C277" t="str">
            <v>INR</v>
          </cell>
          <cell r="D277" t="str">
            <v>ASSET</v>
          </cell>
          <cell r="E277" t="str">
            <v>BALANCE SHEET</v>
          </cell>
          <cell r="F277" t="str">
            <v/>
          </cell>
          <cell r="G277" t="str">
            <v/>
          </cell>
          <cell r="H277" t="str">
            <v>CURRENT ASSETS, LOANS AND ADVANCES</v>
          </cell>
          <cell r="I277" t="str">
            <v>LOANS AND ADVANCES</v>
          </cell>
          <cell r="J277" t="str">
            <v>LOANS</v>
          </cell>
        </row>
        <row r="278">
          <cell r="A278" t="str">
            <v>A501001-282</v>
          </cell>
          <cell r="B278" t="str">
            <v>Loans (Gr Co)-Silver Oaks Prop Mgt Srv P</v>
          </cell>
          <cell r="C278" t="str">
            <v>INR</v>
          </cell>
          <cell r="D278" t="str">
            <v>ASSET</v>
          </cell>
          <cell r="E278" t="str">
            <v>BALANCE SHEET</v>
          </cell>
          <cell r="F278" t="str">
            <v/>
          </cell>
          <cell r="G278" t="str">
            <v/>
          </cell>
          <cell r="H278" t="str">
            <v>CURRENT ASSETS, LOANS AND ADVANCES</v>
          </cell>
          <cell r="I278" t="str">
            <v>LOANS AND ADVANCES</v>
          </cell>
          <cell r="J278" t="str">
            <v>LOANS</v>
          </cell>
        </row>
        <row r="279">
          <cell r="A279" t="str">
            <v>A501001-289</v>
          </cell>
          <cell r="B279" t="str">
            <v>Loans (Gr Co)-Atria Partners</v>
          </cell>
          <cell r="C279" t="str">
            <v>INR</v>
          </cell>
          <cell r="D279" t="str">
            <v>ASSET</v>
          </cell>
          <cell r="E279" t="str">
            <v>BALANCE SHEET</v>
          </cell>
          <cell r="F279" t="str">
            <v/>
          </cell>
          <cell r="G279" t="str">
            <v/>
          </cell>
          <cell r="H279" t="str">
            <v>CURRENT ASSETS, LOANS AND ADVANCES</v>
          </cell>
          <cell r="I279" t="str">
            <v>LOANS AND ADVANCES</v>
          </cell>
          <cell r="J279" t="str">
            <v>LOANS</v>
          </cell>
        </row>
        <row r="280">
          <cell r="A280" t="str">
            <v>A501001-291</v>
          </cell>
          <cell r="B280" t="str">
            <v>Loans (Gr Co)-Renkon Partners</v>
          </cell>
          <cell r="C280" t="str">
            <v>INR</v>
          </cell>
          <cell r="D280" t="str">
            <v>ASSET</v>
          </cell>
          <cell r="E280" t="str">
            <v>BALANCE SHEET</v>
          </cell>
          <cell r="F280" t="str">
            <v/>
          </cell>
          <cell r="G280" t="str">
            <v/>
          </cell>
          <cell r="H280" t="str">
            <v>CURRENT ASSETS, LOANS AND ADVANCES</v>
          </cell>
          <cell r="I280" t="str">
            <v>LOANS AND ADVANCES</v>
          </cell>
          <cell r="J280" t="str">
            <v>LOANS</v>
          </cell>
        </row>
        <row r="281">
          <cell r="A281" t="str">
            <v>A501001-292</v>
          </cell>
          <cell r="B281" t="str">
            <v>Loans (Gr Co)-Plaza Partners</v>
          </cell>
          <cell r="C281" t="str">
            <v>INR</v>
          </cell>
          <cell r="D281" t="str">
            <v>ASSET</v>
          </cell>
          <cell r="E281" t="str">
            <v>BALANCE SHEET</v>
          </cell>
          <cell r="F281" t="str">
            <v/>
          </cell>
          <cell r="G281" t="str">
            <v/>
          </cell>
          <cell r="H281" t="str">
            <v>CURRENT ASSETS, LOANS AND ADVANCES</v>
          </cell>
          <cell r="I281" t="str">
            <v>LOANS AND ADVANCES</v>
          </cell>
          <cell r="J281" t="str">
            <v>LOANS</v>
          </cell>
        </row>
        <row r="282">
          <cell r="A282" t="str">
            <v>A501001-299</v>
          </cell>
          <cell r="B282" t="str">
            <v>Loans (Gr Co)- DLF Cyber City Dev L</v>
          </cell>
          <cell r="C282" t="str">
            <v>INR</v>
          </cell>
          <cell r="D282" t="str">
            <v>ASSET</v>
          </cell>
          <cell r="E282" t="str">
            <v>BALANCE SHEET</v>
          </cell>
          <cell r="F282" t="str">
            <v/>
          </cell>
          <cell r="G282" t="str">
            <v/>
          </cell>
          <cell r="H282" t="str">
            <v>CURRENT ASSETS, LOANS AND ADVANCES</v>
          </cell>
          <cell r="I282" t="str">
            <v>LOANS AND ADVANCES</v>
          </cell>
          <cell r="J282" t="str">
            <v>LOANS</v>
          </cell>
        </row>
        <row r="283">
          <cell r="A283" t="str">
            <v>A501001-305</v>
          </cell>
          <cell r="B283" t="str">
            <v>Loans (Gr Co)-Prompt Real Estate P L</v>
          </cell>
          <cell r="C283" t="str">
            <v>INR</v>
          </cell>
          <cell r="D283" t="str">
            <v>ASSET</v>
          </cell>
          <cell r="E283" t="str">
            <v>BALANCE SHEET</v>
          </cell>
          <cell r="F283" t="str">
            <v/>
          </cell>
          <cell r="G283" t="str">
            <v/>
          </cell>
          <cell r="H283" t="str">
            <v>CURRENT ASSETS, LOANS AND ADVANCES</v>
          </cell>
          <cell r="I283" t="str">
            <v>LOANS AND ADVANCES</v>
          </cell>
          <cell r="J283" t="str">
            <v>LOANS</v>
          </cell>
        </row>
        <row r="284">
          <cell r="A284" t="str">
            <v>A501001-321</v>
          </cell>
          <cell r="B284" t="str">
            <v>Loans (Gr Co)- Passion Buil &amp; Dev P Ltd</v>
          </cell>
          <cell r="C284" t="str">
            <v>INR</v>
          </cell>
          <cell r="D284" t="str">
            <v>ASSET</v>
          </cell>
          <cell r="E284" t="str">
            <v>BALANCE SHEET</v>
          </cell>
          <cell r="F284" t="str">
            <v/>
          </cell>
          <cell r="G284" t="str">
            <v/>
          </cell>
          <cell r="H284" t="str">
            <v>CURRENT ASSETS, LOANS AND ADVANCES</v>
          </cell>
          <cell r="I284" t="str">
            <v>LOANS AND ADVANCES</v>
          </cell>
          <cell r="J284" t="str">
            <v>LOANS</v>
          </cell>
        </row>
        <row r="285">
          <cell r="A285" t="str">
            <v>A501001-325</v>
          </cell>
          <cell r="B285" t="str">
            <v>Loans (Gr Co)-Edward Keventer</v>
          </cell>
          <cell r="C285" t="str">
            <v>INR</v>
          </cell>
          <cell r="D285" t="str">
            <v>ASSET</v>
          </cell>
          <cell r="E285" t="str">
            <v>BALANCE SHEET</v>
          </cell>
          <cell r="F285" t="str">
            <v/>
          </cell>
          <cell r="G285" t="str">
            <v/>
          </cell>
          <cell r="H285" t="str">
            <v>CURRENT ASSETS, LOANS AND ADVANCES</v>
          </cell>
          <cell r="I285" t="str">
            <v>LOANS AND ADVANCES</v>
          </cell>
          <cell r="J285" t="str">
            <v>LOANS</v>
          </cell>
        </row>
        <row r="286">
          <cell r="A286" t="str">
            <v>A501001-419</v>
          </cell>
          <cell r="B286" t="str">
            <v>Loans (Gr Co)-Kenneth Buil &amp; Dev</v>
          </cell>
          <cell r="C286" t="str">
            <v>INR</v>
          </cell>
          <cell r="D286" t="str">
            <v>ASSET</v>
          </cell>
          <cell r="E286" t="str">
            <v>BALANCE SHEET</v>
          </cell>
          <cell r="F286" t="str">
            <v/>
          </cell>
          <cell r="G286" t="str">
            <v/>
          </cell>
          <cell r="H286" t="str">
            <v>CURRENT ASSETS, LOANS AND ADVANCES</v>
          </cell>
          <cell r="I286" t="str">
            <v>LOANS AND ADVANCES</v>
          </cell>
          <cell r="J286" t="str">
            <v>LOANS</v>
          </cell>
        </row>
        <row r="287">
          <cell r="A287" t="str">
            <v>A501001-428</v>
          </cell>
          <cell r="B287" t="str">
            <v>Loans (Gr Co)- DLF Assets Pvt L</v>
          </cell>
          <cell r="C287" t="str">
            <v>INR</v>
          </cell>
          <cell r="D287" t="str">
            <v>ASSET</v>
          </cell>
          <cell r="E287" t="str">
            <v>BALANCE SHEET</v>
          </cell>
          <cell r="F287" t="str">
            <v/>
          </cell>
          <cell r="G287" t="str">
            <v/>
          </cell>
          <cell r="H287" t="str">
            <v>CURRENT ASSETS, LOANS AND ADVANCES</v>
          </cell>
          <cell r="I287" t="str">
            <v>LOANS AND ADVANCES</v>
          </cell>
          <cell r="J287" t="str">
            <v>LOANS</v>
          </cell>
        </row>
        <row r="288">
          <cell r="A288" t="str">
            <v>A501001-516</v>
          </cell>
          <cell r="B288" t="str">
            <v>Loans (Gr Co)-Pee Tee Maint Srv L</v>
          </cell>
          <cell r="C288" t="str">
            <v>INR</v>
          </cell>
          <cell r="D288" t="str">
            <v>ASSET</v>
          </cell>
          <cell r="E288" t="str">
            <v>BALANCE SHEET</v>
          </cell>
          <cell r="F288" t="str">
            <v/>
          </cell>
          <cell r="G288" t="str">
            <v/>
          </cell>
          <cell r="H288" t="str">
            <v>CURRENT ASSETS, LOANS AND ADVANCES</v>
          </cell>
          <cell r="I288" t="str">
            <v>LOANS AND ADVANCES</v>
          </cell>
          <cell r="J288" t="str">
            <v>LOANS</v>
          </cell>
        </row>
        <row r="289">
          <cell r="A289" t="str">
            <v>A501001-525</v>
          </cell>
          <cell r="B289" t="str">
            <v>Loans (Gr Co)-Digital Talkies Pvt L</v>
          </cell>
          <cell r="C289" t="str">
            <v>INR</v>
          </cell>
          <cell r="D289" t="str">
            <v>ASSET</v>
          </cell>
          <cell r="E289" t="str">
            <v>BALANCE SHEET</v>
          </cell>
          <cell r="F289" t="str">
            <v/>
          </cell>
          <cell r="G289" t="str">
            <v/>
          </cell>
          <cell r="H289" t="str">
            <v>CURRENT ASSETS, LOANS AND ADVANCES</v>
          </cell>
          <cell r="I289" t="str">
            <v>LOANS AND ADVANCES</v>
          </cell>
          <cell r="J289" t="str">
            <v>LOANS</v>
          </cell>
        </row>
        <row r="290">
          <cell r="A290" t="str">
            <v>A501001-526</v>
          </cell>
          <cell r="B290" t="str">
            <v>Loans (Gr Co)-DT Cinemas Pvt L</v>
          </cell>
          <cell r="C290" t="str">
            <v>INR</v>
          </cell>
          <cell r="D290" t="str">
            <v>ASSET</v>
          </cell>
          <cell r="E290" t="str">
            <v>BALANCE SHEET</v>
          </cell>
          <cell r="F290" t="str">
            <v/>
          </cell>
          <cell r="G290" t="str">
            <v/>
          </cell>
          <cell r="H290" t="str">
            <v>CURRENT ASSETS, LOANS AND ADVANCES</v>
          </cell>
          <cell r="I290" t="str">
            <v>LOANS AND ADVANCES</v>
          </cell>
          <cell r="J290" t="str">
            <v>LOANS</v>
          </cell>
        </row>
        <row r="291">
          <cell r="A291" t="str">
            <v>A501001-532</v>
          </cell>
          <cell r="B291" t="str">
            <v>Loans (Gr Co)-Kenneth B&amp;D Cnstr Div</v>
          </cell>
          <cell r="C291" t="str">
            <v>INR</v>
          </cell>
          <cell r="D291" t="str">
            <v>ASSET</v>
          </cell>
          <cell r="E291" t="str">
            <v>BALANCE SHEET</v>
          </cell>
          <cell r="F291" t="str">
            <v/>
          </cell>
          <cell r="G291" t="str">
            <v/>
          </cell>
          <cell r="H291" t="str">
            <v>CURRENT ASSETS, LOANS AND ADVANCES</v>
          </cell>
          <cell r="I291" t="str">
            <v>LOANS AND ADVANCES</v>
          </cell>
          <cell r="J291" t="str">
            <v>LOANS</v>
          </cell>
        </row>
        <row r="292">
          <cell r="A292" t="str">
            <v>A501001-533</v>
          </cell>
          <cell r="B292" t="str">
            <v>Loans (Gr Co)-Nilgiri Power Div</v>
          </cell>
          <cell r="C292" t="str">
            <v>INR</v>
          </cell>
          <cell r="D292" t="str">
            <v>ASSET</v>
          </cell>
          <cell r="E292" t="str">
            <v>BALANCE SHEET</v>
          </cell>
          <cell r="F292" t="str">
            <v/>
          </cell>
          <cell r="G292" t="str">
            <v/>
          </cell>
          <cell r="H292" t="str">
            <v>CURRENT ASSETS, LOANS AND ADVANCES</v>
          </cell>
          <cell r="I292" t="str">
            <v>LOANS AND ADVANCES</v>
          </cell>
          <cell r="J292" t="str">
            <v>LOANS</v>
          </cell>
        </row>
        <row r="293">
          <cell r="A293" t="str">
            <v>A501001-543</v>
          </cell>
          <cell r="B293" t="str">
            <v>Loans (Gr Co)-Turan Infratech Pvt Ltd</v>
          </cell>
          <cell r="C293" t="str">
            <v>INR</v>
          </cell>
          <cell r="D293" t="str">
            <v>ASSET</v>
          </cell>
          <cell r="E293" t="str">
            <v>BALANCE SHEET</v>
          </cell>
          <cell r="F293" t="str">
            <v/>
          </cell>
          <cell r="G293" t="str">
            <v/>
          </cell>
          <cell r="H293" t="str">
            <v>CURRENT ASSETS, LOANS AND ADVANCES</v>
          </cell>
          <cell r="I293" t="str">
            <v>LOANS AND ADVANCES</v>
          </cell>
          <cell r="J293" t="str">
            <v>LOANS</v>
          </cell>
        </row>
        <row r="294">
          <cell r="A294" t="str">
            <v>A501001-544</v>
          </cell>
          <cell r="B294" t="str">
            <v>Loans (Gr Co)-Thalia Infratech Pvt Ltd</v>
          </cell>
          <cell r="C294" t="str">
            <v>INR</v>
          </cell>
          <cell r="D294" t="str">
            <v>ASSET</v>
          </cell>
          <cell r="E294" t="str">
            <v>BALANCE SHEET</v>
          </cell>
          <cell r="F294" t="str">
            <v/>
          </cell>
          <cell r="G294" t="str">
            <v/>
          </cell>
          <cell r="H294" t="str">
            <v>CURRENT ASSETS, LOANS AND ADVANCES</v>
          </cell>
          <cell r="I294" t="str">
            <v>LOANS AND ADVANCES</v>
          </cell>
          <cell r="J294" t="str">
            <v>LOANS</v>
          </cell>
        </row>
        <row r="295">
          <cell r="A295" t="str">
            <v>A501001-707</v>
          </cell>
          <cell r="B295" t="str">
            <v>Loans - DHRL</v>
          </cell>
          <cell r="C295" t="str">
            <v>INR</v>
          </cell>
          <cell r="D295" t="str">
            <v>ASSET</v>
          </cell>
          <cell r="E295" t="str">
            <v>BALANCE SHEET</v>
          </cell>
          <cell r="F295" t="str">
            <v/>
          </cell>
          <cell r="G295" t="str">
            <v/>
          </cell>
          <cell r="H295" t="str">
            <v>CURRENT ASSETS, LOANS AND ADVANCES</v>
          </cell>
          <cell r="I295" t="str">
            <v>LOANS AND ADVANCES</v>
          </cell>
          <cell r="J295" t="str">
            <v>LOANS</v>
          </cell>
        </row>
        <row r="296">
          <cell r="A296" t="str">
            <v>A501101-001</v>
          </cell>
          <cell r="B296" t="str">
            <v>Adv Agst Jv Agreement- Mangal Shrusti</v>
          </cell>
          <cell r="C296" t="str">
            <v>INR</v>
          </cell>
          <cell r="D296" t="str">
            <v>ASSET</v>
          </cell>
          <cell r="E296" t="str">
            <v>BALANCE SHEET</v>
          </cell>
          <cell r="F296" t="str">
            <v/>
          </cell>
          <cell r="G296" t="str">
            <v/>
          </cell>
          <cell r="H296" t="str">
            <v>CURRENT ASSETS, LOANS AND ADVANCES</v>
          </cell>
          <cell r="I296" t="str">
            <v>LOANS AND ADVANCES</v>
          </cell>
          <cell r="J296" t="str">
            <v>OTHER LOANS</v>
          </cell>
        </row>
        <row r="297">
          <cell r="A297" t="str">
            <v>A501101-002</v>
          </cell>
          <cell r="B297" t="str">
            <v>Adv Agst Jv Agreement- Aakruti</v>
          </cell>
          <cell r="C297" t="str">
            <v>INR</v>
          </cell>
          <cell r="D297" t="str">
            <v>ASSET</v>
          </cell>
          <cell r="E297" t="str">
            <v>BALANCE SHEET</v>
          </cell>
          <cell r="F297" t="str">
            <v/>
          </cell>
          <cell r="G297" t="str">
            <v/>
          </cell>
          <cell r="H297" t="str">
            <v>CURRENT ASSETS, LOANS AND ADVANCES</v>
          </cell>
          <cell r="I297" t="str">
            <v>LOANS AND ADVANCES</v>
          </cell>
          <cell r="J297" t="str">
            <v>OTHER LOANS</v>
          </cell>
        </row>
        <row r="298">
          <cell r="A298" t="str">
            <v>A501101-003</v>
          </cell>
          <cell r="B298" t="str">
            <v>Adv Agst Jv Agreement- Hilton Hotel</v>
          </cell>
          <cell r="C298" t="str">
            <v>INR</v>
          </cell>
          <cell r="D298" t="str">
            <v>ASSET</v>
          </cell>
          <cell r="E298" t="str">
            <v>BALANCE SHEET</v>
          </cell>
          <cell r="F298" t="str">
            <v/>
          </cell>
          <cell r="G298" t="str">
            <v/>
          </cell>
          <cell r="H298" t="str">
            <v>CURRENT ASSETS, LOANS AND ADVANCES</v>
          </cell>
          <cell r="I298" t="str">
            <v>LOANS AND ADVANCES</v>
          </cell>
          <cell r="J298" t="str">
            <v>OTHER LOANS</v>
          </cell>
        </row>
        <row r="299">
          <cell r="A299" t="str">
            <v>A501201</v>
          </cell>
          <cell r="B299" t="str">
            <v>Staff Loan- Short term Loan</v>
          </cell>
          <cell r="C299" t="str">
            <v>INR</v>
          </cell>
          <cell r="D299" t="str">
            <v>ASSET</v>
          </cell>
          <cell r="E299" t="str">
            <v>BALANCE SHEET</v>
          </cell>
          <cell r="F299" t="str">
            <v>SUPPLIER PREPAYMENT A/C</v>
          </cell>
          <cell r="G299" t="str">
            <v/>
          </cell>
          <cell r="H299" t="str">
            <v>CURRENT ASSETS, LOANS AND ADVANCES</v>
          </cell>
          <cell r="I299" t="str">
            <v>LOANS AND ADVANCES</v>
          </cell>
          <cell r="J299" t="str">
            <v>STAFF LOAN</v>
          </cell>
        </row>
        <row r="300">
          <cell r="A300" t="str">
            <v>A501202</v>
          </cell>
          <cell r="B300" t="str">
            <v>Staff Loan- Vehicle Loan</v>
          </cell>
          <cell r="C300" t="str">
            <v>INR</v>
          </cell>
          <cell r="D300" t="str">
            <v>ASSET</v>
          </cell>
          <cell r="E300" t="str">
            <v>BALANCE SHEET</v>
          </cell>
          <cell r="F300" t="str">
            <v>SUPPLIER PREPAYMENT A/C</v>
          </cell>
          <cell r="G300" t="str">
            <v/>
          </cell>
          <cell r="H300" t="str">
            <v>CURRENT ASSETS, LOANS AND ADVANCES</v>
          </cell>
          <cell r="I300" t="str">
            <v>LOANS AND ADVANCES</v>
          </cell>
          <cell r="J300" t="str">
            <v>STAFF LOAN</v>
          </cell>
        </row>
        <row r="301">
          <cell r="A301" t="str">
            <v>A501203</v>
          </cell>
          <cell r="B301" t="str">
            <v>Staff Loan- PF Loan Account</v>
          </cell>
          <cell r="C301" t="str">
            <v>INR</v>
          </cell>
          <cell r="D301" t="str">
            <v>ASSET</v>
          </cell>
          <cell r="E301" t="str">
            <v>BALANCE SHEET</v>
          </cell>
          <cell r="F301" t="str">
            <v>SUPPLIER PREPAYMENT A/C</v>
          </cell>
          <cell r="G301" t="str">
            <v/>
          </cell>
          <cell r="H301" t="str">
            <v>CURRENT ASSETS, LOANS AND ADVANCES</v>
          </cell>
          <cell r="I301" t="str">
            <v>LOANS AND ADVANCES</v>
          </cell>
          <cell r="J301" t="str">
            <v>STAFF LOAN</v>
          </cell>
        </row>
        <row r="302">
          <cell r="A302" t="str">
            <v>A501204</v>
          </cell>
          <cell r="B302" t="str">
            <v>Staff Loan- House</v>
          </cell>
          <cell r="C302" t="str">
            <v>INR</v>
          </cell>
          <cell r="D302" t="str">
            <v>ASSET</v>
          </cell>
          <cell r="E302" t="str">
            <v>BALANCE SHEET</v>
          </cell>
          <cell r="F302" t="str">
            <v/>
          </cell>
          <cell r="G302" t="str">
            <v/>
          </cell>
          <cell r="H302" t="str">
            <v>CURRENT ASSETS, LOANS AND ADVANCES</v>
          </cell>
          <cell r="I302" t="str">
            <v>LOANS AND ADVANCES</v>
          </cell>
          <cell r="J302" t="str">
            <v>STAFF LOAN</v>
          </cell>
        </row>
        <row r="303">
          <cell r="A303" t="str">
            <v>A501205</v>
          </cell>
          <cell r="B303" t="str">
            <v>Staff Loan- Mobile Phone</v>
          </cell>
          <cell r="C303" t="str">
            <v>INR</v>
          </cell>
          <cell r="D303" t="str">
            <v>ASSET</v>
          </cell>
          <cell r="E303" t="str">
            <v>BALANCE SHEET</v>
          </cell>
          <cell r="F303" t="str">
            <v/>
          </cell>
          <cell r="G303" t="str">
            <v/>
          </cell>
          <cell r="H303" t="str">
            <v>CURRENT ASSETS, LOANS AND ADVANCES</v>
          </cell>
          <cell r="I303" t="str">
            <v>LOANS AND ADVANCES</v>
          </cell>
          <cell r="J303" t="str">
            <v>STAFF LOAN</v>
          </cell>
        </row>
        <row r="304">
          <cell r="A304" t="str">
            <v>A501206</v>
          </cell>
          <cell r="B304" t="str">
            <v>Staff Loan- PF Loan Account</v>
          </cell>
          <cell r="C304" t="str">
            <v>INR</v>
          </cell>
          <cell r="D304" t="str">
            <v>ASSET</v>
          </cell>
          <cell r="E304" t="str">
            <v>BALANCE SHEET</v>
          </cell>
          <cell r="F304" t="str">
            <v/>
          </cell>
          <cell r="G304" t="str">
            <v/>
          </cell>
          <cell r="H304" t="str">
            <v>CURRENT ASSETS, LOANS AND ADVANCES</v>
          </cell>
          <cell r="I304" t="str">
            <v>LOANS AND ADVANCES</v>
          </cell>
          <cell r="J304" t="str">
            <v>STAFF LOAN</v>
          </cell>
        </row>
        <row r="305">
          <cell r="A305" t="str">
            <v>A501207</v>
          </cell>
          <cell r="B305" t="str">
            <v>Staff Loan</v>
          </cell>
          <cell r="C305" t="str">
            <v>INR</v>
          </cell>
          <cell r="D305" t="str">
            <v>ASSET</v>
          </cell>
          <cell r="E305" t="str">
            <v>BALANCE SHEET</v>
          </cell>
          <cell r="F305" t="str">
            <v/>
          </cell>
          <cell r="G305" t="str">
            <v/>
          </cell>
          <cell r="H305" t="str">
            <v>CURRENT ASSETS, LOANS AND ADVANCES</v>
          </cell>
          <cell r="I305" t="str">
            <v>LOANS AND ADVANCES</v>
          </cell>
          <cell r="J305" t="str">
            <v>STAFF LOAN</v>
          </cell>
        </row>
        <row r="306">
          <cell r="A306" t="str">
            <v>A501208</v>
          </cell>
          <cell r="B306" t="str">
            <v>Staff Loan- Emergency Loan</v>
          </cell>
          <cell r="C306" t="str">
            <v>INR</v>
          </cell>
          <cell r="D306" t="str">
            <v>ASSET</v>
          </cell>
          <cell r="E306" t="str">
            <v>BALANCE SHEET</v>
          </cell>
          <cell r="F306" t="str">
            <v/>
          </cell>
          <cell r="G306" t="str">
            <v/>
          </cell>
          <cell r="H306" t="str">
            <v>CURRENT ASSETS, LOANS AND ADVANCES</v>
          </cell>
          <cell r="I306" t="str">
            <v>LOANS AND ADVANCES</v>
          </cell>
          <cell r="J306" t="str">
            <v>STAFF LOAN</v>
          </cell>
        </row>
        <row r="307">
          <cell r="A307" t="str">
            <v>A501209</v>
          </cell>
          <cell r="B307" t="str">
            <v>Staff Loan- Thrift Society Loan</v>
          </cell>
          <cell r="C307" t="str">
            <v>INR</v>
          </cell>
          <cell r="D307" t="str">
            <v>ASSET</v>
          </cell>
          <cell r="E307" t="str">
            <v>BALANCE SHEET</v>
          </cell>
          <cell r="F307" t="str">
            <v/>
          </cell>
          <cell r="G307" t="str">
            <v/>
          </cell>
          <cell r="H307" t="str">
            <v>CURRENT ASSETS, LOANS AND ADVANCES</v>
          </cell>
          <cell r="I307" t="str">
            <v>LOANS AND ADVANCES</v>
          </cell>
          <cell r="J307" t="str">
            <v>STAFF LOAN</v>
          </cell>
        </row>
        <row r="308">
          <cell r="A308" t="str">
            <v>A501210</v>
          </cell>
          <cell r="B308" t="str">
            <v>Staff Loan- Marriage Loan</v>
          </cell>
          <cell r="C308" t="str">
            <v>INR</v>
          </cell>
          <cell r="D308" t="str">
            <v>ASSET</v>
          </cell>
          <cell r="E308" t="str">
            <v>BALANCE SHEET</v>
          </cell>
          <cell r="F308" t="str">
            <v/>
          </cell>
          <cell r="G308" t="str">
            <v/>
          </cell>
          <cell r="H308" t="str">
            <v>CURRENT ASSETS, LOANS AND ADVANCES</v>
          </cell>
          <cell r="I308" t="str">
            <v>LOANS AND ADVANCES</v>
          </cell>
          <cell r="J308" t="str">
            <v>STAFF LOAN</v>
          </cell>
        </row>
        <row r="309">
          <cell r="A309" t="str">
            <v>A501250</v>
          </cell>
          <cell r="B309" t="str">
            <v>Staff Loan- Other Loans</v>
          </cell>
          <cell r="C309" t="str">
            <v>INR</v>
          </cell>
          <cell r="D309" t="str">
            <v>ASSET</v>
          </cell>
          <cell r="E309" t="str">
            <v>BALANCE SHEET</v>
          </cell>
          <cell r="F309" t="str">
            <v/>
          </cell>
          <cell r="G309" t="str">
            <v/>
          </cell>
          <cell r="H309" t="str">
            <v>CURRENT ASSETS, LOANS AND ADVANCES</v>
          </cell>
          <cell r="I309" t="str">
            <v>LOANS AND ADVANCES</v>
          </cell>
          <cell r="J309" t="str">
            <v>STAFF LOAN</v>
          </cell>
        </row>
        <row r="310">
          <cell r="A310" t="str">
            <v>A501301</v>
          </cell>
          <cell r="B310" t="str">
            <v>Loan (Others)</v>
          </cell>
          <cell r="C310" t="str">
            <v>INR</v>
          </cell>
          <cell r="D310" t="str">
            <v>ASSET</v>
          </cell>
          <cell r="E310" t="str">
            <v>BALANCE SHEET</v>
          </cell>
          <cell r="F310" t="str">
            <v/>
          </cell>
          <cell r="G310" t="str">
            <v/>
          </cell>
          <cell r="H310" t="str">
            <v>CURRENT ASSETS, LOANS AND ADVANCES</v>
          </cell>
          <cell r="I310" t="str">
            <v>LOANS AND ADVANCES</v>
          </cell>
          <cell r="J310" t="str">
            <v>LOANS</v>
          </cell>
        </row>
        <row r="311">
          <cell r="A311" t="str">
            <v>A501401-000</v>
          </cell>
          <cell r="B311" t="str">
            <v>Loan To Condm.</v>
          </cell>
          <cell r="C311" t="str">
            <v>INR</v>
          </cell>
          <cell r="D311" t="str">
            <v>ASSET</v>
          </cell>
          <cell r="E311" t="str">
            <v>BALANCE SHEET</v>
          </cell>
          <cell r="F311" t="str">
            <v/>
          </cell>
          <cell r="G311" t="str">
            <v/>
          </cell>
          <cell r="H311" t="str">
            <v>CURRENT ASSETS, LOANS AND ADVANCES</v>
          </cell>
          <cell r="I311" t="str">
            <v>LOANS AND ADVANCES</v>
          </cell>
          <cell r="J311" t="str">
            <v>LOANS</v>
          </cell>
        </row>
        <row r="312">
          <cell r="A312" t="str">
            <v>A501401-001</v>
          </cell>
          <cell r="B312" t="str">
            <v>Loan To Condm.- Ridgewood Estate Cond.</v>
          </cell>
          <cell r="C312" t="str">
            <v>INR</v>
          </cell>
          <cell r="D312" t="str">
            <v>ASSET</v>
          </cell>
          <cell r="E312" t="str">
            <v>BALANCE SHEET</v>
          </cell>
          <cell r="F312" t="str">
            <v/>
          </cell>
          <cell r="G312" t="str">
            <v/>
          </cell>
          <cell r="H312" t="str">
            <v>CURRENT ASSETS, LOANS AND ADVANCES</v>
          </cell>
          <cell r="I312" t="str">
            <v>LOANS AND ADVANCES</v>
          </cell>
          <cell r="J312" t="str">
            <v>LOANS</v>
          </cell>
        </row>
        <row r="313">
          <cell r="A313" t="str">
            <v>A501401-002</v>
          </cell>
          <cell r="B313" t="str">
            <v>Loan To Condm.- Oakwood Estate Cond.</v>
          </cell>
          <cell r="C313" t="str">
            <v>INR</v>
          </cell>
          <cell r="D313" t="str">
            <v>ASSET</v>
          </cell>
          <cell r="E313" t="str">
            <v>BALANCE SHEET</v>
          </cell>
          <cell r="F313" t="str">
            <v/>
          </cell>
          <cell r="G313" t="str">
            <v/>
          </cell>
          <cell r="H313" t="str">
            <v>CURRENT ASSETS, LOANS AND ADVANCES</v>
          </cell>
          <cell r="I313" t="str">
            <v>LOANS AND ADVANCES</v>
          </cell>
          <cell r="J313" t="str">
            <v>LOANS</v>
          </cell>
        </row>
        <row r="314">
          <cell r="A314" t="str">
            <v>A501401-003</v>
          </cell>
          <cell r="B314" t="str">
            <v>Loan To Condm.- Silver Oaks Cond.</v>
          </cell>
          <cell r="C314" t="str">
            <v>INR</v>
          </cell>
          <cell r="D314" t="str">
            <v>ASSET</v>
          </cell>
          <cell r="E314" t="str">
            <v>BALANCE SHEET</v>
          </cell>
          <cell r="F314" t="str">
            <v/>
          </cell>
          <cell r="G314" t="str">
            <v/>
          </cell>
          <cell r="H314" t="str">
            <v>CURRENT ASSETS, LOANS AND ADVANCES</v>
          </cell>
          <cell r="I314" t="str">
            <v>LOANS AND ADVANCES</v>
          </cell>
          <cell r="J314" t="str">
            <v>LOANS</v>
          </cell>
        </row>
        <row r="315">
          <cell r="A315" t="str">
            <v>A501401-004</v>
          </cell>
          <cell r="B315" t="str">
            <v>Loan To Condm.- Wellington Estate Cond.</v>
          </cell>
          <cell r="C315" t="str">
            <v>INR</v>
          </cell>
          <cell r="D315" t="str">
            <v>ASSET</v>
          </cell>
          <cell r="E315" t="str">
            <v>BALANCE SHEET</v>
          </cell>
          <cell r="F315" t="str">
            <v/>
          </cell>
          <cell r="G315" t="str">
            <v/>
          </cell>
          <cell r="H315" t="str">
            <v>CURRENT ASSETS, LOANS AND ADVANCES</v>
          </cell>
          <cell r="I315" t="str">
            <v>LOANS AND ADVANCES</v>
          </cell>
          <cell r="J315" t="str">
            <v>LOANS</v>
          </cell>
        </row>
        <row r="316">
          <cell r="A316" t="str">
            <v>A501401-005</v>
          </cell>
          <cell r="B316" t="str">
            <v>Loan To Condm.- Princeton Estate Cond.</v>
          </cell>
          <cell r="C316" t="str">
            <v>INR</v>
          </cell>
          <cell r="D316" t="str">
            <v>ASSET</v>
          </cell>
          <cell r="E316" t="str">
            <v>BALANCE SHEET</v>
          </cell>
          <cell r="F316" t="str">
            <v/>
          </cell>
          <cell r="G316" t="str">
            <v/>
          </cell>
          <cell r="H316" t="str">
            <v>CURRENT ASSETS, LOANS AND ADVANCES</v>
          </cell>
          <cell r="I316" t="str">
            <v>LOANS AND ADVANCES</v>
          </cell>
          <cell r="J316" t="str">
            <v>LOANS</v>
          </cell>
        </row>
        <row r="317">
          <cell r="A317" t="str">
            <v>A501401-006</v>
          </cell>
          <cell r="B317" t="str">
            <v>Loan To Condm.- Carlton Estate Cond.</v>
          </cell>
          <cell r="C317" t="str">
            <v>INR</v>
          </cell>
          <cell r="D317" t="str">
            <v>ASSET</v>
          </cell>
          <cell r="E317" t="str">
            <v>BALANCE SHEET</v>
          </cell>
          <cell r="F317" t="str">
            <v/>
          </cell>
          <cell r="G317" t="str">
            <v/>
          </cell>
          <cell r="H317" t="str">
            <v>CURRENT ASSETS, LOANS AND ADVANCES</v>
          </cell>
          <cell r="I317" t="str">
            <v>LOANS AND ADVANCES</v>
          </cell>
          <cell r="J317" t="str">
            <v>LOANS</v>
          </cell>
        </row>
        <row r="318">
          <cell r="A318" t="str">
            <v>A501401-007</v>
          </cell>
          <cell r="B318" t="str">
            <v>Loan To Condm.- Belvedere Park Cond</v>
          </cell>
          <cell r="C318" t="str">
            <v>INR</v>
          </cell>
          <cell r="D318" t="str">
            <v>ASSET</v>
          </cell>
          <cell r="E318" t="str">
            <v>BALANCE SHEET</v>
          </cell>
          <cell r="F318" t="str">
            <v/>
          </cell>
          <cell r="G318" t="str">
            <v/>
          </cell>
          <cell r="H318" t="str">
            <v>CURRENT ASSETS, LOANS AND ADVANCES</v>
          </cell>
          <cell r="I318" t="str">
            <v>LOANS AND ADVANCES</v>
          </cell>
          <cell r="J318" t="str">
            <v>LOANS</v>
          </cell>
        </row>
        <row r="319">
          <cell r="A319" t="str">
            <v>A501401-008</v>
          </cell>
          <cell r="B319" t="str">
            <v>Loan To Condm.- HTON,WNDSR,RPII COND ASS</v>
          </cell>
          <cell r="C319" t="str">
            <v>INR</v>
          </cell>
          <cell r="D319" t="str">
            <v>ASSET</v>
          </cell>
          <cell r="E319" t="str">
            <v>BALANCE SHEET</v>
          </cell>
          <cell r="F319" t="str">
            <v/>
          </cell>
          <cell r="G319" t="str">
            <v/>
          </cell>
          <cell r="H319" t="str">
            <v>CURRENT ASSETS, LOANS AND ADVANCES</v>
          </cell>
          <cell r="I319" t="str">
            <v>LOANS AND ADVANCES</v>
          </cell>
          <cell r="J319" t="str">
            <v>LOANS</v>
          </cell>
        </row>
        <row r="320">
          <cell r="A320" t="str">
            <v>A501401-009</v>
          </cell>
          <cell r="B320" t="str">
            <v>Loan To Condm.- RICH.REG.COND. ASS</v>
          </cell>
          <cell r="C320" t="str">
            <v>INR</v>
          </cell>
          <cell r="D320" t="str">
            <v>ASSET</v>
          </cell>
          <cell r="E320" t="str">
            <v>BALANCE SHEET</v>
          </cell>
          <cell r="F320" t="str">
            <v/>
          </cell>
          <cell r="G320" t="str">
            <v/>
          </cell>
          <cell r="H320" t="str">
            <v>CURRENT ASSETS, LOANS AND ADVANCES</v>
          </cell>
          <cell r="I320" t="str">
            <v>LOANS AND ADVANCES</v>
          </cell>
          <cell r="J320" t="str">
            <v>LOANS</v>
          </cell>
        </row>
        <row r="321">
          <cell r="A321" t="str">
            <v>A501401-010</v>
          </cell>
          <cell r="B321" t="str">
            <v>Loan To Condm.- RICHMOND.REG.COND. ASS</v>
          </cell>
          <cell r="C321" t="str">
            <v>INR</v>
          </cell>
          <cell r="D321" t="str">
            <v>ASSET</v>
          </cell>
          <cell r="E321" t="str">
            <v>BALANCE SHEET</v>
          </cell>
          <cell r="F321" t="str">
            <v/>
          </cell>
          <cell r="G321" t="str">
            <v/>
          </cell>
          <cell r="H321" t="str">
            <v>CURRENT ASSETS, LOANS AND ADVANCES</v>
          </cell>
          <cell r="I321" t="str">
            <v>LOANS AND ADVANCES</v>
          </cell>
          <cell r="J321" t="str">
            <v>LOANS</v>
          </cell>
        </row>
        <row r="322">
          <cell r="A322" t="str">
            <v>A501401-011</v>
          </cell>
          <cell r="B322" t="str">
            <v>Loan To Condm.- Exclusive Floor</v>
          </cell>
          <cell r="C322" t="str">
            <v>INR</v>
          </cell>
          <cell r="D322" t="str">
            <v>ASSET</v>
          </cell>
          <cell r="E322" t="str">
            <v>BALANCE SHEET</v>
          </cell>
          <cell r="F322" t="str">
            <v/>
          </cell>
          <cell r="G322" t="str">
            <v/>
          </cell>
          <cell r="H322" t="str">
            <v>CURRENT ASSETS, LOANS AND ADVANCES</v>
          </cell>
          <cell r="I322" t="str">
            <v>LOANS AND ADVANCES</v>
          </cell>
          <cell r="J322" t="str">
            <v>LOANS</v>
          </cell>
        </row>
        <row r="323">
          <cell r="A323" t="str">
            <v>A501401-012</v>
          </cell>
          <cell r="B323" t="str">
            <v>Loan To Condm.- Qutab Plaza</v>
          </cell>
          <cell r="C323" t="str">
            <v>INR</v>
          </cell>
          <cell r="D323" t="str">
            <v>ASSET</v>
          </cell>
          <cell r="E323" t="str">
            <v>BALANCE SHEET</v>
          </cell>
          <cell r="F323" t="str">
            <v/>
          </cell>
          <cell r="G323" t="str">
            <v/>
          </cell>
          <cell r="H323" t="str">
            <v>CURRENT ASSETS, LOANS AND ADVANCES</v>
          </cell>
          <cell r="I323" t="str">
            <v>LOANS AND ADVANCES</v>
          </cell>
          <cell r="J323" t="str">
            <v>LOANS</v>
          </cell>
        </row>
        <row r="324">
          <cell r="A324" t="str">
            <v>A501401-013</v>
          </cell>
          <cell r="B324" t="str">
            <v>Loan To Condm.- Super Mart I &amp; II</v>
          </cell>
          <cell r="C324" t="str">
            <v>INR</v>
          </cell>
          <cell r="D324" t="str">
            <v>ASSET</v>
          </cell>
          <cell r="E324" t="str">
            <v>BALANCE SHEET</v>
          </cell>
          <cell r="F324" t="str">
            <v/>
          </cell>
          <cell r="G324" t="str">
            <v/>
          </cell>
          <cell r="H324" t="str">
            <v>CURRENT ASSETS, LOANS AND ADVANCES</v>
          </cell>
          <cell r="I324" t="str">
            <v>LOANS AND ADVANCES</v>
          </cell>
          <cell r="J324" t="str">
            <v>LOANS</v>
          </cell>
        </row>
        <row r="325">
          <cell r="A325" t="str">
            <v>A501401-014</v>
          </cell>
          <cell r="B325" t="str">
            <v>Loan To Condm.- Central Arcade Cond.</v>
          </cell>
          <cell r="C325" t="str">
            <v>INR</v>
          </cell>
          <cell r="D325" t="str">
            <v>ASSET</v>
          </cell>
          <cell r="E325" t="str">
            <v>BALANCE SHEET</v>
          </cell>
          <cell r="F325" t="str">
            <v/>
          </cell>
          <cell r="G325" t="str">
            <v/>
          </cell>
          <cell r="H325" t="str">
            <v>CURRENT ASSETS, LOANS AND ADVANCES</v>
          </cell>
          <cell r="I325" t="str">
            <v>LOANS AND ADVANCES</v>
          </cell>
          <cell r="J325" t="str">
            <v>LOANS</v>
          </cell>
        </row>
        <row r="326">
          <cell r="A326" t="str">
            <v>A501401-015</v>
          </cell>
          <cell r="B326" t="str">
            <v>Loan To Condm.-Trinity Tower Cond Ass</v>
          </cell>
          <cell r="C326" t="str">
            <v>INR</v>
          </cell>
          <cell r="D326" t="str">
            <v>ASSET</v>
          </cell>
          <cell r="E326" t="str">
            <v>BALANCE SHEET</v>
          </cell>
          <cell r="F326" t="str">
            <v/>
          </cell>
          <cell r="G326" t="str">
            <v/>
          </cell>
          <cell r="H326" t="str">
            <v>CURRENT ASSETS, LOANS AND ADVANCES</v>
          </cell>
          <cell r="I326" t="str">
            <v>LOANS AND ADVANCES</v>
          </cell>
          <cell r="J326" t="str">
            <v>LOANS</v>
          </cell>
        </row>
        <row r="327">
          <cell r="A327" t="str">
            <v>A501401-016</v>
          </cell>
          <cell r="B327" t="str">
            <v>Loan To Condm.-Westend Heights Cond Ass</v>
          </cell>
          <cell r="C327" t="str">
            <v>INR</v>
          </cell>
          <cell r="D327" t="str">
            <v>ASSET</v>
          </cell>
          <cell r="E327" t="str">
            <v>BALANCE SHEET</v>
          </cell>
          <cell r="F327" t="str">
            <v/>
          </cell>
          <cell r="G327" t="str">
            <v/>
          </cell>
          <cell r="H327" t="str">
            <v>CURRENT ASSETS, LOANS AND ADVANCES</v>
          </cell>
          <cell r="I327" t="str">
            <v>LOANS AND ADVANCES</v>
          </cell>
          <cell r="J327" t="str">
            <v>LOANS</v>
          </cell>
        </row>
        <row r="328">
          <cell r="A328" t="str">
            <v>A501501</v>
          </cell>
          <cell r="B328" t="str">
            <v>Loan To Trusts</v>
          </cell>
          <cell r="C328" t="str">
            <v>INR</v>
          </cell>
          <cell r="D328" t="str">
            <v>ASSET</v>
          </cell>
          <cell r="E328" t="str">
            <v>BALANCE SHEET</v>
          </cell>
          <cell r="F328" t="str">
            <v/>
          </cell>
          <cell r="G328" t="str">
            <v/>
          </cell>
          <cell r="H328" t="str">
            <v>CURRENT ASSETS, LOANS AND ADVANCES</v>
          </cell>
          <cell r="I328" t="str">
            <v>LOANS AND ADVANCES</v>
          </cell>
          <cell r="J328" t="str">
            <v>LOANS</v>
          </cell>
        </row>
        <row r="329">
          <cell r="A329" t="str">
            <v>A501502</v>
          </cell>
          <cell r="B329" t="str">
            <v>Loan Lodhi Property Company Ltd</v>
          </cell>
          <cell r="C329" t="str">
            <v>INR</v>
          </cell>
          <cell r="D329" t="str">
            <v>ASSET</v>
          </cell>
          <cell r="E329" t="str">
            <v>BALANCE SHEET</v>
          </cell>
          <cell r="F329" t="str">
            <v/>
          </cell>
          <cell r="G329" t="str">
            <v/>
          </cell>
          <cell r="H329" t="str">
            <v>CURRENT ASSETS, LOANS AND ADVANCES</v>
          </cell>
          <cell r="I329" t="str">
            <v>LOANS AND ADVANCES</v>
          </cell>
          <cell r="J329" t="str">
            <v>LOANS</v>
          </cell>
        </row>
        <row r="330">
          <cell r="A330" t="str">
            <v>A501601-001</v>
          </cell>
          <cell r="B330" t="str">
            <v>Adv-Ainstey Buil And Cnstr</v>
          </cell>
          <cell r="C330" t="str">
            <v>INR</v>
          </cell>
          <cell r="D330" t="str">
            <v>ASSET</v>
          </cell>
          <cell r="E330" t="str">
            <v>BALANCE SHEET</v>
          </cell>
          <cell r="F330" t="str">
            <v/>
          </cell>
          <cell r="G330" t="str">
            <v/>
          </cell>
          <cell r="H330" t="str">
            <v>CURRENT ASSETS, LOANS AND ADVANCES</v>
          </cell>
          <cell r="I330" t="str">
            <v>LOANS AND ADVANCES</v>
          </cell>
          <cell r="J330" t="str">
            <v>ADVANCES</v>
          </cell>
        </row>
        <row r="331">
          <cell r="A331" t="str">
            <v>A501601-002</v>
          </cell>
          <cell r="B331" t="str">
            <v>Adv-Adeline Buil And Dev</v>
          </cell>
          <cell r="C331" t="str">
            <v>INR</v>
          </cell>
          <cell r="D331" t="str">
            <v>ASSET</v>
          </cell>
          <cell r="E331" t="str">
            <v>BALANCE SHEET</v>
          </cell>
          <cell r="F331" t="str">
            <v/>
          </cell>
          <cell r="G331" t="str">
            <v/>
          </cell>
          <cell r="H331" t="str">
            <v>CURRENT ASSETS, LOANS AND ADVANCES</v>
          </cell>
          <cell r="I331" t="str">
            <v>LOANS AND ADVANCES</v>
          </cell>
          <cell r="J331" t="str">
            <v>ADVANCES</v>
          </cell>
        </row>
        <row r="332">
          <cell r="A332" t="str">
            <v>A501601-003</v>
          </cell>
          <cell r="B332" t="str">
            <v>Adv-Armand Buil &amp; Cnstr P L</v>
          </cell>
          <cell r="C332" t="str">
            <v>INR</v>
          </cell>
          <cell r="D332" t="str">
            <v>ASSET</v>
          </cell>
          <cell r="E332" t="str">
            <v>BALANCE SHEET</v>
          </cell>
          <cell r="F332" t="str">
            <v/>
          </cell>
          <cell r="G332" t="str">
            <v/>
          </cell>
          <cell r="H332" t="str">
            <v>CURRENT ASSETS, LOANS AND ADVANCES</v>
          </cell>
          <cell r="I332" t="str">
            <v>LOANS AND ADVANCES</v>
          </cell>
          <cell r="J332" t="str">
            <v>ADVANCES</v>
          </cell>
        </row>
        <row r="333">
          <cell r="A333" t="str">
            <v>A501601-004</v>
          </cell>
          <cell r="B333" t="str">
            <v>Adv-Babette Real Estate Pvt Ltd</v>
          </cell>
          <cell r="C333" t="str">
            <v>INR</v>
          </cell>
          <cell r="D333" t="str">
            <v>ASSET</v>
          </cell>
          <cell r="E333" t="str">
            <v>BALANCE SHEET</v>
          </cell>
          <cell r="F333" t="str">
            <v/>
          </cell>
          <cell r="G333" t="str">
            <v/>
          </cell>
          <cell r="H333" t="str">
            <v>CURRENT ASSETS, LOANS AND ADVANCES</v>
          </cell>
          <cell r="I333" t="str">
            <v>LOANS AND ADVANCES</v>
          </cell>
          <cell r="J333" t="str">
            <v>ADVANCES</v>
          </cell>
        </row>
        <row r="334">
          <cell r="A334" t="str">
            <v>A501601-005</v>
          </cell>
          <cell r="B334" t="str">
            <v>Adv-Balint Real Estates P Ltd</v>
          </cell>
          <cell r="C334" t="str">
            <v>INR</v>
          </cell>
          <cell r="D334" t="str">
            <v>ASSET</v>
          </cell>
          <cell r="E334" t="str">
            <v>BALANCE SHEET</v>
          </cell>
          <cell r="F334" t="str">
            <v/>
          </cell>
          <cell r="G334" t="str">
            <v/>
          </cell>
          <cell r="H334" t="str">
            <v>CURRENT ASSETS, LOANS AND ADVANCES</v>
          </cell>
          <cell r="I334" t="str">
            <v>LOANS AND ADVANCES</v>
          </cell>
          <cell r="J334" t="str">
            <v>ADVANCES</v>
          </cell>
        </row>
        <row r="335">
          <cell r="A335" t="str">
            <v>A501601-006</v>
          </cell>
          <cell r="B335" t="str">
            <v>Adv-Cameo Builders &amp; Constructions P L</v>
          </cell>
          <cell r="C335" t="str">
            <v>INR</v>
          </cell>
          <cell r="D335" t="str">
            <v>ASSET</v>
          </cell>
          <cell r="E335" t="str">
            <v>BALANCE SHEET</v>
          </cell>
          <cell r="F335" t="str">
            <v/>
          </cell>
          <cell r="G335" t="str">
            <v/>
          </cell>
          <cell r="H335" t="str">
            <v>CURRENT ASSETS, LOANS AND ADVANCES</v>
          </cell>
          <cell r="I335" t="str">
            <v>LOANS AND ADVANCES</v>
          </cell>
          <cell r="J335" t="str">
            <v>ADVANCES</v>
          </cell>
        </row>
        <row r="336">
          <cell r="A336" t="str">
            <v>A501601-007</v>
          </cell>
          <cell r="B336" t="str">
            <v>Adv-Cachet Real Estates P Ltd</v>
          </cell>
          <cell r="C336" t="str">
            <v>INR</v>
          </cell>
          <cell r="D336" t="str">
            <v>ASSET</v>
          </cell>
          <cell r="E336" t="str">
            <v>BALANCE SHEET</v>
          </cell>
          <cell r="F336" t="str">
            <v/>
          </cell>
          <cell r="G336" t="str">
            <v/>
          </cell>
          <cell r="H336" t="str">
            <v>CURRENT ASSETS, LOANS AND ADVANCES</v>
          </cell>
          <cell r="I336" t="str">
            <v>LOANS AND ADVANCES</v>
          </cell>
          <cell r="J336" t="str">
            <v>ADVANCES</v>
          </cell>
        </row>
        <row r="337">
          <cell r="A337" t="str">
            <v>A501601-008</v>
          </cell>
          <cell r="B337" t="str">
            <v>Adv-Calvine Builders And Const P Ltd</v>
          </cell>
          <cell r="C337" t="str">
            <v>INR</v>
          </cell>
          <cell r="D337" t="str">
            <v>ASSET</v>
          </cell>
          <cell r="E337" t="str">
            <v>BALANCE SHEET</v>
          </cell>
          <cell r="F337" t="str">
            <v/>
          </cell>
          <cell r="G337" t="str">
            <v/>
          </cell>
          <cell r="H337" t="str">
            <v>CURRENT ASSETS, LOANS AND ADVANCES</v>
          </cell>
          <cell r="I337" t="str">
            <v>LOANS AND ADVANCES</v>
          </cell>
          <cell r="J337" t="str">
            <v>ADVANCES</v>
          </cell>
        </row>
        <row r="338">
          <cell r="A338" t="str">
            <v>A501601-009</v>
          </cell>
          <cell r="B338" t="str">
            <v>Adv-Calista Real Esates P Ltd</v>
          </cell>
          <cell r="C338" t="str">
            <v>INR</v>
          </cell>
          <cell r="D338" t="str">
            <v>ASSET</v>
          </cell>
          <cell r="E338" t="str">
            <v>BALANCE SHEET</v>
          </cell>
          <cell r="F338" t="str">
            <v/>
          </cell>
          <cell r="G338" t="str">
            <v/>
          </cell>
          <cell r="H338" t="str">
            <v>CURRENT ASSETS, LOANS AND ADVANCES</v>
          </cell>
          <cell r="I338" t="str">
            <v>LOANS AND ADVANCES</v>
          </cell>
          <cell r="J338" t="str">
            <v>ADVANCES</v>
          </cell>
        </row>
        <row r="339">
          <cell r="A339" t="str">
            <v>A501601-010</v>
          </cell>
          <cell r="B339" t="str">
            <v>Adv-Cayenne Builders And Const P Ltd</v>
          </cell>
          <cell r="C339" t="str">
            <v>INR</v>
          </cell>
          <cell r="D339" t="str">
            <v>ASSET</v>
          </cell>
          <cell r="E339" t="str">
            <v>BALANCE SHEET</v>
          </cell>
          <cell r="F339" t="str">
            <v/>
          </cell>
          <cell r="G339" t="str">
            <v/>
          </cell>
          <cell r="H339" t="str">
            <v>CURRENT ASSETS, LOANS AND ADVANCES</v>
          </cell>
          <cell r="I339" t="str">
            <v>LOANS AND ADVANCES</v>
          </cell>
          <cell r="J339" t="str">
            <v>ADVANCES</v>
          </cell>
        </row>
        <row r="340">
          <cell r="A340" t="str">
            <v>A501601-011</v>
          </cell>
          <cell r="B340" t="str">
            <v>Adv-Candace Builders And Const P Ltd</v>
          </cell>
          <cell r="C340" t="str">
            <v>INR</v>
          </cell>
          <cell r="D340" t="str">
            <v>ASSET</v>
          </cell>
          <cell r="E340" t="str">
            <v>BALANCE SHEET</v>
          </cell>
          <cell r="F340" t="str">
            <v/>
          </cell>
          <cell r="G340" t="str">
            <v/>
          </cell>
          <cell r="H340" t="str">
            <v>CURRENT ASSETS, LOANS AND ADVANCES</v>
          </cell>
          <cell r="I340" t="str">
            <v>LOANS AND ADVANCES</v>
          </cell>
          <cell r="J340" t="str">
            <v>ADVANCES</v>
          </cell>
        </row>
        <row r="341">
          <cell r="A341" t="str">
            <v>A501601-012</v>
          </cell>
          <cell r="B341" t="str">
            <v>Adv-Chevalier Buil &amp; Cnstr Pvt Ltd</v>
          </cell>
          <cell r="C341" t="str">
            <v>INR</v>
          </cell>
          <cell r="D341" t="str">
            <v>ASSET</v>
          </cell>
          <cell r="E341" t="str">
            <v>BALANCE SHEET</v>
          </cell>
          <cell r="F341" t="str">
            <v/>
          </cell>
          <cell r="G341" t="str">
            <v/>
          </cell>
          <cell r="H341" t="str">
            <v>CURRENT ASSETS, LOANS AND ADVANCES</v>
          </cell>
          <cell r="I341" t="str">
            <v>LOANS AND ADVANCES</v>
          </cell>
          <cell r="J341" t="str">
            <v>ADVANCES</v>
          </cell>
        </row>
        <row r="342">
          <cell r="A342" t="str">
            <v>A501601-013</v>
          </cell>
          <cell r="B342" t="str">
            <v>Adv-Cubby Builders &amp; Developers Pvt Ltd</v>
          </cell>
          <cell r="C342" t="str">
            <v>INR</v>
          </cell>
          <cell r="D342" t="str">
            <v>ASSET</v>
          </cell>
          <cell r="E342" t="str">
            <v>BALANCE SHEET</v>
          </cell>
          <cell r="F342" t="str">
            <v/>
          </cell>
          <cell r="G342" t="str">
            <v/>
          </cell>
          <cell r="H342" t="str">
            <v>CURRENT ASSETS, LOANS AND ADVANCES</v>
          </cell>
          <cell r="I342" t="str">
            <v>LOANS AND ADVANCES</v>
          </cell>
          <cell r="J342" t="str">
            <v>ADVANCES</v>
          </cell>
        </row>
        <row r="343">
          <cell r="A343" t="str">
            <v>A501601-014</v>
          </cell>
          <cell r="B343" t="str">
            <v>Adv-Delta Land Real Estates P Ltd</v>
          </cell>
          <cell r="C343" t="str">
            <v>INR</v>
          </cell>
          <cell r="D343" t="str">
            <v>ASSET</v>
          </cell>
          <cell r="E343" t="str">
            <v>BALANCE SHEET</v>
          </cell>
          <cell r="F343" t="str">
            <v/>
          </cell>
          <cell r="G343" t="str">
            <v/>
          </cell>
          <cell r="H343" t="str">
            <v>CURRENT ASSETS, LOANS AND ADVANCES</v>
          </cell>
          <cell r="I343" t="str">
            <v>LOANS AND ADVANCES</v>
          </cell>
          <cell r="J343" t="str">
            <v>ADVANCES</v>
          </cell>
        </row>
        <row r="344">
          <cell r="A344" t="str">
            <v>A501601-015</v>
          </cell>
          <cell r="B344" t="str">
            <v>Adv-Dabria Real Estates P Ltd</v>
          </cell>
          <cell r="C344" t="str">
            <v>INR</v>
          </cell>
          <cell r="D344" t="str">
            <v>ASSET</v>
          </cell>
          <cell r="E344" t="str">
            <v>BALANCE SHEET</v>
          </cell>
          <cell r="F344" t="str">
            <v/>
          </cell>
          <cell r="G344" t="str">
            <v/>
          </cell>
          <cell r="H344" t="str">
            <v>CURRENT ASSETS, LOANS AND ADVANCES</v>
          </cell>
          <cell r="I344" t="str">
            <v>LOANS AND ADVANCES</v>
          </cell>
          <cell r="J344" t="str">
            <v>ADVANCES</v>
          </cell>
        </row>
        <row r="345">
          <cell r="A345" t="str">
            <v>A501601-016</v>
          </cell>
          <cell r="B345" t="str">
            <v>Adv-Despine Builders And Dev P Ltd</v>
          </cell>
          <cell r="C345" t="str">
            <v>INR</v>
          </cell>
          <cell r="D345" t="str">
            <v>ASSET</v>
          </cell>
          <cell r="E345" t="str">
            <v>BALANCE SHEET</v>
          </cell>
          <cell r="F345" t="str">
            <v/>
          </cell>
          <cell r="G345" t="str">
            <v/>
          </cell>
          <cell r="H345" t="str">
            <v>CURRENT ASSETS, LOANS AND ADVANCES</v>
          </cell>
          <cell r="I345" t="str">
            <v>LOANS AND ADVANCES</v>
          </cell>
          <cell r="J345" t="str">
            <v>ADVANCES</v>
          </cell>
        </row>
        <row r="346">
          <cell r="A346" t="str">
            <v>A501601-017</v>
          </cell>
          <cell r="B346" t="str">
            <v>Adv-Domus Real Estates Pvt Ltd</v>
          </cell>
          <cell r="C346" t="str">
            <v>INR</v>
          </cell>
          <cell r="D346" t="str">
            <v>ASSET</v>
          </cell>
          <cell r="E346" t="str">
            <v>BALANCE SHEET</v>
          </cell>
          <cell r="F346" t="str">
            <v/>
          </cell>
          <cell r="G346" t="str">
            <v/>
          </cell>
          <cell r="H346" t="str">
            <v>CURRENT ASSETS, LOANS AND ADVANCES</v>
          </cell>
          <cell r="I346" t="str">
            <v>LOANS AND ADVANCES</v>
          </cell>
          <cell r="J346" t="str">
            <v>ADVANCES</v>
          </cell>
        </row>
        <row r="347">
          <cell r="A347" t="str">
            <v>A501601-018</v>
          </cell>
          <cell r="B347" t="str">
            <v>Adv-Dylan Builders &amp; Developers Pvt Ltd.</v>
          </cell>
          <cell r="C347" t="str">
            <v>INR</v>
          </cell>
          <cell r="D347" t="str">
            <v>ASSET</v>
          </cell>
          <cell r="E347" t="str">
            <v>BALANCE SHEET</v>
          </cell>
          <cell r="F347" t="str">
            <v/>
          </cell>
          <cell r="G347" t="str">
            <v/>
          </cell>
          <cell r="H347" t="str">
            <v>CURRENT ASSETS, LOANS AND ADVANCES</v>
          </cell>
          <cell r="I347" t="str">
            <v>LOANS AND ADVANCES</v>
          </cell>
          <cell r="J347" t="str">
            <v>ADVANCES</v>
          </cell>
        </row>
        <row r="348">
          <cell r="A348" t="str">
            <v>A501601-019</v>
          </cell>
          <cell r="B348" t="str">
            <v>Adv-Ernesta Real Estate Pvt Ltd</v>
          </cell>
          <cell r="C348" t="str">
            <v>INR</v>
          </cell>
          <cell r="D348" t="str">
            <v>ASSET</v>
          </cell>
          <cell r="E348" t="str">
            <v>BALANCE SHEET</v>
          </cell>
          <cell r="F348" t="str">
            <v/>
          </cell>
          <cell r="G348" t="str">
            <v/>
          </cell>
          <cell r="H348" t="str">
            <v>CURRENT ASSETS, LOANS AND ADVANCES</v>
          </cell>
          <cell r="I348" t="str">
            <v>LOANS AND ADVANCES</v>
          </cell>
          <cell r="J348" t="str">
            <v>ADVANCES</v>
          </cell>
        </row>
        <row r="349">
          <cell r="A349" t="str">
            <v>A501601-020</v>
          </cell>
          <cell r="B349" t="str">
            <v>Adv-Elaine Builders &amp; Developers Pvt Ltd</v>
          </cell>
          <cell r="C349" t="str">
            <v>INR</v>
          </cell>
          <cell r="D349" t="str">
            <v>ASSET</v>
          </cell>
          <cell r="E349" t="str">
            <v>BALANCE SHEET</v>
          </cell>
          <cell r="F349" t="str">
            <v/>
          </cell>
          <cell r="G349" t="str">
            <v/>
          </cell>
          <cell r="H349" t="str">
            <v>CURRENT ASSETS, LOANS AND ADVANCES</v>
          </cell>
          <cell r="I349" t="str">
            <v>LOANS AND ADVANCES</v>
          </cell>
          <cell r="J349" t="str">
            <v>ADVANCES</v>
          </cell>
        </row>
        <row r="350">
          <cell r="A350" t="str">
            <v>A501601-021</v>
          </cell>
          <cell r="B350" t="str">
            <v>Adv-Eloise Builders &amp; Constructions P L</v>
          </cell>
          <cell r="C350" t="str">
            <v>INR</v>
          </cell>
          <cell r="D350" t="str">
            <v>ASSET</v>
          </cell>
          <cell r="E350" t="str">
            <v>BALANCE SHEET</v>
          </cell>
          <cell r="F350" t="str">
            <v/>
          </cell>
          <cell r="G350" t="str">
            <v/>
          </cell>
          <cell r="H350" t="str">
            <v>CURRENT ASSETS, LOANS AND ADVANCES</v>
          </cell>
          <cell r="I350" t="str">
            <v>LOANS AND ADVANCES</v>
          </cell>
          <cell r="J350" t="str">
            <v>ADVANCES</v>
          </cell>
        </row>
        <row r="351">
          <cell r="A351" t="str">
            <v>A501601-022</v>
          </cell>
          <cell r="B351" t="str">
            <v>Adv-Elaine Builders &amp; Constructions P L</v>
          </cell>
          <cell r="C351" t="str">
            <v>INR</v>
          </cell>
          <cell r="D351" t="str">
            <v>ASSET</v>
          </cell>
          <cell r="E351" t="str">
            <v>BALANCE SHEET</v>
          </cell>
          <cell r="F351" t="str">
            <v/>
          </cell>
          <cell r="G351" t="str">
            <v/>
          </cell>
          <cell r="H351" t="str">
            <v>CURRENT ASSETS, LOANS AND ADVANCES</v>
          </cell>
          <cell r="I351" t="str">
            <v>LOANS AND ADVANCES</v>
          </cell>
          <cell r="J351" t="str">
            <v>ADVANCES</v>
          </cell>
        </row>
        <row r="352">
          <cell r="A352" t="str">
            <v>A501601-023</v>
          </cell>
          <cell r="B352" t="str">
            <v>Adv-Estio Builders &amp; Developers Pvt Ltd</v>
          </cell>
          <cell r="C352" t="str">
            <v>INR</v>
          </cell>
          <cell r="D352" t="str">
            <v>ASSET</v>
          </cell>
          <cell r="E352" t="str">
            <v>BALANCE SHEET</v>
          </cell>
          <cell r="F352" t="str">
            <v/>
          </cell>
          <cell r="G352" t="str">
            <v/>
          </cell>
          <cell r="H352" t="str">
            <v>CURRENT ASSETS, LOANS AND ADVANCES</v>
          </cell>
          <cell r="I352" t="str">
            <v>LOANS AND ADVANCES</v>
          </cell>
          <cell r="J352" t="str">
            <v>ADVANCES</v>
          </cell>
        </row>
        <row r="353">
          <cell r="A353" t="str">
            <v>A501601-024</v>
          </cell>
          <cell r="B353" t="str">
            <v>Adv-First City Real Estate P Ltd</v>
          </cell>
          <cell r="C353" t="str">
            <v>INR</v>
          </cell>
          <cell r="D353" t="str">
            <v>ASSET</v>
          </cell>
          <cell r="E353" t="str">
            <v>BALANCE SHEET</v>
          </cell>
          <cell r="F353" t="str">
            <v/>
          </cell>
          <cell r="G353" t="str">
            <v/>
          </cell>
          <cell r="H353" t="str">
            <v>CURRENT ASSETS, LOANS AND ADVANCES</v>
          </cell>
          <cell r="I353" t="str">
            <v>LOANS AND ADVANCES</v>
          </cell>
          <cell r="J353" t="str">
            <v>ADVANCES</v>
          </cell>
        </row>
        <row r="354">
          <cell r="A354" t="str">
            <v>A501601-025</v>
          </cell>
          <cell r="B354" t="str">
            <v>Adv-Galvin Builders And Dev P Ltd</v>
          </cell>
          <cell r="C354" t="str">
            <v>INR</v>
          </cell>
          <cell r="D354" t="str">
            <v>ASSET</v>
          </cell>
          <cell r="E354" t="str">
            <v>BALANCE SHEET</v>
          </cell>
          <cell r="F354" t="str">
            <v/>
          </cell>
          <cell r="G354" t="str">
            <v/>
          </cell>
          <cell r="H354" t="str">
            <v>CURRENT ASSETS, LOANS AND ADVANCES</v>
          </cell>
          <cell r="I354" t="str">
            <v>LOANS AND ADVANCES</v>
          </cell>
          <cell r="J354" t="str">
            <v>ADVANCES</v>
          </cell>
        </row>
        <row r="355">
          <cell r="A355" t="str">
            <v>A501601-026</v>
          </cell>
          <cell r="B355" t="str">
            <v>Adv-Gorochana Estates Dev Pvt Ltd</v>
          </cell>
          <cell r="C355" t="str">
            <v>INR</v>
          </cell>
          <cell r="D355" t="str">
            <v>ASSET</v>
          </cell>
          <cell r="E355" t="str">
            <v>BALANCE SHEET</v>
          </cell>
          <cell r="F355" t="str">
            <v/>
          </cell>
          <cell r="G355" t="str">
            <v/>
          </cell>
          <cell r="H355" t="str">
            <v>CURRENT ASSETS, LOANS AND ADVANCES</v>
          </cell>
          <cell r="I355" t="str">
            <v>LOANS AND ADVANCES</v>
          </cell>
          <cell r="J355" t="str">
            <v>ADVANCES</v>
          </cell>
        </row>
        <row r="356">
          <cell r="A356" t="str">
            <v>A501601-027</v>
          </cell>
          <cell r="B356" t="str">
            <v>Adv-Gareth Builders And Const P Ltd</v>
          </cell>
          <cell r="C356" t="str">
            <v>INR</v>
          </cell>
          <cell r="D356" t="str">
            <v>ASSET</v>
          </cell>
          <cell r="E356" t="str">
            <v>BALANCE SHEET</v>
          </cell>
          <cell r="F356" t="str">
            <v/>
          </cell>
          <cell r="G356" t="str">
            <v/>
          </cell>
          <cell r="H356" t="str">
            <v>CURRENT ASSETS, LOANS AND ADVANCES</v>
          </cell>
          <cell r="I356" t="str">
            <v>LOANS AND ADVANCES</v>
          </cell>
          <cell r="J356" t="str">
            <v>ADVANCES</v>
          </cell>
        </row>
        <row r="357">
          <cell r="A357" t="str">
            <v>A501601-028</v>
          </cell>
          <cell r="B357" t="str">
            <v>Adv-Gavel Build &amp; Cnstr Pvt Ltd</v>
          </cell>
          <cell r="C357" t="str">
            <v>INR</v>
          </cell>
          <cell r="D357" t="str">
            <v>ASSET</v>
          </cell>
          <cell r="E357" t="str">
            <v>BALANCE SHEET</v>
          </cell>
          <cell r="F357" t="str">
            <v/>
          </cell>
          <cell r="G357" t="str">
            <v/>
          </cell>
          <cell r="H357" t="str">
            <v>CURRENT ASSETS, LOANS AND ADVANCES</v>
          </cell>
          <cell r="I357" t="str">
            <v>LOANS AND ADVANCES</v>
          </cell>
          <cell r="J357" t="str">
            <v>ADVANCES</v>
          </cell>
        </row>
        <row r="358">
          <cell r="A358" t="str">
            <v>A501601-029</v>
          </cell>
          <cell r="B358" t="str">
            <v>Adv-Hansel Builder  And Dev P Ltd</v>
          </cell>
          <cell r="C358" t="str">
            <v>INR</v>
          </cell>
          <cell r="D358" t="str">
            <v>ASSET</v>
          </cell>
          <cell r="E358" t="str">
            <v>BALANCE SHEET</v>
          </cell>
          <cell r="F358" t="str">
            <v/>
          </cell>
          <cell r="G358" t="str">
            <v/>
          </cell>
          <cell r="H358" t="str">
            <v>CURRENT ASSETS, LOANS AND ADVANCES</v>
          </cell>
          <cell r="I358" t="str">
            <v>LOANS AND ADVANCES</v>
          </cell>
          <cell r="J358" t="str">
            <v>ADVANCES</v>
          </cell>
        </row>
        <row r="359">
          <cell r="A359" t="str">
            <v>A501601-030</v>
          </cell>
          <cell r="B359" t="str">
            <v>Adv-Hurley Builders &amp; Developers Pvt Ltd</v>
          </cell>
          <cell r="C359" t="str">
            <v>INR</v>
          </cell>
          <cell r="D359" t="str">
            <v>ASSET</v>
          </cell>
          <cell r="E359" t="str">
            <v>BALANCE SHEET</v>
          </cell>
          <cell r="F359" t="str">
            <v/>
          </cell>
          <cell r="G359" t="str">
            <v/>
          </cell>
          <cell r="H359" t="str">
            <v>CURRENT ASSETS, LOANS AND ADVANCES</v>
          </cell>
          <cell r="I359" t="str">
            <v>LOANS AND ADVANCES</v>
          </cell>
          <cell r="J359" t="str">
            <v>ADVANCES</v>
          </cell>
        </row>
        <row r="360">
          <cell r="A360" t="str">
            <v>A501601-031</v>
          </cell>
          <cell r="B360" t="str">
            <v>Adv-Hoshi Builders &amp; Developers Pvt Ltd</v>
          </cell>
          <cell r="C360" t="str">
            <v>INR</v>
          </cell>
          <cell r="D360" t="str">
            <v>ASSET</v>
          </cell>
          <cell r="E360" t="str">
            <v>BALANCE SHEET</v>
          </cell>
          <cell r="F360" t="str">
            <v/>
          </cell>
          <cell r="G360" t="str">
            <v/>
          </cell>
          <cell r="H360" t="str">
            <v>CURRENT ASSETS, LOANS AND ADVANCES</v>
          </cell>
          <cell r="I360" t="str">
            <v>LOANS AND ADVANCES</v>
          </cell>
          <cell r="J360" t="str">
            <v>ADVANCES</v>
          </cell>
        </row>
        <row r="361">
          <cell r="A361" t="str">
            <v>A501601-032</v>
          </cell>
          <cell r="B361" t="str">
            <v>Adv-Isidro Builders Pvt Ltd</v>
          </cell>
          <cell r="C361" t="str">
            <v>INR</v>
          </cell>
          <cell r="D361" t="str">
            <v>ASSET</v>
          </cell>
          <cell r="E361" t="str">
            <v>BALANCE SHEET</v>
          </cell>
          <cell r="F361" t="str">
            <v/>
          </cell>
          <cell r="G361" t="str">
            <v/>
          </cell>
          <cell r="H361" t="str">
            <v>CURRENT ASSETS, LOANS AND ADVANCES</v>
          </cell>
          <cell r="I361" t="str">
            <v>LOANS AND ADVANCES</v>
          </cell>
          <cell r="J361" t="str">
            <v>ADVANCES</v>
          </cell>
        </row>
        <row r="362">
          <cell r="A362" t="str">
            <v>A501601-033</v>
          </cell>
          <cell r="B362" t="str">
            <v>Adv-Jesen Builders &amp; Developers Pvt Ltd</v>
          </cell>
          <cell r="C362" t="str">
            <v>INR</v>
          </cell>
          <cell r="D362" t="str">
            <v>ASSET</v>
          </cell>
          <cell r="E362" t="str">
            <v>BALANCE SHEET</v>
          </cell>
          <cell r="F362" t="str">
            <v/>
          </cell>
          <cell r="G362" t="str">
            <v/>
          </cell>
          <cell r="H362" t="str">
            <v>CURRENT ASSETS, LOANS AND ADVANCES</v>
          </cell>
          <cell r="I362" t="str">
            <v>LOANS AND ADVANCES</v>
          </cell>
          <cell r="J362" t="str">
            <v>ADVANCES</v>
          </cell>
        </row>
        <row r="363">
          <cell r="A363" t="str">
            <v>A501601-034</v>
          </cell>
          <cell r="B363" t="str">
            <v>Adv-Jingle Builders &amp; Developers P L</v>
          </cell>
          <cell r="C363" t="str">
            <v>INR</v>
          </cell>
          <cell r="D363" t="str">
            <v>ASSET</v>
          </cell>
          <cell r="E363" t="str">
            <v>BALANCE SHEET</v>
          </cell>
          <cell r="F363" t="str">
            <v/>
          </cell>
          <cell r="G363" t="str">
            <v/>
          </cell>
          <cell r="H363" t="str">
            <v>CURRENT ASSETS, LOANS AND ADVANCES</v>
          </cell>
          <cell r="I363" t="str">
            <v>LOANS AND ADVANCES</v>
          </cell>
          <cell r="J363" t="str">
            <v>ADVANCES</v>
          </cell>
        </row>
        <row r="364">
          <cell r="A364" t="str">
            <v>A501601-035</v>
          </cell>
          <cell r="B364" t="str">
            <v>Adv-Kolya Builders &amp; Developers Pvt Ltd</v>
          </cell>
          <cell r="C364" t="str">
            <v>INR</v>
          </cell>
          <cell r="D364" t="str">
            <v>ASSET</v>
          </cell>
          <cell r="E364" t="str">
            <v>BALANCE SHEET</v>
          </cell>
          <cell r="F364" t="str">
            <v/>
          </cell>
          <cell r="G364" t="str">
            <v/>
          </cell>
          <cell r="H364" t="str">
            <v>CURRENT ASSETS, LOANS AND ADVANCES</v>
          </cell>
          <cell r="I364" t="str">
            <v>LOANS AND ADVANCES</v>
          </cell>
          <cell r="J364" t="str">
            <v>ADVANCES</v>
          </cell>
        </row>
        <row r="365">
          <cell r="A365" t="str">
            <v>A501601-036</v>
          </cell>
          <cell r="B365" t="str">
            <v>Adv-Kirtimaan Builders Ltd.</v>
          </cell>
          <cell r="C365" t="str">
            <v>INR</v>
          </cell>
          <cell r="D365" t="str">
            <v>ASSET</v>
          </cell>
          <cell r="E365" t="str">
            <v>BALANCE SHEET</v>
          </cell>
          <cell r="F365" t="str">
            <v/>
          </cell>
          <cell r="G365" t="str">
            <v/>
          </cell>
          <cell r="H365" t="str">
            <v>CURRENT ASSETS, LOANS AND ADVANCES</v>
          </cell>
          <cell r="I365" t="str">
            <v>LOANS AND ADVANCES</v>
          </cell>
          <cell r="J365" t="str">
            <v>ADVANCES</v>
          </cell>
        </row>
        <row r="366">
          <cell r="A366" t="str">
            <v>A501601-037</v>
          </cell>
          <cell r="B366" t="str">
            <v>Adv-Keyna Build &amp; Cnstr Pvt Ltd</v>
          </cell>
          <cell r="C366" t="str">
            <v>INR</v>
          </cell>
          <cell r="D366" t="str">
            <v>ASSET</v>
          </cell>
          <cell r="E366" t="str">
            <v>BALANCE SHEET</v>
          </cell>
          <cell r="F366" t="str">
            <v/>
          </cell>
          <cell r="G366" t="str">
            <v/>
          </cell>
          <cell r="H366" t="str">
            <v>CURRENT ASSETS, LOANS AND ADVANCES</v>
          </cell>
          <cell r="I366" t="str">
            <v>LOANS AND ADVANCES</v>
          </cell>
          <cell r="J366" t="str">
            <v>ADVANCES</v>
          </cell>
        </row>
        <row r="367">
          <cell r="A367" t="str">
            <v>A501601-038</v>
          </cell>
          <cell r="B367" t="str">
            <v>Adv-Laverne Builders And Developers P L</v>
          </cell>
          <cell r="C367" t="str">
            <v>INR</v>
          </cell>
          <cell r="D367" t="str">
            <v>ASSET</v>
          </cell>
          <cell r="E367" t="str">
            <v>BALANCE SHEET</v>
          </cell>
          <cell r="F367" t="str">
            <v/>
          </cell>
          <cell r="G367" t="str">
            <v/>
          </cell>
          <cell r="H367" t="str">
            <v>CURRENT ASSETS, LOANS AND ADVANCES</v>
          </cell>
          <cell r="I367" t="str">
            <v>LOANS AND ADVANCES</v>
          </cell>
          <cell r="J367" t="str">
            <v>ADVANCES</v>
          </cell>
        </row>
        <row r="368">
          <cell r="A368" t="str">
            <v>A501601-039</v>
          </cell>
          <cell r="B368" t="str">
            <v>Adv-Lenore Real Estates P Ltd</v>
          </cell>
          <cell r="C368" t="str">
            <v>INR</v>
          </cell>
          <cell r="D368" t="str">
            <v>ASSET</v>
          </cell>
          <cell r="E368" t="str">
            <v>BALANCE SHEET</v>
          </cell>
          <cell r="F368" t="str">
            <v/>
          </cell>
          <cell r="G368" t="str">
            <v/>
          </cell>
          <cell r="H368" t="str">
            <v>CURRENT ASSETS, LOANS AND ADVANCES</v>
          </cell>
          <cell r="I368" t="str">
            <v>LOANS AND ADVANCES</v>
          </cell>
          <cell r="J368" t="str">
            <v>ADVANCES</v>
          </cell>
        </row>
        <row r="369">
          <cell r="A369" t="str">
            <v>A501601-040</v>
          </cell>
          <cell r="B369" t="str">
            <v>Adv-Lainey Builders And Const P Ltd</v>
          </cell>
          <cell r="C369" t="str">
            <v>INR</v>
          </cell>
          <cell r="D369" t="str">
            <v>ASSET</v>
          </cell>
          <cell r="E369" t="str">
            <v>BALANCE SHEET</v>
          </cell>
          <cell r="F369" t="str">
            <v/>
          </cell>
          <cell r="G369" t="str">
            <v/>
          </cell>
          <cell r="H369" t="str">
            <v>CURRENT ASSETS, LOANS AND ADVANCES</v>
          </cell>
          <cell r="I369" t="str">
            <v>LOANS AND ADVANCES</v>
          </cell>
          <cell r="J369" t="str">
            <v>ADVANCES</v>
          </cell>
        </row>
        <row r="370">
          <cell r="A370" t="str">
            <v>A501601-041</v>
          </cell>
          <cell r="B370" t="str">
            <v>Adv-Lanza Builders And Const P Ltd</v>
          </cell>
          <cell r="C370" t="str">
            <v>INR</v>
          </cell>
          <cell r="D370" t="str">
            <v>ASSET</v>
          </cell>
          <cell r="E370" t="str">
            <v>BALANCE SHEET</v>
          </cell>
          <cell r="F370" t="str">
            <v/>
          </cell>
          <cell r="G370" t="str">
            <v/>
          </cell>
          <cell r="H370" t="str">
            <v>CURRENT ASSETS, LOANS AND ADVANCES</v>
          </cell>
          <cell r="I370" t="str">
            <v>LOANS AND ADVANCES</v>
          </cell>
          <cell r="J370" t="str">
            <v>ADVANCES</v>
          </cell>
        </row>
        <row r="371">
          <cell r="A371" t="str">
            <v>A501601-042</v>
          </cell>
          <cell r="B371" t="str">
            <v>Adv-Lavinita Builders &amp; Developers P L</v>
          </cell>
          <cell r="C371" t="str">
            <v>INR</v>
          </cell>
          <cell r="D371" t="str">
            <v>ASSET</v>
          </cell>
          <cell r="E371" t="str">
            <v>BALANCE SHEET</v>
          </cell>
          <cell r="F371" t="str">
            <v/>
          </cell>
          <cell r="G371" t="str">
            <v/>
          </cell>
          <cell r="H371" t="str">
            <v>CURRENT ASSETS, LOANS AND ADVANCES</v>
          </cell>
          <cell r="I371" t="str">
            <v>LOANS AND ADVANCES</v>
          </cell>
          <cell r="J371" t="str">
            <v>ADVANCES</v>
          </cell>
        </row>
        <row r="372">
          <cell r="A372" t="str">
            <v>A501601-043</v>
          </cell>
          <cell r="B372" t="str">
            <v>Adv-Livana Builders &amp; Developers Pvt Ltd</v>
          </cell>
          <cell r="C372" t="str">
            <v>INR</v>
          </cell>
          <cell r="D372" t="str">
            <v>ASSET</v>
          </cell>
          <cell r="E372" t="str">
            <v>BALANCE SHEET</v>
          </cell>
          <cell r="F372" t="str">
            <v/>
          </cell>
          <cell r="G372" t="str">
            <v/>
          </cell>
          <cell r="H372" t="str">
            <v>CURRENT ASSETS, LOANS AND ADVANCES</v>
          </cell>
          <cell r="I372" t="str">
            <v>LOANS AND ADVANCES</v>
          </cell>
          <cell r="J372" t="str">
            <v>ADVANCES</v>
          </cell>
        </row>
        <row r="373">
          <cell r="A373" t="str">
            <v>A501601-044</v>
          </cell>
          <cell r="B373" t="str">
            <v>Adv-Latona Builders &amp; Constructions P L</v>
          </cell>
          <cell r="C373" t="str">
            <v>INR</v>
          </cell>
          <cell r="D373" t="str">
            <v>ASSET</v>
          </cell>
          <cell r="E373" t="str">
            <v>BALANCE SHEET</v>
          </cell>
          <cell r="F373" t="str">
            <v/>
          </cell>
          <cell r="G373" t="str">
            <v/>
          </cell>
          <cell r="H373" t="str">
            <v>CURRENT ASSETS, LOANS AND ADVANCES</v>
          </cell>
          <cell r="I373" t="str">
            <v>LOANS AND ADVANCES</v>
          </cell>
          <cell r="J373" t="str">
            <v>ADVANCES</v>
          </cell>
        </row>
        <row r="374">
          <cell r="A374" t="str">
            <v>A501601-045</v>
          </cell>
          <cell r="B374" t="str">
            <v>Adv-Mufallah Builders And Dev P Ltd</v>
          </cell>
          <cell r="C374" t="str">
            <v>INR</v>
          </cell>
          <cell r="D374" t="str">
            <v>ASSET</v>
          </cell>
          <cell r="E374" t="str">
            <v>BALANCE SHEET</v>
          </cell>
          <cell r="F374" t="str">
            <v/>
          </cell>
          <cell r="G374" t="str">
            <v/>
          </cell>
          <cell r="H374" t="str">
            <v>CURRENT ASSETS, LOANS AND ADVANCES</v>
          </cell>
          <cell r="I374" t="str">
            <v>LOANS AND ADVANCES</v>
          </cell>
          <cell r="J374" t="str">
            <v>ADVANCES</v>
          </cell>
        </row>
        <row r="375">
          <cell r="A375" t="str">
            <v>A501601-046</v>
          </cell>
          <cell r="B375" t="str">
            <v>Adv-Melosa Builders And Dev Pvt Ltd</v>
          </cell>
          <cell r="C375" t="str">
            <v>INR</v>
          </cell>
          <cell r="D375" t="str">
            <v>ASSET</v>
          </cell>
          <cell r="E375" t="str">
            <v>BALANCE SHEET</v>
          </cell>
          <cell r="F375" t="str">
            <v/>
          </cell>
          <cell r="G375" t="str">
            <v/>
          </cell>
          <cell r="H375" t="str">
            <v>CURRENT ASSETS, LOANS AND ADVANCES</v>
          </cell>
          <cell r="I375" t="str">
            <v>LOANS AND ADVANCES</v>
          </cell>
          <cell r="J375" t="str">
            <v>ADVANCES</v>
          </cell>
        </row>
        <row r="376">
          <cell r="A376" t="str">
            <v>A501601-047</v>
          </cell>
          <cell r="B376" t="str">
            <v>Adv-Mariposa Builders And Dev Pvt Ltd</v>
          </cell>
          <cell r="C376" t="str">
            <v>INR</v>
          </cell>
          <cell r="D376" t="str">
            <v>ASSET</v>
          </cell>
          <cell r="E376" t="str">
            <v>BALANCE SHEET</v>
          </cell>
          <cell r="F376" t="str">
            <v/>
          </cell>
          <cell r="G376" t="str">
            <v/>
          </cell>
          <cell r="H376" t="str">
            <v>CURRENT ASSETS, LOANS AND ADVANCES</v>
          </cell>
          <cell r="I376" t="str">
            <v>LOANS AND ADVANCES</v>
          </cell>
          <cell r="J376" t="str">
            <v>ADVANCES</v>
          </cell>
        </row>
        <row r="377">
          <cell r="A377" t="str">
            <v>A501601-048</v>
          </cell>
          <cell r="B377" t="str">
            <v>Adv-Melisenda Builders And Dev P  Ltd</v>
          </cell>
          <cell r="C377" t="str">
            <v>INR</v>
          </cell>
          <cell r="D377" t="str">
            <v>ASSET</v>
          </cell>
          <cell r="E377" t="str">
            <v>BALANCE SHEET</v>
          </cell>
          <cell r="F377" t="str">
            <v/>
          </cell>
          <cell r="G377" t="str">
            <v/>
          </cell>
          <cell r="H377" t="str">
            <v>CURRENT ASSETS, LOANS AND ADVANCES</v>
          </cell>
          <cell r="I377" t="str">
            <v>LOANS AND ADVANCES</v>
          </cell>
          <cell r="J377" t="str">
            <v>ADVANCES</v>
          </cell>
        </row>
        <row r="378">
          <cell r="A378" t="str">
            <v>A501601-049</v>
          </cell>
          <cell r="B378" t="str">
            <v>Adv-Malcolm Builders And Dev P Ltd</v>
          </cell>
          <cell r="C378" t="str">
            <v>INR</v>
          </cell>
          <cell r="D378" t="str">
            <v>ASSET</v>
          </cell>
          <cell r="E378" t="str">
            <v>BALANCE SHEET</v>
          </cell>
          <cell r="F378" t="str">
            <v/>
          </cell>
          <cell r="G378" t="str">
            <v/>
          </cell>
          <cell r="H378" t="str">
            <v>CURRENT ASSETS, LOANS AND ADVANCES</v>
          </cell>
          <cell r="I378" t="str">
            <v>LOANS AND ADVANCES</v>
          </cell>
          <cell r="J378" t="str">
            <v>ADVANCES</v>
          </cell>
        </row>
        <row r="379">
          <cell r="A379" t="str">
            <v>A501601-050</v>
          </cell>
          <cell r="B379" t="str">
            <v>Adv-Morina Builders &amp; Developers P L</v>
          </cell>
          <cell r="C379" t="str">
            <v>INR</v>
          </cell>
          <cell r="D379" t="str">
            <v>ASSET</v>
          </cell>
          <cell r="E379" t="str">
            <v>BALANCE SHEET</v>
          </cell>
          <cell r="F379" t="str">
            <v/>
          </cell>
          <cell r="G379" t="str">
            <v/>
          </cell>
          <cell r="H379" t="str">
            <v>CURRENT ASSETS, LOANS AND ADVANCES</v>
          </cell>
          <cell r="I379" t="str">
            <v>LOANS AND ADVANCES</v>
          </cell>
          <cell r="J379" t="str">
            <v>ADVANCES</v>
          </cell>
        </row>
        <row r="380">
          <cell r="A380" t="str">
            <v>A501601-051</v>
          </cell>
          <cell r="B380" t="str">
            <v>Adv-Morgan Builders &amp; Developers P L</v>
          </cell>
          <cell r="C380" t="str">
            <v>INR</v>
          </cell>
          <cell r="D380" t="str">
            <v>ASSET</v>
          </cell>
          <cell r="E380" t="str">
            <v>BALANCE SHEET</v>
          </cell>
          <cell r="F380" t="str">
            <v/>
          </cell>
          <cell r="G380" t="str">
            <v/>
          </cell>
          <cell r="H380" t="str">
            <v>CURRENT ASSETS, LOANS AND ADVANCES</v>
          </cell>
          <cell r="I380" t="str">
            <v>LOANS AND ADVANCES</v>
          </cell>
          <cell r="J380" t="str">
            <v>ADVANCES</v>
          </cell>
        </row>
        <row r="381">
          <cell r="A381" t="str">
            <v>A501601-052</v>
          </cell>
          <cell r="B381" t="str">
            <v>Adv-Morven Builders &amp; Developers P L</v>
          </cell>
          <cell r="C381" t="str">
            <v>INR</v>
          </cell>
          <cell r="D381" t="str">
            <v>ASSET</v>
          </cell>
          <cell r="E381" t="str">
            <v>BALANCE SHEET</v>
          </cell>
          <cell r="F381" t="str">
            <v/>
          </cell>
          <cell r="G381" t="str">
            <v/>
          </cell>
          <cell r="H381" t="str">
            <v>CURRENT ASSETS, LOANS AND ADVANCES</v>
          </cell>
          <cell r="I381" t="str">
            <v>LOANS AND ADVANCES</v>
          </cell>
          <cell r="J381" t="str">
            <v>ADVANCES</v>
          </cell>
        </row>
        <row r="382">
          <cell r="A382" t="str">
            <v>A501601-053</v>
          </cell>
          <cell r="B382" t="str">
            <v>Adv-Muriel Builders &amp; Developers Pvt</v>
          </cell>
          <cell r="C382" t="str">
            <v>INR</v>
          </cell>
          <cell r="D382" t="str">
            <v>ASSET</v>
          </cell>
          <cell r="E382" t="str">
            <v>BALANCE SHEET</v>
          </cell>
          <cell r="F382" t="str">
            <v/>
          </cell>
          <cell r="G382" t="str">
            <v/>
          </cell>
          <cell r="H382" t="str">
            <v>CURRENT ASSETS, LOANS AND ADVANCES</v>
          </cell>
          <cell r="I382" t="str">
            <v>LOANS AND ADVANCES</v>
          </cell>
          <cell r="J382" t="str">
            <v>ADVANCES</v>
          </cell>
        </row>
        <row r="383">
          <cell r="A383" t="str">
            <v>A501601-054</v>
          </cell>
          <cell r="B383" t="str">
            <v>Adv-Molan Builders &amp; Constructions P L</v>
          </cell>
          <cell r="C383" t="str">
            <v>INR</v>
          </cell>
          <cell r="D383" t="str">
            <v>ASSET</v>
          </cell>
          <cell r="E383" t="str">
            <v>BALANCE SHEET</v>
          </cell>
          <cell r="F383" t="str">
            <v/>
          </cell>
          <cell r="G383" t="str">
            <v/>
          </cell>
          <cell r="H383" t="str">
            <v>CURRENT ASSETS, LOANS AND ADVANCES</v>
          </cell>
          <cell r="I383" t="str">
            <v>LOANS AND ADVANCES</v>
          </cell>
          <cell r="J383" t="str">
            <v>ADVANCES</v>
          </cell>
        </row>
        <row r="384">
          <cell r="A384" t="str">
            <v>A501601-055</v>
          </cell>
          <cell r="B384" t="str">
            <v>Adv-Madge Builders &amp; Constructions P L</v>
          </cell>
          <cell r="C384" t="str">
            <v>INR</v>
          </cell>
          <cell r="D384" t="str">
            <v>ASSET</v>
          </cell>
          <cell r="E384" t="str">
            <v>BALANCE SHEET</v>
          </cell>
          <cell r="F384" t="str">
            <v/>
          </cell>
          <cell r="G384" t="str">
            <v/>
          </cell>
          <cell r="H384" t="str">
            <v>CURRENT ASSETS, LOANS AND ADVANCES</v>
          </cell>
          <cell r="I384" t="str">
            <v>LOANS AND ADVANCES</v>
          </cell>
          <cell r="J384" t="str">
            <v>ADVANCES</v>
          </cell>
        </row>
        <row r="385">
          <cell r="A385" t="str">
            <v>A501601-056</v>
          </cell>
          <cell r="B385" t="str">
            <v>Adv-Nerina Builders And Dev Pvt Ltd</v>
          </cell>
          <cell r="C385" t="str">
            <v>INR</v>
          </cell>
          <cell r="D385" t="str">
            <v>ASSET</v>
          </cell>
          <cell r="E385" t="str">
            <v>BALANCE SHEET</v>
          </cell>
          <cell r="F385" t="str">
            <v/>
          </cell>
          <cell r="G385" t="str">
            <v/>
          </cell>
          <cell r="H385" t="str">
            <v>CURRENT ASSETS, LOANS AND ADVANCES</v>
          </cell>
          <cell r="I385" t="str">
            <v>LOANS AND ADVANCES</v>
          </cell>
          <cell r="J385" t="str">
            <v>ADVANCES</v>
          </cell>
        </row>
        <row r="386">
          <cell r="A386" t="str">
            <v>A501601-057</v>
          </cell>
          <cell r="B386" t="str">
            <v>Adv-Naja Estate Dev P Ltd</v>
          </cell>
          <cell r="C386" t="str">
            <v>INR</v>
          </cell>
          <cell r="D386" t="str">
            <v>ASSET</v>
          </cell>
          <cell r="E386" t="str">
            <v>BALANCE SHEET</v>
          </cell>
          <cell r="F386" t="str">
            <v/>
          </cell>
          <cell r="G386" t="str">
            <v/>
          </cell>
          <cell r="H386" t="str">
            <v>CURRENT ASSETS, LOANS AND ADVANCES</v>
          </cell>
          <cell r="I386" t="str">
            <v>LOANS AND ADVANCES</v>
          </cell>
          <cell r="J386" t="str">
            <v>ADVANCES</v>
          </cell>
        </row>
        <row r="387">
          <cell r="A387" t="str">
            <v>A501601-058</v>
          </cell>
          <cell r="B387" t="str">
            <v>Adv-Nasturtium Builders &amp; Dev Pvt Ltd</v>
          </cell>
          <cell r="C387" t="str">
            <v>INR</v>
          </cell>
          <cell r="D387" t="str">
            <v>ASSET</v>
          </cell>
          <cell r="E387" t="str">
            <v>BALANCE SHEET</v>
          </cell>
          <cell r="F387" t="str">
            <v/>
          </cell>
          <cell r="G387" t="str">
            <v/>
          </cell>
          <cell r="H387" t="str">
            <v>CURRENT ASSETS, LOANS AND ADVANCES</v>
          </cell>
          <cell r="I387" t="str">
            <v>LOANS AND ADVANCES</v>
          </cell>
          <cell r="J387" t="str">
            <v>ADVANCES</v>
          </cell>
        </row>
        <row r="388">
          <cell r="A388" t="str">
            <v>A501601-059</v>
          </cell>
          <cell r="B388" t="str">
            <v>Adv-Padmavasa Buil And Dev Pvt Ltd</v>
          </cell>
          <cell r="C388" t="str">
            <v>INR</v>
          </cell>
          <cell r="D388" t="str">
            <v>ASSET</v>
          </cell>
          <cell r="E388" t="str">
            <v>BALANCE SHEET</v>
          </cell>
          <cell r="F388" t="str">
            <v/>
          </cell>
          <cell r="G388" t="str">
            <v/>
          </cell>
          <cell r="H388" t="str">
            <v>CURRENT ASSETS, LOANS AND ADVANCES</v>
          </cell>
          <cell r="I388" t="str">
            <v>LOANS AND ADVANCES</v>
          </cell>
          <cell r="J388" t="str">
            <v>ADVANCES</v>
          </cell>
        </row>
        <row r="389">
          <cell r="A389" t="str">
            <v>A501601-060</v>
          </cell>
          <cell r="B389" t="str">
            <v>Adv-Paean Estates Estates Dev P Ltd</v>
          </cell>
          <cell r="C389" t="str">
            <v>INR</v>
          </cell>
          <cell r="D389" t="str">
            <v>ASSET</v>
          </cell>
          <cell r="E389" t="str">
            <v>BALANCE SHEET</v>
          </cell>
          <cell r="F389" t="str">
            <v/>
          </cell>
          <cell r="G389" t="str">
            <v/>
          </cell>
          <cell r="H389" t="str">
            <v>CURRENT ASSETS, LOANS AND ADVANCES</v>
          </cell>
          <cell r="I389" t="str">
            <v>LOANS AND ADVANCES</v>
          </cell>
          <cell r="J389" t="str">
            <v>ADVANCES</v>
          </cell>
        </row>
        <row r="390">
          <cell r="A390" t="str">
            <v>A501601-061</v>
          </cell>
          <cell r="B390" t="str">
            <v>Adv-Prasheetha Estate Dev P Ltd</v>
          </cell>
          <cell r="C390" t="str">
            <v>INR</v>
          </cell>
          <cell r="D390" t="str">
            <v>ASSET</v>
          </cell>
          <cell r="E390" t="str">
            <v>BALANCE SHEET</v>
          </cell>
          <cell r="F390" t="str">
            <v/>
          </cell>
          <cell r="G390" t="str">
            <v/>
          </cell>
          <cell r="H390" t="str">
            <v>CURRENT ASSETS, LOANS AND ADVANCES</v>
          </cell>
          <cell r="I390" t="str">
            <v>LOANS AND ADVANCES</v>
          </cell>
          <cell r="J390" t="str">
            <v>ADVANCES</v>
          </cell>
        </row>
        <row r="391">
          <cell r="A391" t="str">
            <v>A501601-062</v>
          </cell>
          <cell r="B391" t="str">
            <v>Adv-Peridot Estates Developers Pvt Ltd</v>
          </cell>
          <cell r="C391" t="str">
            <v>INR</v>
          </cell>
          <cell r="D391" t="str">
            <v>ASSET</v>
          </cell>
          <cell r="E391" t="str">
            <v>BALANCE SHEET</v>
          </cell>
          <cell r="F391" t="str">
            <v/>
          </cell>
          <cell r="G391" t="str">
            <v/>
          </cell>
          <cell r="H391" t="str">
            <v>CURRENT ASSETS, LOANS AND ADVANCES</v>
          </cell>
          <cell r="I391" t="str">
            <v>LOANS AND ADVANCES</v>
          </cell>
          <cell r="J391" t="str">
            <v>ADVANCES</v>
          </cell>
        </row>
        <row r="392">
          <cell r="A392" t="str">
            <v>A501601-063</v>
          </cell>
          <cell r="B392" t="str">
            <v>Adv-Pyrite Build &amp; Cnstr Pvt Ltd</v>
          </cell>
          <cell r="C392" t="str">
            <v>INR</v>
          </cell>
          <cell r="D392" t="str">
            <v>ASSET</v>
          </cell>
          <cell r="E392" t="str">
            <v>BALANCE SHEET</v>
          </cell>
          <cell r="F392" t="str">
            <v/>
          </cell>
          <cell r="G392" t="str">
            <v/>
          </cell>
          <cell r="H392" t="str">
            <v>CURRENT ASSETS, LOANS AND ADVANCES</v>
          </cell>
          <cell r="I392" t="str">
            <v>LOANS AND ADVANCES</v>
          </cell>
          <cell r="J392" t="str">
            <v>ADVANCES</v>
          </cell>
        </row>
        <row r="393">
          <cell r="A393" t="str">
            <v>A501601-064</v>
          </cell>
          <cell r="B393" t="str">
            <v>Adv-Qabil Builders &amp; Constructions P L</v>
          </cell>
          <cell r="C393" t="str">
            <v>INR</v>
          </cell>
          <cell r="D393" t="str">
            <v>ASSET</v>
          </cell>
          <cell r="E393" t="str">
            <v>BALANCE SHEET</v>
          </cell>
          <cell r="F393" t="str">
            <v/>
          </cell>
          <cell r="G393" t="str">
            <v/>
          </cell>
          <cell r="H393" t="str">
            <v>CURRENT ASSETS, LOANS AND ADVANCES</v>
          </cell>
          <cell r="I393" t="str">
            <v>LOANS AND ADVANCES</v>
          </cell>
          <cell r="J393" t="str">
            <v>ADVANCES</v>
          </cell>
        </row>
        <row r="394">
          <cell r="A394" t="str">
            <v>A501601-065</v>
          </cell>
          <cell r="B394" t="str">
            <v>Adv-Royalton Builders And  Dev Pvt Ltd</v>
          </cell>
          <cell r="C394" t="str">
            <v>INR</v>
          </cell>
          <cell r="D394" t="str">
            <v>ASSET</v>
          </cell>
          <cell r="E394" t="str">
            <v>BALANCE SHEET</v>
          </cell>
          <cell r="F394" t="str">
            <v/>
          </cell>
          <cell r="G394" t="str">
            <v/>
          </cell>
          <cell r="H394" t="str">
            <v>CURRENT ASSETS, LOANS AND ADVANCES</v>
          </cell>
          <cell r="I394" t="str">
            <v>LOANS AND ADVANCES</v>
          </cell>
          <cell r="J394" t="str">
            <v>ADVANCES</v>
          </cell>
        </row>
        <row r="395">
          <cell r="A395" t="str">
            <v>A501601-066</v>
          </cell>
          <cell r="B395" t="str">
            <v>Adv-Rochelle  Builders And  Const P Ltd</v>
          </cell>
          <cell r="C395" t="str">
            <v>INR</v>
          </cell>
          <cell r="D395" t="str">
            <v>ASSET</v>
          </cell>
          <cell r="E395" t="str">
            <v>BALANCE SHEET</v>
          </cell>
          <cell r="F395" t="str">
            <v/>
          </cell>
          <cell r="G395" t="str">
            <v/>
          </cell>
          <cell r="H395" t="str">
            <v>CURRENT ASSETS, LOANS AND ADVANCES</v>
          </cell>
          <cell r="I395" t="str">
            <v>LOANS AND ADVANCES</v>
          </cell>
          <cell r="J395" t="str">
            <v>ADVANCES</v>
          </cell>
        </row>
        <row r="396">
          <cell r="A396" t="str">
            <v>A501601-067</v>
          </cell>
          <cell r="B396" t="str">
            <v>Adv-Rosalind Builders And Cosnt P Ltd</v>
          </cell>
          <cell r="C396" t="str">
            <v>INR</v>
          </cell>
          <cell r="D396" t="str">
            <v>ASSET</v>
          </cell>
          <cell r="E396" t="str">
            <v>BALANCE SHEET</v>
          </cell>
          <cell r="F396" t="str">
            <v/>
          </cell>
          <cell r="G396" t="str">
            <v/>
          </cell>
          <cell r="H396" t="str">
            <v>CURRENT ASSETS, LOANS AND ADVANCES</v>
          </cell>
          <cell r="I396" t="str">
            <v>LOANS AND ADVANCES</v>
          </cell>
          <cell r="J396" t="str">
            <v>ADVANCES</v>
          </cell>
        </row>
        <row r="397">
          <cell r="A397" t="str">
            <v>A501601-068</v>
          </cell>
          <cell r="B397" t="str">
            <v>Adv-Rachelle Buil &amp; Cnstr Pvt Ltd</v>
          </cell>
          <cell r="C397" t="str">
            <v>INR</v>
          </cell>
          <cell r="D397" t="str">
            <v>ASSET</v>
          </cell>
          <cell r="E397" t="str">
            <v>BALANCE SHEET</v>
          </cell>
          <cell r="F397" t="str">
            <v/>
          </cell>
          <cell r="G397" t="str">
            <v/>
          </cell>
          <cell r="H397" t="str">
            <v>CURRENT ASSETS, LOANS AND ADVANCES</v>
          </cell>
          <cell r="I397" t="str">
            <v>LOANS AND ADVANCES</v>
          </cell>
          <cell r="J397" t="str">
            <v>ADVANCES</v>
          </cell>
        </row>
        <row r="398">
          <cell r="A398" t="str">
            <v>A501601-069</v>
          </cell>
          <cell r="B398" t="str">
            <v>Adv-Sommer Builders &amp; Developers Pvt Ltd</v>
          </cell>
          <cell r="C398" t="str">
            <v>INR</v>
          </cell>
          <cell r="D398" t="str">
            <v>ASSET</v>
          </cell>
          <cell r="E398" t="str">
            <v>BALANCE SHEET</v>
          </cell>
          <cell r="F398" t="str">
            <v/>
          </cell>
          <cell r="G398" t="str">
            <v/>
          </cell>
          <cell r="H398" t="str">
            <v>CURRENT ASSETS, LOANS AND ADVANCES</v>
          </cell>
          <cell r="I398" t="str">
            <v>LOANS AND ADVANCES</v>
          </cell>
          <cell r="J398" t="str">
            <v>ADVANCES</v>
          </cell>
        </row>
        <row r="399">
          <cell r="A399" t="str">
            <v>A501601-070</v>
          </cell>
          <cell r="B399" t="str">
            <v>Adv-Sorley Builders &amp; Developers Pvt Ltd</v>
          </cell>
          <cell r="C399" t="str">
            <v>INR</v>
          </cell>
          <cell r="D399" t="str">
            <v>ASSET</v>
          </cell>
          <cell r="E399" t="str">
            <v>BALANCE SHEET</v>
          </cell>
          <cell r="F399" t="str">
            <v/>
          </cell>
          <cell r="G399" t="str">
            <v/>
          </cell>
          <cell r="H399" t="str">
            <v>CURRENT ASSETS, LOANS AND ADVANCES</v>
          </cell>
          <cell r="I399" t="str">
            <v>LOANS AND ADVANCES</v>
          </cell>
          <cell r="J399" t="str">
            <v>ADVANCES</v>
          </cell>
        </row>
        <row r="400">
          <cell r="A400" t="str">
            <v>A501601-071</v>
          </cell>
          <cell r="B400" t="str">
            <v>Adv-Soraya Builders &amp; Constructions P L</v>
          </cell>
          <cell r="C400" t="str">
            <v>INR</v>
          </cell>
          <cell r="D400" t="str">
            <v>ASSET</v>
          </cell>
          <cell r="E400" t="str">
            <v>BALANCE SHEET</v>
          </cell>
          <cell r="F400" t="str">
            <v/>
          </cell>
          <cell r="G400" t="str">
            <v/>
          </cell>
          <cell r="H400" t="str">
            <v>CURRENT ASSETS, LOANS AND ADVANCES</v>
          </cell>
          <cell r="I400" t="str">
            <v>LOANS AND ADVANCES</v>
          </cell>
          <cell r="J400" t="str">
            <v>ADVANCES</v>
          </cell>
        </row>
        <row r="401">
          <cell r="A401" t="str">
            <v>A501601-072</v>
          </cell>
          <cell r="B401" t="str">
            <v>Adv-Shinanee Builders And Dev Ltd</v>
          </cell>
          <cell r="C401" t="str">
            <v>INR</v>
          </cell>
          <cell r="D401" t="str">
            <v>ASSET</v>
          </cell>
          <cell r="E401" t="str">
            <v>BALANCE SHEET</v>
          </cell>
          <cell r="F401" t="str">
            <v/>
          </cell>
          <cell r="G401" t="str">
            <v/>
          </cell>
          <cell r="H401" t="str">
            <v>CURRENT ASSETS, LOANS AND ADVANCES</v>
          </cell>
          <cell r="I401" t="str">
            <v>LOANS AND ADVANCES</v>
          </cell>
          <cell r="J401" t="str">
            <v>ADVANCES</v>
          </cell>
        </row>
        <row r="402">
          <cell r="A402" t="str">
            <v>A501601-073</v>
          </cell>
          <cell r="B402" t="str">
            <v>Adv-Saravati Builders And Const P Ltd</v>
          </cell>
          <cell r="C402" t="str">
            <v>INR</v>
          </cell>
          <cell r="D402" t="str">
            <v>ASSET</v>
          </cell>
          <cell r="E402" t="str">
            <v>BALANCE SHEET</v>
          </cell>
          <cell r="F402" t="str">
            <v/>
          </cell>
          <cell r="G402" t="str">
            <v/>
          </cell>
          <cell r="H402" t="str">
            <v>CURRENT ASSETS, LOANS AND ADVANCES</v>
          </cell>
          <cell r="I402" t="str">
            <v>LOANS AND ADVANCES</v>
          </cell>
          <cell r="J402" t="str">
            <v>ADVANCES</v>
          </cell>
        </row>
        <row r="403">
          <cell r="A403" t="str">
            <v>A501601-074</v>
          </cell>
          <cell r="B403" t="str">
            <v>Adv-Shamira Real Estate Developers P L</v>
          </cell>
          <cell r="C403" t="str">
            <v>INR</v>
          </cell>
          <cell r="D403" t="str">
            <v>ASSET</v>
          </cell>
          <cell r="E403" t="str">
            <v>BALANCE SHEET</v>
          </cell>
          <cell r="F403" t="str">
            <v/>
          </cell>
          <cell r="G403" t="str">
            <v/>
          </cell>
          <cell r="H403" t="str">
            <v>CURRENT ASSETS, LOANS AND ADVANCES</v>
          </cell>
          <cell r="I403" t="str">
            <v>LOANS AND ADVANCES</v>
          </cell>
          <cell r="J403" t="str">
            <v>ADVANCES</v>
          </cell>
        </row>
        <row r="404">
          <cell r="A404" t="str">
            <v>A501601-075</v>
          </cell>
          <cell r="B404" t="str">
            <v>Adv-Tusti Builders And Dev Pvt Ltd</v>
          </cell>
          <cell r="C404" t="str">
            <v>INR</v>
          </cell>
          <cell r="D404" t="str">
            <v>ASSET</v>
          </cell>
          <cell r="E404" t="str">
            <v>BALANCE SHEET</v>
          </cell>
          <cell r="F404" t="str">
            <v/>
          </cell>
          <cell r="G404" t="str">
            <v/>
          </cell>
          <cell r="H404" t="str">
            <v>CURRENT ASSETS, LOANS AND ADVANCES</v>
          </cell>
          <cell r="I404" t="str">
            <v>LOANS AND ADVANCES</v>
          </cell>
          <cell r="J404" t="str">
            <v>ADVANCES</v>
          </cell>
        </row>
        <row r="405">
          <cell r="A405" t="str">
            <v>A501601-076</v>
          </cell>
          <cell r="B405" t="str">
            <v>Adv-Talvi Builders &amp; Developers Pvt Ltd</v>
          </cell>
          <cell r="C405" t="str">
            <v>INR</v>
          </cell>
          <cell r="D405" t="str">
            <v>ASSET</v>
          </cell>
          <cell r="E405" t="str">
            <v>BALANCE SHEET</v>
          </cell>
          <cell r="F405" t="str">
            <v/>
          </cell>
          <cell r="G405" t="str">
            <v/>
          </cell>
          <cell r="H405" t="str">
            <v>CURRENT ASSETS, LOANS AND ADVANCES</v>
          </cell>
          <cell r="I405" t="str">
            <v>LOANS AND ADVANCES</v>
          </cell>
          <cell r="J405" t="str">
            <v>ADVANCES</v>
          </cell>
        </row>
        <row r="406">
          <cell r="A406" t="str">
            <v>A501601-077</v>
          </cell>
          <cell r="B406" t="str">
            <v>Adv-Uncial Builders &amp; Constructions P L</v>
          </cell>
          <cell r="C406" t="str">
            <v>INR</v>
          </cell>
          <cell r="D406" t="str">
            <v>ASSET</v>
          </cell>
          <cell r="E406" t="str">
            <v>BALANCE SHEET</v>
          </cell>
          <cell r="F406" t="str">
            <v/>
          </cell>
          <cell r="G406" t="str">
            <v/>
          </cell>
          <cell r="H406" t="str">
            <v>CURRENT ASSETS, LOANS AND ADVANCES</v>
          </cell>
          <cell r="I406" t="str">
            <v>LOANS AND ADVANCES</v>
          </cell>
          <cell r="J406" t="str">
            <v>ADVANCES</v>
          </cell>
        </row>
        <row r="407">
          <cell r="A407" t="str">
            <v>A501601-078</v>
          </cell>
          <cell r="B407" t="str">
            <v>Adv-Vinanti Builders And Dev P Ltd</v>
          </cell>
          <cell r="C407" t="str">
            <v>INR</v>
          </cell>
          <cell r="D407" t="str">
            <v>ASSET</v>
          </cell>
          <cell r="E407" t="str">
            <v>BALANCE SHEET</v>
          </cell>
          <cell r="F407" t="str">
            <v/>
          </cell>
          <cell r="G407" t="str">
            <v/>
          </cell>
          <cell r="H407" t="str">
            <v>CURRENT ASSETS, LOANS AND ADVANCES</v>
          </cell>
          <cell r="I407" t="str">
            <v>LOANS AND ADVANCES</v>
          </cell>
          <cell r="J407" t="str">
            <v>ADVANCES</v>
          </cell>
        </row>
        <row r="408">
          <cell r="A408" t="str">
            <v>A501601-079</v>
          </cell>
          <cell r="B408" t="str">
            <v>Adv-Vilina Estate Developers Pvt.Ltd.</v>
          </cell>
          <cell r="C408" t="str">
            <v>INR</v>
          </cell>
          <cell r="D408" t="str">
            <v>ASSET</v>
          </cell>
          <cell r="E408" t="str">
            <v>BALANCE SHEET</v>
          </cell>
          <cell r="F408" t="str">
            <v/>
          </cell>
          <cell r="G408" t="str">
            <v/>
          </cell>
          <cell r="H408" t="str">
            <v>CURRENT ASSETS, LOANS AND ADVANCES</v>
          </cell>
          <cell r="I408" t="str">
            <v>LOANS AND ADVANCES</v>
          </cell>
          <cell r="J408" t="str">
            <v>ADVANCES</v>
          </cell>
        </row>
        <row r="409">
          <cell r="A409" t="str">
            <v>A501601-080</v>
          </cell>
          <cell r="B409" t="str">
            <v>Adv-Yule Builders &amp; Developers Pvt Ltd</v>
          </cell>
          <cell r="C409" t="str">
            <v>INR</v>
          </cell>
          <cell r="D409" t="str">
            <v>ASSET</v>
          </cell>
          <cell r="E409" t="str">
            <v>BALANCE SHEET</v>
          </cell>
          <cell r="F409" t="str">
            <v/>
          </cell>
          <cell r="G409" t="str">
            <v/>
          </cell>
          <cell r="H409" t="str">
            <v>CURRENT ASSETS, LOANS AND ADVANCES</v>
          </cell>
          <cell r="I409" t="str">
            <v>LOANS AND ADVANCES</v>
          </cell>
          <cell r="J409" t="str">
            <v>ADVANCES</v>
          </cell>
        </row>
        <row r="410">
          <cell r="A410" t="str">
            <v>A501601-081</v>
          </cell>
          <cell r="B410" t="str">
            <v>Adv-Zima Builders &amp; Developers Pvt Ltd</v>
          </cell>
          <cell r="C410" t="str">
            <v>INR</v>
          </cell>
          <cell r="D410" t="str">
            <v>ASSET</v>
          </cell>
          <cell r="E410" t="str">
            <v>BALANCE SHEET</v>
          </cell>
          <cell r="F410" t="str">
            <v/>
          </cell>
          <cell r="G410" t="str">
            <v/>
          </cell>
          <cell r="H410" t="str">
            <v>CURRENT ASSETS, LOANS AND ADVANCES</v>
          </cell>
          <cell r="I410" t="str">
            <v>LOANS AND ADVANCES</v>
          </cell>
          <cell r="J410" t="str">
            <v>ADVANCES</v>
          </cell>
        </row>
        <row r="411">
          <cell r="A411" t="str">
            <v>A501601-082</v>
          </cell>
          <cell r="B411" t="str">
            <v>Adv-Irving Buil &amp; Dev Pvt Ltd</v>
          </cell>
          <cell r="C411" t="str">
            <v>INR</v>
          </cell>
          <cell r="D411" t="str">
            <v>ASSET</v>
          </cell>
          <cell r="E411" t="str">
            <v>BALANCE SHEET</v>
          </cell>
          <cell r="F411" t="str">
            <v/>
          </cell>
          <cell r="G411" t="str">
            <v/>
          </cell>
          <cell r="H411" t="str">
            <v>CURRENT ASSETS, LOANS AND ADVANCES</v>
          </cell>
          <cell r="I411" t="str">
            <v>LOANS AND ADVANCES</v>
          </cell>
          <cell r="J411" t="str">
            <v>ADVANCES</v>
          </cell>
        </row>
        <row r="412">
          <cell r="A412" t="str">
            <v>A501601-083</v>
          </cell>
          <cell r="B412" t="str">
            <v>Adv-Aeval Estates Pvt Ltd</v>
          </cell>
          <cell r="C412" t="str">
            <v>INR</v>
          </cell>
          <cell r="D412" t="str">
            <v>ASSET</v>
          </cell>
          <cell r="E412" t="str">
            <v>BALANCE SHEET</v>
          </cell>
          <cell r="F412" t="str">
            <v/>
          </cell>
          <cell r="G412" t="str">
            <v/>
          </cell>
          <cell r="H412" t="str">
            <v>CURRENT ASSETS, LOANS AND ADVANCES</v>
          </cell>
          <cell r="I412" t="str">
            <v>LOANS AND ADVANCES</v>
          </cell>
          <cell r="J412" t="str">
            <v>ADVANCES</v>
          </cell>
        </row>
        <row r="413">
          <cell r="A413" t="str">
            <v>A501601-084</v>
          </cell>
          <cell r="B413" t="str">
            <v>Adv-Lear Buil &amp; Dev Pvt Ltd</v>
          </cell>
          <cell r="C413" t="str">
            <v>INR</v>
          </cell>
          <cell r="D413" t="str">
            <v>ASSET</v>
          </cell>
          <cell r="E413" t="str">
            <v>BALANCE SHEET</v>
          </cell>
          <cell r="F413" t="str">
            <v/>
          </cell>
          <cell r="G413" t="str">
            <v/>
          </cell>
          <cell r="H413" t="str">
            <v>CURRENT ASSETS, LOANS AND ADVANCES</v>
          </cell>
          <cell r="I413" t="str">
            <v>LOANS AND ADVANCES</v>
          </cell>
          <cell r="J413" t="str">
            <v>ADVANCES</v>
          </cell>
        </row>
        <row r="414">
          <cell r="A414" t="str">
            <v>A501601-085</v>
          </cell>
          <cell r="B414" t="str">
            <v>Adv-Belden Homes Pvt Ltd</v>
          </cell>
          <cell r="C414" t="str">
            <v>INR</v>
          </cell>
          <cell r="D414" t="str">
            <v>ASSET</v>
          </cell>
          <cell r="E414" t="str">
            <v>BALANCE SHEET</v>
          </cell>
          <cell r="F414" t="str">
            <v/>
          </cell>
          <cell r="G414" t="str">
            <v/>
          </cell>
          <cell r="H414" t="str">
            <v>CURRENT ASSETS, LOANS AND ADVANCES</v>
          </cell>
          <cell r="I414" t="str">
            <v>LOANS AND ADVANCES</v>
          </cell>
          <cell r="J414" t="str">
            <v>ADVANCES</v>
          </cell>
        </row>
        <row r="415">
          <cell r="A415" t="str">
            <v>A501601-086</v>
          </cell>
          <cell r="B415" t="str">
            <v>Adv-Verano Buil &amp; Dev Pvt Ltd</v>
          </cell>
          <cell r="C415" t="str">
            <v>INR</v>
          </cell>
          <cell r="D415" t="str">
            <v>ASSET</v>
          </cell>
          <cell r="E415" t="str">
            <v>BALANCE SHEET</v>
          </cell>
          <cell r="F415" t="str">
            <v/>
          </cell>
          <cell r="G415" t="str">
            <v/>
          </cell>
          <cell r="H415" t="str">
            <v>CURRENT ASSETS, LOANS AND ADVANCES</v>
          </cell>
          <cell r="I415" t="str">
            <v>LOANS AND ADVANCES</v>
          </cell>
          <cell r="J415" t="str">
            <v>ADVANCES</v>
          </cell>
        </row>
        <row r="416">
          <cell r="A416" t="str">
            <v>A501601-087</v>
          </cell>
          <cell r="B416" t="str">
            <v>Adv-Nellis Buil &amp; Dev Pvt Ltd</v>
          </cell>
          <cell r="C416" t="str">
            <v>INR</v>
          </cell>
          <cell r="D416" t="str">
            <v>ASSET</v>
          </cell>
          <cell r="E416" t="str">
            <v>BALANCE SHEET</v>
          </cell>
          <cell r="F416" t="str">
            <v/>
          </cell>
          <cell r="G416" t="str">
            <v/>
          </cell>
          <cell r="H416" t="str">
            <v>CURRENT ASSETS, LOANS AND ADVANCES</v>
          </cell>
          <cell r="I416" t="str">
            <v>LOANS AND ADVANCES</v>
          </cell>
          <cell r="J416" t="str">
            <v>ADVANCES</v>
          </cell>
        </row>
        <row r="417">
          <cell r="A417" t="str">
            <v>A501601-088</v>
          </cell>
          <cell r="B417" t="str">
            <v>Adv-Larissa Build &amp; Dev Pvt Ltd</v>
          </cell>
          <cell r="C417" t="str">
            <v>INR</v>
          </cell>
          <cell r="D417" t="str">
            <v>ASSET</v>
          </cell>
          <cell r="E417" t="str">
            <v>BALANCE SHEET</v>
          </cell>
          <cell r="F417" t="str">
            <v/>
          </cell>
          <cell r="G417" t="str">
            <v/>
          </cell>
          <cell r="H417" t="str">
            <v>CURRENT ASSETS, LOANS AND ADVANCES</v>
          </cell>
          <cell r="I417" t="str">
            <v>LOANS AND ADVANCES</v>
          </cell>
          <cell r="J417" t="str">
            <v>ADVANCES</v>
          </cell>
        </row>
        <row r="418">
          <cell r="A418" t="str">
            <v>A501601-089</v>
          </cell>
          <cell r="B418" t="str">
            <v>Adv-Amon Estates Pvt Ltd</v>
          </cell>
          <cell r="C418" t="str">
            <v>INR</v>
          </cell>
          <cell r="D418" t="str">
            <v>ASSET</v>
          </cell>
          <cell r="E418" t="str">
            <v>BALANCE SHEET</v>
          </cell>
          <cell r="F418" t="str">
            <v/>
          </cell>
          <cell r="G418" t="str">
            <v/>
          </cell>
          <cell r="H418" t="str">
            <v>CURRENT ASSETS, LOANS AND ADVANCES</v>
          </cell>
          <cell r="I418" t="str">
            <v>LOANS AND ADVANCES</v>
          </cell>
          <cell r="J418" t="str">
            <v>ADVANCES</v>
          </cell>
        </row>
        <row r="419">
          <cell r="A419" t="str">
            <v>A501601-090</v>
          </cell>
          <cell r="B419" t="str">
            <v>Adv-Amor Estates Pvt Ltd</v>
          </cell>
          <cell r="C419" t="str">
            <v>INR</v>
          </cell>
          <cell r="D419" t="str">
            <v>ASSET</v>
          </cell>
          <cell r="E419" t="str">
            <v>BALANCE SHEET</v>
          </cell>
          <cell r="F419" t="str">
            <v/>
          </cell>
          <cell r="G419" t="str">
            <v/>
          </cell>
          <cell r="H419" t="str">
            <v>CURRENT ASSETS, LOANS AND ADVANCES</v>
          </cell>
          <cell r="I419" t="str">
            <v>LOANS AND ADVANCES</v>
          </cell>
          <cell r="J419" t="str">
            <v>ADVANCES</v>
          </cell>
        </row>
        <row r="420">
          <cell r="A420" t="str">
            <v>A501601-091</v>
          </cell>
          <cell r="B420" t="str">
            <v>Adv-Rujula Build &amp; Dev Pvt Ltd</v>
          </cell>
          <cell r="C420" t="str">
            <v>INR</v>
          </cell>
          <cell r="D420" t="str">
            <v>ASSET</v>
          </cell>
          <cell r="E420" t="str">
            <v>BALANCE SHEET</v>
          </cell>
          <cell r="F420" t="str">
            <v/>
          </cell>
          <cell r="G420" t="str">
            <v/>
          </cell>
          <cell r="H420" t="str">
            <v>CURRENT ASSETS, LOANS AND ADVANCES</v>
          </cell>
          <cell r="I420" t="str">
            <v>LOANS AND ADVANCES</v>
          </cell>
          <cell r="J420" t="str">
            <v>ADVANCES</v>
          </cell>
        </row>
        <row r="421">
          <cell r="A421" t="str">
            <v>A501601-092</v>
          </cell>
          <cell r="B421" t="str">
            <v>Adv-Senymour Build &amp; Dev Pvt Ltd</v>
          </cell>
          <cell r="C421" t="str">
            <v>INR</v>
          </cell>
          <cell r="D421" t="str">
            <v>ASSET</v>
          </cell>
          <cell r="E421" t="str">
            <v>BALANCE SHEET</v>
          </cell>
          <cell r="F421" t="str">
            <v/>
          </cell>
          <cell r="G421" t="str">
            <v/>
          </cell>
          <cell r="H421" t="str">
            <v>CURRENT ASSETS, LOANS AND ADVANCES</v>
          </cell>
          <cell r="I421" t="str">
            <v>LOANS AND ADVANCES</v>
          </cell>
          <cell r="J421" t="str">
            <v>ADVANCES</v>
          </cell>
        </row>
        <row r="422">
          <cell r="A422" t="str">
            <v>A501601-093</v>
          </cell>
          <cell r="B422" t="str">
            <v>Adv-Pan Infratech Pvt Ltd</v>
          </cell>
          <cell r="C422" t="str">
            <v>INR</v>
          </cell>
          <cell r="D422" t="str">
            <v>ASSET</v>
          </cell>
          <cell r="E422" t="str">
            <v>BALANCE SHEET</v>
          </cell>
          <cell r="F422" t="str">
            <v/>
          </cell>
          <cell r="G422" t="str">
            <v/>
          </cell>
          <cell r="H422" t="str">
            <v>CURRENT ASSETS, LOANS AND ADVANCES</v>
          </cell>
          <cell r="I422" t="str">
            <v>LOANS AND ADVANCES</v>
          </cell>
          <cell r="J422" t="str">
            <v>ADVANCES</v>
          </cell>
        </row>
        <row r="423">
          <cell r="A423" t="str">
            <v>A501601-094</v>
          </cell>
          <cell r="B423" t="str">
            <v>Adv-Erasma Builders &amp; Developers Pvt Ltd</v>
          </cell>
          <cell r="C423" t="str">
            <v>INR</v>
          </cell>
          <cell r="D423" t="str">
            <v>ASSET</v>
          </cell>
          <cell r="E423" t="str">
            <v>BALANCE SHEET</v>
          </cell>
          <cell r="F423" t="str">
            <v/>
          </cell>
          <cell r="G423" t="str">
            <v/>
          </cell>
          <cell r="H423" t="str">
            <v>CURRENT ASSETS, LOANS AND ADVANCES</v>
          </cell>
          <cell r="I423" t="str">
            <v>LOANS AND ADVANCES</v>
          </cell>
          <cell r="J423" t="str">
            <v>ADVANCES</v>
          </cell>
        </row>
        <row r="424">
          <cell r="A424" t="str">
            <v>A501601-095</v>
          </cell>
          <cell r="B424" t="str">
            <v>Adv-Apis Realtors Pvt Ltd</v>
          </cell>
          <cell r="C424" t="str">
            <v>INR</v>
          </cell>
          <cell r="D424" t="str">
            <v>ASSET</v>
          </cell>
          <cell r="E424" t="str">
            <v>BALANCE SHEET</v>
          </cell>
          <cell r="F424" t="str">
            <v/>
          </cell>
          <cell r="G424" t="str">
            <v/>
          </cell>
          <cell r="H424" t="str">
            <v>CURRENT ASSETS, LOANS AND ADVANCES</v>
          </cell>
          <cell r="I424" t="str">
            <v>LOANS AND ADVANCES</v>
          </cell>
          <cell r="J424" t="str">
            <v>ADVANCES</v>
          </cell>
        </row>
        <row r="425">
          <cell r="A425" t="str">
            <v>A501601-096</v>
          </cell>
          <cell r="B425" t="str">
            <v>Adv-DHCL Premium Mall Div</v>
          </cell>
          <cell r="C425" t="str">
            <v>INR</v>
          </cell>
          <cell r="D425" t="str">
            <v>ASSET</v>
          </cell>
          <cell r="E425" t="str">
            <v>BALANCE SHEET</v>
          </cell>
          <cell r="F425" t="str">
            <v/>
          </cell>
          <cell r="G425" t="str">
            <v/>
          </cell>
          <cell r="H425" t="str">
            <v>CURRENT ASSETS, LOANS AND ADVANCES</v>
          </cell>
          <cell r="I425" t="str">
            <v>LOANS AND ADVANCES</v>
          </cell>
          <cell r="J425" t="str">
            <v>ADVANCES</v>
          </cell>
        </row>
        <row r="426">
          <cell r="A426" t="str">
            <v>A501601-097</v>
          </cell>
          <cell r="B426" t="str">
            <v>Adv-Tane Estates Pvt Ltd</v>
          </cell>
          <cell r="C426" t="str">
            <v>INR</v>
          </cell>
          <cell r="D426" t="str">
            <v>ASSET</v>
          </cell>
          <cell r="E426" t="str">
            <v>BALANCE SHEET</v>
          </cell>
          <cell r="F426" t="str">
            <v/>
          </cell>
          <cell r="G426" t="str">
            <v/>
          </cell>
          <cell r="H426" t="str">
            <v>CURRENT ASSETS, LOANS AND ADVANCES</v>
          </cell>
          <cell r="I426" t="str">
            <v>LOANS AND ADVANCES</v>
          </cell>
          <cell r="J426" t="str">
            <v>ADVANCES</v>
          </cell>
        </row>
        <row r="427">
          <cell r="A427" t="str">
            <v>A501601-098</v>
          </cell>
          <cell r="B427" t="str">
            <v>Adv-Querida Buil &amp; Dev Pvt Ltd</v>
          </cell>
          <cell r="C427" t="str">
            <v>INR</v>
          </cell>
          <cell r="D427" t="str">
            <v>ASSET</v>
          </cell>
          <cell r="E427" t="str">
            <v>BALANCE SHEET</v>
          </cell>
          <cell r="F427" t="str">
            <v/>
          </cell>
          <cell r="G427" t="str">
            <v/>
          </cell>
          <cell r="H427" t="str">
            <v>CURRENT ASSETS, LOANS AND ADVANCES</v>
          </cell>
          <cell r="I427" t="str">
            <v>LOANS AND ADVANCES</v>
          </cell>
          <cell r="J427" t="str">
            <v>ADVANCES</v>
          </cell>
        </row>
        <row r="428">
          <cell r="A428" t="str">
            <v>A501601-099</v>
          </cell>
          <cell r="B428" t="str">
            <v>Adv-Peninab Buil &amp; Cnstr Pvt Ltd</v>
          </cell>
          <cell r="C428" t="str">
            <v>INR</v>
          </cell>
          <cell r="D428" t="str">
            <v>ASSET</v>
          </cell>
          <cell r="E428" t="str">
            <v>BALANCE SHEET</v>
          </cell>
          <cell r="F428" t="str">
            <v/>
          </cell>
          <cell r="G428" t="str">
            <v/>
          </cell>
          <cell r="H428" t="str">
            <v>CURRENT ASSETS, LOANS AND ADVANCES</v>
          </cell>
          <cell r="I428" t="str">
            <v>LOANS AND ADVANCES</v>
          </cell>
          <cell r="J428" t="str">
            <v>ADVANCES</v>
          </cell>
        </row>
        <row r="429">
          <cell r="A429" t="str">
            <v>A501601-100</v>
          </cell>
          <cell r="B429" t="str">
            <v>Adv-BAAL REALTORS PVT LTD</v>
          </cell>
          <cell r="C429" t="str">
            <v>INR</v>
          </cell>
          <cell r="D429" t="str">
            <v>ASSET</v>
          </cell>
          <cell r="E429" t="str">
            <v>BALANCE SHEET</v>
          </cell>
          <cell r="F429" t="str">
            <v/>
          </cell>
          <cell r="G429" t="str">
            <v/>
          </cell>
          <cell r="H429" t="str">
            <v>CURRENT ASSETS, LOANS AND ADVANCES</v>
          </cell>
          <cell r="I429" t="str">
            <v>LOANS AND ADVANCES</v>
          </cell>
          <cell r="J429" t="str">
            <v>ADVANCES</v>
          </cell>
        </row>
        <row r="430">
          <cell r="A430" t="str">
            <v>A501601-101</v>
          </cell>
          <cell r="B430" t="str">
            <v>Adv-Domus Realtors Pvt Ltd</v>
          </cell>
          <cell r="C430" t="str">
            <v>INR</v>
          </cell>
          <cell r="D430" t="str">
            <v>ASSET</v>
          </cell>
          <cell r="E430" t="str">
            <v>BALANCE SHEET</v>
          </cell>
          <cell r="F430" t="str">
            <v/>
          </cell>
          <cell r="G430" t="str">
            <v/>
          </cell>
          <cell r="H430" t="str">
            <v>CURRENT ASSETS, LOANS AND ADVANCES</v>
          </cell>
          <cell r="I430" t="str">
            <v>LOANS AND ADVANCES</v>
          </cell>
          <cell r="J430" t="str">
            <v>ADVANCES</v>
          </cell>
        </row>
        <row r="431">
          <cell r="A431" t="str">
            <v>A501601-102</v>
          </cell>
          <cell r="B431" t="str">
            <v>Adv-Liber Buildwell Pvt Ltd</v>
          </cell>
          <cell r="C431" t="str">
            <v>INR</v>
          </cell>
          <cell r="D431" t="str">
            <v>ASSET</v>
          </cell>
          <cell r="E431" t="str">
            <v>BALANCE SHEET</v>
          </cell>
          <cell r="F431" t="str">
            <v/>
          </cell>
          <cell r="G431" t="str">
            <v/>
          </cell>
          <cell r="H431" t="str">
            <v>CURRENT ASSETS, LOANS AND ADVANCES</v>
          </cell>
          <cell r="I431" t="str">
            <v>LOANS AND ADVANCES</v>
          </cell>
          <cell r="J431" t="str">
            <v>ADVANCES</v>
          </cell>
        </row>
        <row r="432">
          <cell r="A432" t="str">
            <v>A501601-103</v>
          </cell>
          <cell r="B432" t="str">
            <v>Adv-Fyme Buil &amp; Cnstr Pvt Ltd</v>
          </cell>
          <cell r="C432" t="str">
            <v>INR</v>
          </cell>
          <cell r="D432" t="str">
            <v>ASSET</v>
          </cell>
          <cell r="E432" t="str">
            <v>BALANCE SHEET</v>
          </cell>
          <cell r="F432" t="str">
            <v/>
          </cell>
          <cell r="G432" t="str">
            <v/>
          </cell>
          <cell r="H432" t="str">
            <v>CURRENT ASSETS, LOANS AND ADVANCES</v>
          </cell>
          <cell r="I432" t="str">
            <v>LOANS AND ADVANCES</v>
          </cell>
          <cell r="J432" t="str">
            <v>ADVANCES</v>
          </cell>
        </row>
        <row r="433">
          <cell r="A433" t="str">
            <v>A501601-104</v>
          </cell>
          <cell r="B433" t="str">
            <v>Adv-Laureny Buil &amp; Cnstr Pvt Ltd</v>
          </cell>
          <cell r="C433" t="str">
            <v>INR</v>
          </cell>
          <cell r="D433" t="str">
            <v>ASSET</v>
          </cell>
          <cell r="E433" t="str">
            <v>BALANCE SHEET</v>
          </cell>
          <cell r="F433" t="str">
            <v/>
          </cell>
          <cell r="G433" t="str">
            <v/>
          </cell>
          <cell r="H433" t="str">
            <v>CURRENT ASSETS, LOANS AND ADVANCES</v>
          </cell>
          <cell r="I433" t="str">
            <v>LOANS AND ADVANCES</v>
          </cell>
          <cell r="J433" t="str">
            <v>ADVANCES</v>
          </cell>
        </row>
        <row r="434">
          <cell r="A434" t="str">
            <v>A501601-105</v>
          </cell>
          <cell r="B434" t="str">
            <v>Adv-Alethia Buil &amp; Dev Pvt Ltd</v>
          </cell>
          <cell r="C434" t="str">
            <v>INR</v>
          </cell>
          <cell r="D434" t="str">
            <v>ASSET</v>
          </cell>
          <cell r="E434" t="str">
            <v>BALANCE SHEET</v>
          </cell>
          <cell r="F434" t="str">
            <v/>
          </cell>
          <cell r="G434" t="str">
            <v/>
          </cell>
          <cell r="H434" t="str">
            <v>CURRENT ASSETS, LOANS AND ADVANCES</v>
          </cell>
          <cell r="I434" t="str">
            <v>LOANS AND ADVANCES</v>
          </cell>
          <cell r="J434" t="str">
            <v>ADVANCES</v>
          </cell>
        </row>
        <row r="435">
          <cell r="A435" t="str">
            <v>A501601-106</v>
          </cell>
          <cell r="B435" t="str">
            <v>Adv-Nedra Buil &amp; Dev Pvt Ltd</v>
          </cell>
          <cell r="C435" t="str">
            <v>INR</v>
          </cell>
          <cell r="D435" t="str">
            <v>ASSET</v>
          </cell>
          <cell r="E435" t="str">
            <v>BALANCE SHEET</v>
          </cell>
          <cell r="F435" t="str">
            <v/>
          </cell>
          <cell r="G435" t="str">
            <v/>
          </cell>
          <cell r="H435" t="str">
            <v>CURRENT ASSETS, LOANS AND ADVANCES</v>
          </cell>
          <cell r="I435" t="str">
            <v>LOANS AND ADVANCES</v>
          </cell>
          <cell r="J435" t="str">
            <v>ADVANCES</v>
          </cell>
        </row>
        <row r="436">
          <cell r="A436" t="str">
            <v>A501601-107</v>
          </cell>
          <cell r="B436" t="str">
            <v>Adv-Elvira Build &amp; Cnstr Pvt Ltd</v>
          </cell>
          <cell r="C436" t="str">
            <v>INR</v>
          </cell>
          <cell r="D436" t="str">
            <v>ASSET</v>
          </cell>
          <cell r="E436" t="str">
            <v>BALANCE SHEET</v>
          </cell>
          <cell r="F436" t="str">
            <v/>
          </cell>
          <cell r="G436" t="str">
            <v/>
          </cell>
          <cell r="H436" t="str">
            <v>CURRENT ASSETS, LOANS AND ADVANCES</v>
          </cell>
          <cell r="I436" t="str">
            <v>LOANS AND ADVANCES</v>
          </cell>
          <cell r="J436" t="str">
            <v>ADVANCES</v>
          </cell>
        </row>
        <row r="437">
          <cell r="A437" t="str">
            <v>A501601-108</v>
          </cell>
          <cell r="B437" t="str">
            <v>Adv-Aleron Buil &amp; Cnstr Pvt Ltd</v>
          </cell>
          <cell r="C437" t="str">
            <v>INR</v>
          </cell>
          <cell r="D437" t="str">
            <v>ASSET</v>
          </cell>
          <cell r="E437" t="str">
            <v>BALANCE SHEET</v>
          </cell>
          <cell r="F437" t="str">
            <v/>
          </cell>
          <cell r="G437" t="str">
            <v/>
          </cell>
          <cell r="H437" t="str">
            <v>CURRENT ASSETS, LOANS AND ADVANCES</v>
          </cell>
          <cell r="I437" t="str">
            <v>LOANS AND ADVANCES</v>
          </cell>
          <cell r="J437" t="str">
            <v>ADVANCES</v>
          </cell>
        </row>
        <row r="438">
          <cell r="A438" t="str">
            <v>A501601-109</v>
          </cell>
          <cell r="B438" t="str">
            <v>Adv-DLF Land Limited</v>
          </cell>
          <cell r="C438" t="str">
            <v>INR</v>
          </cell>
          <cell r="D438" t="str">
            <v>ASSET</v>
          </cell>
          <cell r="E438" t="str">
            <v>BALANCE SHEET</v>
          </cell>
          <cell r="F438" t="str">
            <v/>
          </cell>
          <cell r="G438" t="str">
            <v/>
          </cell>
          <cell r="H438" t="str">
            <v>CURRENT ASSETS, LOANS AND ADVANCES</v>
          </cell>
          <cell r="I438" t="str">
            <v>LOANS AND ADVANCES</v>
          </cell>
          <cell r="J438" t="str">
            <v>ADVANCES</v>
          </cell>
        </row>
        <row r="439">
          <cell r="A439" t="str">
            <v>A501601-110</v>
          </cell>
          <cell r="B439" t="str">
            <v>Adv-DLF GK Residecny Cnstr Div</v>
          </cell>
          <cell r="C439" t="str">
            <v>INR</v>
          </cell>
          <cell r="D439" t="str">
            <v>ASSET</v>
          </cell>
          <cell r="E439" t="str">
            <v>BALANCE SHEET</v>
          </cell>
          <cell r="F439" t="str">
            <v/>
          </cell>
          <cell r="G439" t="str">
            <v/>
          </cell>
          <cell r="H439" t="str">
            <v>CURRENT ASSETS, LOANS AND ADVANCES</v>
          </cell>
          <cell r="I439" t="str">
            <v>LOANS AND ADVANCES</v>
          </cell>
          <cell r="J439" t="str">
            <v>ADVANCES</v>
          </cell>
        </row>
        <row r="440">
          <cell r="A440" t="str">
            <v>A501601-111</v>
          </cell>
          <cell r="B440" t="str">
            <v>Adv-Aaquil Real Estates Pvt Ltd</v>
          </cell>
          <cell r="C440" t="str">
            <v>INR</v>
          </cell>
          <cell r="D440" t="str">
            <v>ASSET</v>
          </cell>
          <cell r="E440" t="str">
            <v>BALANCE SHEET</v>
          </cell>
          <cell r="F440" t="str">
            <v/>
          </cell>
          <cell r="G440" t="str">
            <v/>
          </cell>
          <cell r="H440" t="str">
            <v>CURRENT ASSETS, LOANS AND ADVANCES</v>
          </cell>
          <cell r="I440" t="str">
            <v>LOANS AND ADVANCES</v>
          </cell>
          <cell r="J440" t="str">
            <v>ADVANCES</v>
          </cell>
        </row>
        <row r="441">
          <cell r="A441" t="str">
            <v>A601001</v>
          </cell>
          <cell r="B441" t="str">
            <v>Advances to Suppliers of goods /services</v>
          </cell>
          <cell r="C441" t="str">
            <v>INR</v>
          </cell>
          <cell r="D441" t="str">
            <v>ASSET</v>
          </cell>
          <cell r="E441" t="str">
            <v>BALANCE SHEET</v>
          </cell>
          <cell r="F441" t="str">
            <v>SUPPLIER PREPAYMENT A/C</v>
          </cell>
          <cell r="G441" t="str">
            <v/>
          </cell>
          <cell r="H441" t="str">
            <v>CURRENT ASSETS, LOANS AND ADVANCES</v>
          </cell>
          <cell r="I441" t="str">
            <v>LOANS AND ADVANCES</v>
          </cell>
          <cell r="J441" t="str">
            <v>ADVANCES</v>
          </cell>
        </row>
        <row r="442">
          <cell r="A442" t="str">
            <v>A601002</v>
          </cell>
          <cell r="B442" t="str">
            <v>Advance Against Capital Goods</v>
          </cell>
          <cell r="C442" t="str">
            <v>INR</v>
          </cell>
          <cell r="D442" t="str">
            <v>ASSET</v>
          </cell>
          <cell r="E442" t="str">
            <v>BALANCE SHEET</v>
          </cell>
          <cell r="F442" t="str">
            <v>SUPPLIER PREPAYMENT A/C</v>
          </cell>
          <cell r="G442" t="str">
            <v/>
          </cell>
          <cell r="H442" t="str">
            <v>CURRENT ASSETS, LOANS AND ADVANCES</v>
          </cell>
          <cell r="I442" t="str">
            <v>LOANS AND ADVANCES</v>
          </cell>
          <cell r="J442" t="str">
            <v>ADVANCES</v>
          </cell>
        </row>
        <row r="443">
          <cell r="A443" t="str">
            <v>A601003</v>
          </cell>
          <cell r="B443" t="str">
            <v>Works contract/Contractor Adv(Secured)</v>
          </cell>
          <cell r="C443" t="str">
            <v>INR</v>
          </cell>
          <cell r="D443" t="str">
            <v>ASSET</v>
          </cell>
          <cell r="E443" t="str">
            <v>BALANCE SHEET</v>
          </cell>
          <cell r="F443" t="str">
            <v>SUPPLIER PREPAYMENT A/C</v>
          </cell>
          <cell r="G443" t="str">
            <v/>
          </cell>
          <cell r="H443" t="str">
            <v>CURRENT ASSETS, LOANS AND ADVANCES</v>
          </cell>
          <cell r="I443" t="str">
            <v>LOANS AND ADVANCES</v>
          </cell>
          <cell r="J443" t="str">
            <v>ADVANCES</v>
          </cell>
        </row>
        <row r="444">
          <cell r="A444" t="str">
            <v>A601004</v>
          </cell>
          <cell r="B444" t="str">
            <v>Works contract/Contractor Adv(Unsecured)</v>
          </cell>
          <cell r="C444" t="str">
            <v>INR</v>
          </cell>
          <cell r="D444" t="str">
            <v>ASSET</v>
          </cell>
          <cell r="E444" t="str">
            <v>BALANCE SHEET</v>
          </cell>
          <cell r="F444" t="str">
            <v>SUPPLIER PREPAYMENT A/C</v>
          </cell>
          <cell r="G444" t="str">
            <v/>
          </cell>
          <cell r="H444" t="str">
            <v>CURRENT ASSETS, LOANS AND ADVANCES</v>
          </cell>
          <cell r="I444" t="str">
            <v>LOANS AND ADVANCES</v>
          </cell>
          <cell r="J444" t="str">
            <v>ADVANCES</v>
          </cell>
        </row>
        <row r="445">
          <cell r="A445" t="str">
            <v>A601005</v>
          </cell>
          <cell r="B445" t="str">
            <v>Advance to Retainers</v>
          </cell>
          <cell r="C445" t="str">
            <v>INR</v>
          </cell>
          <cell r="D445" t="str">
            <v>ASSET</v>
          </cell>
          <cell r="E445" t="str">
            <v>BALANCE SHEET</v>
          </cell>
          <cell r="F445" t="str">
            <v>SUPPLIER PREPAYMENT A/C</v>
          </cell>
          <cell r="G445" t="str">
            <v/>
          </cell>
          <cell r="H445" t="str">
            <v>CURRENT ASSETS, LOANS AND ADVANCES</v>
          </cell>
          <cell r="I445" t="str">
            <v>LOANS AND ADVANCES</v>
          </cell>
          <cell r="J445" t="str">
            <v>ADVANCES</v>
          </cell>
        </row>
        <row r="446">
          <cell r="A446" t="str">
            <v>A601006</v>
          </cell>
          <cell r="B446" t="str">
            <v>Broker Advance</v>
          </cell>
          <cell r="C446" t="str">
            <v>INR</v>
          </cell>
          <cell r="D446" t="str">
            <v>ASSET</v>
          </cell>
          <cell r="E446" t="str">
            <v>BALANCE SHEET</v>
          </cell>
          <cell r="F446" t="str">
            <v>SUPPLIER PREPAYMENT A/C</v>
          </cell>
          <cell r="G446" t="str">
            <v/>
          </cell>
          <cell r="H446" t="str">
            <v>CURRENT ASSETS, LOANS AND ADVANCES</v>
          </cell>
          <cell r="I446" t="str">
            <v>LOANS AND ADVANCES</v>
          </cell>
          <cell r="J446" t="str">
            <v>ADVANCES</v>
          </cell>
        </row>
        <row r="447">
          <cell r="A447" t="str">
            <v>A601101</v>
          </cell>
          <cell r="B447" t="str">
            <v>Advance Advertisement</v>
          </cell>
          <cell r="C447" t="str">
            <v>INR</v>
          </cell>
          <cell r="D447" t="str">
            <v>ASSET</v>
          </cell>
          <cell r="E447" t="str">
            <v>BALANCE SHEET</v>
          </cell>
          <cell r="F447" t="str">
            <v/>
          </cell>
          <cell r="G447" t="str">
            <v/>
          </cell>
          <cell r="H447" t="str">
            <v>CURRENT ASSETS, LOANS AND ADVANCES</v>
          </cell>
          <cell r="I447" t="str">
            <v>LOANS AND ADVANCES</v>
          </cell>
          <cell r="J447" t="str">
            <v>ADVANCES</v>
          </cell>
        </row>
        <row r="448">
          <cell r="A448" t="str">
            <v>A601102</v>
          </cell>
          <cell r="B448" t="str">
            <v>Advance Subscription</v>
          </cell>
          <cell r="C448" t="str">
            <v>INR</v>
          </cell>
          <cell r="D448" t="str">
            <v>ASSET</v>
          </cell>
          <cell r="E448" t="str">
            <v>BALANCE SHEET</v>
          </cell>
          <cell r="F448" t="str">
            <v/>
          </cell>
          <cell r="G448" t="str">
            <v/>
          </cell>
          <cell r="H448" t="str">
            <v>CURRENT ASSETS, LOANS AND ADVANCES</v>
          </cell>
          <cell r="I448" t="str">
            <v>LOANS AND ADVANCES</v>
          </cell>
          <cell r="J448" t="str">
            <v>ADVANCES</v>
          </cell>
        </row>
        <row r="449">
          <cell r="A449" t="str">
            <v>A601103</v>
          </cell>
          <cell r="B449" t="str">
            <v>Advance For Land Purchase</v>
          </cell>
          <cell r="C449" t="str">
            <v>INR</v>
          </cell>
          <cell r="D449" t="str">
            <v>ASSET</v>
          </cell>
          <cell r="E449" t="str">
            <v>BALANCE SHEET</v>
          </cell>
          <cell r="F449" t="str">
            <v>SUPPLIER PREPAYMENT A/C</v>
          </cell>
          <cell r="G449" t="str">
            <v/>
          </cell>
          <cell r="H449" t="str">
            <v>CURRENT ASSETS, LOANS AND ADVANCES</v>
          </cell>
          <cell r="I449" t="str">
            <v>LOANS AND ADVANCES</v>
          </cell>
          <cell r="J449" t="str">
            <v>ADVANCES</v>
          </cell>
        </row>
        <row r="450">
          <cell r="A450" t="str">
            <v>A601104</v>
          </cell>
          <cell r="B450" t="str">
            <v>Other Business Advance</v>
          </cell>
          <cell r="C450" t="str">
            <v>INR</v>
          </cell>
          <cell r="D450" t="str">
            <v>ASSET</v>
          </cell>
          <cell r="E450" t="str">
            <v>BALANCE SHEET</v>
          </cell>
          <cell r="F450" t="str">
            <v/>
          </cell>
          <cell r="G450" t="str">
            <v/>
          </cell>
          <cell r="H450" t="str">
            <v>CURRENT ASSETS, LOANS AND ADVANCES</v>
          </cell>
          <cell r="I450" t="str">
            <v>LOANS AND ADVANCES</v>
          </cell>
          <cell r="J450" t="str">
            <v>ADVANCES</v>
          </cell>
        </row>
        <row r="451">
          <cell r="A451" t="str">
            <v>A601105-015</v>
          </cell>
          <cell r="B451" t="str">
            <v>Pmt agt collaboration-Matadin</v>
          </cell>
          <cell r="C451" t="str">
            <v>INR</v>
          </cell>
          <cell r="D451" t="str">
            <v>ASSET</v>
          </cell>
          <cell r="E451" t="str">
            <v>BALANCE SHEET</v>
          </cell>
          <cell r="F451" t="str">
            <v/>
          </cell>
          <cell r="G451" t="str">
            <v/>
          </cell>
          <cell r="H451" t="str">
            <v>CURRENT ASSETS, LOANS AND ADVANCES</v>
          </cell>
          <cell r="I451" t="str">
            <v>LOANS AND ADVANCES</v>
          </cell>
          <cell r="J451" t="str">
            <v>ADVANCES</v>
          </cell>
        </row>
        <row r="452">
          <cell r="A452" t="str">
            <v>A601105-016</v>
          </cell>
          <cell r="B452" t="str">
            <v>Pmt agt collaboration-Chatterpal</v>
          </cell>
          <cell r="C452" t="str">
            <v>INR</v>
          </cell>
          <cell r="D452" t="str">
            <v>ASSET</v>
          </cell>
          <cell r="E452" t="str">
            <v>BALANCE SHEET</v>
          </cell>
          <cell r="F452" t="str">
            <v/>
          </cell>
          <cell r="G452" t="str">
            <v/>
          </cell>
          <cell r="H452" t="str">
            <v>CURRENT ASSETS, LOANS AND ADVANCES</v>
          </cell>
          <cell r="I452" t="str">
            <v>LOANS AND ADVANCES</v>
          </cell>
          <cell r="J452" t="str">
            <v>ADVANCES</v>
          </cell>
        </row>
        <row r="453">
          <cell r="A453" t="str">
            <v>A601105-017</v>
          </cell>
          <cell r="B453" t="str">
            <v>Pmt agt collaboration-Satpal</v>
          </cell>
          <cell r="C453" t="str">
            <v>INR</v>
          </cell>
          <cell r="D453" t="str">
            <v>ASSET</v>
          </cell>
          <cell r="E453" t="str">
            <v>BALANCE SHEET</v>
          </cell>
          <cell r="F453" t="str">
            <v/>
          </cell>
          <cell r="G453" t="str">
            <v/>
          </cell>
          <cell r="H453" t="str">
            <v>CURRENT ASSETS, LOANS AND ADVANCES</v>
          </cell>
          <cell r="I453" t="str">
            <v>LOANS AND ADVANCES</v>
          </cell>
          <cell r="J453" t="str">
            <v>ADVANCES</v>
          </cell>
        </row>
        <row r="454">
          <cell r="A454" t="str">
            <v>A601106</v>
          </cell>
          <cell r="B454" t="str">
            <v>wrongly created</v>
          </cell>
          <cell r="C454" t="str">
            <v>INR</v>
          </cell>
          <cell r="D454" t="str">
            <v>ASSET</v>
          </cell>
          <cell r="E454" t="str">
            <v>BALANCE SHEET</v>
          </cell>
          <cell r="F454" t="str">
            <v>SUPPLIER PREPAYMENT A/C</v>
          </cell>
          <cell r="G454" t="str">
            <v/>
          </cell>
          <cell r="H454" t="str">
            <v>CURRENT ASSETS, LOANS AND ADVANCES</v>
          </cell>
          <cell r="I454" t="str">
            <v>LOANS AND ADVANCES</v>
          </cell>
          <cell r="J454" t="str">
            <v>ADVANCES</v>
          </cell>
        </row>
        <row r="455">
          <cell r="A455" t="str">
            <v>A601107</v>
          </cell>
          <cell r="B455" t="str">
            <v>ADVANCE FOR LAND</v>
          </cell>
          <cell r="C455" t="str">
            <v>INR</v>
          </cell>
          <cell r="D455" t="str">
            <v>ASSET</v>
          </cell>
          <cell r="E455" t="str">
            <v>BALANCE SHEET</v>
          </cell>
          <cell r="F455" t="str">
            <v/>
          </cell>
          <cell r="G455" t="str">
            <v/>
          </cell>
          <cell r="H455" t="str">
            <v>CURRENT ASSETS, LOANS AND ADVANCES</v>
          </cell>
          <cell r="I455" t="str">
            <v>LOANS AND ADVANCES</v>
          </cell>
          <cell r="J455" t="str">
            <v>ADVANCES</v>
          </cell>
        </row>
        <row r="456">
          <cell r="A456" t="str">
            <v>A601108</v>
          </cell>
          <cell r="B456" t="str">
            <v>UNSECURED LOANS</v>
          </cell>
          <cell r="C456" t="str">
            <v>INR</v>
          </cell>
          <cell r="D456" t="str">
            <v>ASSET</v>
          </cell>
          <cell r="E456" t="str">
            <v>BALANCE SHEET</v>
          </cell>
          <cell r="F456" t="str">
            <v>SUPPLIER PREPAYMENT A/C</v>
          </cell>
          <cell r="G456" t="str">
            <v/>
          </cell>
          <cell r="H456" t="str">
            <v>CURRENT ASSETS, LOANS AND ADVANCES</v>
          </cell>
          <cell r="I456" t="str">
            <v>LOANS AND ADVANCES</v>
          </cell>
          <cell r="J456" t="str">
            <v>ADVANCES</v>
          </cell>
        </row>
        <row r="457">
          <cell r="A457" t="str">
            <v>A601109</v>
          </cell>
          <cell r="B457" t="str">
            <v>RENT IN ADVANCE</v>
          </cell>
          <cell r="C457" t="str">
            <v>INR</v>
          </cell>
          <cell r="D457" t="str">
            <v>ASSET</v>
          </cell>
          <cell r="E457" t="str">
            <v>BALANCE SHEET</v>
          </cell>
          <cell r="F457" t="str">
            <v>SUPPLIER PREPAYMENT A/C</v>
          </cell>
          <cell r="G457" t="str">
            <v/>
          </cell>
          <cell r="H457" t="str">
            <v>CURRENT ASSETS, LOANS AND ADVANCES</v>
          </cell>
          <cell r="I457" t="str">
            <v>LOANS AND ADVANCES</v>
          </cell>
          <cell r="J457" t="str">
            <v>ADVANCES</v>
          </cell>
        </row>
        <row r="458">
          <cell r="A458" t="str">
            <v>A601201</v>
          </cell>
          <cell r="B458" t="str">
            <v>Salary - Advance</v>
          </cell>
          <cell r="C458" t="str">
            <v>INR</v>
          </cell>
          <cell r="D458" t="str">
            <v>ASSET</v>
          </cell>
          <cell r="E458" t="str">
            <v>BALANCE SHEET</v>
          </cell>
          <cell r="F458" t="str">
            <v>SUPPLIER PREPAYMENT A/C</v>
          </cell>
          <cell r="G458" t="str">
            <v/>
          </cell>
          <cell r="H458" t="str">
            <v>CURRENT ASSETS, LOANS AND ADVANCES</v>
          </cell>
          <cell r="I458" t="str">
            <v>LOANS AND ADVANCES</v>
          </cell>
          <cell r="J458" t="str">
            <v>STAFF ADVANCES</v>
          </cell>
        </row>
        <row r="459">
          <cell r="A459" t="str">
            <v>A601202</v>
          </cell>
          <cell r="B459" t="str">
            <v>Advance L. T. A.</v>
          </cell>
          <cell r="C459" t="str">
            <v>INR</v>
          </cell>
          <cell r="D459" t="str">
            <v>ASSET</v>
          </cell>
          <cell r="E459" t="str">
            <v>BALANCE SHEET</v>
          </cell>
          <cell r="F459" t="str">
            <v/>
          </cell>
          <cell r="G459" t="str">
            <v/>
          </cell>
          <cell r="H459" t="str">
            <v>CURRENT ASSETS, LOANS AND ADVANCES</v>
          </cell>
          <cell r="I459" t="str">
            <v>LOANS AND ADVANCES</v>
          </cell>
          <cell r="J459" t="str">
            <v>STAFF ADVANCES</v>
          </cell>
        </row>
        <row r="460">
          <cell r="A460" t="str">
            <v>A601203</v>
          </cell>
          <cell r="B460" t="str">
            <v>Staff Advances- Expenses/Imprest</v>
          </cell>
          <cell r="C460" t="str">
            <v>INR</v>
          </cell>
          <cell r="D460" t="str">
            <v>ASSET</v>
          </cell>
          <cell r="E460" t="str">
            <v>BALANCE SHEET</v>
          </cell>
          <cell r="F460" t="str">
            <v>SUPPLIER PREPAYMENT A/C</v>
          </cell>
          <cell r="G460" t="str">
            <v/>
          </cell>
          <cell r="H460" t="str">
            <v>CURRENT ASSETS, LOANS AND ADVANCES</v>
          </cell>
          <cell r="I460" t="str">
            <v>LOANS AND ADVANCES</v>
          </cell>
          <cell r="J460" t="str">
            <v>STAFF ADVANCES</v>
          </cell>
        </row>
        <row r="461">
          <cell r="A461" t="str">
            <v>A601204</v>
          </cell>
          <cell r="B461" t="str">
            <v>Tour Advance</v>
          </cell>
          <cell r="C461" t="str">
            <v>INR</v>
          </cell>
          <cell r="D461" t="str">
            <v>ASSET</v>
          </cell>
          <cell r="E461" t="str">
            <v>BALANCE SHEET</v>
          </cell>
          <cell r="F461" t="str">
            <v>SUPPLIER PREPAYMENT A/C</v>
          </cell>
          <cell r="G461" t="str">
            <v/>
          </cell>
          <cell r="H461" t="str">
            <v>CURRENT ASSETS, LOANS AND ADVANCES</v>
          </cell>
          <cell r="I461" t="str">
            <v>LOANS AND ADVANCES</v>
          </cell>
          <cell r="J461" t="str">
            <v>STAFF ADVANCES</v>
          </cell>
        </row>
        <row r="462">
          <cell r="A462" t="str">
            <v>A601205</v>
          </cell>
          <cell r="B462" t="str">
            <v>Staff Advances- Expenses/Imprest</v>
          </cell>
          <cell r="C462" t="str">
            <v>INR</v>
          </cell>
          <cell r="D462" t="str">
            <v>ASSET</v>
          </cell>
          <cell r="E462" t="str">
            <v>BALANCE SHEET</v>
          </cell>
          <cell r="F462" t="str">
            <v>SUPPLIER PREPAYMENT A/C</v>
          </cell>
          <cell r="G462" t="str">
            <v/>
          </cell>
          <cell r="H462" t="str">
            <v>CURRENT ASSETS, LOANS AND ADVANCES</v>
          </cell>
          <cell r="I462" t="str">
            <v>LOANS AND ADVANCES</v>
          </cell>
          <cell r="J462" t="str">
            <v>STAFF ADVANCES</v>
          </cell>
        </row>
        <row r="463">
          <cell r="A463" t="str">
            <v>A601206</v>
          </cell>
          <cell r="B463" t="str">
            <v>STAFF ADVANCE</v>
          </cell>
          <cell r="C463" t="str">
            <v>INR</v>
          </cell>
          <cell r="D463" t="str">
            <v>ASSET</v>
          </cell>
          <cell r="E463" t="str">
            <v>BALANCE SHEET</v>
          </cell>
          <cell r="F463" t="str">
            <v>SUPPLIER PREPAYMENT A/C</v>
          </cell>
          <cell r="G463" t="str">
            <v/>
          </cell>
          <cell r="H463" t="str">
            <v>CURRENT ASSETS, LOANS AND ADVANCES</v>
          </cell>
          <cell r="I463" t="str">
            <v>LOANS AND ADVANCES</v>
          </cell>
          <cell r="J463" t="str">
            <v>STAFF ADVANCES</v>
          </cell>
        </row>
        <row r="464">
          <cell r="A464" t="str">
            <v>A601207</v>
          </cell>
          <cell r="B464" t="str">
            <v>Interest Subsidy (Employee)</v>
          </cell>
          <cell r="C464" t="str">
            <v>INR</v>
          </cell>
          <cell r="D464" t="str">
            <v>ASSET</v>
          </cell>
          <cell r="E464" t="str">
            <v>BALANCE SHEET</v>
          </cell>
          <cell r="F464" t="str">
            <v>SUPPLIER PREPAYMENT A/C</v>
          </cell>
          <cell r="G464" t="str">
            <v/>
          </cell>
          <cell r="H464" t="str">
            <v>CURRENT ASSETS, LOANS AND ADVANCES</v>
          </cell>
          <cell r="I464" t="str">
            <v>LOANS AND ADVANCES</v>
          </cell>
          <cell r="J464" t="str">
            <v>STAFF ADVANCES</v>
          </cell>
        </row>
        <row r="465">
          <cell r="A465" t="str">
            <v>A601208</v>
          </cell>
          <cell r="B465" t="str">
            <v>Team Member Shortages</v>
          </cell>
          <cell r="C465" t="str">
            <v>INR</v>
          </cell>
          <cell r="D465" t="str">
            <v>ASSET</v>
          </cell>
          <cell r="E465" t="str">
            <v>BALANCE SHEET</v>
          </cell>
          <cell r="F465" t="str">
            <v/>
          </cell>
          <cell r="G465" t="str">
            <v/>
          </cell>
          <cell r="H465" t="str">
            <v>CURRENT ASSETS, LOANS AND ADVANCES</v>
          </cell>
          <cell r="I465" t="str">
            <v>LOANS AND ADVANCES</v>
          </cell>
          <cell r="J465" t="str">
            <v>STAFF ADVANCES</v>
          </cell>
        </row>
        <row r="466">
          <cell r="A466" t="str">
            <v>A601209</v>
          </cell>
          <cell r="B466" t="str">
            <v>Staff Shortages</v>
          </cell>
          <cell r="C466" t="str">
            <v>INR</v>
          </cell>
          <cell r="D466" t="str">
            <v>ASSET</v>
          </cell>
          <cell r="E466" t="str">
            <v>BALANCE SHEET</v>
          </cell>
          <cell r="F466" t="str">
            <v/>
          </cell>
          <cell r="G466" t="str">
            <v/>
          </cell>
          <cell r="H466" t="str">
            <v>CURRENT ASSETS, LOANS AND ADVANCES</v>
          </cell>
          <cell r="I466" t="str">
            <v>LOANS AND ADVANCES</v>
          </cell>
          <cell r="J466" t="str">
            <v>STAFF ADVANCES</v>
          </cell>
        </row>
        <row r="467">
          <cell r="A467" t="str">
            <v>A601210</v>
          </cell>
          <cell r="B467" t="str">
            <v>Salary - Advance</v>
          </cell>
          <cell r="C467" t="str">
            <v>INR</v>
          </cell>
          <cell r="D467" t="str">
            <v>ASSET</v>
          </cell>
          <cell r="E467" t="str">
            <v>BALANCE SHEET</v>
          </cell>
          <cell r="F467" t="str">
            <v/>
          </cell>
          <cell r="G467" t="str">
            <v/>
          </cell>
          <cell r="H467" t="str">
            <v>CURRENT ASSETS, LOANS AND ADVANCES</v>
          </cell>
          <cell r="I467" t="str">
            <v>LOANS AND ADVANCES</v>
          </cell>
          <cell r="J467" t="str">
            <v>STAFF ADVANCES</v>
          </cell>
        </row>
        <row r="468">
          <cell r="A468" t="str">
            <v>A601211</v>
          </cell>
          <cell r="B468" t="str">
            <v>STAFF ADVANCE</v>
          </cell>
          <cell r="C468" t="str">
            <v>INR</v>
          </cell>
          <cell r="D468" t="str">
            <v>ASSET</v>
          </cell>
          <cell r="E468" t="str">
            <v>BALANCE SHEET</v>
          </cell>
          <cell r="F468" t="str">
            <v/>
          </cell>
          <cell r="G468" t="str">
            <v/>
          </cell>
          <cell r="H468" t="str">
            <v>CURRENT ASSETS, LOANS AND ADVANCES</v>
          </cell>
          <cell r="I468" t="str">
            <v>LOANS AND ADVANCES</v>
          </cell>
          <cell r="J468" t="str">
            <v>STAFF ADVANCES</v>
          </cell>
        </row>
        <row r="469">
          <cell r="A469" t="str">
            <v>A601301</v>
          </cell>
          <cell r="B469" t="str">
            <v>Appl. Money Towards Investment</v>
          </cell>
          <cell r="C469" t="str">
            <v>INR</v>
          </cell>
          <cell r="D469" t="str">
            <v>ASSET</v>
          </cell>
          <cell r="E469" t="str">
            <v>BALANCE SHEET</v>
          </cell>
          <cell r="F469" t="str">
            <v/>
          </cell>
          <cell r="G469" t="str">
            <v/>
          </cell>
          <cell r="H469" t="str">
            <v>CURRENT ASSETS, LOANS AND ADVANCES</v>
          </cell>
          <cell r="I469" t="str">
            <v>LOANS AND ADVANCES</v>
          </cell>
          <cell r="J469" t="str">
            <v>OTHER ADVANCES</v>
          </cell>
        </row>
        <row r="470">
          <cell r="A470" t="str">
            <v>A601302</v>
          </cell>
          <cell r="B470" t="str">
            <v>Advance - Others</v>
          </cell>
          <cell r="C470" t="str">
            <v>INR</v>
          </cell>
          <cell r="D470" t="str">
            <v>ASSET</v>
          </cell>
          <cell r="E470" t="str">
            <v>BALANCE SHEET</v>
          </cell>
          <cell r="F470" t="str">
            <v/>
          </cell>
          <cell r="G470" t="str">
            <v/>
          </cell>
          <cell r="H470" t="str">
            <v>CURRENT ASSETS, LOANS AND ADVANCES</v>
          </cell>
          <cell r="I470" t="str">
            <v>LOANS AND ADVANCES</v>
          </cell>
          <cell r="J470" t="str">
            <v>OTHER ADVANCES</v>
          </cell>
        </row>
        <row r="471">
          <cell r="A471" t="str">
            <v>A601303</v>
          </cell>
          <cell r="B471" t="str">
            <v>Distributors Tickets Recoverable</v>
          </cell>
          <cell r="C471" t="str">
            <v>INR</v>
          </cell>
          <cell r="D471" t="str">
            <v>ASSET</v>
          </cell>
          <cell r="E471" t="str">
            <v>BALANCE SHEET</v>
          </cell>
          <cell r="F471" t="str">
            <v/>
          </cell>
          <cell r="G471" t="str">
            <v/>
          </cell>
          <cell r="H471" t="str">
            <v>CURRENT ASSETS, LOANS AND ADVANCES</v>
          </cell>
          <cell r="I471" t="str">
            <v>LOANS AND ADVANCES</v>
          </cell>
          <cell r="J471" t="str">
            <v>OTHER ADVANCES</v>
          </cell>
        </row>
        <row r="472">
          <cell r="A472" t="str">
            <v>A602001-000</v>
          </cell>
          <cell r="B472" t="str">
            <v>Amt Reco.(Grp Co)</v>
          </cell>
          <cell r="C472" t="str">
            <v>INR</v>
          </cell>
          <cell r="D472" t="str">
            <v>ASSET</v>
          </cell>
          <cell r="E472" t="str">
            <v>BALANCE SHEET</v>
          </cell>
          <cell r="F472" t="str">
            <v/>
          </cell>
          <cell r="G472" t="str">
            <v/>
          </cell>
          <cell r="H472" t="str">
            <v>CURRENT ASSETS, LOANS AND ADVANCES</v>
          </cell>
          <cell r="I472" t="str">
            <v>LOANS AND ADVANCES</v>
          </cell>
          <cell r="J472" t="str">
            <v>AMOUNT RECOVERABLES</v>
          </cell>
        </row>
        <row r="473">
          <cell r="A473" t="str">
            <v>A602001-010</v>
          </cell>
          <cell r="B473" t="str">
            <v>Amt Reco.(Grp Co)-DUL Cnstr Div</v>
          </cell>
          <cell r="C473" t="str">
            <v>INR</v>
          </cell>
          <cell r="D473" t="str">
            <v>ASSET</v>
          </cell>
          <cell r="E473" t="str">
            <v>BALANCE SHEET</v>
          </cell>
          <cell r="F473" t="str">
            <v/>
          </cell>
          <cell r="G473" t="str">
            <v/>
          </cell>
          <cell r="H473" t="str">
            <v>CURRENT ASSETS, LOANS AND ADVANCES</v>
          </cell>
          <cell r="I473" t="str">
            <v>LOANS AND ADVANCES</v>
          </cell>
          <cell r="J473" t="str">
            <v>AMOUNT RECOVERABLES</v>
          </cell>
        </row>
        <row r="474">
          <cell r="A474" t="str">
            <v>A602001-020</v>
          </cell>
          <cell r="B474" t="str">
            <v>Amt Reco.(Grp Co)- DEDL</v>
          </cell>
          <cell r="C474" t="str">
            <v>INR</v>
          </cell>
          <cell r="D474" t="str">
            <v>ASSET</v>
          </cell>
          <cell r="E474" t="str">
            <v>BALANCE SHEET</v>
          </cell>
          <cell r="F474" t="str">
            <v/>
          </cell>
          <cell r="G474" t="str">
            <v/>
          </cell>
          <cell r="H474" t="str">
            <v>CURRENT ASSETS, LOANS AND ADVANCES</v>
          </cell>
          <cell r="I474" t="str">
            <v>LOANS AND ADVANCES</v>
          </cell>
          <cell r="J474" t="str">
            <v>AMOUNT RECOVERABLES</v>
          </cell>
        </row>
        <row r="475">
          <cell r="A475" t="str">
            <v>A602001-022</v>
          </cell>
          <cell r="B475" t="str">
            <v>Amt Reco.(Grp Co)-  Dlf Info City(Chenn)</v>
          </cell>
          <cell r="C475" t="str">
            <v>INR</v>
          </cell>
          <cell r="D475" t="str">
            <v>ASSET</v>
          </cell>
          <cell r="E475" t="str">
            <v>BALANCE SHEET</v>
          </cell>
          <cell r="F475" t="str">
            <v/>
          </cell>
          <cell r="G475" t="str">
            <v/>
          </cell>
          <cell r="H475" t="str">
            <v>CURRENT ASSETS, LOANS AND ADVANCES</v>
          </cell>
          <cell r="I475" t="str">
            <v>LOANS AND ADVANCES</v>
          </cell>
          <cell r="J475" t="str">
            <v>AMOUNT RECOVERABLES</v>
          </cell>
        </row>
        <row r="476">
          <cell r="A476" t="str">
            <v>A602001-023</v>
          </cell>
          <cell r="B476" t="str">
            <v>Amt Reco.(Grp Co)- DLF INFOCITY(HYDERBD)</v>
          </cell>
          <cell r="C476" t="str">
            <v>INR</v>
          </cell>
          <cell r="D476" t="str">
            <v>ASSET</v>
          </cell>
          <cell r="E476" t="str">
            <v>BALANCE SHEET</v>
          </cell>
          <cell r="F476" t="str">
            <v/>
          </cell>
          <cell r="G476" t="str">
            <v/>
          </cell>
          <cell r="H476" t="str">
            <v>CURRENT ASSETS, LOANS AND ADVANCES</v>
          </cell>
          <cell r="I476" t="str">
            <v>LOANS AND ADVANCES</v>
          </cell>
          <cell r="J476" t="str">
            <v>AMOUNT RECOVERABLES</v>
          </cell>
        </row>
        <row r="477">
          <cell r="A477" t="str">
            <v>A602001-025</v>
          </cell>
          <cell r="B477" t="str">
            <v>Amt Reco.(Grp Co)-DLF Services L</v>
          </cell>
          <cell r="C477" t="str">
            <v>INR</v>
          </cell>
          <cell r="D477" t="str">
            <v>ASSET</v>
          </cell>
          <cell r="E477" t="str">
            <v>BALANCE SHEET</v>
          </cell>
          <cell r="F477" t="str">
            <v/>
          </cell>
          <cell r="G477" t="str">
            <v/>
          </cell>
          <cell r="H477" t="str">
            <v>CURRENT ASSETS, LOANS AND ADVANCES</v>
          </cell>
          <cell r="I477" t="str">
            <v>LOANS AND ADVANCES</v>
          </cell>
          <cell r="J477" t="str">
            <v>AMOUNT RECOVERABLES</v>
          </cell>
        </row>
        <row r="478">
          <cell r="A478" t="str">
            <v>A602001-030</v>
          </cell>
          <cell r="B478" t="str">
            <v>Amt Reco.(Grp Co)-  Newgen Medworld Hosp</v>
          </cell>
          <cell r="C478" t="str">
            <v>INR</v>
          </cell>
          <cell r="D478" t="str">
            <v>ASSET</v>
          </cell>
          <cell r="E478" t="str">
            <v>BALANCE SHEET</v>
          </cell>
          <cell r="F478" t="str">
            <v/>
          </cell>
          <cell r="G478" t="str">
            <v/>
          </cell>
          <cell r="H478" t="str">
            <v>CURRENT ASSETS, LOANS AND ADVANCES</v>
          </cell>
          <cell r="I478" t="str">
            <v>LOANS AND ADVANCES</v>
          </cell>
          <cell r="J478" t="str">
            <v>AMOUNT RECOVERABLES</v>
          </cell>
        </row>
        <row r="479">
          <cell r="A479" t="str">
            <v>A602001-033</v>
          </cell>
          <cell r="B479" t="str">
            <v>Amt Reco.(Grp Co)-  Dlf Info City(Noida)</v>
          </cell>
          <cell r="C479" t="str">
            <v>INR</v>
          </cell>
          <cell r="D479" t="str">
            <v>ASSET</v>
          </cell>
          <cell r="E479" t="str">
            <v>BALANCE SHEET</v>
          </cell>
          <cell r="F479" t="str">
            <v/>
          </cell>
          <cell r="G479" t="str">
            <v/>
          </cell>
          <cell r="H479" t="str">
            <v>CURRENT ASSETS, LOANS AND ADVANCES</v>
          </cell>
          <cell r="I479" t="str">
            <v>LOANS AND ADVANCES</v>
          </cell>
          <cell r="J479" t="str">
            <v>AMOUNT RECOVERABLES</v>
          </cell>
        </row>
        <row r="480">
          <cell r="A480" t="str">
            <v>A602001-034</v>
          </cell>
          <cell r="B480" t="str">
            <v>Amt Reco.(Grp Co)-  Bharuka Fin. Ltd</v>
          </cell>
          <cell r="C480" t="str">
            <v>INR</v>
          </cell>
          <cell r="D480" t="str">
            <v>ASSET</v>
          </cell>
          <cell r="E480" t="str">
            <v>BALANCE SHEET</v>
          </cell>
          <cell r="F480" t="str">
            <v/>
          </cell>
          <cell r="G480" t="str">
            <v/>
          </cell>
          <cell r="H480" t="str">
            <v>CURRENT ASSETS, LOANS AND ADVANCES</v>
          </cell>
          <cell r="I480" t="str">
            <v>LOANS AND ADVANCES</v>
          </cell>
          <cell r="J480" t="str">
            <v>AMOUNT RECOVERABLES</v>
          </cell>
        </row>
        <row r="481">
          <cell r="A481" t="str">
            <v>A602001-035</v>
          </cell>
          <cell r="B481" t="str">
            <v>Amt Reco.(Grp Co)- DLF RECR. FNDTN P LTD</v>
          </cell>
          <cell r="C481" t="str">
            <v>INR</v>
          </cell>
          <cell r="D481" t="str">
            <v>ASSET</v>
          </cell>
          <cell r="E481" t="str">
            <v>BALANCE SHEET</v>
          </cell>
          <cell r="F481" t="str">
            <v/>
          </cell>
          <cell r="G481" t="str">
            <v/>
          </cell>
          <cell r="H481" t="str">
            <v>CURRENT ASSETS, LOANS AND ADVANCES</v>
          </cell>
          <cell r="I481" t="str">
            <v>LOANS AND ADVANCES</v>
          </cell>
          <cell r="J481" t="str">
            <v>AMOUNT RECOVERABLES</v>
          </cell>
        </row>
        <row r="482">
          <cell r="A482" t="str">
            <v>A602001-036</v>
          </cell>
          <cell r="B482" t="str">
            <v>Amt Reco.(Grp Co)- GALAXY MECANTILES Ltd</v>
          </cell>
          <cell r="C482" t="str">
            <v>INR</v>
          </cell>
          <cell r="D482" t="str">
            <v>ASSET</v>
          </cell>
          <cell r="E482" t="str">
            <v>BALANCE SHEET</v>
          </cell>
          <cell r="F482" t="str">
            <v/>
          </cell>
          <cell r="G482" t="str">
            <v/>
          </cell>
          <cell r="H482" t="str">
            <v>CURRENT ASSETS, LOANS AND ADVANCES</v>
          </cell>
          <cell r="I482" t="str">
            <v>LOANS AND ADVANCES</v>
          </cell>
          <cell r="J482" t="str">
            <v>AMOUNT RECOVERABLES</v>
          </cell>
        </row>
        <row r="483">
          <cell r="A483" t="str">
            <v>A602001-055</v>
          </cell>
          <cell r="B483" t="str">
            <v>Amt Reco.(Grp Co)- DLF RECREA. FOUNDATN.</v>
          </cell>
          <cell r="C483" t="str">
            <v>INR</v>
          </cell>
          <cell r="D483" t="str">
            <v>ASSET</v>
          </cell>
          <cell r="E483" t="str">
            <v>BALANCE SHEET</v>
          </cell>
          <cell r="F483" t="str">
            <v/>
          </cell>
          <cell r="G483" t="str">
            <v/>
          </cell>
          <cell r="H483" t="str">
            <v>CURRENT ASSETS, LOANS AND ADVANCES</v>
          </cell>
          <cell r="I483" t="str">
            <v>LOANS AND ADVANCES</v>
          </cell>
          <cell r="J483" t="str">
            <v>AMOUNT RECOVERABLES</v>
          </cell>
        </row>
        <row r="484">
          <cell r="A484" t="str">
            <v>A602001-075</v>
          </cell>
          <cell r="B484" t="str">
            <v>Amt Reco.(Grp Co)-  Dlf Info City(Chand)</v>
          </cell>
          <cell r="C484" t="str">
            <v>INR</v>
          </cell>
          <cell r="D484" t="str">
            <v>ASSET</v>
          </cell>
          <cell r="E484" t="str">
            <v>BALANCE SHEET</v>
          </cell>
          <cell r="F484" t="str">
            <v/>
          </cell>
          <cell r="G484" t="str">
            <v/>
          </cell>
          <cell r="H484" t="str">
            <v>CURRENT ASSETS, LOANS AND ADVANCES</v>
          </cell>
          <cell r="I484" t="str">
            <v>LOANS AND ADVANCES</v>
          </cell>
          <cell r="J484" t="str">
            <v>AMOUNT RECOVERABLES</v>
          </cell>
        </row>
        <row r="485">
          <cell r="A485" t="str">
            <v>A602001-076</v>
          </cell>
          <cell r="B485" t="str">
            <v>Amt Reco.(Grp Co)-  Dlf Info City(Kolk.)</v>
          </cell>
          <cell r="C485" t="str">
            <v>INR</v>
          </cell>
          <cell r="D485" t="str">
            <v>ASSET</v>
          </cell>
          <cell r="E485" t="str">
            <v>BALANCE SHEET</v>
          </cell>
          <cell r="F485" t="str">
            <v/>
          </cell>
          <cell r="G485" t="str">
            <v/>
          </cell>
          <cell r="H485" t="str">
            <v>CURRENT ASSETS, LOANS AND ADVANCES</v>
          </cell>
          <cell r="I485" t="str">
            <v>LOANS AND ADVANCES</v>
          </cell>
          <cell r="J485" t="str">
            <v>AMOUNT RECOVERABLES</v>
          </cell>
        </row>
        <row r="486">
          <cell r="A486" t="str">
            <v>A602001-096</v>
          </cell>
          <cell r="B486" t="str">
            <v>Amt Reco.(Grp Co)- DLF LAING O'ROURKE</v>
          </cell>
          <cell r="C486" t="str">
            <v>INR</v>
          </cell>
          <cell r="D486" t="str">
            <v>ASSET</v>
          </cell>
          <cell r="E486" t="str">
            <v>BALANCE SHEET</v>
          </cell>
          <cell r="F486" t="str">
            <v/>
          </cell>
          <cell r="G486" t="str">
            <v/>
          </cell>
          <cell r="H486" t="str">
            <v>CURRENT ASSETS, LOANS AND ADVANCES</v>
          </cell>
          <cell r="I486" t="str">
            <v>LOANS AND ADVANCES</v>
          </cell>
          <cell r="J486" t="str">
            <v>AMOUNT RECOVERABLES</v>
          </cell>
        </row>
        <row r="487">
          <cell r="A487" t="str">
            <v>A602001-101</v>
          </cell>
          <cell r="B487" t="str">
            <v>Amt Reco.(Grp Co)- DLF Ltd</v>
          </cell>
          <cell r="C487" t="str">
            <v>INR</v>
          </cell>
          <cell r="D487" t="str">
            <v>ASSET</v>
          </cell>
          <cell r="E487" t="str">
            <v>BALANCE SHEET</v>
          </cell>
          <cell r="F487" t="str">
            <v/>
          </cell>
          <cell r="G487" t="str">
            <v/>
          </cell>
          <cell r="H487" t="str">
            <v>CURRENT ASSETS, LOANS AND ADVANCES</v>
          </cell>
          <cell r="I487" t="str">
            <v>LOANS AND ADVANCES</v>
          </cell>
          <cell r="J487" t="str">
            <v>AMOUNT RECOVERABLES</v>
          </cell>
        </row>
        <row r="488">
          <cell r="A488" t="str">
            <v>A602001-102</v>
          </cell>
          <cell r="B488" t="str">
            <v>Amt Reco.(Grp Co)- Savitri Cinema</v>
          </cell>
          <cell r="C488" t="str">
            <v>INR</v>
          </cell>
          <cell r="D488" t="str">
            <v>ASSET</v>
          </cell>
          <cell r="E488" t="str">
            <v>BALANCE SHEET</v>
          </cell>
          <cell r="F488" t="str">
            <v/>
          </cell>
          <cell r="G488" t="str">
            <v/>
          </cell>
          <cell r="H488" t="str">
            <v>CURRENT ASSETS, LOANS AND ADVANCES</v>
          </cell>
          <cell r="I488" t="str">
            <v>LOANS AND ADVANCES</v>
          </cell>
          <cell r="J488" t="str">
            <v>AMOUNT RECOVERABLES</v>
          </cell>
        </row>
        <row r="489">
          <cell r="A489" t="str">
            <v>A602001-207</v>
          </cell>
          <cell r="B489" t="str">
            <v>Amt Reco.(Grp Co)-DLF Buil &amp; Dev L</v>
          </cell>
          <cell r="C489" t="str">
            <v>INR</v>
          </cell>
          <cell r="D489" t="str">
            <v>ASSET</v>
          </cell>
          <cell r="E489" t="str">
            <v>BALANCE SHEET</v>
          </cell>
          <cell r="F489" t="str">
            <v/>
          </cell>
          <cell r="G489" t="str">
            <v/>
          </cell>
          <cell r="H489" t="str">
            <v>CURRENT ASSETS, LOANS AND ADVANCES</v>
          </cell>
          <cell r="I489" t="str">
            <v>LOANS AND ADVANCES</v>
          </cell>
          <cell r="J489" t="str">
            <v>AMOUNT RECOVERABLES</v>
          </cell>
        </row>
        <row r="490">
          <cell r="A490" t="str">
            <v>A602001-211</v>
          </cell>
          <cell r="B490" t="str">
            <v>Amt Reco.(Grp Co)-DLF Housing Cnstr L</v>
          </cell>
          <cell r="C490" t="str">
            <v>INR</v>
          </cell>
          <cell r="D490" t="str">
            <v>ASSET</v>
          </cell>
          <cell r="E490" t="str">
            <v>BALANCE SHEET</v>
          </cell>
          <cell r="F490" t="str">
            <v/>
          </cell>
          <cell r="G490" t="str">
            <v/>
          </cell>
          <cell r="H490" t="str">
            <v>CURRENT ASSETS, LOANS AND ADVANCES</v>
          </cell>
          <cell r="I490" t="str">
            <v>LOANS AND ADVANCES</v>
          </cell>
          <cell r="J490" t="str">
            <v>AMOUNT RECOVERABLES</v>
          </cell>
        </row>
        <row r="491">
          <cell r="A491" t="str">
            <v>A602001-212</v>
          </cell>
          <cell r="B491" t="str">
            <v>Amt Reco.(Grp Co)- MAYUR RECR &amp; DEV LTD.</v>
          </cell>
          <cell r="C491" t="str">
            <v>INR</v>
          </cell>
          <cell r="D491" t="str">
            <v>ASSET</v>
          </cell>
          <cell r="E491" t="str">
            <v>BALANCE SHEET</v>
          </cell>
          <cell r="F491" t="str">
            <v/>
          </cell>
          <cell r="G491" t="str">
            <v/>
          </cell>
          <cell r="H491" t="str">
            <v>CURRENT ASSETS, LOANS AND ADVANCES</v>
          </cell>
          <cell r="I491" t="str">
            <v>LOANS AND ADVANCES</v>
          </cell>
          <cell r="J491" t="str">
            <v>AMOUNT RECOVERABLES</v>
          </cell>
        </row>
        <row r="492">
          <cell r="A492" t="str">
            <v>A602001-223</v>
          </cell>
          <cell r="B492" t="str">
            <v>Amt Reco.(Grp Co)- NILGIRI CULTIVATION</v>
          </cell>
          <cell r="C492" t="str">
            <v>INR</v>
          </cell>
          <cell r="D492" t="str">
            <v>ASSET</v>
          </cell>
          <cell r="E492" t="str">
            <v>BALANCE SHEET</v>
          </cell>
          <cell r="F492" t="str">
            <v/>
          </cell>
          <cell r="G492" t="str">
            <v/>
          </cell>
          <cell r="H492" t="str">
            <v>CURRENT ASSETS, LOANS AND ADVANCES</v>
          </cell>
          <cell r="I492" t="str">
            <v>LOANS AND ADVANCES</v>
          </cell>
          <cell r="J492" t="str">
            <v>AMOUNT RECOVERABLES</v>
          </cell>
        </row>
        <row r="493">
          <cell r="A493" t="str">
            <v>A602001-244</v>
          </cell>
          <cell r="B493" t="str">
            <v>Amt Reco.(Grp Co)-  Dlf Comm Dev</v>
          </cell>
          <cell r="C493" t="str">
            <v>INR</v>
          </cell>
          <cell r="D493" t="str">
            <v>ASSET</v>
          </cell>
          <cell r="E493" t="str">
            <v>BALANCE SHEET</v>
          </cell>
          <cell r="F493" t="str">
            <v/>
          </cell>
          <cell r="G493" t="str">
            <v/>
          </cell>
          <cell r="H493" t="str">
            <v>CURRENT ASSETS, LOANS AND ADVANCES</v>
          </cell>
          <cell r="I493" t="str">
            <v>LOANS AND ADVANCES</v>
          </cell>
          <cell r="J493" t="str">
            <v>AMOUNT RECOVERABLES</v>
          </cell>
        </row>
        <row r="494">
          <cell r="A494" t="str">
            <v>A602001-245</v>
          </cell>
          <cell r="B494" t="str">
            <v>Amt Reco.(Grp Co)- Dlf Comm Prjts Corp.</v>
          </cell>
          <cell r="C494" t="str">
            <v>INR</v>
          </cell>
          <cell r="D494" t="str">
            <v>ASSET</v>
          </cell>
          <cell r="E494" t="str">
            <v>BALANCE SHEET</v>
          </cell>
          <cell r="F494" t="str">
            <v/>
          </cell>
          <cell r="G494" t="str">
            <v/>
          </cell>
          <cell r="H494" t="str">
            <v>CURRENT ASSETS, LOANS AND ADVANCES</v>
          </cell>
          <cell r="I494" t="str">
            <v>LOANS AND ADVANCES</v>
          </cell>
          <cell r="J494" t="str">
            <v>AMOUNT RECOVERABLES</v>
          </cell>
        </row>
        <row r="495">
          <cell r="A495" t="str">
            <v>A602001-251</v>
          </cell>
          <cell r="B495" t="str">
            <v>Amt Reco.(Grp Co)- NILAYAM BUIL. &amp; DEV.</v>
          </cell>
          <cell r="C495" t="str">
            <v>INR</v>
          </cell>
          <cell r="D495" t="str">
            <v>ASSET</v>
          </cell>
          <cell r="E495" t="str">
            <v>BALANCE SHEET</v>
          </cell>
          <cell r="F495" t="str">
            <v/>
          </cell>
          <cell r="G495" t="str">
            <v/>
          </cell>
          <cell r="H495" t="str">
            <v>CURRENT ASSETS, LOANS AND ADVANCES</v>
          </cell>
          <cell r="I495" t="str">
            <v>LOANS AND ADVANCES</v>
          </cell>
          <cell r="J495" t="str">
            <v>AMOUNT RECOVERABLES</v>
          </cell>
        </row>
        <row r="496">
          <cell r="A496" t="str">
            <v>A602001-255</v>
          </cell>
          <cell r="B496" t="str">
            <v>Amt Reco.(Grp Co)-Realest Buil &amp; Srv</v>
          </cell>
          <cell r="C496" t="str">
            <v>INR</v>
          </cell>
          <cell r="D496" t="str">
            <v>ASSET</v>
          </cell>
          <cell r="E496" t="str">
            <v>BALANCE SHEET</v>
          </cell>
          <cell r="F496" t="str">
            <v/>
          </cell>
          <cell r="G496" t="str">
            <v/>
          </cell>
          <cell r="H496" t="str">
            <v>CURRENT ASSETS, LOANS AND ADVANCES</v>
          </cell>
          <cell r="I496" t="str">
            <v>LOANS AND ADVANCES</v>
          </cell>
          <cell r="J496" t="str">
            <v>AMOUNT RECOVERABLES</v>
          </cell>
        </row>
        <row r="497">
          <cell r="A497" t="str">
            <v>A602001-261</v>
          </cell>
          <cell r="B497" t="str">
            <v>Amt Reco.(Grp Co)-Real Estate Developers</v>
          </cell>
          <cell r="C497" t="str">
            <v>INR</v>
          </cell>
          <cell r="D497" t="str">
            <v>ASSET</v>
          </cell>
          <cell r="E497" t="str">
            <v>BALANCE SHEET</v>
          </cell>
          <cell r="F497" t="str">
            <v/>
          </cell>
          <cell r="G497" t="str">
            <v/>
          </cell>
          <cell r="H497" t="str">
            <v>CURRENT ASSETS, LOANS AND ADVANCES</v>
          </cell>
          <cell r="I497" t="str">
            <v>LOANS AND ADVANCES</v>
          </cell>
          <cell r="J497" t="str">
            <v>AMOUNT RECOVERABLES</v>
          </cell>
        </row>
        <row r="498">
          <cell r="A498" t="str">
            <v>A602001-262</v>
          </cell>
          <cell r="B498" t="str">
            <v>Amt Reco.(Grp Co)- DSPL</v>
          </cell>
          <cell r="C498" t="str">
            <v>INR</v>
          </cell>
          <cell r="D498" t="str">
            <v>ASSET</v>
          </cell>
          <cell r="E498" t="str">
            <v>BALANCE SHEET</v>
          </cell>
          <cell r="F498" t="str">
            <v/>
          </cell>
          <cell r="G498" t="str">
            <v/>
          </cell>
          <cell r="H498" t="str">
            <v>CURRENT ASSETS, LOANS AND ADVANCES</v>
          </cell>
          <cell r="I498" t="str">
            <v>LOANS AND ADVANCES</v>
          </cell>
          <cell r="J498" t="str">
            <v>AMOUNT RECOVERABLES</v>
          </cell>
        </row>
        <row r="499">
          <cell r="A499" t="str">
            <v>A602001-263</v>
          </cell>
          <cell r="B499" t="str">
            <v>Amt Reco.(Grp Co)-DLF Property Developer</v>
          </cell>
          <cell r="C499" t="str">
            <v>INR</v>
          </cell>
          <cell r="D499" t="str">
            <v>ASSET</v>
          </cell>
          <cell r="E499" t="str">
            <v>BALANCE SHEET</v>
          </cell>
          <cell r="F499" t="str">
            <v/>
          </cell>
          <cell r="G499" t="str">
            <v/>
          </cell>
          <cell r="H499" t="str">
            <v>CURRENT ASSETS, LOANS AND ADVANCES</v>
          </cell>
          <cell r="I499" t="str">
            <v>LOANS AND ADVANCES</v>
          </cell>
          <cell r="J499" t="str">
            <v>AMOUNT RECOVERABLES</v>
          </cell>
        </row>
        <row r="500">
          <cell r="A500" t="str">
            <v>A602001-264</v>
          </cell>
          <cell r="B500" t="str">
            <v>Amt Reco.(Grp Co)- Dlf Office Developers</v>
          </cell>
          <cell r="C500" t="str">
            <v>INR</v>
          </cell>
          <cell r="D500" t="str">
            <v>ASSET</v>
          </cell>
          <cell r="E500" t="str">
            <v>BALANCE SHEET</v>
          </cell>
          <cell r="F500" t="str">
            <v/>
          </cell>
          <cell r="G500" t="str">
            <v/>
          </cell>
          <cell r="H500" t="str">
            <v>CURRENT ASSETS, LOANS AND ADVANCES</v>
          </cell>
          <cell r="I500" t="str">
            <v>LOANS AND ADVANCES</v>
          </cell>
          <cell r="J500" t="str">
            <v>AMOUNT RECOVERABLES</v>
          </cell>
        </row>
        <row r="501">
          <cell r="A501" t="str">
            <v>A602001-265</v>
          </cell>
          <cell r="B501" t="str">
            <v>Amt Reco.(Grp Co)-DLF Resi. Developers</v>
          </cell>
          <cell r="C501" t="str">
            <v>INR</v>
          </cell>
          <cell r="D501" t="str">
            <v>ASSET</v>
          </cell>
          <cell r="E501" t="str">
            <v>BALANCE SHEET</v>
          </cell>
          <cell r="F501" t="str">
            <v/>
          </cell>
          <cell r="G501" t="str">
            <v/>
          </cell>
          <cell r="H501" t="str">
            <v>CURRENT ASSETS, LOANS AND ADVANCES</v>
          </cell>
          <cell r="I501" t="str">
            <v>LOANS AND ADVANCES</v>
          </cell>
          <cell r="J501" t="str">
            <v>AMOUNT RECOVERABLES</v>
          </cell>
        </row>
        <row r="502">
          <cell r="A502" t="str">
            <v>A602001-266</v>
          </cell>
          <cell r="B502" t="str">
            <v>Amt Reco.(Grp Co)- DLF HOME BUILDERS</v>
          </cell>
          <cell r="C502" t="str">
            <v>INR</v>
          </cell>
          <cell r="D502" t="str">
            <v>ASSET</v>
          </cell>
          <cell r="E502" t="str">
            <v>BALANCE SHEET</v>
          </cell>
          <cell r="F502" t="str">
            <v/>
          </cell>
          <cell r="G502" t="str">
            <v/>
          </cell>
          <cell r="H502" t="str">
            <v>CURRENT ASSETS, LOANS AND ADVANCES</v>
          </cell>
          <cell r="I502" t="str">
            <v>LOANS AND ADVANCES</v>
          </cell>
          <cell r="J502" t="str">
            <v>AMOUNT RECOVERABLES</v>
          </cell>
        </row>
        <row r="503">
          <cell r="A503" t="str">
            <v>A602001-267</v>
          </cell>
          <cell r="B503" t="str">
            <v>Amt Reco.(Grp Co)-DLF Resi. Partners</v>
          </cell>
          <cell r="C503" t="str">
            <v>INR</v>
          </cell>
          <cell r="D503" t="str">
            <v>ASSET</v>
          </cell>
          <cell r="E503" t="str">
            <v>BALANCE SHEET</v>
          </cell>
          <cell r="F503" t="str">
            <v/>
          </cell>
          <cell r="G503" t="str">
            <v/>
          </cell>
          <cell r="H503" t="str">
            <v>CURRENT ASSETS, LOANS AND ADVANCES</v>
          </cell>
          <cell r="I503" t="str">
            <v>LOANS AND ADVANCES</v>
          </cell>
          <cell r="J503" t="str">
            <v>AMOUNT RECOVERABLES</v>
          </cell>
        </row>
        <row r="504">
          <cell r="A504" t="str">
            <v>A602001-268</v>
          </cell>
          <cell r="B504" t="str">
            <v>Amt Reco.(Grp Co)- DLF GOLF HOLDINGS</v>
          </cell>
          <cell r="C504" t="str">
            <v>INR</v>
          </cell>
          <cell r="D504" t="str">
            <v>ASSET</v>
          </cell>
          <cell r="E504" t="str">
            <v>BALANCE SHEET</v>
          </cell>
          <cell r="F504" t="str">
            <v/>
          </cell>
          <cell r="G504" t="str">
            <v/>
          </cell>
          <cell r="H504" t="str">
            <v>CURRENT ASSETS, LOANS AND ADVANCES</v>
          </cell>
          <cell r="I504" t="str">
            <v>LOANS AND ADVANCES</v>
          </cell>
          <cell r="J504" t="str">
            <v>AMOUNT RECOVERABLES</v>
          </cell>
        </row>
        <row r="505">
          <cell r="A505" t="str">
            <v>A602001-274</v>
          </cell>
          <cell r="B505" t="str">
            <v>Amt Reco.(Grp Co)-  Dlf Retail Dev. Ltd</v>
          </cell>
          <cell r="C505" t="str">
            <v>INR</v>
          </cell>
          <cell r="D505" t="str">
            <v>ASSET</v>
          </cell>
          <cell r="E505" t="str">
            <v>BALANCE SHEET</v>
          </cell>
          <cell r="F505" t="str">
            <v/>
          </cell>
          <cell r="G505" t="str">
            <v/>
          </cell>
          <cell r="H505" t="str">
            <v>CURRENT ASSETS, LOANS AND ADVANCES</v>
          </cell>
          <cell r="I505" t="str">
            <v>LOANS AND ADVANCES</v>
          </cell>
          <cell r="J505" t="str">
            <v>AMOUNT RECOVERABLES</v>
          </cell>
        </row>
        <row r="506">
          <cell r="A506" t="str">
            <v>A602001-278</v>
          </cell>
          <cell r="B506" t="str">
            <v>Amt Reco.(Grp Co)- DHDL</v>
          </cell>
          <cell r="C506" t="str">
            <v>INR</v>
          </cell>
          <cell r="D506" t="str">
            <v>ASSET</v>
          </cell>
          <cell r="E506" t="str">
            <v>BALANCE SHEET</v>
          </cell>
          <cell r="F506" t="str">
            <v/>
          </cell>
          <cell r="G506" t="str">
            <v/>
          </cell>
          <cell r="H506" t="str">
            <v>CURRENT ASSETS, LOANS AND ADVANCES</v>
          </cell>
          <cell r="I506" t="str">
            <v>LOANS AND ADVANCES</v>
          </cell>
          <cell r="J506" t="str">
            <v>AMOUNT RECOVERABLES</v>
          </cell>
        </row>
        <row r="507">
          <cell r="A507" t="str">
            <v>A602001-279</v>
          </cell>
          <cell r="B507" t="str">
            <v>Amt Reco.(Grp Co)-  DCDL</v>
          </cell>
          <cell r="C507" t="str">
            <v>INR</v>
          </cell>
          <cell r="D507" t="str">
            <v>ASSET</v>
          </cell>
          <cell r="E507" t="str">
            <v>BALANCE SHEET</v>
          </cell>
          <cell r="F507" t="str">
            <v/>
          </cell>
          <cell r="G507" t="str">
            <v/>
          </cell>
          <cell r="H507" t="str">
            <v>CURRENT ASSETS, LOANS AND ADVANCES</v>
          </cell>
          <cell r="I507" t="str">
            <v>LOANS AND ADVANCES</v>
          </cell>
          <cell r="J507" t="str">
            <v>AMOUNT RECOVERABLES</v>
          </cell>
        </row>
        <row r="508">
          <cell r="A508" t="str">
            <v>A602001-288</v>
          </cell>
          <cell r="B508" t="str">
            <v>Amt Reco.(Grp Co)- DLF SOUTH POINT</v>
          </cell>
          <cell r="C508" t="str">
            <v>INR</v>
          </cell>
          <cell r="D508" t="str">
            <v>ASSET</v>
          </cell>
          <cell r="E508" t="str">
            <v>BALANCE SHEET</v>
          </cell>
          <cell r="F508" t="str">
            <v/>
          </cell>
          <cell r="G508" t="str">
            <v/>
          </cell>
          <cell r="H508" t="str">
            <v>CURRENT ASSETS, LOANS AND ADVANCES</v>
          </cell>
          <cell r="I508" t="str">
            <v>LOANS AND ADVANCES</v>
          </cell>
          <cell r="J508" t="str">
            <v>AMOUNT RECOVERABLES</v>
          </cell>
        </row>
        <row r="509">
          <cell r="A509" t="str">
            <v>A602001-289</v>
          </cell>
          <cell r="B509" t="str">
            <v>Amt Reco.(Grp Co)- ATRIA PARTNERS</v>
          </cell>
          <cell r="C509" t="str">
            <v>INR</v>
          </cell>
          <cell r="D509" t="str">
            <v>ASSET</v>
          </cell>
          <cell r="E509" t="str">
            <v>BALANCE SHEET</v>
          </cell>
          <cell r="F509" t="str">
            <v/>
          </cell>
          <cell r="G509" t="str">
            <v/>
          </cell>
          <cell r="H509" t="str">
            <v>CURRENT ASSETS, LOANS AND ADVANCES</v>
          </cell>
          <cell r="I509" t="str">
            <v>LOANS AND ADVANCES</v>
          </cell>
          <cell r="J509" t="str">
            <v>AMOUNT RECOVERABLES</v>
          </cell>
        </row>
        <row r="510">
          <cell r="A510" t="str">
            <v>A602001-290</v>
          </cell>
          <cell r="B510" t="str">
            <v>Amt Reco.(Grp Co)- Kavicon Partners</v>
          </cell>
          <cell r="C510" t="str">
            <v>INR</v>
          </cell>
          <cell r="D510" t="str">
            <v>ASSET</v>
          </cell>
          <cell r="E510" t="str">
            <v>BALANCE SHEET</v>
          </cell>
          <cell r="F510" t="str">
            <v/>
          </cell>
          <cell r="G510" t="str">
            <v/>
          </cell>
          <cell r="H510" t="str">
            <v>CURRENT ASSETS, LOANS AND ADVANCES</v>
          </cell>
          <cell r="I510" t="str">
            <v>LOANS AND ADVANCES</v>
          </cell>
          <cell r="J510" t="str">
            <v>AMOUNT RECOVERABLES</v>
          </cell>
        </row>
        <row r="511">
          <cell r="A511" t="str">
            <v>A602001-291</v>
          </cell>
          <cell r="B511" t="str">
            <v>Amt Reco.(Grp Co)-Renkon Partners</v>
          </cell>
          <cell r="C511" t="str">
            <v>INR</v>
          </cell>
          <cell r="D511" t="str">
            <v>ASSET</v>
          </cell>
          <cell r="E511" t="str">
            <v>BALANCE SHEET</v>
          </cell>
          <cell r="F511" t="str">
            <v/>
          </cell>
          <cell r="G511" t="str">
            <v/>
          </cell>
          <cell r="H511" t="str">
            <v>CURRENT ASSETS, LOANS AND ADVANCES</v>
          </cell>
          <cell r="I511" t="str">
            <v>LOANS AND ADVANCES</v>
          </cell>
          <cell r="J511" t="str">
            <v>AMOUNT RECOVERABLES</v>
          </cell>
        </row>
        <row r="512">
          <cell r="A512" t="str">
            <v>A602001-292</v>
          </cell>
          <cell r="B512" t="str">
            <v>Amt Reco.(Grp Co)-Plaza Partners</v>
          </cell>
          <cell r="C512" t="str">
            <v>INR</v>
          </cell>
          <cell r="D512" t="str">
            <v>ASSET</v>
          </cell>
          <cell r="E512" t="str">
            <v>BALANCE SHEET</v>
          </cell>
          <cell r="F512" t="str">
            <v/>
          </cell>
          <cell r="G512" t="str">
            <v/>
          </cell>
          <cell r="H512" t="str">
            <v>CURRENT ASSETS, LOANS AND ADVANCES</v>
          </cell>
          <cell r="I512" t="str">
            <v>LOANS AND ADVANCES</v>
          </cell>
          <cell r="J512" t="str">
            <v>AMOUNT RECOVERABLES</v>
          </cell>
        </row>
        <row r="513">
          <cell r="A513" t="str">
            <v>A602001-293</v>
          </cell>
          <cell r="B513" t="str">
            <v>Amt Reco.(Grp Co)-  Dlf Com. Enterprises</v>
          </cell>
          <cell r="C513" t="str">
            <v>INR</v>
          </cell>
          <cell r="D513" t="str">
            <v>ASSET</v>
          </cell>
          <cell r="E513" t="str">
            <v>BALANCE SHEET</v>
          </cell>
          <cell r="F513" t="str">
            <v/>
          </cell>
          <cell r="G513" t="str">
            <v/>
          </cell>
          <cell r="H513" t="str">
            <v>CURRENT ASSETS, LOANS AND ADVANCES</v>
          </cell>
          <cell r="I513" t="str">
            <v>LOANS AND ADVANCES</v>
          </cell>
          <cell r="J513" t="str">
            <v>AMOUNT RECOVERABLES</v>
          </cell>
        </row>
        <row r="514">
          <cell r="A514" t="str">
            <v>A602001-295</v>
          </cell>
          <cell r="B514" t="str">
            <v>Amt Reco.(Grp Co)- BEVERLY PRK MNT SER L</v>
          </cell>
          <cell r="C514" t="str">
            <v>INR</v>
          </cell>
          <cell r="D514" t="str">
            <v>ASSET</v>
          </cell>
          <cell r="E514" t="str">
            <v>BALANCE SHEET</v>
          </cell>
          <cell r="F514" t="str">
            <v/>
          </cell>
          <cell r="G514" t="str">
            <v/>
          </cell>
          <cell r="H514" t="str">
            <v>CURRENT ASSETS, LOANS AND ADVANCES</v>
          </cell>
          <cell r="I514" t="str">
            <v>LOANS AND ADVANCES</v>
          </cell>
          <cell r="J514" t="str">
            <v>AMOUNT RECOVERABLES</v>
          </cell>
        </row>
        <row r="515">
          <cell r="A515" t="str">
            <v>A602001-296</v>
          </cell>
          <cell r="B515" t="str">
            <v>Amt Reco.(Grp Co)-  Galleria Pro Mgt Ser</v>
          </cell>
          <cell r="C515" t="str">
            <v>INR</v>
          </cell>
          <cell r="D515" t="str">
            <v>ASSET</v>
          </cell>
          <cell r="E515" t="str">
            <v>BALANCE SHEET</v>
          </cell>
          <cell r="F515" t="str">
            <v/>
          </cell>
          <cell r="G515" t="str">
            <v/>
          </cell>
          <cell r="H515" t="str">
            <v>CURRENT ASSETS, LOANS AND ADVANCES</v>
          </cell>
          <cell r="I515" t="str">
            <v>LOANS AND ADVANCES</v>
          </cell>
          <cell r="J515" t="str">
            <v>AMOUNT RECOVERABLES</v>
          </cell>
        </row>
        <row r="516">
          <cell r="A516" t="str">
            <v>A602001-299</v>
          </cell>
          <cell r="B516" t="str">
            <v>Amt Reco.(Grp Co)-DLF Cyber City</v>
          </cell>
          <cell r="C516" t="str">
            <v>INR</v>
          </cell>
          <cell r="D516" t="str">
            <v>ASSET</v>
          </cell>
          <cell r="E516" t="str">
            <v>BALANCE SHEET</v>
          </cell>
          <cell r="F516" t="str">
            <v/>
          </cell>
          <cell r="G516" t="str">
            <v/>
          </cell>
          <cell r="H516" t="str">
            <v>CURRENT ASSETS, LOANS AND ADVANCES</v>
          </cell>
          <cell r="I516" t="str">
            <v>LOANS AND ADVANCES</v>
          </cell>
          <cell r="J516" t="str">
            <v>AMOUNT RECOVERABLES</v>
          </cell>
        </row>
        <row r="517">
          <cell r="A517" t="str">
            <v>A602001-301</v>
          </cell>
          <cell r="B517" t="str">
            <v>Amt Reco.(Grp Co)- PALIWAL DEV. LTD</v>
          </cell>
          <cell r="C517" t="str">
            <v>INR</v>
          </cell>
          <cell r="D517" t="str">
            <v>ASSET</v>
          </cell>
          <cell r="E517" t="str">
            <v>BALANCE SHEET</v>
          </cell>
          <cell r="F517" t="str">
            <v/>
          </cell>
          <cell r="G517" t="str">
            <v/>
          </cell>
          <cell r="H517" t="str">
            <v>CURRENT ASSETS, LOANS AND ADVANCES</v>
          </cell>
          <cell r="I517" t="str">
            <v>LOANS AND ADVANCES</v>
          </cell>
          <cell r="J517" t="str">
            <v>AMOUNT RECOVERABLES</v>
          </cell>
        </row>
        <row r="518">
          <cell r="A518" t="str">
            <v>A602001-309</v>
          </cell>
          <cell r="B518" t="str">
            <v>Amt Reco.(Grp Co)-  Kairav Real Estate</v>
          </cell>
          <cell r="C518" t="str">
            <v>INR</v>
          </cell>
          <cell r="D518" t="str">
            <v>ASSET</v>
          </cell>
          <cell r="E518" t="str">
            <v>BALANCE SHEET</v>
          </cell>
          <cell r="F518" t="str">
            <v/>
          </cell>
          <cell r="G518" t="str">
            <v/>
          </cell>
          <cell r="H518" t="str">
            <v>CURRENT ASSETS, LOANS AND ADVANCES</v>
          </cell>
          <cell r="I518" t="str">
            <v>LOANS AND ADVANCES</v>
          </cell>
          <cell r="J518" t="str">
            <v>AMOUNT RECOVERABLES</v>
          </cell>
        </row>
        <row r="519">
          <cell r="A519" t="str">
            <v>A602001-311</v>
          </cell>
          <cell r="B519" t="str">
            <v>Amt Reco.(Grp Co)-  Solid Buildcon P L</v>
          </cell>
          <cell r="C519" t="str">
            <v>INR</v>
          </cell>
          <cell r="D519" t="str">
            <v>ASSET</v>
          </cell>
          <cell r="E519" t="str">
            <v>BALANCE SHEET</v>
          </cell>
          <cell r="F519" t="str">
            <v/>
          </cell>
          <cell r="G519" t="str">
            <v/>
          </cell>
          <cell r="H519" t="str">
            <v>CURRENT ASSETS, LOANS AND ADVANCES</v>
          </cell>
          <cell r="I519" t="str">
            <v>LOANS AND ADVANCES</v>
          </cell>
          <cell r="J519" t="str">
            <v>AMOUNT RECOVERABLES</v>
          </cell>
        </row>
        <row r="520">
          <cell r="A520" t="str">
            <v>A602001-324</v>
          </cell>
          <cell r="B520" t="str">
            <v>Amt Reco.(Grp Co)-  Dalmia Prom. &amp; Dev.</v>
          </cell>
          <cell r="C520" t="str">
            <v>INR</v>
          </cell>
          <cell r="D520" t="str">
            <v>ASSET</v>
          </cell>
          <cell r="E520" t="str">
            <v>BALANCE SHEET</v>
          </cell>
          <cell r="F520" t="str">
            <v/>
          </cell>
          <cell r="G520" t="str">
            <v/>
          </cell>
          <cell r="H520" t="str">
            <v>CURRENT ASSETS, LOANS AND ADVANCES</v>
          </cell>
          <cell r="I520" t="str">
            <v>LOANS AND ADVANCES</v>
          </cell>
          <cell r="J520" t="str">
            <v>AMOUNT RECOVERABLES</v>
          </cell>
        </row>
        <row r="521">
          <cell r="A521" t="str">
            <v>A602001-333</v>
          </cell>
          <cell r="B521" t="str">
            <v>Amt Reco.(Grp Co)-Kujjal Buil Pvt</v>
          </cell>
          <cell r="C521" t="str">
            <v>INR</v>
          </cell>
          <cell r="D521" t="str">
            <v>ASSET</v>
          </cell>
          <cell r="E521" t="str">
            <v>BALANCE SHEET</v>
          </cell>
          <cell r="F521" t="str">
            <v/>
          </cell>
          <cell r="G521" t="str">
            <v/>
          </cell>
          <cell r="H521" t="str">
            <v>CURRENT ASSETS, LOANS AND ADVANCES</v>
          </cell>
          <cell r="I521" t="str">
            <v>LOANS AND ADVANCES</v>
          </cell>
          <cell r="J521" t="str">
            <v>AMOUNT RECOVERABLES</v>
          </cell>
        </row>
        <row r="522">
          <cell r="A522" t="str">
            <v>A602001-336</v>
          </cell>
          <cell r="B522" t="str">
            <v>Amt Reco.(Grp Co)-  Dhoomketu Buil &amp; Dev</v>
          </cell>
          <cell r="C522" t="str">
            <v>INR</v>
          </cell>
          <cell r="D522" t="str">
            <v>ASSET</v>
          </cell>
          <cell r="E522" t="str">
            <v>BALANCE SHEET</v>
          </cell>
          <cell r="F522" t="str">
            <v/>
          </cell>
          <cell r="G522" t="str">
            <v/>
          </cell>
          <cell r="H522" t="str">
            <v>CURRENT ASSETS, LOANS AND ADVANCES</v>
          </cell>
          <cell r="I522" t="str">
            <v>LOANS AND ADVANCES</v>
          </cell>
          <cell r="J522" t="str">
            <v>AMOUNT RECOVERABLES</v>
          </cell>
        </row>
        <row r="523">
          <cell r="A523" t="str">
            <v>A602001-374</v>
          </cell>
          <cell r="B523" t="str">
            <v>Amt Reco.(Grp Co)-  Eila Buil &amp; Dev P Lt</v>
          </cell>
          <cell r="C523" t="str">
            <v>INR</v>
          </cell>
          <cell r="D523" t="str">
            <v>ASSET</v>
          </cell>
          <cell r="E523" t="str">
            <v>BALANCE SHEET</v>
          </cell>
          <cell r="F523" t="str">
            <v/>
          </cell>
          <cell r="G523" t="str">
            <v/>
          </cell>
          <cell r="H523" t="str">
            <v>CURRENT ASSETS, LOANS AND ADVANCES</v>
          </cell>
          <cell r="I523" t="str">
            <v>LOANS AND ADVANCES</v>
          </cell>
          <cell r="J523" t="str">
            <v>AMOUNT RECOVERABLES</v>
          </cell>
        </row>
        <row r="524">
          <cell r="A524" t="str">
            <v>A602001-381</v>
          </cell>
          <cell r="B524" t="str">
            <v>Amt Reco.(Grp Co)- DLF CYBER CITY DEV Lt</v>
          </cell>
          <cell r="C524" t="str">
            <v>INR</v>
          </cell>
          <cell r="D524" t="str">
            <v>ASSET</v>
          </cell>
          <cell r="E524" t="str">
            <v>BALANCE SHEET</v>
          </cell>
          <cell r="F524" t="str">
            <v/>
          </cell>
          <cell r="G524" t="str">
            <v/>
          </cell>
          <cell r="H524" t="str">
            <v>CURRENT ASSETS, LOANS AND ADVANCES</v>
          </cell>
          <cell r="I524" t="str">
            <v>LOANS AND ADVANCES</v>
          </cell>
          <cell r="J524" t="str">
            <v>AMOUNT RECOVERABLES</v>
          </cell>
        </row>
        <row r="525">
          <cell r="A525" t="str">
            <v>A602001-417</v>
          </cell>
          <cell r="B525" t="str">
            <v>Amt Reco.(Grp Co)-  Bridget Buil &amp; Dev</v>
          </cell>
          <cell r="C525" t="str">
            <v>INR</v>
          </cell>
          <cell r="D525" t="str">
            <v>ASSET</v>
          </cell>
          <cell r="E525" t="str">
            <v>BALANCE SHEET</v>
          </cell>
          <cell r="F525" t="str">
            <v/>
          </cell>
          <cell r="G525" t="str">
            <v/>
          </cell>
          <cell r="H525" t="str">
            <v>CURRENT ASSETS, LOANS AND ADVANCES</v>
          </cell>
          <cell r="I525" t="str">
            <v>LOANS AND ADVANCES</v>
          </cell>
          <cell r="J525" t="str">
            <v>AMOUNT RECOVERABLES</v>
          </cell>
        </row>
        <row r="526">
          <cell r="A526" t="str">
            <v>A602001-418</v>
          </cell>
          <cell r="B526" t="str">
            <v>Amt Reco.(Grp Co)-  Catherine Buil &amp; Dev</v>
          </cell>
          <cell r="C526" t="str">
            <v>INR</v>
          </cell>
          <cell r="D526" t="str">
            <v>ASSET</v>
          </cell>
          <cell r="E526" t="str">
            <v>BALANCE SHEET</v>
          </cell>
          <cell r="F526" t="str">
            <v/>
          </cell>
          <cell r="G526" t="str">
            <v/>
          </cell>
          <cell r="H526" t="str">
            <v>CURRENT ASSETS, LOANS AND ADVANCES</v>
          </cell>
          <cell r="I526" t="str">
            <v>LOANS AND ADVANCES</v>
          </cell>
          <cell r="J526" t="str">
            <v>AMOUNT RECOVERABLES</v>
          </cell>
        </row>
        <row r="527">
          <cell r="A527" t="str">
            <v>A602001-431</v>
          </cell>
          <cell r="B527" t="str">
            <v>Amt Reco.(Grp Co)-DLF Land Limited</v>
          </cell>
          <cell r="C527" t="str">
            <v>INR</v>
          </cell>
          <cell r="D527" t="str">
            <v>ASSET</v>
          </cell>
          <cell r="E527" t="str">
            <v>BALANCE SHEET</v>
          </cell>
          <cell r="F527" t="str">
            <v/>
          </cell>
          <cell r="G527" t="str">
            <v/>
          </cell>
          <cell r="H527" t="str">
            <v>CURRENT ASSETS, LOANS AND ADVANCES</v>
          </cell>
          <cell r="I527" t="str">
            <v>LOANS AND ADVANCES</v>
          </cell>
          <cell r="J527" t="str">
            <v>AMOUNT RECOVERABLES</v>
          </cell>
        </row>
        <row r="528">
          <cell r="A528" t="str">
            <v>A602001-512</v>
          </cell>
          <cell r="B528" t="str">
            <v>Amt Reco.(Grp Co)-DLF INNS</v>
          </cell>
          <cell r="C528" t="str">
            <v>INR</v>
          </cell>
          <cell r="D528" t="str">
            <v>ASSET</v>
          </cell>
          <cell r="E528" t="str">
            <v>BALANCE SHEET</v>
          </cell>
          <cell r="F528" t="str">
            <v/>
          </cell>
          <cell r="G528" t="str">
            <v/>
          </cell>
          <cell r="H528" t="str">
            <v>CURRENT ASSETS, LOANS AND ADVANCES</v>
          </cell>
          <cell r="I528" t="str">
            <v>LOANS AND ADVANCES</v>
          </cell>
          <cell r="J528" t="str">
            <v>AMOUNT RECOVERABLES</v>
          </cell>
        </row>
        <row r="529">
          <cell r="A529" t="str">
            <v>A602001-513</v>
          </cell>
          <cell r="B529" t="str">
            <v>Amt Reco.(Grp Co)-DLF Service Appt</v>
          </cell>
          <cell r="C529" t="str">
            <v>INR</v>
          </cell>
          <cell r="D529" t="str">
            <v>ASSET</v>
          </cell>
          <cell r="E529" t="str">
            <v>BALANCE SHEET</v>
          </cell>
          <cell r="F529" t="str">
            <v/>
          </cell>
          <cell r="G529" t="str">
            <v/>
          </cell>
          <cell r="H529" t="str">
            <v>CURRENT ASSETS, LOANS AND ADVANCES</v>
          </cell>
          <cell r="I529" t="str">
            <v>LOANS AND ADVANCES</v>
          </cell>
          <cell r="J529" t="str">
            <v>AMOUNT RECOVERABLES</v>
          </cell>
        </row>
        <row r="530">
          <cell r="A530" t="str">
            <v>A602001-514</v>
          </cell>
          <cell r="B530" t="str">
            <v>Amt Reco.(Grp Co)-DLF Luxury Hotels</v>
          </cell>
          <cell r="C530" t="str">
            <v>INR</v>
          </cell>
          <cell r="D530" t="str">
            <v>ASSET</v>
          </cell>
          <cell r="E530" t="str">
            <v>BALANCE SHEET</v>
          </cell>
          <cell r="F530" t="str">
            <v/>
          </cell>
          <cell r="G530" t="str">
            <v/>
          </cell>
          <cell r="H530" t="str">
            <v>CURRENT ASSETS, LOANS AND ADVANCES</v>
          </cell>
          <cell r="I530" t="str">
            <v>LOANS AND ADVANCES</v>
          </cell>
          <cell r="J530" t="str">
            <v>AMOUNT RECOVERABLES</v>
          </cell>
        </row>
        <row r="531">
          <cell r="A531" t="str">
            <v>A602001-526</v>
          </cell>
          <cell r="B531" t="str">
            <v>Amt Reco.(Grp Co)-DT Cinema P L</v>
          </cell>
          <cell r="C531" t="str">
            <v>INR</v>
          </cell>
          <cell r="D531" t="str">
            <v>ASSET</v>
          </cell>
          <cell r="E531" t="str">
            <v>BALANCE SHEET</v>
          </cell>
          <cell r="F531" t="str">
            <v/>
          </cell>
          <cell r="G531" t="str">
            <v/>
          </cell>
          <cell r="H531" t="str">
            <v>CURRENT ASSETS, LOANS AND ADVANCES</v>
          </cell>
          <cell r="I531" t="str">
            <v>LOANS AND ADVANCES</v>
          </cell>
          <cell r="J531" t="str">
            <v>AMOUNT RECOVERABLES</v>
          </cell>
        </row>
        <row r="532">
          <cell r="A532" t="str">
            <v>A602001-564</v>
          </cell>
          <cell r="B532" t="str">
            <v>Amt Reco.(Grp Co)-DLF New Ggn Homes Dev</v>
          </cell>
          <cell r="C532" t="str">
            <v>INR</v>
          </cell>
          <cell r="D532" t="str">
            <v>ASSET</v>
          </cell>
          <cell r="E532" t="str">
            <v>BALANCE SHEET</v>
          </cell>
          <cell r="F532" t="str">
            <v/>
          </cell>
          <cell r="G532" t="str">
            <v/>
          </cell>
          <cell r="H532" t="str">
            <v>CURRENT ASSETS, LOANS AND ADVANCES</v>
          </cell>
          <cell r="I532" t="str">
            <v>LOANS AND ADVANCES</v>
          </cell>
          <cell r="J532" t="str">
            <v>AMOUNT RECOVERABLES</v>
          </cell>
        </row>
        <row r="533">
          <cell r="A533" t="str">
            <v>A602002-000</v>
          </cell>
          <cell r="B533" t="str">
            <v>Amt Reco(Partnership Firms)</v>
          </cell>
          <cell r="C533" t="str">
            <v>INR</v>
          </cell>
          <cell r="D533" t="str">
            <v>ASSET</v>
          </cell>
          <cell r="E533" t="str">
            <v>BALANCE SHEET</v>
          </cell>
          <cell r="F533" t="str">
            <v/>
          </cell>
          <cell r="G533" t="str">
            <v/>
          </cell>
          <cell r="H533" t="str">
            <v>CURRENT ASSETS, LOANS AND ADVANCES</v>
          </cell>
          <cell r="I533" t="str">
            <v>LOANS AND ADVANCES</v>
          </cell>
          <cell r="J533" t="str">
            <v>AMOUNT RECOVERABLES</v>
          </cell>
        </row>
        <row r="534">
          <cell r="A534" t="str">
            <v>A602101</v>
          </cell>
          <cell r="B534" t="str">
            <v>Amount Recoverable(Third Party)</v>
          </cell>
          <cell r="C534" t="str">
            <v>INR</v>
          </cell>
          <cell r="D534" t="str">
            <v>ASSET</v>
          </cell>
          <cell r="E534" t="str">
            <v>BALANCE SHEET</v>
          </cell>
          <cell r="F534" t="str">
            <v/>
          </cell>
          <cell r="G534" t="str">
            <v/>
          </cell>
          <cell r="H534" t="str">
            <v>CURRENT ASSETS, LOANS AND ADVANCES</v>
          </cell>
          <cell r="I534" t="str">
            <v>LOANS AND ADVANCES</v>
          </cell>
          <cell r="J534" t="str">
            <v>AMOUNT RECOVERABLES</v>
          </cell>
        </row>
        <row r="535">
          <cell r="A535" t="str">
            <v>A602102</v>
          </cell>
          <cell r="B535" t="str">
            <v>Amt Reco(Thrd prty)- Earnest Money Aucti</v>
          </cell>
          <cell r="C535" t="str">
            <v>INR</v>
          </cell>
          <cell r="D535" t="str">
            <v>ASSET</v>
          </cell>
          <cell r="E535" t="str">
            <v>BALANCE SHEET</v>
          </cell>
          <cell r="F535" t="str">
            <v>SUPPLIER PREPAYMENT A/C</v>
          </cell>
          <cell r="G535" t="str">
            <v/>
          </cell>
          <cell r="H535" t="str">
            <v>CURRENT ASSETS, LOANS AND ADVANCES</v>
          </cell>
          <cell r="I535" t="str">
            <v>LOANS AND ADVANCES</v>
          </cell>
          <cell r="J535" t="str">
            <v>AMOUNT RECOVERABLES</v>
          </cell>
        </row>
        <row r="536">
          <cell r="A536" t="str">
            <v>A602103</v>
          </cell>
          <cell r="B536" t="str">
            <v>Amt Reco(Thrd prty)- Invstmnt In Pub Dep</v>
          </cell>
          <cell r="C536" t="str">
            <v>INR</v>
          </cell>
          <cell r="D536" t="str">
            <v>ASSET</v>
          </cell>
          <cell r="E536" t="str">
            <v>BALANCE SHEET</v>
          </cell>
          <cell r="F536" t="str">
            <v>SUPPLIER PREPAYMENT A/C</v>
          </cell>
          <cell r="G536" t="str">
            <v/>
          </cell>
          <cell r="H536" t="str">
            <v>CURRENT ASSETS, LOANS AND ADVANCES</v>
          </cell>
          <cell r="I536" t="str">
            <v>LOANS AND ADVANCES</v>
          </cell>
          <cell r="J536" t="str">
            <v>AMOUNT RECOVERABLES</v>
          </cell>
        </row>
        <row r="537">
          <cell r="A537" t="str">
            <v>A602104</v>
          </cell>
          <cell r="B537" t="str">
            <v>Amt Reco(Thrd prty)- Ipo Expenses</v>
          </cell>
          <cell r="C537" t="str">
            <v>INR</v>
          </cell>
          <cell r="D537" t="str">
            <v>ASSET</v>
          </cell>
          <cell r="E537" t="str">
            <v>BALANCE SHEET</v>
          </cell>
          <cell r="F537" t="str">
            <v>SUPPLIER PREPAYMENT A/C</v>
          </cell>
          <cell r="G537" t="str">
            <v/>
          </cell>
          <cell r="H537" t="str">
            <v>CURRENT ASSETS, LOANS AND ADVANCES</v>
          </cell>
          <cell r="I537" t="str">
            <v>LOANS AND ADVANCES</v>
          </cell>
          <cell r="J537" t="str">
            <v>AMOUNT RECOVERABLES</v>
          </cell>
        </row>
        <row r="538">
          <cell r="A538" t="str">
            <v>A602105</v>
          </cell>
          <cell r="B538" t="str">
            <v>Amt Reco(Thrd prty)- Stamps Refundable</v>
          </cell>
          <cell r="C538" t="str">
            <v>INR</v>
          </cell>
          <cell r="D538" t="str">
            <v>ASSET</v>
          </cell>
          <cell r="E538" t="str">
            <v>BALANCE SHEET</v>
          </cell>
          <cell r="F538" t="str">
            <v>SUPPLIER PREPAYMENT A/C</v>
          </cell>
          <cell r="G538" t="str">
            <v/>
          </cell>
          <cell r="H538" t="str">
            <v>CURRENT ASSETS, LOANS AND ADVANCES</v>
          </cell>
          <cell r="I538" t="str">
            <v>LOANS AND ADVANCES</v>
          </cell>
          <cell r="J538" t="str">
            <v>AMOUNT RECOVERABLES</v>
          </cell>
        </row>
        <row r="539">
          <cell r="A539" t="str">
            <v>A602106</v>
          </cell>
          <cell r="B539" t="str">
            <v>Amt Reco(Thrd prty)- Meter Cost</v>
          </cell>
          <cell r="C539" t="str">
            <v>INR</v>
          </cell>
          <cell r="D539" t="str">
            <v>ASSET</v>
          </cell>
          <cell r="E539" t="str">
            <v>BALANCE SHEET</v>
          </cell>
          <cell r="F539" t="str">
            <v/>
          </cell>
          <cell r="G539" t="str">
            <v/>
          </cell>
          <cell r="H539" t="str">
            <v>CURRENT ASSETS, LOANS AND ADVANCES</v>
          </cell>
          <cell r="I539" t="str">
            <v>LOANS AND ADVANCES</v>
          </cell>
          <cell r="J539" t="str">
            <v>AMOUNT RECOVERABLES</v>
          </cell>
        </row>
        <row r="540">
          <cell r="A540" t="str">
            <v>A602107</v>
          </cell>
          <cell r="B540" t="str">
            <v>Amt Reco(Thrd prty)-Rent</v>
          </cell>
          <cell r="C540" t="str">
            <v>INR</v>
          </cell>
          <cell r="D540" t="str">
            <v>ASSET</v>
          </cell>
          <cell r="E540" t="str">
            <v>BALANCE SHEET</v>
          </cell>
          <cell r="F540" t="str">
            <v/>
          </cell>
          <cell r="G540" t="str">
            <v/>
          </cell>
          <cell r="H540" t="str">
            <v>CURRENT ASSETS, LOANS AND ADVANCES</v>
          </cell>
          <cell r="I540" t="str">
            <v>LOANS AND ADVANCES</v>
          </cell>
          <cell r="J540" t="str">
            <v>AMOUNT RECOVERABLES</v>
          </cell>
        </row>
        <row r="541">
          <cell r="A541" t="str">
            <v>A602108</v>
          </cell>
          <cell r="B541" t="str">
            <v>Amt Reco(Thrd prty)-DLF Cable Network</v>
          </cell>
          <cell r="C541" t="str">
            <v>INR</v>
          </cell>
          <cell r="D541" t="str">
            <v>ASSET</v>
          </cell>
          <cell r="E541" t="str">
            <v>BALANCE SHEET</v>
          </cell>
          <cell r="F541" t="str">
            <v/>
          </cell>
          <cell r="G541" t="str">
            <v/>
          </cell>
          <cell r="H541" t="str">
            <v>CURRENT ASSETS, LOANS AND ADVANCES</v>
          </cell>
          <cell r="I541" t="str">
            <v>LOANS AND ADVANCES</v>
          </cell>
          <cell r="J541" t="str">
            <v>AMOUNT RECOVERABLES</v>
          </cell>
        </row>
        <row r="542">
          <cell r="A542" t="str">
            <v>A602201-001</v>
          </cell>
          <cell r="B542" t="str">
            <v>Advance Recoverable (condn)</v>
          </cell>
          <cell r="C542" t="str">
            <v>INR</v>
          </cell>
          <cell r="D542" t="str">
            <v>ASSET</v>
          </cell>
          <cell r="E542" t="str">
            <v>BALANCE SHEET</v>
          </cell>
          <cell r="F542" t="str">
            <v/>
          </cell>
          <cell r="G542" t="str">
            <v/>
          </cell>
          <cell r="H542" t="str">
            <v>CURRENT ASSETS, LOANS AND ADVANCES</v>
          </cell>
          <cell r="I542" t="str">
            <v>LOANS AND ADVANCES</v>
          </cell>
          <cell r="J542" t="str">
            <v>AMOUNT RECOVERABLES</v>
          </cell>
        </row>
        <row r="543">
          <cell r="A543" t="str">
            <v>A602201-002</v>
          </cell>
          <cell r="B543" t="str">
            <v>Beverly Park-I (Condominium)</v>
          </cell>
          <cell r="C543" t="str">
            <v>INR</v>
          </cell>
          <cell r="D543" t="str">
            <v>ASSET</v>
          </cell>
          <cell r="E543" t="str">
            <v>BALANCE SHEET</v>
          </cell>
          <cell r="F543" t="str">
            <v/>
          </cell>
          <cell r="G543" t="str">
            <v/>
          </cell>
          <cell r="H543" t="str">
            <v>CURRENT ASSETS, LOANS AND ADVANCES</v>
          </cell>
          <cell r="I543" t="str">
            <v>LOANS AND ADVANCES</v>
          </cell>
          <cell r="J543" t="str">
            <v>AMOUNT RECOVERABLES</v>
          </cell>
        </row>
        <row r="544">
          <cell r="A544" t="str">
            <v>A602201-003</v>
          </cell>
          <cell r="B544" t="str">
            <v>Beverly Park-II(Condominium)</v>
          </cell>
          <cell r="C544" t="str">
            <v>INR</v>
          </cell>
          <cell r="D544" t="str">
            <v>ASSET</v>
          </cell>
          <cell r="E544" t="str">
            <v>BALANCE SHEET</v>
          </cell>
          <cell r="F544" t="str">
            <v/>
          </cell>
          <cell r="G544" t="str">
            <v/>
          </cell>
          <cell r="H544" t="str">
            <v>CURRENT ASSETS, LOANS AND ADVANCES</v>
          </cell>
          <cell r="I544" t="str">
            <v>LOANS AND ADVANCES</v>
          </cell>
          <cell r="J544" t="str">
            <v>AMOUNT RECOVERABLES</v>
          </cell>
        </row>
        <row r="545">
          <cell r="A545" t="str">
            <v>A602201-004</v>
          </cell>
          <cell r="B545" t="str">
            <v>Ridgewood Estate Condominium Association</v>
          </cell>
          <cell r="C545" t="str">
            <v>INR</v>
          </cell>
          <cell r="D545" t="str">
            <v>ASSET</v>
          </cell>
          <cell r="E545" t="str">
            <v>BALANCE SHEET</v>
          </cell>
          <cell r="F545" t="str">
            <v/>
          </cell>
          <cell r="G545" t="str">
            <v/>
          </cell>
          <cell r="H545" t="str">
            <v>CURRENT ASSETS, LOANS AND ADVANCES</v>
          </cell>
          <cell r="I545" t="str">
            <v>LOANS AND ADVANCES</v>
          </cell>
          <cell r="J545" t="str">
            <v>AMOUNT RECOVERABLES</v>
          </cell>
        </row>
        <row r="546">
          <cell r="A546" t="str">
            <v>A602201-005</v>
          </cell>
          <cell r="B546" t="str">
            <v>Silver Oaks Condominium Assoc.</v>
          </cell>
          <cell r="C546" t="str">
            <v>INR</v>
          </cell>
          <cell r="D546" t="str">
            <v>ASSET</v>
          </cell>
          <cell r="E546" t="str">
            <v>BALANCE SHEET</v>
          </cell>
          <cell r="F546" t="str">
            <v/>
          </cell>
          <cell r="G546" t="str">
            <v/>
          </cell>
          <cell r="H546" t="str">
            <v>CURRENT ASSETS, LOANS AND ADVANCES</v>
          </cell>
          <cell r="I546" t="str">
            <v>LOANS AND ADVANCES</v>
          </cell>
          <cell r="J546" t="str">
            <v>AMOUNT RECOVERABLES</v>
          </cell>
        </row>
        <row r="547">
          <cell r="A547" t="str">
            <v>A602201-006</v>
          </cell>
          <cell r="B547" t="str">
            <v>Oakwood Est. Condominium Ass.</v>
          </cell>
          <cell r="C547" t="str">
            <v>INR</v>
          </cell>
          <cell r="D547" t="str">
            <v>ASSET</v>
          </cell>
          <cell r="E547" t="str">
            <v>BALANCE SHEET</v>
          </cell>
          <cell r="F547" t="str">
            <v/>
          </cell>
          <cell r="G547" t="str">
            <v/>
          </cell>
          <cell r="H547" t="str">
            <v>CURRENT ASSETS, LOANS AND ADVANCES</v>
          </cell>
          <cell r="I547" t="str">
            <v>LOANS AND ADVANCES</v>
          </cell>
          <cell r="J547" t="str">
            <v>AMOUNT RECOVERABLES</v>
          </cell>
        </row>
        <row r="548">
          <cell r="A548" t="str">
            <v>A602201-007</v>
          </cell>
          <cell r="B548" t="str">
            <v>Uppal Hotel Account</v>
          </cell>
          <cell r="C548" t="str">
            <v>INR</v>
          </cell>
          <cell r="D548" t="str">
            <v>ASSET</v>
          </cell>
          <cell r="E548" t="str">
            <v>BALANCE SHEET</v>
          </cell>
          <cell r="F548" t="str">
            <v/>
          </cell>
          <cell r="G548" t="str">
            <v/>
          </cell>
          <cell r="H548" t="str">
            <v>CURRENT ASSETS, LOANS AND ADVANCES</v>
          </cell>
          <cell r="I548" t="str">
            <v>LOANS AND ADVANCES</v>
          </cell>
          <cell r="J548" t="str">
            <v>AMOUNT RECOVERABLES</v>
          </cell>
        </row>
        <row r="549">
          <cell r="A549" t="str">
            <v>A602201-008</v>
          </cell>
          <cell r="B549" t="str">
            <v>Wellington Estate Cond. As</v>
          </cell>
          <cell r="C549" t="str">
            <v>INR</v>
          </cell>
          <cell r="D549" t="str">
            <v>ASSET</v>
          </cell>
          <cell r="E549" t="str">
            <v>BALANCE SHEET</v>
          </cell>
          <cell r="F549" t="str">
            <v/>
          </cell>
          <cell r="G549" t="str">
            <v/>
          </cell>
          <cell r="H549" t="str">
            <v>CURRENT ASSETS, LOANS AND ADVANCES</v>
          </cell>
          <cell r="I549" t="str">
            <v>LOANS AND ADVANCES</v>
          </cell>
          <cell r="J549" t="str">
            <v>AMOUNT RECOVERABLES</v>
          </cell>
        </row>
        <row r="550">
          <cell r="A550" t="str">
            <v>A602201-009</v>
          </cell>
          <cell r="B550" t="str">
            <v>Princeton Estate Cond. Ass</v>
          </cell>
          <cell r="C550" t="str">
            <v>INR</v>
          </cell>
          <cell r="D550" t="str">
            <v>ASSET</v>
          </cell>
          <cell r="E550" t="str">
            <v>BALANCE SHEET</v>
          </cell>
          <cell r="F550" t="str">
            <v/>
          </cell>
          <cell r="G550" t="str">
            <v/>
          </cell>
          <cell r="H550" t="str">
            <v>CURRENT ASSETS, LOANS AND ADVANCES</v>
          </cell>
          <cell r="I550" t="str">
            <v>LOANS AND ADVANCES</v>
          </cell>
          <cell r="J550" t="str">
            <v>AMOUNT RECOVERABLES</v>
          </cell>
        </row>
        <row r="551">
          <cell r="A551" t="str">
            <v>A602201-010</v>
          </cell>
          <cell r="B551" t="str">
            <v>H.Court,W.Court &amp; Rp-II Condominium</v>
          </cell>
          <cell r="C551" t="str">
            <v>INR</v>
          </cell>
          <cell r="D551" t="str">
            <v>ASSET</v>
          </cell>
          <cell r="E551" t="str">
            <v>BALANCE SHEET</v>
          </cell>
          <cell r="F551" t="str">
            <v/>
          </cell>
          <cell r="G551" t="str">
            <v/>
          </cell>
          <cell r="H551" t="str">
            <v>CURRENT ASSETS, LOANS AND ADVANCES</v>
          </cell>
          <cell r="I551" t="str">
            <v>LOANS AND ADVANCES</v>
          </cell>
          <cell r="J551" t="str">
            <v>AMOUNT RECOVERABLES</v>
          </cell>
        </row>
        <row r="552">
          <cell r="A552" t="str">
            <v>A602201-011</v>
          </cell>
          <cell r="B552" t="str">
            <v>Carlton Estate Cond. Associatio</v>
          </cell>
          <cell r="C552" t="str">
            <v>INR</v>
          </cell>
          <cell r="D552" t="str">
            <v>ASSET</v>
          </cell>
          <cell r="E552" t="str">
            <v>BALANCE SHEET</v>
          </cell>
          <cell r="F552" t="str">
            <v/>
          </cell>
          <cell r="G552" t="str">
            <v/>
          </cell>
          <cell r="H552" t="str">
            <v>CURRENT ASSETS, LOANS AND ADVANCES</v>
          </cell>
          <cell r="I552" t="str">
            <v>LOANS AND ADVANCES</v>
          </cell>
          <cell r="J552" t="str">
            <v>AMOUNT RECOVERABLES</v>
          </cell>
        </row>
        <row r="553">
          <cell r="A553" t="str">
            <v>A602201-012</v>
          </cell>
          <cell r="B553" t="str">
            <v>Galleria Condominium Association</v>
          </cell>
          <cell r="C553" t="str">
            <v>INR</v>
          </cell>
          <cell r="D553" t="str">
            <v>ASSET</v>
          </cell>
          <cell r="E553" t="str">
            <v>BALANCE SHEET</v>
          </cell>
          <cell r="F553" t="str">
            <v/>
          </cell>
          <cell r="G553" t="str">
            <v/>
          </cell>
          <cell r="H553" t="str">
            <v>CURRENT ASSETS, LOANS AND ADVANCES</v>
          </cell>
          <cell r="I553" t="str">
            <v>LOANS AND ADVANCES</v>
          </cell>
          <cell r="J553" t="str">
            <v>AMOUNT RECOVERABLES</v>
          </cell>
        </row>
        <row r="554">
          <cell r="A554" t="str">
            <v>A602201-013</v>
          </cell>
          <cell r="B554" t="str">
            <v>Richreg Condominium Association</v>
          </cell>
          <cell r="C554" t="str">
            <v>INR</v>
          </cell>
          <cell r="D554" t="str">
            <v>ASSET</v>
          </cell>
          <cell r="E554" t="str">
            <v>BALANCE SHEET</v>
          </cell>
          <cell r="F554" t="str">
            <v/>
          </cell>
          <cell r="G554" t="str">
            <v/>
          </cell>
          <cell r="H554" t="str">
            <v>CURRENT ASSETS, LOANS AND ADVANCES</v>
          </cell>
          <cell r="I554" t="str">
            <v>LOANS AND ADVANCES</v>
          </cell>
          <cell r="J554" t="str">
            <v>AMOUNT RECOVERABLES</v>
          </cell>
        </row>
        <row r="555">
          <cell r="A555" t="str">
            <v>A602201-014</v>
          </cell>
          <cell r="B555" t="str">
            <v>Belvedere Tower Cond. Association</v>
          </cell>
          <cell r="C555" t="str">
            <v>INR</v>
          </cell>
          <cell r="D555" t="str">
            <v>ASSET</v>
          </cell>
          <cell r="E555" t="str">
            <v>BALANCE SHEET</v>
          </cell>
          <cell r="F555" t="str">
            <v/>
          </cell>
          <cell r="G555" t="str">
            <v/>
          </cell>
          <cell r="H555" t="str">
            <v>CURRENT ASSETS, LOANS AND ADVANCES</v>
          </cell>
          <cell r="I555" t="str">
            <v>LOANS AND ADVANCES</v>
          </cell>
          <cell r="J555" t="str">
            <v>AMOUNT RECOVERABLES</v>
          </cell>
        </row>
        <row r="556">
          <cell r="A556" t="str">
            <v>A602201-015</v>
          </cell>
          <cell r="B556" t="str">
            <v>Belvedere Park Cond. Association</v>
          </cell>
          <cell r="C556" t="str">
            <v>INR</v>
          </cell>
          <cell r="D556" t="str">
            <v>ASSET</v>
          </cell>
          <cell r="E556" t="str">
            <v>BALANCE SHEET</v>
          </cell>
          <cell r="F556" t="str">
            <v/>
          </cell>
          <cell r="G556" t="str">
            <v/>
          </cell>
          <cell r="H556" t="str">
            <v>CURRENT ASSETS, LOANS AND ADVANCES</v>
          </cell>
          <cell r="I556" t="str">
            <v>LOANS AND ADVANCES</v>
          </cell>
          <cell r="J556" t="str">
            <v>AMOUNT RECOVERABLES</v>
          </cell>
        </row>
        <row r="557">
          <cell r="A557" t="str">
            <v>A602201-016</v>
          </cell>
          <cell r="B557" t="str">
            <v>Central Arcade Condominium Association</v>
          </cell>
          <cell r="C557" t="str">
            <v>INR</v>
          </cell>
          <cell r="D557" t="str">
            <v>ASSET</v>
          </cell>
          <cell r="E557" t="str">
            <v>BALANCE SHEET</v>
          </cell>
          <cell r="F557" t="str">
            <v/>
          </cell>
          <cell r="G557" t="str">
            <v/>
          </cell>
          <cell r="H557" t="str">
            <v>CURRENT ASSETS, LOANS AND ADVANCES</v>
          </cell>
          <cell r="I557" t="str">
            <v>LOANS AND ADVANCES</v>
          </cell>
          <cell r="J557" t="str">
            <v>AMOUNT RECOVERABLES</v>
          </cell>
        </row>
        <row r="558">
          <cell r="A558" t="str">
            <v>A602201-017</v>
          </cell>
          <cell r="B558" t="str">
            <v>Qutab Plaza Condominium Association</v>
          </cell>
          <cell r="C558" t="str">
            <v>INR</v>
          </cell>
          <cell r="D558" t="str">
            <v>ASSET</v>
          </cell>
          <cell r="E558" t="str">
            <v>BALANCE SHEET</v>
          </cell>
          <cell r="F558" t="str">
            <v/>
          </cell>
          <cell r="G558" t="str">
            <v/>
          </cell>
          <cell r="H558" t="str">
            <v>CURRENT ASSETS, LOANS AND ADVANCES</v>
          </cell>
          <cell r="I558" t="str">
            <v>LOANS AND ADVANCES</v>
          </cell>
          <cell r="J558" t="str">
            <v>AMOUNT RECOVERABLES</v>
          </cell>
        </row>
        <row r="559">
          <cell r="A559" t="str">
            <v>A602201-018</v>
          </cell>
          <cell r="B559" t="str">
            <v>Super Mart Condominium Association</v>
          </cell>
          <cell r="C559" t="str">
            <v>INR</v>
          </cell>
          <cell r="D559" t="str">
            <v>ASSET</v>
          </cell>
          <cell r="E559" t="str">
            <v>BALANCE SHEET</v>
          </cell>
          <cell r="F559" t="str">
            <v/>
          </cell>
          <cell r="G559" t="str">
            <v/>
          </cell>
          <cell r="H559" t="str">
            <v>CURRENT ASSETS, LOANS AND ADVANCES</v>
          </cell>
          <cell r="I559" t="str">
            <v>LOANS AND ADVANCES</v>
          </cell>
          <cell r="J559" t="str">
            <v>AMOUNT RECOVERABLES</v>
          </cell>
        </row>
        <row r="560">
          <cell r="A560" t="str">
            <v>A602201-019</v>
          </cell>
          <cell r="B560" t="str">
            <v>Exclusive Floors Owners Society</v>
          </cell>
          <cell r="C560" t="str">
            <v>INR</v>
          </cell>
          <cell r="D560" t="str">
            <v>ASSET</v>
          </cell>
          <cell r="E560" t="str">
            <v>BALANCE SHEET</v>
          </cell>
          <cell r="F560" t="str">
            <v/>
          </cell>
          <cell r="G560" t="str">
            <v/>
          </cell>
          <cell r="H560" t="str">
            <v>CURRENT ASSETS, LOANS AND ADVANCES</v>
          </cell>
          <cell r="I560" t="str">
            <v>LOANS AND ADVANCES</v>
          </cell>
          <cell r="J560" t="str">
            <v>AMOUNT RECOVERABLES</v>
          </cell>
        </row>
        <row r="561">
          <cell r="A561" t="str">
            <v>A602201-020</v>
          </cell>
          <cell r="B561" t="str">
            <v>Moulsari Arcade</v>
          </cell>
          <cell r="C561" t="str">
            <v>INR</v>
          </cell>
          <cell r="D561" t="str">
            <v>ASSET</v>
          </cell>
          <cell r="E561" t="str">
            <v>BALANCE SHEET</v>
          </cell>
          <cell r="F561" t="str">
            <v/>
          </cell>
          <cell r="G561" t="str">
            <v/>
          </cell>
          <cell r="H561" t="str">
            <v>CURRENT ASSETS, LOANS AND ADVANCES</v>
          </cell>
          <cell r="I561" t="str">
            <v>LOANS AND ADVANCES</v>
          </cell>
          <cell r="J561" t="str">
            <v>AMOUNT RECOVERABLES</v>
          </cell>
        </row>
        <row r="562">
          <cell r="A562" t="str">
            <v>A602301</v>
          </cell>
          <cell r="B562" t="str">
            <v>Prepaid Expenses</v>
          </cell>
          <cell r="C562" t="str">
            <v>INR</v>
          </cell>
          <cell r="D562" t="str">
            <v>ASSET</v>
          </cell>
          <cell r="E562" t="str">
            <v>BALANCE SHEET</v>
          </cell>
          <cell r="F562" t="str">
            <v/>
          </cell>
          <cell r="G562" t="str">
            <v/>
          </cell>
          <cell r="H562" t="str">
            <v>CURRENT ASSETS, LOANS AND ADVANCES</v>
          </cell>
          <cell r="I562" t="str">
            <v>LOANS AND ADVANCES</v>
          </cell>
          <cell r="J562" t="str">
            <v>OTHER ADVANCES</v>
          </cell>
        </row>
        <row r="563">
          <cell r="A563" t="str">
            <v>A602302</v>
          </cell>
          <cell r="B563" t="str">
            <v>Rent paid in advance</v>
          </cell>
          <cell r="C563" t="str">
            <v>INR</v>
          </cell>
          <cell r="D563" t="str">
            <v>ASSET</v>
          </cell>
          <cell r="E563" t="str">
            <v>BALANCE SHEET</v>
          </cell>
          <cell r="F563" t="str">
            <v/>
          </cell>
          <cell r="G563" t="str">
            <v/>
          </cell>
          <cell r="H563" t="str">
            <v>CURRENT ASSETS, LOANS AND ADVANCES</v>
          </cell>
          <cell r="I563" t="str">
            <v>LOANS AND ADVANCES</v>
          </cell>
          <cell r="J563" t="str">
            <v>OTHER ADVANCES</v>
          </cell>
        </row>
        <row r="564">
          <cell r="A564" t="str">
            <v>A602401</v>
          </cell>
          <cell r="B564" t="str">
            <v>HO Branch Current Account- Chennai</v>
          </cell>
          <cell r="C564" t="str">
            <v>INR</v>
          </cell>
          <cell r="D564" t="str">
            <v>ASSET</v>
          </cell>
          <cell r="E564" t="str">
            <v>BALANCE SHEET</v>
          </cell>
          <cell r="F564" t="str">
            <v/>
          </cell>
          <cell r="G564" t="str">
            <v/>
          </cell>
          <cell r="H564" t="str">
            <v>CURRENT ASSETS, LOANS AND ADVANCES</v>
          </cell>
          <cell r="I564" t="str">
            <v>LOANS AND ADVANCES</v>
          </cell>
          <cell r="J564" t="str">
            <v>OTHER ADVANCES</v>
          </cell>
        </row>
        <row r="565">
          <cell r="A565" t="str">
            <v>A602402</v>
          </cell>
          <cell r="B565" t="str">
            <v>HO Branch Current Account- Bangalor</v>
          </cell>
          <cell r="C565" t="str">
            <v>INR</v>
          </cell>
          <cell r="D565" t="str">
            <v>ASSET</v>
          </cell>
          <cell r="E565" t="str">
            <v>BALANCE SHEET</v>
          </cell>
          <cell r="F565" t="str">
            <v/>
          </cell>
          <cell r="G565" t="str">
            <v/>
          </cell>
          <cell r="H565" t="str">
            <v>CURRENT ASSETS, LOANS AND ADVANCES</v>
          </cell>
          <cell r="I565" t="str">
            <v>LOANS AND ADVANCES</v>
          </cell>
          <cell r="J565" t="str">
            <v>OTHER ADVANCES</v>
          </cell>
        </row>
        <row r="566">
          <cell r="A566" t="str">
            <v>A602403</v>
          </cell>
          <cell r="B566" t="str">
            <v>HO Branch Current Account- Mumbai</v>
          </cell>
          <cell r="C566" t="str">
            <v>INR</v>
          </cell>
          <cell r="D566" t="str">
            <v>ASSET</v>
          </cell>
          <cell r="E566" t="str">
            <v>BALANCE SHEET</v>
          </cell>
          <cell r="F566" t="str">
            <v/>
          </cell>
          <cell r="G566" t="str">
            <v/>
          </cell>
          <cell r="H566" t="str">
            <v>CURRENT ASSETS, LOANS AND ADVANCES</v>
          </cell>
          <cell r="I566" t="str">
            <v>LOANS AND ADVANCES</v>
          </cell>
          <cell r="J566" t="str">
            <v>OTHER ADVANCES</v>
          </cell>
        </row>
        <row r="567">
          <cell r="A567" t="str">
            <v>A602404</v>
          </cell>
          <cell r="B567" t="str">
            <v>HO Branch Current Account- Pune</v>
          </cell>
          <cell r="C567" t="str">
            <v>INR</v>
          </cell>
          <cell r="D567" t="str">
            <v>ASSET</v>
          </cell>
          <cell r="E567" t="str">
            <v>BALANCE SHEET</v>
          </cell>
          <cell r="F567" t="str">
            <v/>
          </cell>
          <cell r="G567" t="str">
            <v/>
          </cell>
          <cell r="H567" t="str">
            <v>CURRENT ASSETS, LOANS AND ADVANCES</v>
          </cell>
          <cell r="I567" t="str">
            <v>LOANS AND ADVANCES</v>
          </cell>
          <cell r="J567" t="str">
            <v>OTHER ADVANCES</v>
          </cell>
        </row>
        <row r="568">
          <cell r="A568" t="str">
            <v>A602405</v>
          </cell>
          <cell r="B568" t="str">
            <v>HO Branch Current Account-Kochin</v>
          </cell>
          <cell r="C568" t="str">
            <v>INR</v>
          </cell>
          <cell r="D568" t="str">
            <v>ASSET</v>
          </cell>
          <cell r="E568" t="str">
            <v>BALANCE SHEET</v>
          </cell>
          <cell r="F568" t="str">
            <v/>
          </cell>
          <cell r="G568" t="str">
            <v/>
          </cell>
          <cell r="H568" t="str">
            <v>CURRENT ASSETS, LOANS AND ADVANCES</v>
          </cell>
          <cell r="I568" t="str">
            <v>LOANS AND ADVANCES</v>
          </cell>
          <cell r="J568" t="str">
            <v>OTHER ADVANCES</v>
          </cell>
        </row>
        <row r="569">
          <cell r="A569" t="str">
            <v>A602501-000</v>
          </cell>
          <cell r="B569" t="str">
            <v>Inter Branch Current Account</v>
          </cell>
          <cell r="C569" t="str">
            <v>INR</v>
          </cell>
          <cell r="D569" t="str">
            <v>ASSET</v>
          </cell>
          <cell r="E569" t="str">
            <v>BALANCE SHEET</v>
          </cell>
          <cell r="F569" t="str">
            <v/>
          </cell>
          <cell r="G569" t="str">
            <v/>
          </cell>
          <cell r="H569" t="str">
            <v>CURRENT ASSETS, LOANS AND ADVANCES</v>
          </cell>
          <cell r="I569" t="str">
            <v>LOANS AND ADVANCES</v>
          </cell>
          <cell r="J569" t="str">
            <v>OTHER ADVANCES</v>
          </cell>
        </row>
        <row r="570">
          <cell r="A570" t="str">
            <v>A602501-101</v>
          </cell>
          <cell r="B570" t="str">
            <v>Inter Branch Current Account-DLF LTD</v>
          </cell>
          <cell r="C570" t="str">
            <v>INR</v>
          </cell>
          <cell r="D570" t="str">
            <v>ASSET</v>
          </cell>
          <cell r="E570" t="str">
            <v>BALANCE SHEET</v>
          </cell>
          <cell r="F570" t="str">
            <v/>
          </cell>
          <cell r="G570" t="str">
            <v/>
          </cell>
          <cell r="H570" t="str">
            <v>CURRENT ASSETS, LOANS AND ADVANCES</v>
          </cell>
          <cell r="I570" t="str">
            <v>LOANS AND ADVANCES</v>
          </cell>
          <cell r="J570" t="str">
            <v>OTHER ADVANCES</v>
          </cell>
        </row>
        <row r="571">
          <cell r="A571" t="str">
            <v>A602601</v>
          </cell>
          <cell r="B571" t="str">
            <v>HO contstr div Current A/c</v>
          </cell>
          <cell r="C571" t="str">
            <v>INR</v>
          </cell>
          <cell r="D571" t="str">
            <v>ASSET</v>
          </cell>
          <cell r="E571" t="str">
            <v>BALANCE SHEET</v>
          </cell>
          <cell r="F571" t="str">
            <v/>
          </cell>
          <cell r="G571" t="str">
            <v/>
          </cell>
          <cell r="H571" t="str">
            <v>CURRENT ASSETS, LOANS AND ADVANCES</v>
          </cell>
          <cell r="I571" t="str">
            <v>LOANS AND ADVANCES</v>
          </cell>
          <cell r="J571" t="str">
            <v>OTHER ADVANCES</v>
          </cell>
        </row>
        <row r="572">
          <cell r="A572" t="str">
            <v>A602701</v>
          </cell>
          <cell r="B572" t="str">
            <v>Intr-Project Bank Control A/C</v>
          </cell>
          <cell r="C572" t="str">
            <v>INR</v>
          </cell>
          <cell r="D572" t="str">
            <v>ASSET</v>
          </cell>
          <cell r="E572" t="str">
            <v>BALANCE SHEET</v>
          </cell>
          <cell r="F572" t="str">
            <v/>
          </cell>
          <cell r="G572" t="str">
            <v/>
          </cell>
          <cell r="H572" t="str">
            <v>CURRENT ASSETS, LOANS AND ADVANCES</v>
          </cell>
          <cell r="I572" t="str">
            <v>LOANS AND ADVANCES</v>
          </cell>
          <cell r="J572" t="str">
            <v>OTHER ADVANCES</v>
          </cell>
        </row>
        <row r="573">
          <cell r="A573" t="str">
            <v>A602702-000</v>
          </cell>
          <cell r="B573" t="str">
            <v>Inter Project Control A/C</v>
          </cell>
          <cell r="C573" t="str">
            <v>INR</v>
          </cell>
          <cell r="D573" t="str">
            <v>ASSET</v>
          </cell>
          <cell r="E573" t="str">
            <v>BALANCE SHEET</v>
          </cell>
          <cell r="F573" t="str">
            <v/>
          </cell>
          <cell r="G573" t="str">
            <v/>
          </cell>
          <cell r="H573" t="str">
            <v>CURRENT ASSETS, LOANS AND ADVANCES</v>
          </cell>
          <cell r="I573" t="str">
            <v>LOANS AND ADVANCES</v>
          </cell>
          <cell r="J573" t="str">
            <v>OTHER ADVANCES</v>
          </cell>
        </row>
        <row r="574">
          <cell r="A574" t="str">
            <v>A602702-001</v>
          </cell>
          <cell r="B574" t="str">
            <v>INTER COMPANY CONTROL A/C</v>
          </cell>
          <cell r="C574" t="str">
            <v>INR</v>
          </cell>
          <cell r="D574" t="str">
            <v>ASSET</v>
          </cell>
          <cell r="E574" t="str">
            <v>BALANCE SHEET</v>
          </cell>
          <cell r="F574" t="str">
            <v/>
          </cell>
          <cell r="G574" t="str">
            <v/>
          </cell>
          <cell r="H574" t="str">
            <v>CURRENT ASSETS, LOANS AND ADVANCES</v>
          </cell>
          <cell r="I574" t="str">
            <v>SUNDRY DEBTORS</v>
          </cell>
          <cell r="J574" t="str">
            <v>SUNDRY DEBTORS</v>
          </cell>
        </row>
        <row r="575">
          <cell r="A575" t="str">
            <v>A602702-002</v>
          </cell>
          <cell r="B575" t="str">
            <v>INTER PROJECT CONTROL A/C-MATERIAL</v>
          </cell>
          <cell r="C575" t="str">
            <v>INR</v>
          </cell>
          <cell r="D575" t="str">
            <v>ASSET</v>
          </cell>
          <cell r="E575" t="str">
            <v>BALANCE SHEET</v>
          </cell>
          <cell r="F575" t="str">
            <v/>
          </cell>
          <cell r="G575" t="str">
            <v/>
          </cell>
          <cell r="H575" t="str">
            <v>CURRENT ASSETS, LOANS AND ADVANCES</v>
          </cell>
          <cell r="I575" t="str">
            <v>SUNDRY DEBTORS</v>
          </cell>
          <cell r="J575" t="str">
            <v>SUNDRY DEBTORS</v>
          </cell>
        </row>
        <row r="576">
          <cell r="A576" t="str">
            <v>A602702-003</v>
          </cell>
          <cell r="B576" t="str">
            <v>PROJECT CONTROL A/C-DT Divison</v>
          </cell>
          <cell r="C576" t="str">
            <v>INR</v>
          </cell>
          <cell r="D576" t="str">
            <v>ASSET</v>
          </cell>
          <cell r="E576" t="str">
            <v>BALANCE SHEET</v>
          </cell>
          <cell r="F576" t="str">
            <v/>
          </cell>
          <cell r="G576" t="str">
            <v/>
          </cell>
          <cell r="H576" t="str">
            <v>CURRENT ASSETS, LOANS AND ADVANCES</v>
          </cell>
          <cell r="I576" t="str">
            <v>SUNDRY DEBTORS</v>
          </cell>
          <cell r="J576" t="str">
            <v>SUNDRY DEBTORS</v>
          </cell>
        </row>
        <row r="577">
          <cell r="A577" t="str">
            <v>A602702-004</v>
          </cell>
          <cell r="B577" t="str">
            <v>Project Control A/C-DLF New Ggn Cstr Div</v>
          </cell>
          <cell r="C577" t="str">
            <v>INR</v>
          </cell>
          <cell r="D577" t="str">
            <v>ASSET</v>
          </cell>
          <cell r="E577" t="str">
            <v>BALANCE SHEET</v>
          </cell>
          <cell r="F577" t="str">
            <v/>
          </cell>
          <cell r="G577" t="str">
            <v/>
          </cell>
          <cell r="H577" t="str">
            <v>CURRENT ASSETS, LOANS AND ADVANCES</v>
          </cell>
          <cell r="I577" t="str">
            <v>SUNDRY DEBTORS</v>
          </cell>
          <cell r="J577" t="str">
            <v>SUNDRY DEBTORS</v>
          </cell>
        </row>
        <row r="578">
          <cell r="A578" t="str">
            <v>A602702-005</v>
          </cell>
          <cell r="B578" t="str">
            <v>Pjt Cntr A/C-Chennai Branch &amp; Cnstr Div</v>
          </cell>
          <cell r="C578" t="str">
            <v>INR</v>
          </cell>
          <cell r="D578" t="str">
            <v>ASSET</v>
          </cell>
          <cell r="E578" t="str">
            <v>BALANCE SHEET</v>
          </cell>
          <cell r="F578" t="str">
            <v/>
          </cell>
          <cell r="G578" t="str">
            <v/>
          </cell>
          <cell r="H578" t="str">
            <v>CURRENT ASSETS, LOANS AND ADVANCES</v>
          </cell>
          <cell r="I578" t="str">
            <v>SUNDRY DEBTORS</v>
          </cell>
          <cell r="J578" t="str">
            <v>SUNDRY DEBTORS</v>
          </cell>
        </row>
        <row r="579">
          <cell r="A579" t="str">
            <v>A602702-006</v>
          </cell>
          <cell r="B579" t="str">
            <v>Inter Project Cntrl A/c-Nilgri Power Div</v>
          </cell>
          <cell r="C579" t="str">
            <v>INR</v>
          </cell>
          <cell r="D579" t="str">
            <v>ASSET</v>
          </cell>
          <cell r="E579" t="str">
            <v>BALANCE SHEET</v>
          </cell>
          <cell r="F579" t="str">
            <v/>
          </cell>
          <cell r="G579" t="str">
            <v/>
          </cell>
          <cell r="H579" t="str">
            <v>CURRENT ASSETS, LOANS AND ADVANCES</v>
          </cell>
          <cell r="I579" t="str">
            <v>SUNDRY DEBTORS</v>
          </cell>
          <cell r="J579" t="str">
            <v>SUNDRY DEBTORS</v>
          </cell>
        </row>
        <row r="580">
          <cell r="A580" t="str">
            <v>A602702-007</v>
          </cell>
          <cell r="B580" t="str">
            <v>Pjt Cntr A/C-AYUSHI Buil &amp; Dev Cnstr Div</v>
          </cell>
          <cell r="C580" t="str">
            <v>INR</v>
          </cell>
          <cell r="D580" t="str">
            <v>ASSET</v>
          </cell>
          <cell r="E580" t="str">
            <v>BALANCE SHEET</v>
          </cell>
          <cell r="F580" t="str">
            <v/>
          </cell>
          <cell r="G580" t="str">
            <v/>
          </cell>
          <cell r="H580" t="str">
            <v>CURRENT ASSETS, LOANS AND ADVANCES</v>
          </cell>
          <cell r="I580" t="str">
            <v>SUNDRY DEBTORS</v>
          </cell>
          <cell r="J580" t="str">
            <v>SUNDRY DEBTORS</v>
          </cell>
        </row>
        <row r="581">
          <cell r="A581" t="str">
            <v>A602801</v>
          </cell>
          <cell r="B581" t="str">
            <v>Transfer To Corporate Park</v>
          </cell>
          <cell r="C581" t="str">
            <v>INR</v>
          </cell>
          <cell r="D581" t="str">
            <v>ASSET</v>
          </cell>
          <cell r="E581" t="str">
            <v>BALANCE SHEET</v>
          </cell>
          <cell r="F581" t="str">
            <v/>
          </cell>
          <cell r="G581" t="str">
            <v/>
          </cell>
          <cell r="H581" t="str">
            <v>CURRENT ASSETS, LOANS AND ADVANCES</v>
          </cell>
          <cell r="I581" t="str">
            <v>LOANS AND ADVANCES</v>
          </cell>
          <cell r="J581" t="str">
            <v>OTHER ADVANCES</v>
          </cell>
        </row>
        <row r="582">
          <cell r="A582" t="str">
            <v>A602802</v>
          </cell>
          <cell r="B582" t="str">
            <v>Transfer To Plaza Tower</v>
          </cell>
          <cell r="C582" t="str">
            <v>INR</v>
          </cell>
          <cell r="D582" t="str">
            <v>ASSET</v>
          </cell>
          <cell r="E582" t="str">
            <v>BALANCE SHEET</v>
          </cell>
          <cell r="F582" t="str">
            <v/>
          </cell>
          <cell r="G582" t="str">
            <v/>
          </cell>
          <cell r="H582" t="str">
            <v>CURRENT ASSETS, LOANS AND ADVANCES</v>
          </cell>
          <cell r="I582" t="str">
            <v>LOANS AND ADVANCES</v>
          </cell>
          <cell r="J582" t="str">
            <v>OTHER ADVANCES</v>
          </cell>
        </row>
        <row r="583">
          <cell r="A583" t="str">
            <v>A602803</v>
          </cell>
          <cell r="B583" t="str">
            <v>Transfer To Gateway Tower</v>
          </cell>
          <cell r="C583" t="str">
            <v>INR</v>
          </cell>
          <cell r="D583" t="str">
            <v>ASSET</v>
          </cell>
          <cell r="E583" t="str">
            <v>BALANCE SHEET</v>
          </cell>
          <cell r="F583" t="str">
            <v/>
          </cell>
          <cell r="G583" t="str">
            <v/>
          </cell>
          <cell r="H583" t="str">
            <v>CURRENT ASSETS, LOANS AND ADVANCES</v>
          </cell>
          <cell r="I583" t="str">
            <v>LOANS AND ADVANCES</v>
          </cell>
          <cell r="J583" t="str">
            <v>OTHER ADVANCES</v>
          </cell>
        </row>
        <row r="584">
          <cell r="A584" t="str">
            <v>A602804</v>
          </cell>
          <cell r="B584" t="str">
            <v>Transfer To Dlf Square</v>
          </cell>
          <cell r="C584" t="str">
            <v>INR</v>
          </cell>
          <cell r="D584" t="str">
            <v>ASSET</v>
          </cell>
          <cell r="E584" t="str">
            <v>BALANCE SHEET</v>
          </cell>
          <cell r="F584" t="str">
            <v/>
          </cell>
          <cell r="G584" t="str">
            <v/>
          </cell>
          <cell r="H584" t="str">
            <v>CURRENT ASSETS, LOANS AND ADVANCES</v>
          </cell>
          <cell r="I584" t="str">
            <v>LOANS AND ADVANCES</v>
          </cell>
          <cell r="J584" t="str">
            <v>OTHER ADVANCES</v>
          </cell>
        </row>
        <row r="585">
          <cell r="A585" t="str">
            <v>A602805</v>
          </cell>
          <cell r="B585" t="str">
            <v>Transfer To Other Buildings</v>
          </cell>
          <cell r="C585" t="str">
            <v>INR</v>
          </cell>
          <cell r="D585" t="str">
            <v>ASSET</v>
          </cell>
          <cell r="E585" t="str">
            <v>BALANCE SHEET</v>
          </cell>
          <cell r="F585" t="str">
            <v/>
          </cell>
          <cell r="G585" t="str">
            <v/>
          </cell>
          <cell r="H585" t="str">
            <v>CURRENT ASSETS, LOANS AND ADVANCES</v>
          </cell>
          <cell r="I585" t="str">
            <v>LOANS AND ADVANCES</v>
          </cell>
          <cell r="J585" t="str">
            <v>OTHER ADVANCES</v>
          </cell>
        </row>
        <row r="586">
          <cell r="A586" t="str">
            <v>A603001</v>
          </cell>
          <cell r="B586" t="str">
            <v>Advance Tax-UPST</v>
          </cell>
          <cell r="C586" t="str">
            <v>INR</v>
          </cell>
          <cell r="D586" t="str">
            <v>ASSET</v>
          </cell>
          <cell r="E586" t="str">
            <v>BALANCE SHEET</v>
          </cell>
          <cell r="F586" t="str">
            <v/>
          </cell>
          <cell r="G586" t="str">
            <v/>
          </cell>
          <cell r="H586" t="str">
            <v>CURRENT ASSETS, LOANS AND ADVANCES</v>
          </cell>
          <cell r="I586" t="str">
            <v>LOANS AND ADVANCES</v>
          </cell>
          <cell r="J586" t="str">
            <v>OTHER ADVANCES</v>
          </cell>
        </row>
        <row r="587">
          <cell r="A587" t="str">
            <v>A603002</v>
          </cell>
          <cell r="B587" t="str">
            <v>Advance Tax-HST</v>
          </cell>
          <cell r="C587" t="str">
            <v>INR</v>
          </cell>
          <cell r="D587" t="str">
            <v>ASSET</v>
          </cell>
          <cell r="E587" t="str">
            <v>BALANCE SHEET</v>
          </cell>
          <cell r="F587" t="str">
            <v/>
          </cell>
          <cell r="G587" t="str">
            <v/>
          </cell>
          <cell r="H587" t="str">
            <v>CURRENT ASSETS, LOANS AND ADVANCES</v>
          </cell>
          <cell r="I587" t="str">
            <v>LOANS AND ADVANCES</v>
          </cell>
          <cell r="J587" t="str">
            <v>OTHER ADVANCES</v>
          </cell>
        </row>
        <row r="588">
          <cell r="A588" t="str">
            <v>A603003</v>
          </cell>
          <cell r="B588" t="str">
            <v>Advance Tax - Local Area Dev. Tax</v>
          </cell>
          <cell r="C588" t="str">
            <v>INR</v>
          </cell>
          <cell r="D588" t="str">
            <v>ASSET</v>
          </cell>
          <cell r="E588" t="str">
            <v>BALANCE SHEET</v>
          </cell>
          <cell r="F588" t="str">
            <v/>
          </cell>
          <cell r="G588" t="str">
            <v/>
          </cell>
          <cell r="H588" t="str">
            <v>CURRENT ASSETS, LOANS AND ADVANCES</v>
          </cell>
          <cell r="I588" t="str">
            <v>LOANS AND ADVANCES</v>
          </cell>
          <cell r="J588" t="str">
            <v>OTHER ADVANCES</v>
          </cell>
        </row>
        <row r="589">
          <cell r="A589" t="str">
            <v>A603004</v>
          </cell>
          <cell r="B589" t="str">
            <v>Advance Tax-Karnataka</v>
          </cell>
          <cell r="C589" t="str">
            <v>INR</v>
          </cell>
          <cell r="D589" t="str">
            <v>ASSET</v>
          </cell>
          <cell r="E589" t="str">
            <v>BALANCE SHEET</v>
          </cell>
          <cell r="F589" t="str">
            <v/>
          </cell>
          <cell r="G589" t="str">
            <v/>
          </cell>
          <cell r="H589" t="str">
            <v>CURRENT ASSETS, LOANS AND ADVANCES</v>
          </cell>
          <cell r="I589" t="str">
            <v>LOANS AND ADVANCES</v>
          </cell>
          <cell r="J589" t="str">
            <v>OTHER ADVANCES</v>
          </cell>
        </row>
        <row r="590">
          <cell r="A590" t="str">
            <v>A603005</v>
          </cell>
          <cell r="B590" t="str">
            <v>Sales Tax Recoverable</v>
          </cell>
          <cell r="C590" t="str">
            <v>INR</v>
          </cell>
          <cell r="D590" t="str">
            <v>ASSET</v>
          </cell>
          <cell r="E590" t="str">
            <v>BALANCE SHEET</v>
          </cell>
          <cell r="F590" t="str">
            <v/>
          </cell>
          <cell r="G590" t="str">
            <v/>
          </cell>
          <cell r="H590" t="str">
            <v>CURRENT ASSETS, LOANS AND ADVANCES</v>
          </cell>
          <cell r="I590" t="str">
            <v>LOANS AND ADVANCES</v>
          </cell>
          <cell r="J590" t="str">
            <v>OTHER ADVANCES</v>
          </cell>
        </row>
        <row r="591">
          <cell r="A591" t="str">
            <v>A603006</v>
          </cell>
          <cell r="B591" t="str">
            <v>Advance Tax-Others</v>
          </cell>
          <cell r="C591" t="str">
            <v>INR</v>
          </cell>
          <cell r="D591" t="str">
            <v>ASSET</v>
          </cell>
          <cell r="E591" t="str">
            <v>BALANCE SHEET</v>
          </cell>
          <cell r="F591" t="str">
            <v/>
          </cell>
          <cell r="G591" t="str">
            <v/>
          </cell>
          <cell r="H591" t="str">
            <v>CURRENT ASSETS, LOANS AND ADVANCES</v>
          </cell>
          <cell r="I591" t="str">
            <v>LOANS AND ADVANCES</v>
          </cell>
          <cell r="J591" t="str">
            <v>OTHER ADVANCES</v>
          </cell>
        </row>
        <row r="592">
          <cell r="A592" t="str">
            <v>A603007</v>
          </cell>
          <cell r="B592" t="str">
            <v>Entertainment Tax Paid in Advance</v>
          </cell>
          <cell r="C592" t="str">
            <v>INR</v>
          </cell>
          <cell r="D592" t="str">
            <v>ASSET</v>
          </cell>
          <cell r="E592" t="str">
            <v>BALANCE SHEET</v>
          </cell>
          <cell r="F592" t="str">
            <v/>
          </cell>
          <cell r="G592" t="str">
            <v/>
          </cell>
          <cell r="H592" t="str">
            <v>CURRENT ASSETS, LOANS AND ADVANCES</v>
          </cell>
          <cell r="I592" t="str">
            <v>LOANS AND ADVANCES</v>
          </cell>
          <cell r="J592" t="str">
            <v>OTHER ADVANCES</v>
          </cell>
        </row>
        <row r="593">
          <cell r="A593" t="str">
            <v>A603008</v>
          </cell>
          <cell r="B593" t="str">
            <v>Advance E.Tax (Pending Approval)</v>
          </cell>
          <cell r="C593" t="str">
            <v>INR</v>
          </cell>
          <cell r="D593" t="str">
            <v>ASSET</v>
          </cell>
          <cell r="E593" t="str">
            <v>BALANCE SHEET</v>
          </cell>
          <cell r="F593" t="str">
            <v/>
          </cell>
          <cell r="G593" t="str">
            <v/>
          </cell>
          <cell r="H593" t="str">
            <v>CURRENT ASSETS, LOANS AND ADVANCES</v>
          </cell>
          <cell r="I593" t="str">
            <v>LOANS AND ADVANCES</v>
          </cell>
          <cell r="J593" t="str">
            <v>OTHER ADVANCES</v>
          </cell>
        </row>
        <row r="594">
          <cell r="A594" t="str">
            <v>A603100</v>
          </cell>
          <cell r="B594" t="str">
            <v>Advance FBT</v>
          </cell>
          <cell r="C594" t="str">
            <v>INR</v>
          </cell>
          <cell r="D594" t="str">
            <v>ASSET</v>
          </cell>
          <cell r="E594" t="str">
            <v>BALANCE SHEET</v>
          </cell>
          <cell r="F594" t="str">
            <v/>
          </cell>
          <cell r="G594" t="str">
            <v/>
          </cell>
          <cell r="H594" t="str">
            <v>CURRENT ASSETS, LOANS AND ADVANCES</v>
          </cell>
          <cell r="I594" t="str">
            <v>LOANS AND ADVANCES</v>
          </cell>
          <cell r="J594" t="str">
            <v>OTHER ADVANCES</v>
          </cell>
        </row>
        <row r="595">
          <cell r="A595" t="str">
            <v>A604001</v>
          </cell>
          <cell r="B595" t="str">
            <v>Deposits / Bal. with Govt. Authorities</v>
          </cell>
          <cell r="C595" t="str">
            <v>INR</v>
          </cell>
          <cell r="D595" t="str">
            <v>ASSET</v>
          </cell>
          <cell r="E595" t="str">
            <v>BALANCE SHEET</v>
          </cell>
          <cell r="F595" t="str">
            <v/>
          </cell>
          <cell r="G595" t="str">
            <v/>
          </cell>
          <cell r="H595" t="str">
            <v>CURRENT ASSETS, LOANS AND ADVANCES</v>
          </cell>
          <cell r="I595" t="str">
            <v>LOANS AND ADVANCES</v>
          </cell>
          <cell r="J595" t="str">
            <v>SECURITY DEPOSITS (ASSETS)</v>
          </cell>
        </row>
        <row r="596">
          <cell r="A596" t="str">
            <v>A604002</v>
          </cell>
          <cell r="B596" t="str">
            <v>Security Paid Ledger Control</v>
          </cell>
          <cell r="C596" t="str">
            <v>INR</v>
          </cell>
          <cell r="D596" t="str">
            <v>ASSET</v>
          </cell>
          <cell r="E596" t="str">
            <v>BALANCE SHEET</v>
          </cell>
          <cell r="F596" t="str">
            <v/>
          </cell>
          <cell r="G596" t="str">
            <v/>
          </cell>
          <cell r="H596" t="str">
            <v>CURRENT ASSETS, LOANS AND ADVANCES</v>
          </cell>
          <cell r="I596" t="str">
            <v>LOANS AND ADVANCES</v>
          </cell>
          <cell r="J596" t="str">
            <v>SECURITY DEPOSITS (ASSETS)</v>
          </cell>
        </row>
        <row r="597">
          <cell r="A597" t="str">
            <v>A604003</v>
          </cell>
          <cell r="B597" t="str">
            <v>Security Paid Ledger Control-HSEB</v>
          </cell>
          <cell r="C597" t="str">
            <v>INR</v>
          </cell>
          <cell r="D597" t="str">
            <v>ASSET</v>
          </cell>
          <cell r="E597" t="str">
            <v>BALANCE SHEET</v>
          </cell>
          <cell r="F597" t="str">
            <v/>
          </cell>
          <cell r="G597" t="str">
            <v/>
          </cell>
          <cell r="H597" t="str">
            <v>CURRENT ASSETS, LOANS AND ADVANCES</v>
          </cell>
          <cell r="I597" t="str">
            <v>LOANS AND ADVANCES</v>
          </cell>
          <cell r="J597" t="str">
            <v>SECURITY DEPOSITS (ASSETS)</v>
          </cell>
        </row>
        <row r="598">
          <cell r="A598" t="str">
            <v>A604004</v>
          </cell>
          <cell r="B598" t="str">
            <v>Security - Lease Rent</v>
          </cell>
          <cell r="C598" t="str">
            <v>INR</v>
          </cell>
          <cell r="D598" t="str">
            <v>ASSET</v>
          </cell>
          <cell r="E598" t="str">
            <v>BALANCE SHEET</v>
          </cell>
          <cell r="F598" t="str">
            <v/>
          </cell>
          <cell r="G598" t="str">
            <v/>
          </cell>
          <cell r="H598" t="str">
            <v>CURRENT ASSETS, LOANS AND ADVANCES</v>
          </cell>
          <cell r="I598" t="str">
            <v>LOANS AND ADVANCES</v>
          </cell>
          <cell r="J598" t="str">
            <v>SECURITY DEPOSITS (ASSETS)</v>
          </cell>
        </row>
        <row r="599">
          <cell r="A599" t="str">
            <v>A604005</v>
          </cell>
          <cell r="B599" t="str">
            <v>Community Centre-Security</v>
          </cell>
          <cell r="C599" t="str">
            <v>INR</v>
          </cell>
          <cell r="D599" t="str">
            <v>ASSET</v>
          </cell>
          <cell r="E599" t="str">
            <v>BALANCE SHEET</v>
          </cell>
          <cell r="F599" t="str">
            <v/>
          </cell>
          <cell r="G599" t="str">
            <v/>
          </cell>
          <cell r="H599" t="str">
            <v>CURRENT ASSETS, LOANS AND ADVANCES</v>
          </cell>
          <cell r="I599" t="str">
            <v>LOANS AND ADVANCES</v>
          </cell>
          <cell r="J599" t="str">
            <v>SECURITY DEPOSITS (ASSETS)</v>
          </cell>
        </row>
        <row r="600">
          <cell r="A600" t="str">
            <v>A604006</v>
          </cell>
          <cell r="B600" t="str">
            <v>Security Deposit Refundable</v>
          </cell>
          <cell r="C600" t="str">
            <v>INR</v>
          </cell>
          <cell r="D600" t="str">
            <v>ASSET</v>
          </cell>
          <cell r="E600" t="str">
            <v>BALANCE SHEET</v>
          </cell>
          <cell r="F600" t="str">
            <v/>
          </cell>
          <cell r="G600" t="str">
            <v/>
          </cell>
          <cell r="H600" t="str">
            <v>CURRENT ASSETS, LOANS AND ADVANCES</v>
          </cell>
          <cell r="I600" t="str">
            <v>LOANS AND ADVANCES</v>
          </cell>
          <cell r="J600" t="str">
            <v>SECURITY DEPOSITS (ASSETS)</v>
          </cell>
        </row>
        <row r="601">
          <cell r="A601" t="str">
            <v>A604007</v>
          </cell>
          <cell r="B601" t="str">
            <v>SECURITY PAID-EMPLOYEE'S RESIDENCE</v>
          </cell>
          <cell r="C601" t="str">
            <v>INR</v>
          </cell>
          <cell r="D601" t="str">
            <v>ASSET</v>
          </cell>
          <cell r="E601" t="str">
            <v>BALANCE SHEET</v>
          </cell>
          <cell r="F601" t="str">
            <v/>
          </cell>
          <cell r="G601" t="str">
            <v/>
          </cell>
          <cell r="H601" t="str">
            <v>CURRENT ASSETS, LOANS AND ADVANCES</v>
          </cell>
          <cell r="I601" t="str">
            <v>LOANS AND ADVANCES</v>
          </cell>
          <cell r="J601" t="str">
            <v>SECURITY DEPOSITS (ASSETS)</v>
          </cell>
        </row>
        <row r="602">
          <cell r="A602" t="str">
            <v>A604008</v>
          </cell>
          <cell r="B602" t="str">
            <v>SECURITYPAID-OFFICE</v>
          </cell>
          <cell r="C602" t="str">
            <v>INR</v>
          </cell>
          <cell r="D602" t="str">
            <v>ASSET</v>
          </cell>
          <cell r="E602" t="str">
            <v>BALANCE SHEET</v>
          </cell>
          <cell r="F602" t="str">
            <v/>
          </cell>
          <cell r="G602" t="str">
            <v/>
          </cell>
          <cell r="H602" t="str">
            <v>CURRENT ASSETS, LOANS AND ADVANCES</v>
          </cell>
          <cell r="I602" t="str">
            <v>LOANS AND ADVANCES</v>
          </cell>
          <cell r="J602" t="str">
            <v>SECURITY DEPOSITS (ASSETS)</v>
          </cell>
        </row>
        <row r="603">
          <cell r="A603" t="str">
            <v>A604009</v>
          </cell>
          <cell r="B603" t="str">
            <v>SECURITY PAID-VEHICLES</v>
          </cell>
          <cell r="C603" t="str">
            <v>INR</v>
          </cell>
          <cell r="D603" t="str">
            <v>ASSET</v>
          </cell>
          <cell r="E603" t="str">
            <v>BALANCE SHEET</v>
          </cell>
          <cell r="F603" t="str">
            <v/>
          </cell>
          <cell r="G603" t="str">
            <v/>
          </cell>
          <cell r="H603" t="str">
            <v>CURRENT ASSETS, LOANS AND ADVANCES</v>
          </cell>
          <cell r="I603" t="str">
            <v>LOANS AND ADVANCES</v>
          </cell>
          <cell r="J603" t="str">
            <v>SECURITY DEPOSITS (ASSETS)</v>
          </cell>
        </row>
        <row r="604">
          <cell r="A604" t="str">
            <v>A604010</v>
          </cell>
          <cell r="B604" t="str">
            <v>SECURITY PAID-OTHERS</v>
          </cell>
          <cell r="C604" t="str">
            <v>INR</v>
          </cell>
          <cell r="D604" t="str">
            <v>ASSET</v>
          </cell>
          <cell r="E604" t="str">
            <v>BALANCE SHEET</v>
          </cell>
          <cell r="F604" t="str">
            <v/>
          </cell>
          <cell r="G604" t="str">
            <v/>
          </cell>
          <cell r="H604" t="str">
            <v>CURRENT ASSETS, LOANS AND ADVANCES</v>
          </cell>
          <cell r="I604" t="str">
            <v>LOANS AND ADVANCES</v>
          </cell>
          <cell r="J604" t="str">
            <v>SECURITY DEPOSITS (ASSETS)</v>
          </cell>
        </row>
        <row r="605">
          <cell r="A605" t="str">
            <v>A604011</v>
          </cell>
          <cell r="B605" t="str">
            <v>Security Deposit (Suppliers)</v>
          </cell>
          <cell r="C605" t="str">
            <v>INR</v>
          </cell>
          <cell r="D605" t="str">
            <v>ASSET</v>
          </cell>
          <cell r="E605" t="str">
            <v>BALANCE SHEET</v>
          </cell>
          <cell r="F605" t="str">
            <v>SUPPLIER DEPOSIT A/C</v>
          </cell>
          <cell r="G605" t="str">
            <v/>
          </cell>
          <cell r="H605" t="str">
            <v>CURRENT ASSETS, LOANS AND ADVANCES</v>
          </cell>
          <cell r="I605" t="str">
            <v>LOANS AND ADVANCES</v>
          </cell>
          <cell r="J605" t="str">
            <v>SECURITY DEPOSITS (ASSETS)</v>
          </cell>
        </row>
        <row r="606">
          <cell r="A606" t="str">
            <v>A604012</v>
          </cell>
          <cell r="B606" t="str">
            <v>SECURITY DEPOSIT - SUPP</v>
          </cell>
          <cell r="C606" t="str">
            <v>INR</v>
          </cell>
          <cell r="D606" t="str">
            <v>ASSET</v>
          </cell>
          <cell r="E606" t="str">
            <v>BALANCE SHEET</v>
          </cell>
          <cell r="F606" t="str">
            <v/>
          </cell>
          <cell r="G606" t="str">
            <v/>
          </cell>
          <cell r="H606" t="str">
            <v>CURRENT ASSETS, LOANS AND ADVANCES</v>
          </cell>
          <cell r="I606" t="str">
            <v>LOANS AND ADVANCES</v>
          </cell>
          <cell r="J606" t="str">
            <v>SECURITY DEPOSITS (ASSETS)</v>
          </cell>
        </row>
        <row r="607">
          <cell r="A607" t="str">
            <v>A604013</v>
          </cell>
          <cell r="B607" t="str">
            <v>Security Deposit-Water</v>
          </cell>
          <cell r="C607" t="str">
            <v>INR</v>
          </cell>
          <cell r="D607" t="str">
            <v>ASSET</v>
          </cell>
          <cell r="E607" t="str">
            <v>BALANCE SHEET</v>
          </cell>
          <cell r="F607" t="str">
            <v/>
          </cell>
          <cell r="G607" t="str">
            <v/>
          </cell>
          <cell r="H607" t="str">
            <v>CURRENT ASSETS, LOANS AND ADVANCES</v>
          </cell>
          <cell r="I607" t="str">
            <v>LOANS AND ADVANCES</v>
          </cell>
          <cell r="J607" t="str">
            <v>SECURITY DEPOSITS (ASSETS)</v>
          </cell>
        </row>
        <row r="608">
          <cell r="A608" t="str">
            <v>A604014</v>
          </cell>
          <cell r="B608" t="str">
            <v>Security Deposit-Sewer</v>
          </cell>
          <cell r="C608" t="str">
            <v>INR</v>
          </cell>
          <cell r="D608" t="str">
            <v>ASSET</v>
          </cell>
          <cell r="E608" t="str">
            <v>BALANCE SHEET</v>
          </cell>
          <cell r="F608" t="str">
            <v/>
          </cell>
          <cell r="G608" t="str">
            <v/>
          </cell>
          <cell r="H608" t="str">
            <v>CURRENT ASSETS, LOANS AND ADVANCES</v>
          </cell>
          <cell r="I608" t="str">
            <v>LOANS AND ADVANCES</v>
          </cell>
          <cell r="J608" t="str">
            <v>SECURITY DEPOSITS (ASSETS)</v>
          </cell>
        </row>
        <row r="609">
          <cell r="A609" t="str">
            <v>A604015</v>
          </cell>
          <cell r="B609" t="str">
            <v>Advance Rent Deposit</v>
          </cell>
          <cell r="C609" t="str">
            <v>INR</v>
          </cell>
          <cell r="D609" t="str">
            <v>ASSET</v>
          </cell>
          <cell r="E609" t="str">
            <v>BALANCE SHEET</v>
          </cell>
          <cell r="F609" t="str">
            <v/>
          </cell>
          <cell r="G609" t="str">
            <v/>
          </cell>
          <cell r="H609" t="str">
            <v>CURRENT ASSETS, LOANS AND ADVANCES</v>
          </cell>
          <cell r="I609" t="str">
            <v>LOANS AND ADVANCES</v>
          </cell>
          <cell r="J609" t="str">
            <v>SECURITY DEPOSITS (ASSETS)</v>
          </cell>
        </row>
        <row r="610">
          <cell r="A610" t="str">
            <v>A604016</v>
          </cell>
          <cell r="B610" t="str">
            <v>Security Deposit- E.Tax</v>
          </cell>
          <cell r="C610" t="str">
            <v>INR</v>
          </cell>
          <cell r="D610" t="str">
            <v>ASSET</v>
          </cell>
          <cell r="E610" t="str">
            <v>BALANCE SHEET</v>
          </cell>
          <cell r="F610" t="str">
            <v/>
          </cell>
          <cell r="G610" t="str">
            <v/>
          </cell>
          <cell r="H610" t="str">
            <v>CURRENT ASSETS, LOANS AND ADVANCES</v>
          </cell>
          <cell r="I610" t="str">
            <v>LOANS AND ADVANCES</v>
          </cell>
          <cell r="J610" t="str">
            <v>SECURITY DEPOSITS (ASSETS)</v>
          </cell>
        </row>
        <row r="611">
          <cell r="A611" t="str">
            <v>A604017</v>
          </cell>
          <cell r="B611" t="str">
            <v>Security Deposit- Lease Rent</v>
          </cell>
          <cell r="C611" t="str">
            <v>INR</v>
          </cell>
          <cell r="D611" t="str">
            <v>ASSET</v>
          </cell>
          <cell r="E611" t="str">
            <v>BALANCE SHEET</v>
          </cell>
          <cell r="F611" t="str">
            <v>SUPPLIER DEPOSIT A/C</v>
          </cell>
          <cell r="G611" t="str">
            <v/>
          </cell>
          <cell r="H611" t="str">
            <v>CURRENT ASSETS, LOANS AND ADVANCES</v>
          </cell>
          <cell r="I611" t="str">
            <v>LOANS AND ADVANCES</v>
          </cell>
          <cell r="J611" t="str">
            <v>SECURITY DEPOSITS (ASSETS)</v>
          </cell>
        </row>
        <row r="612">
          <cell r="A612" t="str">
            <v>A604018</v>
          </cell>
          <cell r="B612" t="str">
            <v>Advance Rent Deposit (Supplier)</v>
          </cell>
          <cell r="C612" t="str">
            <v>INR</v>
          </cell>
          <cell r="D612" t="str">
            <v>ASSET</v>
          </cell>
          <cell r="E612" t="str">
            <v>BALANCE SHEET</v>
          </cell>
          <cell r="F612" t="str">
            <v>SUPPLIER PREPAYMENT A/C</v>
          </cell>
          <cell r="G612" t="str">
            <v/>
          </cell>
          <cell r="H612" t="str">
            <v>CURRENT ASSETS, LOANS AND ADVANCES</v>
          </cell>
          <cell r="I612" t="str">
            <v>LOANS AND ADVANCES</v>
          </cell>
          <cell r="J612" t="str">
            <v>SECURITY DEPOSITS (ASSETS)</v>
          </cell>
        </row>
        <row r="613">
          <cell r="A613" t="str">
            <v>A604019</v>
          </cell>
          <cell r="B613" t="str">
            <v>EARNEST MONEY DEPOSIT</v>
          </cell>
          <cell r="C613" t="str">
            <v>INR</v>
          </cell>
          <cell r="D613" t="str">
            <v>ASSET</v>
          </cell>
          <cell r="E613" t="str">
            <v>BALANCE SHEET</v>
          </cell>
          <cell r="F613" t="str">
            <v>SUPPLIER DEPOSIT A/C</v>
          </cell>
          <cell r="G613" t="str">
            <v/>
          </cell>
          <cell r="H613" t="str">
            <v>CURRENT ASSETS, LOANS AND ADVANCES</v>
          </cell>
          <cell r="I613" t="str">
            <v>LOANS AND ADVANCES</v>
          </cell>
          <cell r="J613" t="str">
            <v>SECURITY DEPOSITS (ASSETS)</v>
          </cell>
        </row>
        <row r="614">
          <cell r="A614" t="str">
            <v>A605001</v>
          </cell>
          <cell r="B614" t="str">
            <v>Income Tax Paid</v>
          </cell>
          <cell r="C614" t="str">
            <v>INR</v>
          </cell>
          <cell r="D614" t="str">
            <v>ASSET</v>
          </cell>
          <cell r="E614" t="str">
            <v>BALANCE SHEET</v>
          </cell>
          <cell r="F614" t="str">
            <v>TDSRECEIVABLE</v>
          </cell>
          <cell r="G614" t="str">
            <v/>
          </cell>
          <cell r="H614" t="str">
            <v>CURRENT ASSETS, LOANS AND ADVANCES</v>
          </cell>
          <cell r="I614" t="str">
            <v>LOANS AND ADVANCES</v>
          </cell>
          <cell r="J614" t="str">
            <v>ADVANCE INCOME TAX</v>
          </cell>
        </row>
        <row r="615">
          <cell r="A615" t="str">
            <v>A605002</v>
          </cell>
          <cell r="B615" t="str">
            <v>Income Tax Paid (TDS on Interest)</v>
          </cell>
          <cell r="C615" t="str">
            <v>INR</v>
          </cell>
          <cell r="D615" t="str">
            <v>ASSET</v>
          </cell>
          <cell r="E615" t="str">
            <v>BALANCE SHEET</v>
          </cell>
          <cell r="F615" t="str">
            <v>TDSRECEIVABLE</v>
          </cell>
          <cell r="G615" t="str">
            <v/>
          </cell>
          <cell r="H615" t="str">
            <v>CURRENT ASSETS, LOANS AND ADVANCES</v>
          </cell>
          <cell r="I615" t="str">
            <v>LOANS AND ADVANCES</v>
          </cell>
          <cell r="J615" t="str">
            <v>ADVANCE INCOME TAX</v>
          </cell>
        </row>
        <row r="616">
          <cell r="A616" t="str">
            <v>A605003</v>
          </cell>
          <cell r="B616" t="str">
            <v>Income Tax Paid (TDS Rent Received)</v>
          </cell>
          <cell r="C616" t="str">
            <v>INR</v>
          </cell>
          <cell r="D616" t="str">
            <v>ASSET</v>
          </cell>
          <cell r="E616" t="str">
            <v>BALANCE SHEET</v>
          </cell>
          <cell r="F616" t="str">
            <v>TDSRECEIVABLE</v>
          </cell>
          <cell r="G616" t="str">
            <v/>
          </cell>
          <cell r="H616" t="str">
            <v>CURRENT ASSETS, LOANS AND ADVANCES</v>
          </cell>
          <cell r="I616" t="str">
            <v>LOANS AND ADVANCES</v>
          </cell>
          <cell r="J616" t="str">
            <v>ADVANCE INCOME TAX</v>
          </cell>
        </row>
        <row r="617">
          <cell r="A617" t="str">
            <v>A605004</v>
          </cell>
          <cell r="B617" t="str">
            <v>Amount Recoverable from Income tax</v>
          </cell>
          <cell r="C617" t="str">
            <v>INR</v>
          </cell>
          <cell r="D617" t="str">
            <v>ASSET</v>
          </cell>
          <cell r="E617" t="str">
            <v>BALANCE SHEET</v>
          </cell>
          <cell r="F617" t="str">
            <v/>
          </cell>
          <cell r="G617" t="str">
            <v/>
          </cell>
          <cell r="H617" t="str">
            <v>CURRENT ASSETS, LOANS AND ADVANCES</v>
          </cell>
          <cell r="I617" t="str">
            <v>LOANS AND ADVANCES</v>
          </cell>
          <cell r="J617" t="str">
            <v>ADVANCE INCOME TAX</v>
          </cell>
        </row>
        <row r="618">
          <cell r="A618" t="str">
            <v>A605005</v>
          </cell>
          <cell r="B618" t="str">
            <v>I T Certificates Recoverable A\C</v>
          </cell>
          <cell r="C618" t="str">
            <v>INR</v>
          </cell>
          <cell r="D618" t="str">
            <v>ASSET</v>
          </cell>
          <cell r="E618" t="str">
            <v>BALANCE SHEET</v>
          </cell>
          <cell r="F618" t="str">
            <v/>
          </cell>
          <cell r="G618" t="str">
            <v/>
          </cell>
          <cell r="H618" t="str">
            <v>CURRENT ASSETS, LOANS AND ADVANCES</v>
          </cell>
          <cell r="I618" t="str">
            <v>LOANS AND ADVANCES</v>
          </cell>
          <cell r="J618" t="str">
            <v>ADVANCE INCOME TAX</v>
          </cell>
        </row>
        <row r="619">
          <cell r="A619" t="str">
            <v>A605006</v>
          </cell>
          <cell r="B619" t="str">
            <v>TDS Receivable on Interest</v>
          </cell>
          <cell r="C619" t="str">
            <v>INR</v>
          </cell>
          <cell r="D619" t="str">
            <v>ASSET</v>
          </cell>
          <cell r="E619" t="str">
            <v>BALANCE SHEET</v>
          </cell>
          <cell r="F619" t="str">
            <v/>
          </cell>
          <cell r="G619" t="str">
            <v/>
          </cell>
          <cell r="H619" t="str">
            <v>CURRENT ASSETS, LOANS AND ADVANCES</v>
          </cell>
          <cell r="I619" t="str">
            <v>LOANS AND ADVANCES</v>
          </cell>
          <cell r="J619" t="str">
            <v>ADVANCE INCOME TAX</v>
          </cell>
        </row>
        <row r="620">
          <cell r="A620" t="str">
            <v>A605007</v>
          </cell>
          <cell r="B620" t="str">
            <v>TDS INTEREST</v>
          </cell>
          <cell r="C620" t="str">
            <v>INR</v>
          </cell>
          <cell r="D620" t="str">
            <v>ASSET</v>
          </cell>
          <cell r="E620" t="str">
            <v>BALANCE SHEET</v>
          </cell>
          <cell r="F620" t="str">
            <v/>
          </cell>
          <cell r="G620" t="str">
            <v/>
          </cell>
          <cell r="H620" t="str">
            <v>CURRENT ASSETS, LOANS AND ADVANCES</v>
          </cell>
          <cell r="I620" t="str">
            <v>LOANS AND ADVANCES</v>
          </cell>
          <cell r="J620" t="str">
            <v>ADVANCE INCOME TAX</v>
          </cell>
        </row>
        <row r="621">
          <cell r="A621" t="str">
            <v>A605008</v>
          </cell>
          <cell r="B621" t="str">
            <v>Income Tax Paid as Contract</v>
          </cell>
          <cell r="C621" t="str">
            <v>INR</v>
          </cell>
          <cell r="D621" t="str">
            <v>ASSET</v>
          </cell>
          <cell r="E621" t="str">
            <v>BALANCE SHEET</v>
          </cell>
          <cell r="F621" t="str">
            <v/>
          </cell>
          <cell r="G621" t="str">
            <v/>
          </cell>
          <cell r="H621" t="str">
            <v>CURRENT ASSETS, LOANS AND ADVANCES</v>
          </cell>
          <cell r="I621" t="str">
            <v>LOANS AND ADVANCES</v>
          </cell>
          <cell r="J621" t="str">
            <v>ADVANCE INCOME TAX</v>
          </cell>
        </row>
        <row r="622">
          <cell r="A622" t="str">
            <v>A605009</v>
          </cell>
          <cell r="B622" t="str">
            <v>Advance Income Tax</v>
          </cell>
          <cell r="C622" t="str">
            <v>INR</v>
          </cell>
          <cell r="D622" t="str">
            <v>ASSET</v>
          </cell>
          <cell r="E622" t="str">
            <v>BALANCE SHEET</v>
          </cell>
          <cell r="F622" t="str">
            <v/>
          </cell>
          <cell r="G622" t="str">
            <v/>
          </cell>
          <cell r="H622" t="str">
            <v>CURRENT ASSETS, LOANS AND ADVANCES</v>
          </cell>
          <cell r="I622" t="str">
            <v>LOANS AND ADVANCES</v>
          </cell>
          <cell r="J622" t="str">
            <v>ADVANCE INCOME TAX</v>
          </cell>
        </row>
        <row r="623">
          <cell r="A623" t="str">
            <v>A605010</v>
          </cell>
          <cell r="B623" t="str">
            <v>TDS Recoverable</v>
          </cell>
          <cell r="C623" t="str">
            <v>INR</v>
          </cell>
          <cell r="D623" t="str">
            <v>ASSET</v>
          </cell>
          <cell r="E623" t="str">
            <v>BALANCE SHEET</v>
          </cell>
          <cell r="F623" t="str">
            <v/>
          </cell>
          <cell r="G623" t="str">
            <v/>
          </cell>
          <cell r="H623" t="str">
            <v>CURRENT ASSETS, LOANS AND ADVANCES</v>
          </cell>
          <cell r="I623" t="str">
            <v>LOANS AND ADVANCES</v>
          </cell>
          <cell r="J623" t="str">
            <v>ADVANCE INCOME TAX</v>
          </cell>
        </row>
        <row r="624">
          <cell r="A624" t="str">
            <v>A605011</v>
          </cell>
          <cell r="B624" t="str">
            <v>CENVAT CLAIM RECOVERABLE A/C</v>
          </cell>
          <cell r="C624" t="str">
            <v>INR</v>
          </cell>
          <cell r="D624" t="str">
            <v>ASSET</v>
          </cell>
          <cell r="E624" t="str">
            <v>BALANCE SHEET</v>
          </cell>
          <cell r="F624" t="str">
            <v/>
          </cell>
          <cell r="G624" t="str">
            <v/>
          </cell>
          <cell r="H624" t="str">
            <v>CURRENT ASSETS, LOANS AND ADVANCES</v>
          </cell>
          <cell r="I624" t="str">
            <v>LOANS AND ADVANCES</v>
          </cell>
          <cell r="J624" t="str">
            <v>ADVANCE INCOME TAX</v>
          </cell>
        </row>
        <row r="625">
          <cell r="A625" t="str">
            <v>A605012</v>
          </cell>
          <cell r="B625" t="str">
            <v>ADVANCE VAT</v>
          </cell>
          <cell r="C625" t="str">
            <v>INR</v>
          </cell>
          <cell r="D625" t="str">
            <v>ASSET</v>
          </cell>
          <cell r="E625" t="str">
            <v>BALANCE SHEET</v>
          </cell>
          <cell r="F625" t="str">
            <v/>
          </cell>
          <cell r="G625" t="str">
            <v/>
          </cell>
          <cell r="H625" t="str">
            <v>CURRENT ASSETS, LOANS AND ADVANCES</v>
          </cell>
          <cell r="I625" t="str">
            <v>LOANS AND ADVANCES</v>
          </cell>
          <cell r="J625" t="str">
            <v>ADVANCE INCOME TAX</v>
          </cell>
        </row>
        <row r="626">
          <cell r="A626" t="str">
            <v>A701001</v>
          </cell>
          <cell r="B626" t="str">
            <v>Cash in Hand</v>
          </cell>
          <cell r="C626" t="str">
            <v>INR</v>
          </cell>
          <cell r="D626" t="str">
            <v>ASSET</v>
          </cell>
          <cell r="E626" t="str">
            <v>BALANCE SHEET</v>
          </cell>
          <cell r="F626" t="str">
            <v>BANK CASH PTT A/C</v>
          </cell>
          <cell r="G626" t="str">
            <v/>
          </cell>
          <cell r="H626" t="str">
            <v>CURRENT ASSETS, LOANS AND ADVANCES</v>
          </cell>
          <cell r="I626" t="str">
            <v>CASH AND BANK BALANCES</v>
          </cell>
          <cell r="J626" t="str">
            <v>CASH/CHEQUE IN HAND</v>
          </cell>
        </row>
        <row r="627">
          <cell r="A627" t="str">
            <v>A701002</v>
          </cell>
          <cell r="B627" t="str">
            <v>Foreign Currency in Hand</v>
          </cell>
          <cell r="C627" t="str">
            <v>INR</v>
          </cell>
          <cell r="D627" t="str">
            <v>ASSET</v>
          </cell>
          <cell r="E627" t="str">
            <v>BALANCE SHEET</v>
          </cell>
          <cell r="F627" t="str">
            <v/>
          </cell>
          <cell r="G627" t="str">
            <v/>
          </cell>
          <cell r="H627" t="str">
            <v>CURRENT ASSETS, LOANS AND ADVANCES</v>
          </cell>
          <cell r="I627" t="str">
            <v>CASH AND BANK BALANCES</v>
          </cell>
          <cell r="J627" t="str">
            <v>CASH/CHEQUE IN HAND</v>
          </cell>
        </row>
        <row r="628">
          <cell r="A628" t="str">
            <v>A701003</v>
          </cell>
          <cell r="B628" t="str">
            <v>Gold</v>
          </cell>
          <cell r="C628" t="str">
            <v>INR</v>
          </cell>
          <cell r="D628" t="str">
            <v>ASSET</v>
          </cell>
          <cell r="E628" t="str">
            <v>BALANCE SHEET</v>
          </cell>
          <cell r="F628" t="str">
            <v/>
          </cell>
          <cell r="G628" t="str">
            <v/>
          </cell>
          <cell r="H628" t="str">
            <v>CURRENT ASSETS, LOANS AND ADVANCES</v>
          </cell>
          <cell r="I628" t="str">
            <v>CASH AND BANK BALANCES</v>
          </cell>
          <cell r="J628" t="str">
            <v>CASH/CHEQUE IN HAND</v>
          </cell>
        </row>
        <row r="629">
          <cell r="A629" t="str">
            <v>A701004</v>
          </cell>
          <cell r="B629" t="str">
            <v>Cheques in hand</v>
          </cell>
          <cell r="C629" t="str">
            <v>INR</v>
          </cell>
          <cell r="D629" t="str">
            <v>ASSET</v>
          </cell>
          <cell r="E629" t="str">
            <v>BALANCE SHEET</v>
          </cell>
          <cell r="F629" t="str">
            <v/>
          </cell>
          <cell r="G629" t="str">
            <v/>
          </cell>
          <cell r="H629" t="str">
            <v>CURRENT ASSETS, LOANS AND ADVANCES</v>
          </cell>
          <cell r="I629" t="str">
            <v>CASH AND BANK BALANCES</v>
          </cell>
          <cell r="J629" t="str">
            <v>CASH/CHEQUE IN HAND</v>
          </cell>
        </row>
        <row r="630">
          <cell r="A630" t="str">
            <v>A701005</v>
          </cell>
          <cell r="B630" t="str">
            <v>Drafts In Hand</v>
          </cell>
          <cell r="C630" t="str">
            <v>INR</v>
          </cell>
          <cell r="D630" t="str">
            <v>ASSET</v>
          </cell>
          <cell r="E630" t="str">
            <v>BALANCE SHEET</v>
          </cell>
          <cell r="F630" t="str">
            <v/>
          </cell>
          <cell r="G630" t="str">
            <v/>
          </cell>
          <cell r="H630" t="str">
            <v>CURRENT ASSETS, LOANS AND ADVANCES</v>
          </cell>
          <cell r="I630" t="str">
            <v>CASH AND BANK BALANCES</v>
          </cell>
          <cell r="J630" t="str">
            <v>CASH/CHEQUE IN HAND</v>
          </cell>
        </row>
        <row r="631">
          <cell r="A631" t="str">
            <v>A701006</v>
          </cell>
          <cell r="B631" t="str">
            <v>Postage stamps in hand</v>
          </cell>
          <cell r="C631" t="str">
            <v>INR</v>
          </cell>
          <cell r="D631" t="str">
            <v>ASSET</v>
          </cell>
          <cell r="E631" t="str">
            <v>BALANCE SHEET</v>
          </cell>
          <cell r="F631" t="str">
            <v/>
          </cell>
          <cell r="G631" t="str">
            <v/>
          </cell>
          <cell r="H631" t="str">
            <v>CURRENT ASSETS, LOANS AND ADVANCES</v>
          </cell>
          <cell r="I631" t="str">
            <v>CASH AND BANK BALANCES</v>
          </cell>
          <cell r="J631" t="str">
            <v>CASH/CHEQUE IN HAND</v>
          </cell>
        </row>
        <row r="632">
          <cell r="A632" t="str">
            <v>A701007</v>
          </cell>
          <cell r="B632" t="str">
            <v>Franking Machine</v>
          </cell>
          <cell r="C632" t="str">
            <v>INR</v>
          </cell>
          <cell r="D632" t="str">
            <v>ASSET</v>
          </cell>
          <cell r="E632" t="str">
            <v>BALANCE SHEET</v>
          </cell>
          <cell r="F632" t="str">
            <v/>
          </cell>
          <cell r="G632" t="str">
            <v/>
          </cell>
          <cell r="H632" t="str">
            <v>CURRENT ASSETS, LOANS AND ADVANCES</v>
          </cell>
          <cell r="I632" t="str">
            <v>CASH AND BANK BALANCES</v>
          </cell>
          <cell r="J632" t="str">
            <v>CASH/CHEQUE IN HAND</v>
          </cell>
        </row>
        <row r="633">
          <cell r="A633" t="str">
            <v>A701008</v>
          </cell>
          <cell r="B633" t="str">
            <v>Contra To Bank/Cash</v>
          </cell>
          <cell r="C633" t="str">
            <v>INR</v>
          </cell>
          <cell r="D633" t="str">
            <v>ASSET</v>
          </cell>
          <cell r="E633" t="str">
            <v>BALANCE SHEET</v>
          </cell>
          <cell r="F633" t="str">
            <v/>
          </cell>
          <cell r="G633" t="str">
            <v/>
          </cell>
          <cell r="H633" t="str">
            <v>CURRENT ASSETS, LOANS AND ADVANCES</v>
          </cell>
          <cell r="I633" t="str">
            <v>CASH AND BANK BALANCES</v>
          </cell>
          <cell r="J633" t="str">
            <v>CASH/CHEQUE IN HAND</v>
          </cell>
        </row>
        <row r="634">
          <cell r="A634" t="str">
            <v>A701009</v>
          </cell>
          <cell r="B634" t="str">
            <v>Cash-Collections</v>
          </cell>
          <cell r="C634" t="str">
            <v>INR</v>
          </cell>
          <cell r="D634" t="str">
            <v>ASSET</v>
          </cell>
          <cell r="E634" t="str">
            <v>BALANCE SHEET</v>
          </cell>
          <cell r="F634" t="str">
            <v>BANK CASH PTT A/C</v>
          </cell>
          <cell r="G634" t="str">
            <v/>
          </cell>
          <cell r="H634" t="str">
            <v>CURRENT ASSETS, LOANS AND ADVANCES</v>
          </cell>
          <cell r="I634" t="str">
            <v>CASH AND BANK BALANCES</v>
          </cell>
          <cell r="J634" t="str">
            <v>CASH/CHEQUE IN HAND</v>
          </cell>
        </row>
        <row r="635">
          <cell r="A635" t="str">
            <v>A702001</v>
          </cell>
          <cell r="B635" t="str">
            <v>Amex Bank CP</v>
          </cell>
          <cell r="C635" t="str">
            <v>INR</v>
          </cell>
          <cell r="D635" t="str">
            <v>ASSET</v>
          </cell>
          <cell r="E635" t="str">
            <v>BALANCE SHEET</v>
          </cell>
          <cell r="F635" t="str">
            <v>BANK CASH PTT A/C</v>
          </cell>
          <cell r="G635" t="str">
            <v/>
          </cell>
          <cell r="H635" t="str">
            <v>CURRENT ASSETS, LOANS AND ADVANCES</v>
          </cell>
          <cell r="I635" t="str">
            <v>CASH AND BANK BALANCES</v>
          </cell>
          <cell r="J635" t="str">
            <v>BANK ACCOUNTS- CURRENT</v>
          </cell>
        </row>
        <row r="636">
          <cell r="A636" t="str">
            <v>A702002</v>
          </cell>
          <cell r="B636" t="str">
            <v>ABN AMRO Bank MG Road Gurgaon</v>
          </cell>
          <cell r="C636" t="str">
            <v>INR</v>
          </cell>
          <cell r="D636" t="str">
            <v>ASSET</v>
          </cell>
          <cell r="E636" t="str">
            <v>BALANCE SHEET</v>
          </cell>
          <cell r="F636" t="str">
            <v>BANK CASH PTT A/C</v>
          </cell>
          <cell r="G636" t="str">
            <v/>
          </cell>
          <cell r="H636" t="str">
            <v>CURRENT ASSETS, LOANS AND ADVANCES</v>
          </cell>
          <cell r="I636" t="str">
            <v>CASH AND BANK BALANCES</v>
          </cell>
          <cell r="J636" t="str">
            <v>BANK ACCOUNTS- CURRENT</v>
          </cell>
        </row>
        <row r="637">
          <cell r="A637" t="str">
            <v>A702003</v>
          </cell>
          <cell r="B637" t="str">
            <v>ABN AMRO Bank Barakhamba Road</v>
          </cell>
          <cell r="C637" t="str">
            <v>INR</v>
          </cell>
          <cell r="D637" t="str">
            <v>ASSET</v>
          </cell>
          <cell r="E637" t="str">
            <v>BALANCE SHEET</v>
          </cell>
          <cell r="F637" t="str">
            <v>BANK CASH PTT A/C</v>
          </cell>
          <cell r="G637" t="str">
            <v/>
          </cell>
          <cell r="H637" t="str">
            <v>CURRENT ASSETS, LOANS AND ADVANCES</v>
          </cell>
          <cell r="I637" t="str">
            <v>CASH AND BANK BALANCES</v>
          </cell>
          <cell r="J637" t="str">
            <v>BANK ACCOUNTS- CURRENT</v>
          </cell>
        </row>
        <row r="638">
          <cell r="A638" t="str">
            <v>A702004</v>
          </cell>
          <cell r="B638" t="str">
            <v>ABN Escro A/C Barakhamba Road</v>
          </cell>
          <cell r="C638" t="str">
            <v>INR</v>
          </cell>
          <cell r="D638" t="str">
            <v>ASSET</v>
          </cell>
          <cell r="E638" t="str">
            <v>BALANCE SHEET</v>
          </cell>
          <cell r="F638" t="str">
            <v>BANK CASH PTT A/C</v>
          </cell>
          <cell r="G638" t="str">
            <v/>
          </cell>
          <cell r="H638" t="str">
            <v>CURRENT ASSETS, LOANS AND ADVANCES</v>
          </cell>
          <cell r="I638" t="str">
            <v>CASH AND BANK BALANCES</v>
          </cell>
          <cell r="J638" t="str">
            <v>BANK ACCOUNTS- CURRENT</v>
          </cell>
        </row>
        <row r="639">
          <cell r="A639" t="str">
            <v>A702005</v>
          </cell>
          <cell r="B639" t="str">
            <v>Allahbad Bank Barakhamba Road</v>
          </cell>
          <cell r="C639" t="str">
            <v>INR</v>
          </cell>
          <cell r="D639" t="str">
            <v>ASSET</v>
          </cell>
          <cell r="E639" t="str">
            <v>BALANCE SHEET</v>
          </cell>
          <cell r="F639" t="str">
            <v>BANK CASH PTT A/C</v>
          </cell>
          <cell r="G639" t="str">
            <v/>
          </cell>
          <cell r="H639" t="str">
            <v>CURRENT ASSETS, LOANS AND ADVANCES</v>
          </cell>
          <cell r="I639" t="str">
            <v>CASH AND BANK BALANCES</v>
          </cell>
          <cell r="J639" t="str">
            <v>BANK ACCOUNTS- CURRENT</v>
          </cell>
        </row>
        <row r="640">
          <cell r="A640" t="str">
            <v>A702006</v>
          </cell>
          <cell r="B640" t="str">
            <v>Bank Of Baroda Parliament Street</v>
          </cell>
          <cell r="C640" t="str">
            <v>INR</v>
          </cell>
          <cell r="D640" t="str">
            <v>ASSET</v>
          </cell>
          <cell r="E640" t="str">
            <v>BALANCE SHEET</v>
          </cell>
          <cell r="F640" t="str">
            <v>BANK CASH PTT A/C</v>
          </cell>
          <cell r="G640" t="str">
            <v/>
          </cell>
          <cell r="H640" t="str">
            <v>CURRENT ASSETS, LOANS AND ADVANCES</v>
          </cell>
          <cell r="I640" t="str">
            <v>CASH AND BANK BALANCES</v>
          </cell>
          <cell r="J640" t="str">
            <v>BANK ACCOUNTS- CURRENT</v>
          </cell>
        </row>
        <row r="641">
          <cell r="A641" t="str">
            <v>A702007</v>
          </cell>
          <cell r="B641" t="str">
            <v>Bank of Baroda Khan Market</v>
          </cell>
          <cell r="C641" t="str">
            <v>INR</v>
          </cell>
          <cell r="D641" t="str">
            <v>ASSET</v>
          </cell>
          <cell r="E641" t="str">
            <v>BALANCE SHEET</v>
          </cell>
          <cell r="F641" t="str">
            <v>BANK CASH PTT A/C</v>
          </cell>
          <cell r="G641" t="str">
            <v/>
          </cell>
          <cell r="H641" t="str">
            <v>CURRENT ASSETS, LOANS AND ADVANCES</v>
          </cell>
          <cell r="I641" t="str">
            <v>CASH AND BANK BALANCES</v>
          </cell>
          <cell r="J641" t="str">
            <v>BANK ACCOUNTS- CURRENT</v>
          </cell>
        </row>
        <row r="642">
          <cell r="A642" t="str">
            <v>A702008</v>
          </cell>
          <cell r="B642" t="str">
            <v>Bharat Overseas Bank Shopping Mall Gurg.</v>
          </cell>
          <cell r="C642" t="str">
            <v>INR</v>
          </cell>
          <cell r="D642" t="str">
            <v>ASSET</v>
          </cell>
          <cell r="E642" t="str">
            <v>BALANCE SHEET</v>
          </cell>
          <cell r="F642" t="str">
            <v>BANK CASH PTT A/C</v>
          </cell>
          <cell r="G642" t="str">
            <v/>
          </cell>
          <cell r="H642" t="str">
            <v>CURRENT ASSETS, LOANS AND ADVANCES</v>
          </cell>
          <cell r="I642" t="str">
            <v>CASH AND BANK BALANCES</v>
          </cell>
          <cell r="J642" t="str">
            <v>BANK ACCOUNTS- CURRENT</v>
          </cell>
        </row>
        <row r="643">
          <cell r="A643" t="str">
            <v>A702009</v>
          </cell>
          <cell r="B643" t="str">
            <v>Central Bank of India JeevanTara Parliam</v>
          </cell>
          <cell r="C643" t="str">
            <v>INR</v>
          </cell>
          <cell r="D643" t="str">
            <v>ASSET</v>
          </cell>
          <cell r="E643" t="str">
            <v>BALANCE SHEET</v>
          </cell>
          <cell r="F643" t="str">
            <v>BANK CASH PTT A/C</v>
          </cell>
          <cell r="G643" t="str">
            <v/>
          </cell>
          <cell r="H643" t="str">
            <v>CURRENT ASSETS, LOANS AND ADVANCES</v>
          </cell>
          <cell r="I643" t="str">
            <v>CASH AND BANK BALANCES</v>
          </cell>
          <cell r="J643" t="str">
            <v>BANK ACCOUNTS- CURRENT</v>
          </cell>
        </row>
        <row r="644">
          <cell r="A644" t="str">
            <v>A702010</v>
          </cell>
          <cell r="B644" t="str">
            <v>Central Bank of India Silchar Assam</v>
          </cell>
          <cell r="C644" t="str">
            <v>INR</v>
          </cell>
          <cell r="D644" t="str">
            <v>ASSET</v>
          </cell>
          <cell r="E644" t="str">
            <v>BALANCE SHEET</v>
          </cell>
          <cell r="F644" t="str">
            <v>BANK CASH PTT A/C</v>
          </cell>
          <cell r="G644" t="str">
            <v/>
          </cell>
          <cell r="H644" t="str">
            <v>CURRENT ASSETS, LOANS AND ADVANCES</v>
          </cell>
          <cell r="I644" t="str">
            <v>CASH AND BANK BALANCES</v>
          </cell>
          <cell r="J644" t="str">
            <v>BANK ACCOUNTS- CURRENT</v>
          </cell>
        </row>
        <row r="645">
          <cell r="A645" t="str">
            <v>A702011</v>
          </cell>
          <cell r="B645" t="str">
            <v>Central Bank of India Hazaribagh Bihar</v>
          </cell>
          <cell r="C645" t="str">
            <v>INR</v>
          </cell>
          <cell r="D645" t="str">
            <v>ASSET</v>
          </cell>
          <cell r="E645" t="str">
            <v>BALANCE SHEET</v>
          </cell>
          <cell r="F645" t="str">
            <v>BANK CASH PTT A/C</v>
          </cell>
          <cell r="G645" t="str">
            <v/>
          </cell>
          <cell r="H645" t="str">
            <v>CURRENT ASSETS, LOANS AND ADVANCES</v>
          </cell>
          <cell r="I645" t="str">
            <v>CASH AND BANK BALANCES</v>
          </cell>
          <cell r="J645" t="str">
            <v>BANK ACCOUNTS- CURRENT</v>
          </cell>
        </row>
        <row r="646">
          <cell r="A646" t="str">
            <v>A702012</v>
          </cell>
          <cell r="B646" t="str">
            <v>Citi Bank Jeevan Bharti CP</v>
          </cell>
          <cell r="C646" t="str">
            <v>INR</v>
          </cell>
          <cell r="D646" t="str">
            <v>ASSET</v>
          </cell>
          <cell r="E646" t="str">
            <v>BALANCE SHEET</v>
          </cell>
          <cell r="F646" t="str">
            <v>BANK CASH PTT A/C</v>
          </cell>
          <cell r="G646" t="str">
            <v/>
          </cell>
          <cell r="H646" t="str">
            <v>CURRENT ASSETS, LOANS AND ADVANCES</v>
          </cell>
          <cell r="I646" t="str">
            <v>CASH AND BANK BALANCES</v>
          </cell>
          <cell r="J646" t="str">
            <v>BANK ACCOUNTS- CURRENT</v>
          </cell>
        </row>
        <row r="647">
          <cell r="A647" t="str">
            <v>A702013</v>
          </cell>
          <cell r="B647" t="str">
            <v>Citi Bank DLF Square Gurgaon</v>
          </cell>
          <cell r="C647" t="str">
            <v>INR</v>
          </cell>
          <cell r="D647" t="str">
            <v>ASSET</v>
          </cell>
          <cell r="E647" t="str">
            <v>BALANCE SHEET</v>
          </cell>
          <cell r="F647" t="str">
            <v>BANK CASH PTT A/C</v>
          </cell>
          <cell r="G647" t="str">
            <v/>
          </cell>
          <cell r="H647" t="str">
            <v>CURRENT ASSETS, LOANS AND ADVANCES</v>
          </cell>
          <cell r="I647" t="str">
            <v>CASH AND BANK BALANCES</v>
          </cell>
          <cell r="J647" t="str">
            <v>BANK ACCOUNTS- CURRENT</v>
          </cell>
        </row>
        <row r="648">
          <cell r="A648" t="str">
            <v>A702014</v>
          </cell>
          <cell r="B648" t="str">
            <v>Citi Bank Annasalai Chennai</v>
          </cell>
          <cell r="C648" t="str">
            <v>INR</v>
          </cell>
          <cell r="D648" t="str">
            <v>ASSET</v>
          </cell>
          <cell r="E648" t="str">
            <v>BALANCE SHEET</v>
          </cell>
          <cell r="F648" t="str">
            <v>BANK CASH PTT A/C</v>
          </cell>
          <cell r="G648" t="str">
            <v/>
          </cell>
          <cell r="H648" t="str">
            <v>CURRENT ASSETS, LOANS AND ADVANCES</v>
          </cell>
          <cell r="I648" t="str">
            <v>CASH AND BANK BALANCES</v>
          </cell>
          <cell r="J648" t="str">
            <v>BANK ACCOUNTS- CURRENT</v>
          </cell>
        </row>
        <row r="649">
          <cell r="A649" t="str">
            <v>A702015</v>
          </cell>
          <cell r="B649" t="str">
            <v>Citi Bank custodian account CP</v>
          </cell>
          <cell r="C649" t="str">
            <v>INR</v>
          </cell>
          <cell r="D649" t="str">
            <v>ASSET</v>
          </cell>
          <cell r="E649" t="str">
            <v>BALANCE SHEET</v>
          </cell>
          <cell r="F649" t="str">
            <v>BANK CASH PTT A/C</v>
          </cell>
          <cell r="G649" t="str">
            <v/>
          </cell>
          <cell r="H649" t="str">
            <v>CURRENT ASSETS, LOANS AND ADVANCES</v>
          </cell>
          <cell r="I649" t="str">
            <v>CASH AND BANK BALANCES</v>
          </cell>
          <cell r="J649" t="str">
            <v>BANK ACCOUNTS- CURRENT</v>
          </cell>
        </row>
        <row r="650">
          <cell r="A650" t="str">
            <v>A702016</v>
          </cell>
          <cell r="B650" t="str">
            <v>Citi Bank Jeevan Bharti CP</v>
          </cell>
          <cell r="C650" t="str">
            <v>INR</v>
          </cell>
          <cell r="D650" t="str">
            <v>ASSET</v>
          </cell>
          <cell r="E650" t="str">
            <v>BALANCE SHEET</v>
          </cell>
          <cell r="F650" t="str">
            <v>BANK CASH PTT A/C</v>
          </cell>
          <cell r="G650" t="str">
            <v/>
          </cell>
          <cell r="H650" t="str">
            <v>CURRENT ASSETS, LOANS AND ADVANCES</v>
          </cell>
          <cell r="I650" t="str">
            <v>CASH AND BANK BALANCES</v>
          </cell>
          <cell r="J650" t="str">
            <v>BANK ACCOUNTS- CURRENT</v>
          </cell>
        </row>
        <row r="651">
          <cell r="A651" t="str">
            <v>A702017</v>
          </cell>
          <cell r="B651" t="str">
            <v>Citi Bank Jeevan Bharti CP</v>
          </cell>
          <cell r="C651" t="str">
            <v>INR</v>
          </cell>
          <cell r="D651" t="str">
            <v>ASSET</v>
          </cell>
          <cell r="E651" t="str">
            <v>BALANCE SHEET</v>
          </cell>
          <cell r="F651" t="str">
            <v>BANK CASH PTT A/C</v>
          </cell>
          <cell r="G651" t="str">
            <v/>
          </cell>
          <cell r="H651" t="str">
            <v>CURRENT ASSETS, LOANS AND ADVANCES</v>
          </cell>
          <cell r="I651" t="str">
            <v>CASH AND BANK BALANCES</v>
          </cell>
          <cell r="J651" t="str">
            <v>BANK ACCOUNTS- CURRENT</v>
          </cell>
        </row>
        <row r="652">
          <cell r="A652" t="str">
            <v>A702018</v>
          </cell>
          <cell r="B652" t="str">
            <v>Citi Bank ESCRO Jeevan Bharti CP</v>
          </cell>
          <cell r="C652" t="str">
            <v>INR</v>
          </cell>
          <cell r="D652" t="str">
            <v>ASSET</v>
          </cell>
          <cell r="E652" t="str">
            <v>BALANCE SHEET</v>
          </cell>
          <cell r="F652" t="str">
            <v>BANK CASH PTT A/C</v>
          </cell>
          <cell r="G652" t="str">
            <v/>
          </cell>
          <cell r="H652" t="str">
            <v>CURRENT ASSETS, LOANS AND ADVANCES</v>
          </cell>
          <cell r="I652" t="str">
            <v>CASH AND BANK BALANCES</v>
          </cell>
          <cell r="J652" t="str">
            <v>BANK ACCOUNTS- CURRENT</v>
          </cell>
        </row>
        <row r="653">
          <cell r="A653" t="str">
            <v>A702019</v>
          </cell>
          <cell r="B653" t="str">
            <v>Corporatio Bank Karol Bagh</v>
          </cell>
          <cell r="C653" t="str">
            <v>INR</v>
          </cell>
          <cell r="D653" t="str">
            <v>ASSET</v>
          </cell>
          <cell r="E653" t="str">
            <v>BALANCE SHEET</v>
          </cell>
          <cell r="F653" t="str">
            <v>BANK CASH PTT A/C</v>
          </cell>
          <cell r="G653" t="str">
            <v/>
          </cell>
          <cell r="H653" t="str">
            <v>CURRENT ASSETS, LOANS AND ADVANCES</v>
          </cell>
          <cell r="I653" t="str">
            <v>CASH AND BANK BALANCES</v>
          </cell>
          <cell r="J653" t="str">
            <v>BANK ACCOUNTS- CURRENT</v>
          </cell>
        </row>
        <row r="654">
          <cell r="A654" t="str">
            <v>A702020</v>
          </cell>
          <cell r="B654" t="str">
            <v>Corporation Bank KG Marg</v>
          </cell>
          <cell r="C654" t="str">
            <v>INR</v>
          </cell>
          <cell r="D654" t="str">
            <v>ASSET</v>
          </cell>
          <cell r="E654" t="str">
            <v>BALANCE SHEET</v>
          </cell>
          <cell r="F654" t="str">
            <v>BANK CASH PTT A/C</v>
          </cell>
          <cell r="G654" t="str">
            <v/>
          </cell>
          <cell r="H654" t="str">
            <v>CURRENT ASSETS, LOANS AND ADVANCES</v>
          </cell>
          <cell r="I654" t="str">
            <v>CASH AND BANK BALANCES</v>
          </cell>
          <cell r="J654" t="str">
            <v>BANK ACCOUNTS- CURRENT</v>
          </cell>
        </row>
        <row r="655">
          <cell r="A655" t="str">
            <v>A702021</v>
          </cell>
          <cell r="B655" t="str">
            <v>Corporation Bank Sec 14 Gurgaon</v>
          </cell>
          <cell r="C655" t="str">
            <v>INR</v>
          </cell>
          <cell r="D655" t="str">
            <v>ASSET</v>
          </cell>
          <cell r="E655" t="str">
            <v>BALANCE SHEET</v>
          </cell>
          <cell r="F655" t="str">
            <v>BANK CASH PTT A/C</v>
          </cell>
          <cell r="G655" t="str">
            <v/>
          </cell>
          <cell r="H655" t="str">
            <v>CURRENT ASSETS, LOANS AND ADVANCES</v>
          </cell>
          <cell r="I655" t="str">
            <v>CASH AND BANK BALANCES</v>
          </cell>
          <cell r="J655" t="str">
            <v>BANK ACCOUNTS- CURRENT</v>
          </cell>
        </row>
        <row r="656">
          <cell r="A656" t="str">
            <v>A702022</v>
          </cell>
          <cell r="B656" t="str">
            <v>Corporation Bank Phase I Gurgaon</v>
          </cell>
          <cell r="C656" t="str">
            <v>INR</v>
          </cell>
          <cell r="D656" t="str">
            <v>ASSET</v>
          </cell>
          <cell r="E656" t="str">
            <v>BALANCE SHEET</v>
          </cell>
          <cell r="F656" t="str">
            <v>BANK CASH PTT A/C</v>
          </cell>
          <cell r="G656" t="str">
            <v/>
          </cell>
          <cell r="H656" t="str">
            <v>CURRENT ASSETS, LOANS AND ADVANCES</v>
          </cell>
          <cell r="I656" t="str">
            <v>CASH AND BANK BALANCES</v>
          </cell>
          <cell r="J656" t="str">
            <v>BANK ACCOUNTS- CURRENT</v>
          </cell>
        </row>
        <row r="657">
          <cell r="A657" t="str">
            <v>A702023</v>
          </cell>
          <cell r="B657" t="str">
            <v>Corporation Bank Sikandarpur Gurgaon</v>
          </cell>
          <cell r="C657" t="str">
            <v>INR</v>
          </cell>
          <cell r="D657" t="str">
            <v>ASSET</v>
          </cell>
          <cell r="E657" t="str">
            <v>BALANCE SHEET</v>
          </cell>
          <cell r="F657" t="str">
            <v>BANK CASH PTT A/C</v>
          </cell>
          <cell r="G657" t="str">
            <v/>
          </cell>
          <cell r="H657" t="str">
            <v>CURRENT ASSETS, LOANS AND ADVANCES</v>
          </cell>
          <cell r="I657" t="str">
            <v>CASH AND BANK BALANCES</v>
          </cell>
          <cell r="J657" t="str">
            <v>BANK ACCOUNTS- CURRENT</v>
          </cell>
        </row>
        <row r="658">
          <cell r="A658" t="str">
            <v>A702024</v>
          </cell>
          <cell r="B658" t="str">
            <v>DBS Bank Barakhamba Road</v>
          </cell>
          <cell r="C658" t="str">
            <v>INR</v>
          </cell>
          <cell r="D658" t="str">
            <v>ASSET</v>
          </cell>
          <cell r="E658" t="str">
            <v>BALANCE SHEET</v>
          </cell>
          <cell r="F658" t="str">
            <v>BANK CASH PTT A/C</v>
          </cell>
          <cell r="G658" t="str">
            <v/>
          </cell>
          <cell r="H658" t="str">
            <v>CURRENT ASSETS, LOANS AND ADVANCES</v>
          </cell>
          <cell r="I658" t="str">
            <v>CASH AND BANK BALANCES</v>
          </cell>
          <cell r="J658" t="str">
            <v>BANK ACCOUNTS- CURRENT</v>
          </cell>
        </row>
        <row r="659">
          <cell r="A659" t="str">
            <v>A702025</v>
          </cell>
          <cell r="B659" t="str">
            <v>Deutsche Bank KG Marg</v>
          </cell>
          <cell r="C659" t="str">
            <v>INR</v>
          </cell>
          <cell r="D659" t="str">
            <v>ASSET</v>
          </cell>
          <cell r="E659" t="str">
            <v>BALANCE SHEET</v>
          </cell>
          <cell r="F659" t="str">
            <v>BANK CASH PTT A/C</v>
          </cell>
          <cell r="G659" t="str">
            <v/>
          </cell>
          <cell r="H659" t="str">
            <v>CURRENT ASSETS, LOANS AND ADVANCES</v>
          </cell>
          <cell r="I659" t="str">
            <v>CASH AND BANK BALANCES</v>
          </cell>
          <cell r="J659" t="str">
            <v>BANK ACCOUNTS- CURRENT</v>
          </cell>
        </row>
        <row r="660">
          <cell r="A660" t="str">
            <v>A702026</v>
          </cell>
          <cell r="B660" t="str">
            <v>HDFC Bank KG Marg</v>
          </cell>
          <cell r="C660" t="str">
            <v>INR</v>
          </cell>
          <cell r="D660" t="str">
            <v>ASSET</v>
          </cell>
          <cell r="E660" t="str">
            <v>BALANCE SHEET</v>
          </cell>
          <cell r="F660" t="str">
            <v>BANK CASH PTT A/C</v>
          </cell>
          <cell r="G660" t="str">
            <v/>
          </cell>
          <cell r="H660" t="str">
            <v>CURRENT ASSETS, LOANS AND ADVANCES</v>
          </cell>
          <cell r="I660" t="str">
            <v>CASH AND BANK BALANCES</v>
          </cell>
          <cell r="J660" t="str">
            <v>BANK ACCOUNTS- CURRENT</v>
          </cell>
        </row>
        <row r="661">
          <cell r="A661" t="str">
            <v>A702027</v>
          </cell>
          <cell r="B661" t="str">
            <v>HDFC Bank HT House</v>
          </cell>
          <cell r="C661" t="str">
            <v>INR</v>
          </cell>
          <cell r="D661" t="str">
            <v>ASSET</v>
          </cell>
          <cell r="E661" t="str">
            <v>BALANCE SHEET</v>
          </cell>
          <cell r="F661" t="str">
            <v>BANK CASH PTT A/C</v>
          </cell>
          <cell r="G661" t="str">
            <v/>
          </cell>
          <cell r="H661" t="str">
            <v>CURRENT ASSETS, LOANS AND ADVANCES</v>
          </cell>
          <cell r="I661" t="str">
            <v>CASH AND BANK BALANCES</v>
          </cell>
          <cell r="J661" t="str">
            <v>BANK ACCOUNTS- CURRENT</v>
          </cell>
        </row>
        <row r="662">
          <cell r="A662" t="str">
            <v>A702028</v>
          </cell>
          <cell r="B662" t="str">
            <v>HDFC Bank Kasturba Road Bangalore</v>
          </cell>
          <cell r="C662" t="str">
            <v>INR</v>
          </cell>
          <cell r="D662" t="str">
            <v>ASSET</v>
          </cell>
          <cell r="E662" t="str">
            <v>BALANCE SHEET</v>
          </cell>
          <cell r="F662" t="str">
            <v>BANK CASH PTT A/C</v>
          </cell>
          <cell r="G662" t="str">
            <v/>
          </cell>
          <cell r="H662" t="str">
            <v>CURRENT ASSETS, LOANS AND ADVANCES</v>
          </cell>
          <cell r="I662" t="str">
            <v>CASH AND BANK BALANCES</v>
          </cell>
          <cell r="J662" t="str">
            <v>BANK ACCOUNTS- CURRENT</v>
          </cell>
        </row>
        <row r="663">
          <cell r="A663" t="str">
            <v>A702029</v>
          </cell>
          <cell r="B663" t="str">
            <v>HDFC Bank Shopping Mall Gurgaon</v>
          </cell>
          <cell r="C663" t="str">
            <v>INR</v>
          </cell>
          <cell r="D663" t="str">
            <v>ASSET</v>
          </cell>
          <cell r="E663" t="str">
            <v>BALANCE SHEET</v>
          </cell>
          <cell r="F663" t="str">
            <v>BANK CASH PTT A/C</v>
          </cell>
          <cell r="G663" t="str">
            <v/>
          </cell>
          <cell r="H663" t="str">
            <v>CURRENT ASSETS, LOANS AND ADVANCES</v>
          </cell>
          <cell r="I663" t="str">
            <v>CASH AND BANK BALANCES</v>
          </cell>
          <cell r="J663" t="str">
            <v>BANK ACCOUNTS- CURRENT</v>
          </cell>
        </row>
        <row r="664">
          <cell r="A664" t="str">
            <v>A702030</v>
          </cell>
          <cell r="B664" t="str">
            <v>HDFC Bank ESCRO Acc KG Marg</v>
          </cell>
          <cell r="C664" t="str">
            <v>INR</v>
          </cell>
          <cell r="D664" t="str">
            <v>ASSET</v>
          </cell>
          <cell r="E664" t="str">
            <v>BALANCE SHEET</v>
          </cell>
          <cell r="F664" t="str">
            <v>BANK CASH PTT A/C</v>
          </cell>
          <cell r="G664" t="str">
            <v/>
          </cell>
          <cell r="H664" t="str">
            <v>CURRENT ASSETS, LOANS AND ADVANCES</v>
          </cell>
          <cell r="I664" t="str">
            <v>CASH AND BANK BALANCES</v>
          </cell>
          <cell r="J664" t="str">
            <v>BANK ACCOUNTS- CURRENT</v>
          </cell>
        </row>
        <row r="665">
          <cell r="A665" t="str">
            <v>A702031</v>
          </cell>
          <cell r="B665" t="str">
            <v>HSBC Bank Barakhamba Road</v>
          </cell>
          <cell r="C665" t="str">
            <v>INR</v>
          </cell>
          <cell r="D665" t="str">
            <v>ASSET</v>
          </cell>
          <cell r="E665" t="str">
            <v>BALANCE SHEET</v>
          </cell>
          <cell r="F665" t="str">
            <v>BANK CASH PTT A/C</v>
          </cell>
          <cell r="G665" t="str">
            <v/>
          </cell>
          <cell r="H665" t="str">
            <v>CURRENT ASSETS, LOANS AND ADVANCES</v>
          </cell>
          <cell r="I665" t="str">
            <v>CASH AND BANK BALANCES</v>
          </cell>
          <cell r="J665" t="str">
            <v>BANK ACCOUNTS- CURRENT</v>
          </cell>
        </row>
        <row r="666">
          <cell r="A666" t="str">
            <v>A702032</v>
          </cell>
          <cell r="B666" t="str">
            <v>HSBC Bank Barakhamba Road</v>
          </cell>
          <cell r="C666" t="str">
            <v>INR</v>
          </cell>
          <cell r="D666" t="str">
            <v>ASSET</v>
          </cell>
          <cell r="E666" t="str">
            <v>BALANCE SHEET</v>
          </cell>
          <cell r="F666" t="str">
            <v>BANK CASH PTT A/C</v>
          </cell>
          <cell r="G666" t="str">
            <v/>
          </cell>
          <cell r="H666" t="str">
            <v>CURRENT ASSETS, LOANS AND ADVANCES</v>
          </cell>
          <cell r="I666" t="str">
            <v>CASH AND BANK BALANCES</v>
          </cell>
          <cell r="J666" t="str">
            <v>BANK ACCOUNTS- CURRENT</v>
          </cell>
        </row>
        <row r="667">
          <cell r="A667" t="str">
            <v>A702033</v>
          </cell>
          <cell r="B667" t="str">
            <v>HSBC Bank Central Arcade Gurgaon</v>
          </cell>
          <cell r="C667" t="str">
            <v>INR</v>
          </cell>
          <cell r="D667" t="str">
            <v>ASSET</v>
          </cell>
          <cell r="E667" t="str">
            <v>BALANCE SHEET</v>
          </cell>
          <cell r="F667" t="str">
            <v>BANK CASH PTT A/C</v>
          </cell>
          <cell r="G667" t="str">
            <v/>
          </cell>
          <cell r="H667" t="str">
            <v>CURRENT ASSETS, LOANS AND ADVANCES</v>
          </cell>
          <cell r="I667" t="str">
            <v>CASH AND BANK BALANCES</v>
          </cell>
          <cell r="J667" t="str">
            <v>BANK ACCOUNTS- CURRENT</v>
          </cell>
        </row>
        <row r="668">
          <cell r="A668" t="str">
            <v>A702034</v>
          </cell>
          <cell r="B668" t="str">
            <v>HSBC Bank London</v>
          </cell>
          <cell r="C668" t="str">
            <v>INR</v>
          </cell>
          <cell r="D668" t="str">
            <v>ASSET</v>
          </cell>
          <cell r="E668" t="str">
            <v>BALANCE SHEET</v>
          </cell>
          <cell r="F668" t="str">
            <v>BANK CASH PTT A/C</v>
          </cell>
          <cell r="G668" t="str">
            <v/>
          </cell>
          <cell r="H668" t="str">
            <v>CURRENT ASSETS, LOANS AND ADVANCES</v>
          </cell>
          <cell r="I668" t="str">
            <v>CASH AND BANK BALANCES</v>
          </cell>
          <cell r="J668" t="str">
            <v>BANK ACCOUNTS- CURRENT</v>
          </cell>
        </row>
        <row r="669">
          <cell r="A669" t="str">
            <v>A702035</v>
          </cell>
          <cell r="B669" t="str">
            <v>ICICI Bank HUDA Shopping Complex Gurgaon</v>
          </cell>
          <cell r="C669" t="str">
            <v>INR</v>
          </cell>
          <cell r="D669" t="str">
            <v>ASSET</v>
          </cell>
          <cell r="E669" t="str">
            <v>BALANCE SHEET</v>
          </cell>
          <cell r="F669" t="str">
            <v>BANK CASH PTT A/C</v>
          </cell>
          <cell r="G669" t="str">
            <v/>
          </cell>
          <cell r="H669" t="str">
            <v>CURRENT ASSETS, LOANS AND ADVANCES</v>
          </cell>
          <cell r="I669" t="str">
            <v>CASH AND BANK BALANCES</v>
          </cell>
          <cell r="J669" t="str">
            <v>BANK ACCOUNTS- CURRENT</v>
          </cell>
        </row>
        <row r="670">
          <cell r="A670" t="str">
            <v>A702036</v>
          </cell>
          <cell r="B670" t="str">
            <v>ICICI Bank HUDA Shopping Complex Gurgaon</v>
          </cell>
          <cell r="C670" t="str">
            <v>INR</v>
          </cell>
          <cell r="D670" t="str">
            <v>ASSET</v>
          </cell>
          <cell r="E670" t="str">
            <v>BALANCE SHEET</v>
          </cell>
          <cell r="F670" t="str">
            <v>BANK CASH PTT A/C</v>
          </cell>
          <cell r="G670" t="str">
            <v/>
          </cell>
          <cell r="H670" t="str">
            <v>CURRENT ASSETS, LOANS AND ADVANCES</v>
          </cell>
          <cell r="I670" t="str">
            <v>CASH AND BANK BALANCES</v>
          </cell>
          <cell r="J670" t="str">
            <v>BANK ACCOUNTS- CURRENT</v>
          </cell>
        </row>
        <row r="671">
          <cell r="A671" t="str">
            <v>A702037</v>
          </cell>
          <cell r="B671" t="str">
            <v>ICICI Bank Shastri Nagar Dhanbad</v>
          </cell>
          <cell r="C671" t="str">
            <v>INR</v>
          </cell>
          <cell r="D671" t="str">
            <v>ASSET</v>
          </cell>
          <cell r="E671" t="str">
            <v>BALANCE SHEET</v>
          </cell>
          <cell r="F671" t="str">
            <v>BANK CASH PTT A/C</v>
          </cell>
          <cell r="G671" t="str">
            <v/>
          </cell>
          <cell r="H671" t="str">
            <v>CURRENT ASSETS, LOANS AND ADVANCES</v>
          </cell>
          <cell r="I671" t="str">
            <v>CASH AND BANK BALANCES</v>
          </cell>
          <cell r="J671" t="str">
            <v>BANK ACCOUNTS- CURRENT</v>
          </cell>
        </row>
        <row r="672">
          <cell r="A672" t="str">
            <v>A702038</v>
          </cell>
          <cell r="B672" t="str">
            <v>ICICI Bank 9A CP</v>
          </cell>
          <cell r="C672" t="str">
            <v>INR</v>
          </cell>
          <cell r="D672" t="str">
            <v>ASSET</v>
          </cell>
          <cell r="E672" t="str">
            <v>BALANCE SHEET</v>
          </cell>
          <cell r="F672" t="str">
            <v>BANK CASH PTT A/C</v>
          </cell>
          <cell r="G672" t="str">
            <v/>
          </cell>
          <cell r="H672" t="str">
            <v>CURRENT ASSETS, LOANS AND ADVANCES</v>
          </cell>
          <cell r="I672" t="str">
            <v>CASH AND BANK BALANCES</v>
          </cell>
          <cell r="J672" t="str">
            <v>BANK ACCOUNTS- CURRENT</v>
          </cell>
        </row>
        <row r="673">
          <cell r="A673" t="str">
            <v>A702039</v>
          </cell>
          <cell r="B673" t="str">
            <v>ICICI Bank Qutab Plaza Ph1 Gurgaon</v>
          </cell>
          <cell r="C673" t="str">
            <v>INR</v>
          </cell>
          <cell r="D673" t="str">
            <v>ASSET</v>
          </cell>
          <cell r="E673" t="str">
            <v>BALANCE SHEET</v>
          </cell>
          <cell r="F673" t="str">
            <v>BANK CASH PTT A/C</v>
          </cell>
          <cell r="G673" t="str">
            <v/>
          </cell>
          <cell r="H673" t="str">
            <v>CURRENT ASSETS, LOANS AND ADVANCES</v>
          </cell>
          <cell r="I673" t="str">
            <v>CASH AND BANK BALANCES</v>
          </cell>
          <cell r="J673" t="str">
            <v>BANK ACCOUNTS- CURRENT</v>
          </cell>
        </row>
        <row r="674">
          <cell r="A674" t="str">
            <v>A702040</v>
          </cell>
          <cell r="B674" t="str">
            <v>ICICI Bank Qutab Plaza Ph1 Gurgaon</v>
          </cell>
          <cell r="C674" t="str">
            <v>INR</v>
          </cell>
          <cell r="D674" t="str">
            <v>ASSET</v>
          </cell>
          <cell r="E674" t="str">
            <v>BALANCE SHEET</v>
          </cell>
          <cell r="F674" t="str">
            <v>BANK CASH PTT A/C</v>
          </cell>
          <cell r="G674" t="str">
            <v/>
          </cell>
          <cell r="H674" t="str">
            <v>CURRENT ASSETS, LOANS AND ADVANCES</v>
          </cell>
          <cell r="I674" t="str">
            <v>CASH AND BANK BALANCES</v>
          </cell>
          <cell r="J674" t="str">
            <v>BANK ACCOUNTS- CURRENT</v>
          </cell>
        </row>
        <row r="675">
          <cell r="A675" t="str">
            <v>A702041</v>
          </cell>
          <cell r="B675" t="str">
            <v>ICICI Bank Saket</v>
          </cell>
          <cell r="C675" t="str">
            <v>INR</v>
          </cell>
          <cell r="D675" t="str">
            <v>ASSET</v>
          </cell>
          <cell r="E675" t="str">
            <v>BALANCE SHEET</v>
          </cell>
          <cell r="F675" t="str">
            <v>BANK CASH PTT A/C</v>
          </cell>
          <cell r="G675" t="str">
            <v/>
          </cell>
          <cell r="H675" t="str">
            <v>CURRENT ASSETS, LOANS AND ADVANCES</v>
          </cell>
          <cell r="I675" t="str">
            <v>CASH AND BANK BALANCES</v>
          </cell>
          <cell r="J675" t="str">
            <v>BANK ACCOUNTS- CURRENT</v>
          </cell>
        </row>
        <row r="676">
          <cell r="A676" t="str">
            <v>A702042</v>
          </cell>
          <cell r="B676" t="str">
            <v>ICICI Bank Sushant Lok Ph1</v>
          </cell>
          <cell r="C676" t="str">
            <v>INR</v>
          </cell>
          <cell r="D676" t="str">
            <v>ASSET</v>
          </cell>
          <cell r="E676" t="str">
            <v>BALANCE SHEET</v>
          </cell>
          <cell r="F676" t="str">
            <v>BANK CASH PTT A/C</v>
          </cell>
          <cell r="G676" t="str">
            <v/>
          </cell>
          <cell r="H676" t="str">
            <v>CURRENT ASSETS, LOANS AND ADVANCES</v>
          </cell>
          <cell r="I676" t="str">
            <v>CASH AND BANK BALANCES</v>
          </cell>
          <cell r="J676" t="str">
            <v>BANK ACCOUNTS- CURRENT</v>
          </cell>
        </row>
        <row r="677">
          <cell r="A677" t="str">
            <v>A702043</v>
          </cell>
          <cell r="B677" t="str">
            <v>ICICI Bank Nariman Pt Mumbai</v>
          </cell>
          <cell r="C677" t="str">
            <v>INR</v>
          </cell>
          <cell r="D677" t="str">
            <v>ASSET</v>
          </cell>
          <cell r="E677" t="str">
            <v>BALANCE SHEET</v>
          </cell>
          <cell r="F677" t="str">
            <v>BANK CASH PTT A/C</v>
          </cell>
          <cell r="G677" t="str">
            <v/>
          </cell>
          <cell r="H677" t="str">
            <v>CURRENT ASSETS, LOANS AND ADVANCES</v>
          </cell>
          <cell r="I677" t="str">
            <v>CASH AND BANK BALANCES</v>
          </cell>
          <cell r="J677" t="str">
            <v>BANK ACCOUNTS- CURRENT</v>
          </cell>
        </row>
        <row r="678">
          <cell r="A678" t="str">
            <v>A702044</v>
          </cell>
          <cell r="B678" t="str">
            <v>ICICI Bank Deccan GymKhana Pune</v>
          </cell>
          <cell r="C678" t="str">
            <v>INR</v>
          </cell>
          <cell r="D678" t="str">
            <v>ASSET</v>
          </cell>
          <cell r="E678" t="str">
            <v>BALANCE SHEET</v>
          </cell>
          <cell r="F678" t="str">
            <v>BANK CASH PTT A/C</v>
          </cell>
          <cell r="G678" t="str">
            <v/>
          </cell>
          <cell r="H678" t="str">
            <v>CURRENT ASSETS, LOANS AND ADVANCES</v>
          </cell>
          <cell r="I678" t="str">
            <v>CASH AND BANK BALANCES</v>
          </cell>
          <cell r="J678" t="str">
            <v>BANK ACCOUNTS- CURRENT</v>
          </cell>
        </row>
        <row r="679">
          <cell r="A679" t="str">
            <v>A702045</v>
          </cell>
          <cell r="B679" t="str">
            <v>ICICI Bank Langford Road Bangalore</v>
          </cell>
          <cell r="C679" t="str">
            <v>INR</v>
          </cell>
          <cell r="D679" t="str">
            <v>ASSET</v>
          </cell>
          <cell r="E679" t="str">
            <v>BALANCE SHEET</v>
          </cell>
          <cell r="F679" t="str">
            <v>BANK CASH PTT A/C</v>
          </cell>
          <cell r="G679" t="str">
            <v/>
          </cell>
          <cell r="H679" t="str">
            <v>CURRENT ASSETS, LOANS AND ADVANCES</v>
          </cell>
          <cell r="I679" t="str">
            <v>CASH AND BANK BALANCES</v>
          </cell>
          <cell r="J679" t="str">
            <v>BANK ACCOUNTS- CURRENT</v>
          </cell>
        </row>
        <row r="680">
          <cell r="A680" t="str">
            <v>A702046</v>
          </cell>
          <cell r="B680" t="str">
            <v>ICICI Bank Bombay Samachar Marg fort Mum</v>
          </cell>
          <cell r="C680" t="str">
            <v>INR</v>
          </cell>
          <cell r="D680" t="str">
            <v>ASSET</v>
          </cell>
          <cell r="E680" t="str">
            <v>BALANCE SHEET</v>
          </cell>
          <cell r="F680" t="str">
            <v>BANK CASH PTT A/C</v>
          </cell>
          <cell r="G680" t="str">
            <v/>
          </cell>
          <cell r="H680" t="str">
            <v>CURRENT ASSETS, LOANS AND ADVANCES</v>
          </cell>
          <cell r="I680" t="str">
            <v>CASH AND BANK BALANCES</v>
          </cell>
          <cell r="J680" t="str">
            <v>BANK ACCOUNTS- CURRENT</v>
          </cell>
        </row>
        <row r="681">
          <cell r="A681" t="str">
            <v>A702047</v>
          </cell>
          <cell r="B681" t="str">
            <v>ICICI Bank Cenotaph Road Chennai</v>
          </cell>
          <cell r="C681" t="str">
            <v>INR</v>
          </cell>
          <cell r="D681" t="str">
            <v>ASSET</v>
          </cell>
          <cell r="E681" t="str">
            <v>BALANCE SHEET</v>
          </cell>
          <cell r="F681" t="str">
            <v>BANK CASH PTT A/C</v>
          </cell>
          <cell r="G681" t="str">
            <v/>
          </cell>
          <cell r="H681" t="str">
            <v>CURRENT ASSETS, LOANS AND ADVANCES</v>
          </cell>
          <cell r="I681" t="str">
            <v>CASH AND BANK BALANCES</v>
          </cell>
          <cell r="J681" t="str">
            <v>BANK ACCOUNTS- CURRENT</v>
          </cell>
        </row>
        <row r="682">
          <cell r="A682" t="str">
            <v>A702048</v>
          </cell>
          <cell r="B682" t="str">
            <v>ICICI Dividend Acc 00-01 9A CP</v>
          </cell>
          <cell r="C682" t="str">
            <v>INR</v>
          </cell>
          <cell r="D682" t="str">
            <v>ASSET</v>
          </cell>
          <cell r="E682" t="str">
            <v>BALANCE SHEET</v>
          </cell>
          <cell r="F682" t="str">
            <v>BANK CASH PTT A/C</v>
          </cell>
          <cell r="G682" t="str">
            <v/>
          </cell>
          <cell r="H682" t="str">
            <v>CURRENT ASSETS, LOANS AND ADVANCES</v>
          </cell>
          <cell r="I682" t="str">
            <v>CASH AND BANK BALANCES</v>
          </cell>
          <cell r="J682" t="str">
            <v>BANK ACCOUNTS- CURRENT</v>
          </cell>
        </row>
        <row r="683">
          <cell r="A683" t="str">
            <v>A702049</v>
          </cell>
          <cell r="B683" t="str">
            <v>ICICI Dividend Acc 2002 9A CP</v>
          </cell>
          <cell r="C683" t="str">
            <v>INR</v>
          </cell>
          <cell r="D683" t="str">
            <v>ASSET</v>
          </cell>
          <cell r="E683" t="str">
            <v>BALANCE SHEET</v>
          </cell>
          <cell r="F683" t="str">
            <v>BANK CASH PTT A/C</v>
          </cell>
          <cell r="G683" t="str">
            <v/>
          </cell>
          <cell r="H683" t="str">
            <v>CURRENT ASSETS, LOANS AND ADVANCES</v>
          </cell>
          <cell r="I683" t="str">
            <v>CASH AND BANK BALANCES</v>
          </cell>
          <cell r="J683" t="str">
            <v>BANK ACCOUNTS- CURRENT</v>
          </cell>
        </row>
        <row r="684">
          <cell r="A684" t="str">
            <v>A702050</v>
          </cell>
          <cell r="B684" t="str">
            <v>ICICI Dividend Acc 2003 9A CP</v>
          </cell>
          <cell r="C684" t="str">
            <v>INR</v>
          </cell>
          <cell r="D684" t="str">
            <v>ASSET</v>
          </cell>
          <cell r="E684" t="str">
            <v>BALANCE SHEET</v>
          </cell>
          <cell r="F684" t="str">
            <v>BANK CASH PTT A/C</v>
          </cell>
          <cell r="G684" t="str">
            <v/>
          </cell>
          <cell r="H684" t="str">
            <v>CURRENT ASSETS, LOANS AND ADVANCES</v>
          </cell>
          <cell r="I684" t="str">
            <v>CASH AND BANK BALANCES</v>
          </cell>
          <cell r="J684" t="str">
            <v>BANK ACCOUNTS- CURRENT</v>
          </cell>
        </row>
        <row r="685">
          <cell r="A685" t="str">
            <v>A702051</v>
          </cell>
          <cell r="B685" t="str">
            <v>ICICI Dividend Acc 2004 9A CP</v>
          </cell>
          <cell r="C685" t="str">
            <v>INR</v>
          </cell>
          <cell r="D685" t="str">
            <v>ASSET</v>
          </cell>
          <cell r="E685" t="str">
            <v>BALANCE SHEET</v>
          </cell>
          <cell r="F685" t="str">
            <v>BANK CASH PTT A/C</v>
          </cell>
          <cell r="G685" t="str">
            <v/>
          </cell>
          <cell r="H685" t="str">
            <v>CURRENT ASSETS, LOANS AND ADVANCES</v>
          </cell>
          <cell r="I685" t="str">
            <v>CASH AND BANK BALANCES</v>
          </cell>
          <cell r="J685" t="str">
            <v>BANK ACCOUNTS- CURRENT</v>
          </cell>
        </row>
        <row r="686">
          <cell r="A686" t="str">
            <v>A702052</v>
          </cell>
          <cell r="B686" t="str">
            <v>ICICI Dividend Acc 2005 9A CP</v>
          </cell>
          <cell r="C686" t="str">
            <v>INR</v>
          </cell>
          <cell r="D686" t="str">
            <v>ASSET</v>
          </cell>
          <cell r="E686" t="str">
            <v>BALANCE SHEET</v>
          </cell>
          <cell r="F686" t="str">
            <v>BANK CASH PTT A/C</v>
          </cell>
          <cell r="G686" t="str">
            <v/>
          </cell>
          <cell r="H686" t="str">
            <v>CURRENT ASSETS, LOANS AND ADVANCES</v>
          </cell>
          <cell r="I686" t="str">
            <v>CASH AND BANK BALANCES</v>
          </cell>
          <cell r="J686" t="str">
            <v>BANK ACCOUNTS- CURRENT</v>
          </cell>
        </row>
        <row r="687">
          <cell r="A687" t="str">
            <v>A702053</v>
          </cell>
          <cell r="B687" t="str">
            <v>ICICI Dividend Acc 2006 9A CP</v>
          </cell>
          <cell r="C687" t="str">
            <v>INR</v>
          </cell>
          <cell r="D687" t="str">
            <v>ASSET</v>
          </cell>
          <cell r="E687" t="str">
            <v>BALANCE SHEET</v>
          </cell>
          <cell r="F687" t="str">
            <v>BANK CASH PTT A/C</v>
          </cell>
          <cell r="G687" t="str">
            <v/>
          </cell>
          <cell r="H687" t="str">
            <v>CURRENT ASSETS, LOANS AND ADVANCES</v>
          </cell>
          <cell r="I687" t="str">
            <v>CASH AND BANK BALANCES</v>
          </cell>
          <cell r="J687" t="str">
            <v>BANK ACCOUNTS- CURRENT</v>
          </cell>
        </row>
        <row r="688">
          <cell r="A688" t="str">
            <v>A702054</v>
          </cell>
          <cell r="B688" t="str">
            <v>ICICI ESCRO Account</v>
          </cell>
          <cell r="C688" t="str">
            <v>INR</v>
          </cell>
          <cell r="D688" t="str">
            <v>ASSET</v>
          </cell>
          <cell r="E688" t="str">
            <v>BALANCE SHEET</v>
          </cell>
          <cell r="F688" t="str">
            <v>BANK CASH PTT A/C</v>
          </cell>
          <cell r="G688" t="str">
            <v/>
          </cell>
          <cell r="H688" t="str">
            <v>CURRENT ASSETS, LOANS AND ADVANCES</v>
          </cell>
          <cell r="I688" t="str">
            <v>CASH AND BANK BALANCES</v>
          </cell>
          <cell r="J688" t="str">
            <v>BANK ACCOUNTS- CURRENT</v>
          </cell>
        </row>
        <row r="689">
          <cell r="A689" t="str">
            <v>A702055</v>
          </cell>
          <cell r="B689" t="str">
            <v>ICICI Mumbai Account</v>
          </cell>
          <cell r="C689" t="str">
            <v>INR</v>
          </cell>
          <cell r="D689" t="str">
            <v>ASSET</v>
          </cell>
          <cell r="E689" t="str">
            <v>BALANCE SHEET</v>
          </cell>
          <cell r="F689" t="str">
            <v>BANK CASH PTT A/C</v>
          </cell>
          <cell r="G689" t="str">
            <v/>
          </cell>
          <cell r="H689" t="str">
            <v>CURRENT ASSETS, LOANS AND ADVANCES</v>
          </cell>
          <cell r="I689" t="str">
            <v>CASH AND BANK BALANCES</v>
          </cell>
          <cell r="J689" t="str">
            <v>BANK ACCOUNTS- CURRENT</v>
          </cell>
        </row>
        <row r="690">
          <cell r="A690" t="str">
            <v>A702056</v>
          </cell>
          <cell r="B690" t="str">
            <v>ICICI PH 1,2, 3 Dev Acc 9A CP</v>
          </cell>
          <cell r="C690" t="str">
            <v>INR</v>
          </cell>
          <cell r="D690" t="str">
            <v>ASSET</v>
          </cell>
          <cell r="E690" t="str">
            <v>BALANCE SHEET</v>
          </cell>
          <cell r="F690" t="str">
            <v>BANK CASH PTT A/C</v>
          </cell>
          <cell r="G690" t="str">
            <v/>
          </cell>
          <cell r="H690" t="str">
            <v>CURRENT ASSETS, LOANS AND ADVANCES</v>
          </cell>
          <cell r="I690" t="str">
            <v>CASH AND BANK BALANCES</v>
          </cell>
          <cell r="J690" t="str">
            <v>BANK ACCOUNTS- CURRENT</v>
          </cell>
        </row>
        <row r="691">
          <cell r="A691" t="str">
            <v>A702057</v>
          </cell>
          <cell r="B691" t="str">
            <v>ICICI PH 4 Dev Acc 9A CP</v>
          </cell>
          <cell r="C691" t="str">
            <v>INR</v>
          </cell>
          <cell r="D691" t="str">
            <v>ASSET</v>
          </cell>
          <cell r="E691" t="str">
            <v>BALANCE SHEET</v>
          </cell>
          <cell r="F691" t="str">
            <v>BANK CASH PTT A/C</v>
          </cell>
          <cell r="G691" t="str">
            <v/>
          </cell>
          <cell r="H691" t="str">
            <v>CURRENT ASSETS, LOANS AND ADVANCES</v>
          </cell>
          <cell r="I691" t="str">
            <v>CASH AND BANK BALANCES</v>
          </cell>
          <cell r="J691" t="str">
            <v>BANK ACCOUNTS- CURRENT</v>
          </cell>
        </row>
        <row r="692">
          <cell r="A692" t="str">
            <v>A702058</v>
          </cell>
          <cell r="B692" t="str">
            <v>ICICI PH 5 Dev Acc 9A CP</v>
          </cell>
          <cell r="C692" t="str">
            <v>INR</v>
          </cell>
          <cell r="D692" t="str">
            <v>ASSET</v>
          </cell>
          <cell r="E692" t="str">
            <v>BALANCE SHEET</v>
          </cell>
          <cell r="F692" t="str">
            <v>BANK CASH PTT A/C</v>
          </cell>
          <cell r="G692" t="str">
            <v/>
          </cell>
          <cell r="H692" t="str">
            <v>CURRENT ASSETS, LOANS AND ADVANCES</v>
          </cell>
          <cell r="I692" t="str">
            <v>CASH AND BANK BALANCES</v>
          </cell>
          <cell r="J692" t="str">
            <v>BANK ACCOUNTS- CURRENT</v>
          </cell>
        </row>
        <row r="693">
          <cell r="A693" t="str">
            <v>A702059</v>
          </cell>
          <cell r="B693" t="str">
            <v>ICICI PH 5 Dev Acc 9A CP</v>
          </cell>
          <cell r="C693" t="str">
            <v>INR</v>
          </cell>
          <cell r="D693" t="str">
            <v>ASSET</v>
          </cell>
          <cell r="E693" t="str">
            <v>BALANCE SHEET</v>
          </cell>
          <cell r="F693" t="str">
            <v>BANK CASH PTT A/C</v>
          </cell>
          <cell r="G693" t="str">
            <v/>
          </cell>
          <cell r="H693" t="str">
            <v>CURRENT ASSETS, LOANS AND ADVANCES</v>
          </cell>
          <cell r="I693" t="str">
            <v>CASH AND BANK BALANCES</v>
          </cell>
          <cell r="J693" t="str">
            <v>BANK ACCOUNTS- CURRENT</v>
          </cell>
        </row>
        <row r="694">
          <cell r="A694" t="str">
            <v>A702060</v>
          </cell>
          <cell r="B694" t="str">
            <v>IDBI Bank Surya Kiran KG Marg</v>
          </cell>
          <cell r="C694" t="str">
            <v>INR</v>
          </cell>
          <cell r="D694" t="str">
            <v>ASSET</v>
          </cell>
          <cell r="E694" t="str">
            <v>BALANCE SHEET</v>
          </cell>
          <cell r="F694" t="str">
            <v>BANK CASH PTT A/C</v>
          </cell>
          <cell r="G694" t="str">
            <v/>
          </cell>
          <cell r="H694" t="str">
            <v>CURRENT ASSETS, LOANS AND ADVANCES</v>
          </cell>
          <cell r="I694" t="str">
            <v>CASH AND BANK BALANCES</v>
          </cell>
          <cell r="J694" t="str">
            <v>BANK ACCOUNTS- CURRENT</v>
          </cell>
        </row>
        <row r="695">
          <cell r="A695" t="str">
            <v>A702061</v>
          </cell>
          <cell r="B695" t="str">
            <v>IDBI Bank Surya Kiran KG Marg</v>
          </cell>
          <cell r="C695" t="str">
            <v>INR</v>
          </cell>
          <cell r="D695" t="str">
            <v>ASSET</v>
          </cell>
          <cell r="E695" t="str">
            <v>BALANCE SHEET</v>
          </cell>
          <cell r="F695" t="str">
            <v>BANK CASH PTT A/C</v>
          </cell>
          <cell r="G695" t="str">
            <v/>
          </cell>
          <cell r="H695" t="str">
            <v>CURRENT ASSETS, LOANS AND ADVANCES</v>
          </cell>
          <cell r="I695" t="str">
            <v>CASH AND BANK BALANCES</v>
          </cell>
          <cell r="J695" t="str">
            <v>BANK ACCOUNTS- CURRENT</v>
          </cell>
        </row>
        <row r="696">
          <cell r="A696" t="str">
            <v>A702062</v>
          </cell>
          <cell r="B696" t="str">
            <v>Indian Bank CP</v>
          </cell>
          <cell r="C696" t="str">
            <v>INR</v>
          </cell>
          <cell r="D696" t="str">
            <v>ASSET</v>
          </cell>
          <cell r="E696" t="str">
            <v>BALANCE SHEET</v>
          </cell>
          <cell r="F696" t="str">
            <v>BANK CASH PTT A/C</v>
          </cell>
          <cell r="G696" t="str">
            <v/>
          </cell>
          <cell r="H696" t="str">
            <v>CURRENT ASSETS, LOANS AND ADVANCES</v>
          </cell>
          <cell r="I696" t="str">
            <v>CASH AND BANK BALANCES</v>
          </cell>
          <cell r="J696" t="str">
            <v>BANK ACCOUNTS- CURRENT</v>
          </cell>
        </row>
        <row r="697">
          <cell r="A697" t="str">
            <v>A702063</v>
          </cell>
          <cell r="B697" t="str">
            <v>ING VYSYA Bank West Patel Ngr</v>
          </cell>
          <cell r="C697" t="str">
            <v>INR</v>
          </cell>
          <cell r="D697" t="str">
            <v>ASSET</v>
          </cell>
          <cell r="E697" t="str">
            <v>BALANCE SHEET</v>
          </cell>
          <cell r="F697" t="str">
            <v>BANK CASH PTT A/C</v>
          </cell>
          <cell r="G697" t="str">
            <v/>
          </cell>
          <cell r="H697" t="str">
            <v>CURRENT ASSETS, LOANS AND ADVANCES</v>
          </cell>
          <cell r="I697" t="str">
            <v>CASH AND BANK BALANCES</v>
          </cell>
          <cell r="J697" t="str">
            <v>BANK ACCOUNTS- CURRENT</v>
          </cell>
        </row>
        <row r="698">
          <cell r="A698" t="str">
            <v>A702064</v>
          </cell>
          <cell r="B698" t="str">
            <v>ING VYSYA Bank Barakhamba Rd</v>
          </cell>
          <cell r="C698" t="str">
            <v>INR</v>
          </cell>
          <cell r="D698" t="str">
            <v>ASSET</v>
          </cell>
          <cell r="E698" t="str">
            <v>BALANCE SHEET</v>
          </cell>
          <cell r="F698" t="str">
            <v>BANK CASH PTT A/C</v>
          </cell>
          <cell r="G698" t="str">
            <v/>
          </cell>
          <cell r="H698" t="str">
            <v>CURRENT ASSETS, LOANS AND ADVANCES</v>
          </cell>
          <cell r="I698" t="str">
            <v>CASH AND BANK BALANCES</v>
          </cell>
          <cell r="J698" t="str">
            <v>BANK ACCOUNTS- CURRENT</v>
          </cell>
        </row>
        <row r="699">
          <cell r="A699" t="str">
            <v>A702065</v>
          </cell>
          <cell r="B699" t="str">
            <v>J&amp;K Bank Shopping Mall Gurgaon</v>
          </cell>
          <cell r="C699" t="str">
            <v>INR</v>
          </cell>
          <cell r="D699" t="str">
            <v>ASSET</v>
          </cell>
          <cell r="E699" t="str">
            <v>BALANCE SHEET</v>
          </cell>
          <cell r="F699" t="str">
            <v>BANK CASH PTT A/C</v>
          </cell>
          <cell r="G699" t="str">
            <v/>
          </cell>
          <cell r="H699" t="str">
            <v>CURRENT ASSETS, LOANS AND ADVANCES</v>
          </cell>
          <cell r="I699" t="str">
            <v>CASH AND BANK BALANCES</v>
          </cell>
          <cell r="J699" t="str">
            <v>BANK ACCOUNTS- CURRENT</v>
          </cell>
        </row>
        <row r="700">
          <cell r="A700" t="str">
            <v>A702066</v>
          </cell>
          <cell r="B700" t="str">
            <v>Kotak Mahindra Bank Ambadeep KG Marg</v>
          </cell>
          <cell r="C700" t="str">
            <v>INR</v>
          </cell>
          <cell r="D700" t="str">
            <v>ASSET</v>
          </cell>
          <cell r="E700" t="str">
            <v>BALANCE SHEET</v>
          </cell>
          <cell r="F700" t="str">
            <v>BANK CASH PTT A/C</v>
          </cell>
          <cell r="G700" t="str">
            <v/>
          </cell>
          <cell r="H700" t="str">
            <v>CURRENT ASSETS, LOANS AND ADVANCES</v>
          </cell>
          <cell r="I700" t="str">
            <v>CASH AND BANK BALANCES</v>
          </cell>
          <cell r="J700" t="str">
            <v>BANK ACCOUNTS- CURRENT</v>
          </cell>
        </row>
        <row r="701">
          <cell r="A701" t="str">
            <v>A702067</v>
          </cell>
          <cell r="B701" t="str">
            <v>OBC Sec 17 Gurgaon</v>
          </cell>
          <cell r="C701" t="str">
            <v>INR</v>
          </cell>
          <cell r="D701" t="str">
            <v>ASSET</v>
          </cell>
          <cell r="E701" t="str">
            <v>BALANCE SHEET</v>
          </cell>
          <cell r="F701" t="str">
            <v>BANK CASH PTT A/C</v>
          </cell>
          <cell r="G701" t="str">
            <v/>
          </cell>
          <cell r="H701" t="str">
            <v>CURRENT ASSETS, LOANS AND ADVANCES</v>
          </cell>
          <cell r="I701" t="str">
            <v>CASH AND BANK BALANCES</v>
          </cell>
          <cell r="J701" t="str">
            <v>BANK ACCOUNTS- CURRENT</v>
          </cell>
        </row>
        <row r="702">
          <cell r="A702" t="str">
            <v>A702068</v>
          </cell>
          <cell r="B702" t="str">
            <v>PNB Dividend Acc 99-00</v>
          </cell>
          <cell r="C702" t="str">
            <v>INR</v>
          </cell>
          <cell r="D702" t="str">
            <v>ASSET</v>
          </cell>
          <cell r="E702" t="str">
            <v>BALANCE SHEET</v>
          </cell>
          <cell r="F702" t="str">
            <v>BANK CASH PTT A/C</v>
          </cell>
          <cell r="G702" t="str">
            <v/>
          </cell>
          <cell r="H702" t="str">
            <v>CURRENT ASSETS, LOANS AND ADVANCES</v>
          </cell>
          <cell r="I702" t="str">
            <v>CASH AND BANK BALANCES</v>
          </cell>
          <cell r="J702" t="str">
            <v>BANK ACCOUNTS- CURRENT</v>
          </cell>
        </row>
        <row r="703">
          <cell r="A703" t="str">
            <v>A702069</v>
          </cell>
          <cell r="B703" t="str">
            <v>PNB Fountain Chowk Gurgaon</v>
          </cell>
          <cell r="C703" t="str">
            <v>INR</v>
          </cell>
          <cell r="D703" t="str">
            <v>ASSET</v>
          </cell>
          <cell r="E703" t="str">
            <v>BALANCE SHEET</v>
          </cell>
          <cell r="F703" t="str">
            <v>BANK CASH PTT A/C</v>
          </cell>
          <cell r="G703" t="str">
            <v/>
          </cell>
          <cell r="H703" t="str">
            <v>CURRENT ASSETS, LOANS AND ADVANCES</v>
          </cell>
          <cell r="I703" t="str">
            <v>CASH AND BANK BALANCES</v>
          </cell>
          <cell r="J703" t="str">
            <v>BANK ACCOUNTS- CURRENT</v>
          </cell>
        </row>
        <row r="704">
          <cell r="A704" t="str">
            <v>A702070</v>
          </cell>
          <cell r="B704" t="str">
            <v>PNB Hazaribagh Jharkhand</v>
          </cell>
          <cell r="C704" t="str">
            <v>INR</v>
          </cell>
          <cell r="D704" t="str">
            <v>ASSET</v>
          </cell>
          <cell r="E704" t="str">
            <v>BALANCE SHEET</v>
          </cell>
          <cell r="F704" t="str">
            <v>BANK CASH PTT A/C</v>
          </cell>
          <cell r="G704" t="str">
            <v/>
          </cell>
          <cell r="H704" t="str">
            <v>CURRENT ASSETS, LOANS AND ADVANCES</v>
          </cell>
          <cell r="I704" t="str">
            <v>CASH AND BANK BALANCES</v>
          </cell>
          <cell r="J704" t="str">
            <v>BANK ACCOUNTS- CURRENT</v>
          </cell>
        </row>
        <row r="705">
          <cell r="A705" t="str">
            <v>A702071</v>
          </cell>
          <cell r="B705" t="str">
            <v>PNB L block CP</v>
          </cell>
          <cell r="C705" t="str">
            <v>INR</v>
          </cell>
          <cell r="D705" t="str">
            <v>ASSET</v>
          </cell>
          <cell r="E705" t="str">
            <v>BALANCE SHEET</v>
          </cell>
          <cell r="F705" t="str">
            <v>BANK CASH PTT A/C</v>
          </cell>
          <cell r="G705" t="str">
            <v/>
          </cell>
          <cell r="H705" t="str">
            <v>CURRENT ASSETS, LOANS AND ADVANCES</v>
          </cell>
          <cell r="I705" t="str">
            <v>CASH AND BANK BALANCES</v>
          </cell>
          <cell r="J705" t="str">
            <v>BANK ACCOUNTS- CURRENT</v>
          </cell>
        </row>
        <row r="706">
          <cell r="A706" t="str">
            <v>A702072</v>
          </cell>
          <cell r="B706" t="str">
            <v>SBI ESCRO Account STC Building</v>
          </cell>
          <cell r="C706" t="str">
            <v>INR</v>
          </cell>
          <cell r="D706" t="str">
            <v>ASSET</v>
          </cell>
          <cell r="E706" t="str">
            <v>BALANCE SHEET</v>
          </cell>
          <cell r="F706" t="str">
            <v>BANK CASH PTT A/C</v>
          </cell>
          <cell r="G706" t="str">
            <v/>
          </cell>
          <cell r="H706" t="str">
            <v>CURRENT ASSETS, LOANS AND ADVANCES</v>
          </cell>
          <cell r="I706" t="str">
            <v>CASH AND BANK BALANCES</v>
          </cell>
          <cell r="J706" t="str">
            <v>BANK ACCOUNTS- CURRENT</v>
          </cell>
        </row>
        <row r="707">
          <cell r="A707" t="str">
            <v>A702073</v>
          </cell>
          <cell r="B707" t="str">
            <v>SBI STC Building</v>
          </cell>
          <cell r="C707" t="str">
            <v>INR</v>
          </cell>
          <cell r="D707" t="str">
            <v>ASSET</v>
          </cell>
          <cell r="E707" t="str">
            <v>BALANCE SHEET</v>
          </cell>
          <cell r="F707" t="str">
            <v>BANK CASH PTT A/C</v>
          </cell>
          <cell r="G707" t="str">
            <v/>
          </cell>
          <cell r="H707" t="str">
            <v>CURRENT ASSETS, LOANS AND ADVANCES</v>
          </cell>
          <cell r="I707" t="str">
            <v>CASH AND BANK BALANCES</v>
          </cell>
          <cell r="J707" t="str">
            <v>BANK ACCOUNTS- CURRENT</v>
          </cell>
        </row>
        <row r="708">
          <cell r="A708" t="str">
            <v>A702074</v>
          </cell>
          <cell r="B708" t="str">
            <v>SBI MG Road Gurgaon</v>
          </cell>
          <cell r="C708" t="str">
            <v>INR</v>
          </cell>
          <cell r="D708" t="str">
            <v>ASSET</v>
          </cell>
          <cell r="E708" t="str">
            <v>BALANCE SHEET</v>
          </cell>
          <cell r="F708" t="str">
            <v>BANK CASH PTT A/C</v>
          </cell>
          <cell r="G708" t="str">
            <v/>
          </cell>
          <cell r="H708" t="str">
            <v>CURRENT ASSETS, LOANS AND ADVANCES</v>
          </cell>
          <cell r="I708" t="str">
            <v>CASH AND BANK BALANCES</v>
          </cell>
          <cell r="J708" t="str">
            <v>BANK ACCOUNTS- CURRENT</v>
          </cell>
        </row>
        <row r="709">
          <cell r="A709" t="str">
            <v>A702075</v>
          </cell>
          <cell r="B709" t="str">
            <v>SBI Palm Court Gurgaon</v>
          </cell>
          <cell r="C709" t="str">
            <v>INR</v>
          </cell>
          <cell r="D709" t="str">
            <v>ASSET</v>
          </cell>
          <cell r="E709" t="str">
            <v>BALANCE SHEET</v>
          </cell>
          <cell r="F709" t="str">
            <v>BANK CASH PTT A/C</v>
          </cell>
          <cell r="G709" t="str">
            <v/>
          </cell>
          <cell r="H709" t="str">
            <v>CURRENT ASSETS, LOANS AND ADVANCES</v>
          </cell>
          <cell r="I709" t="str">
            <v>CASH AND BANK BALANCES</v>
          </cell>
          <cell r="J709" t="str">
            <v>BANK ACCOUNTS- CURRENT</v>
          </cell>
        </row>
        <row r="710">
          <cell r="A710" t="str">
            <v>A702076</v>
          </cell>
          <cell r="B710" t="str">
            <v>SBI New Guwahati</v>
          </cell>
          <cell r="C710" t="str">
            <v>INR</v>
          </cell>
          <cell r="D710" t="str">
            <v>ASSET</v>
          </cell>
          <cell r="E710" t="str">
            <v>BALANCE SHEET</v>
          </cell>
          <cell r="F710" t="str">
            <v>BANK CASH PTT A/C</v>
          </cell>
          <cell r="G710" t="str">
            <v/>
          </cell>
          <cell r="H710" t="str">
            <v>CURRENT ASSETS, LOANS AND ADVANCES</v>
          </cell>
          <cell r="I710" t="str">
            <v>CASH AND BANK BALANCES</v>
          </cell>
          <cell r="J710" t="str">
            <v>BANK ACCOUNTS- CURRENT</v>
          </cell>
        </row>
        <row r="711">
          <cell r="A711" t="str">
            <v>A702077</v>
          </cell>
          <cell r="B711" t="str">
            <v>SBI Dhanbad</v>
          </cell>
          <cell r="C711" t="str">
            <v>INR</v>
          </cell>
          <cell r="D711" t="str">
            <v>ASSET</v>
          </cell>
          <cell r="E711" t="str">
            <v>BALANCE SHEET</v>
          </cell>
          <cell r="F711" t="str">
            <v>BANK CASH PTT A/C</v>
          </cell>
          <cell r="G711" t="str">
            <v/>
          </cell>
          <cell r="H711" t="str">
            <v>CURRENT ASSETS, LOANS AND ADVANCES</v>
          </cell>
          <cell r="I711" t="str">
            <v>CASH AND BANK BALANCES</v>
          </cell>
          <cell r="J711" t="str">
            <v>BANK ACCOUNTS- CURRENT</v>
          </cell>
        </row>
        <row r="712">
          <cell r="A712" t="str">
            <v>A702078</v>
          </cell>
          <cell r="B712" t="str">
            <v>Standard Chartered Bank Barakhamba Road</v>
          </cell>
          <cell r="C712" t="str">
            <v>INR</v>
          </cell>
          <cell r="D712" t="str">
            <v>ASSET</v>
          </cell>
          <cell r="E712" t="str">
            <v>BALANCE SHEET</v>
          </cell>
          <cell r="F712" t="str">
            <v>BANK CASH PTT A/C</v>
          </cell>
          <cell r="G712" t="str">
            <v/>
          </cell>
          <cell r="H712" t="str">
            <v>CURRENT ASSETS, LOANS AND ADVANCES</v>
          </cell>
          <cell r="I712" t="str">
            <v>CASH AND BANK BALANCES</v>
          </cell>
          <cell r="J712" t="str">
            <v>BANK ACCOUNTS- CURRENT</v>
          </cell>
        </row>
        <row r="713">
          <cell r="A713" t="str">
            <v>A702079</v>
          </cell>
          <cell r="B713" t="str">
            <v>Syndicate Bank Khan Market</v>
          </cell>
          <cell r="C713" t="str">
            <v>INR</v>
          </cell>
          <cell r="D713" t="str">
            <v>ASSET</v>
          </cell>
          <cell r="E713" t="str">
            <v>BALANCE SHEET</v>
          </cell>
          <cell r="F713" t="str">
            <v>BANK CASH PTT A/C</v>
          </cell>
          <cell r="G713" t="str">
            <v/>
          </cell>
          <cell r="H713" t="str">
            <v>CURRENT ASSETS, LOANS AND ADVANCES</v>
          </cell>
          <cell r="I713" t="str">
            <v>CASH AND BANK BALANCES</v>
          </cell>
          <cell r="J713" t="str">
            <v>BANK ACCOUNTS- CURRENT</v>
          </cell>
        </row>
        <row r="714">
          <cell r="A714" t="str">
            <v>A702080</v>
          </cell>
          <cell r="B714" t="str">
            <v>The Laxmi Vilas Bank Karol Bagh</v>
          </cell>
          <cell r="C714" t="str">
            <v>INR</v>
          </cell>
          <cell r="D714" t="str">
            <v>ASSET</v>
          </cell>
          <cell r="E714" t="str">
            <v>BALANCE SHEET</v>
          </cell>
          <cell r="F714" t="str">
            <v>BANK CASH PTT A/C</v>
          </cell>
          <cell r="G714" t="str">
            <v/>
          </cell>
          <cell r="H714" t="str">
            <v>CURRENT ASSETS, LOANS AND ADVANCES</v>
          </cell>
          <cell r="I714" t="str">
            <v>CASH AND BANK BALANCES</v>
          </cell>
          <cell r="J714" t="str">
            <v>BANK ACCOUNTS- CURRENT</v>
          </cell>
        </row>
        <row r="715">
          <cell r="A715" t="str">
            <v>A702081</v>
          </cell>
          <cell r="B715" t="str">
            <v>United Bank of India Nehru Place</v>
          </cell>
          <cell r="C715" t="str">
            <v>INR</v>
          </cell>
          <cell r="D715" t="str">
            <v>ASSET</v>
          </cell>
          <cell r="E715" t="str">
            <v>BALANCE SHEET</v>
          </cell>
          <cell r="F715" t="str">
            <v>BANK CASH PTT A/C</v>
          </cell>
          <cell r="G715" t="str">
            <v/>
          </cell>
          <cell r="H715" t="str">
            <v>CURRENT ASSETS, LOANS AND ADVANCES</v>
          </cell>
          <cell r="I715" t="str">
            <v>CASH AND BANK BALANCES</v>
          </cell>
          <cell r="J715" t="str">
            <v>BANK ACCOUNTS- CURRENT</v>
          </cell>
        </row>
        <row r="716">
          <cell r="A716" t="str">
            <v>A702082</v>
          </cell>
          <cell r="B716" t="str">
            <v>UTI Bank Ltd Barakhamba Road</v>
          </cell>
          <cell r="C716" t="str">
            <v>INR</v>
          </cell>
          <cell r="D716" t="str">
            <v>ASSET</v>
          </cell>
          <cell r="E716" t="str">
            <v>BALANCE SHEET</v>
          </cell>
          <cell r="F716" t="str">
            <v>BANK CASH PTT A/C</v>
          </cell>
          <cell r="G716" t="str">
            <v/>
          </cell>
          <cell r="H716" t="str">
            <v>CURRENT ASSETS, LOANS AND ADVANCES</v>
          </cell>
          <cell r="I716" t="str">
            <v>CASH AND BANK BALANCES</v>
          </cell>
          <cell r="J716" t="str">
            <v>BANK ACCOUNTS- CURRENT</v>
          </cell>
        </row>
        <row r="717">
          <cell r="A717" t="str">
            <v>A702083</v>
          </cell>
          <cell r="B717" t="str">
            <v>UTI Bank Ltd Galleria Shopping Mall Gurg</v>
          </cell>
          <cell r="C717" t="str">
            <v>INR</v>
          </cell>
          <cell r="D717" t="str">
            <v>ASSET</v>
          </cell>
          <cell r="E717" t="str">
            <v>BALANCE SHEET</v>
          </cell>
          <cell r="F717" t="str">
            <v>BANK CASH PTT A/C</v>
          </cell>
          <cell r="G717" t="str">
            <v/>
          </cell>
          <cell r="H717" t="str">
            <v>CURRENT ASSETS, LOANS AND ADVANCES</v>
          </cell>
          <cell r="I717" t="str">
            <v>CASH AND BANK BALANCES</v>
          </cell>
          <cell r="J717" t="str">
            <v>BANK ACCOUNTS- CURRENT</v>
          </cell>
        </row>
        <row r="718">
          <cell r="A718" t="str">
            <v>A702084</v>
          </cell>
          <cell r="B718" t="str">
            <v>Canara Bank Bangalore</v>
          </cell>
          <cell r="C718" t="str">
            <v>INR</v>
          </cell>
          <cell r="D718" t="str">
            <v>ASSET</v>
          </cell>
          <cell r="E718" t="str">
            <v>BALANCE SHEET</v>
          </cell>
          <cell r="F718" t="str">
            <v>BANK CASH PTT A/C</v>
          </cell>
          <cell r="G718" t="str">
            <v/>
          </cell>
          <cell r="H718" t="str">
            <v>CURRENT ASSETS, LOANS AND ADVANCES</v>
          </cell>
          <cell r="I718" t="str">
            <v>CASH AND BANK BALANCES</v>
          </cell>
          <cell r="J718" t="str">
            <v>BANK ACCOUNTS- CURRENT</v>
          </cell>
        </row>
        <row r="719">
          <cell r="A719" t="str">
            <v>A702085</v>
          </cell>
          <cell r="B719" t="str">
            <v>Hong Kong Bank New Delhi</v>
          </cell>
          <cell r="C719" t="str">
            <v>INR</v>
          </cell>
          <cell r="D719" t="str">
            <v>ASSET</v>
          </cell>
          <cell r="E719" t="str">
            <v>BALANCE SHEET</v>
          </cell>
          <cell r="F719" t="str">
            <v>BANK CASH PTT A/C</v>
          </cell>
          <cell r="G719" t="str">
            <v/>
          </cell>
          <cell r="H719" t="str">
            <v>CURRENT ASSETS, LOANS AND ADVANCES</v>
          </cell>
          <cell r="I719" t="str">
            <v>CASH AND BANK BALANCES</v>
          </cell>
          <cell r="J719" t="str">
            <v>BANK ACCOUNTS- CURRENT</v>
          </cell>
        </row>
        <row r="720">
          <cell r="A720" t="str">
            <v>A702086</v>
          </cell>
          <cell r="B720" t="str">
            <v>SBI Opp Plaza Gurgaon</v>
          </cell>
          <cell r="C720" t="str">
            <v>INR</v>
          </cell>
          <cell r="D720" t="str">
            <v>ASSET</v>
          </cell>
          <cell r="E720" t="str">
            <v>BALANCE SHEET</v>
          </cell>
          <cell r="F720" t="str">
            <v>BANK CASH PTT A/C</v>
          </cell>
          <cell r="G720" t="str">
            <v/>
          </cell>
          <cell r="H720" t="str">
            <v>CURRENT ASSETS, LOANS AND ADVANCES</v>
          </cell>
          <cell r="I720" t="str">
            <v>CASH AND BANK BALANCES</v>
          </cell>
          <cell r="J720" t="str">
            <v>BANK ACCOUNTS- CURRENT</v>
          </cell>
        </row>
        <row r="721">
          <cell r="A721" t="str">
            <v>A702087</v>
          </cell>
          <cell r="B721" t="str">
            <v>UTI Bank Chennai</v>
          </cell>
          <cell r="C721" t="str">
            <v>INR</v>
          </cell>
          <cell r="D721" t="str">
            <v>ASSET</v>
          </cell>
          <cell r="E721" t="str">
            <v>BALANCE SHEET</v>
          </cell>
          <cell r="F721" t="str">
            <v>BANK CASH PTT A/C</v>
          </cell>
          <cell r="G721" t="str">
            <v/>
          </cell>
          <cell r="H721" t="str">
            <v>CURRENT ASSETS, LOANS AND ADVANCES</v>
          </cell>
          <cell r="I721" t="str">
            <v>CASH AND BANK BALANCES</v>
          </cell>
          <cell r="J721" t="str">
            <v>BANK ACCOUNTS- CURRENT</v>
          </cell>
        </row>
        <row r="722">
          <cell r="A722" t="str">
            <v>A702088</v>
          </cell>
          <cell r="B722" t="str">
            <v>SBI Qutab Plaza  Ph-1</v>
          </cell>
          <cell r="C722" t="str">
            <v>INR</v>
          </cell>
          <cell r="D722" t="str">
            <v>ASSET</v>
          </cell>
          <cell r="E722" t="str">
            <v>BALANCE SHEET</v>
          </cell>
          <cell r="F722" t="str">
            <v>BANK CASH PTT A/C</v>
          </cell>
          <cell r="G722" t="str">
            <v/>
          </cell>
          <cell r="H722" t="str">
            <v>CURRENT ASSETS, LOANS AND ADVANCES</v>
          </cell>
          <cell r="I722" t="str">
            <v>CASH AND BANK BALANCES</v>
          </cell>
          <cell r="J722" t="str">
            <v>BANK ACCOUNTS- CURRENT</v>
          </cell>
        </row>
        <row r="723">
          <cell r="A723" t="str">
            <v>A702089</v>
          </cell>
          <cell r="B723" t="str">
            <v>ABN Amro Haddows Rd Chennai</v>
          </cell>
          <cell r="C723" t="str">
            <v>INR</v>
          </cell>
          <cell r="D723" t="str">
            <v>ASSET</v>
          </cell>
          <cell r="E723" t="str">
            <v>BALANCE SHEET</v>
          </cell>
          <cell r="F723" t="str">
            <v>BANK CASH PTT A/C</v>
          </cell>
          <cell r="G723" t="str">
            <v/>
          </cell>
          <cell r="H723" t="str">
            <v>CURRENT ASSETS, LOANS AND ADVANCES</v>
          </cell>
          <cell r="I723" t="str">
            <v>CASH AND BANK BALANCES</v>
          </cell>
          <cell r="J723" t="str">
            <v>BANK ACCOUNTS- CURRENT</v>
          </cell>
        </row>
        <row r="724">
          <cell r="A724" t="str">
            <v>A702090</v>
          </cell>
          <cell r="B724" t="str">
            <v>SBI South Ext-1</v>
          </cell>
          <cell r="C724" t="str">
            <v>INR</v>
          </cell>
          <cell r="D724" t="str">
            <v>ASSET</v>
          </cell>
          <cell r="E724" t="str">
            <v>BALANCE SHEET</v>
          </cell>
          <cell r="F724" t="str">
            <v>BANK CASH PTT A/C</v>
          </cell>
          <cell r="G724" t="str">
            <v/>
          </cell>
          <cell r="H724" t="str">
            <v>CURRENT ASSETS, LOANS AND ADVANCES</v>
          </cell>
          <cell r="I724" t="str">
            <v>CASH AND BANK BALANCES</v>
          </cell>
          <cell r="J724" t="str">
            <v>BANK ACCOUNTS- CURRENT</v>
          </cell>
        </row>
        <row r="725">
          <cell r="A725" t="str">
            <v>A702091</v>
          </cell>
          <cell r="B725" t="str">
            <v>UBI Nungambakkam Chennai</v>
          </cell>
          <cell r="C725" t="str">
            <v>INR</v>
          </cell>
          <cell r="D725" t="str">
            <v>ASSET</v>
          </cell>
          <cell r="E725" t="str">
            <v>BALANCE SHEET</v>
          </cell>
          <cell r="F725" t="str">
            <v>BANK CASH PTT A/C</v>
          </cell>
          <cell r="G725" t="str">
            <v/>
          </cell>
          <cell r="H725" t="str">
            <v>CURRENT ASSETS, LOANS AND ADVANCES</v>
          </cell>
          <cell r="I725" t="str">
            <v>CASH AND BANK BALANCES</v>
          </cell>
          <cell r="J725" t="str">
            <v>BANK ACCOUNTS- CURRENT</v>
          </cell>
        </row>
        <row r="726">
          <cell r="A726" t="str">
            <v>A702092</v>
          </cell>
          <cell r="B726" t="str">
            <v>Corporation Bank Sikandarpur Gurgaon</v>
          </cell>
          <cell r="C726" t="str">
            <v>INR</v>
          </cell>
          <cell r="D726" t="str">
            <v>ASSET</v>
          </cell>
          <cell r="E726" t="str">
            <v>BALANCE SHEET</v>
          </cell>
          <cell r="F726" t="str">
            <v>BANK CASH PTT A/C</v>
          </cell>
          <cell r="G726" t="str">
            <v/>
          </cell>
          <cell r="H726" t="str">
            <v>CURRENT ASSETS, LOANS AND ADVANCES</v>
          </cell>
          <cell r="I726" t="str">
            <v>CASH AND BANK BALANCES</v>
          </cell>
          <cell r="J726" t="str">
            <v>BANK ACCOUNTS- CURRENT</v>
          </cell>
        </row>
        <row r="727">
          <cell r="A727" t="str">
            <v>A702093</v>
          </cell>
          <cell r="B727" t="str">
            <v>Corporation Bank Sikandarpur Gurgaon</v>
          </cell>
          <cell r="C727" t="str">
            <v>INR</v>
          </cell>
          <cell r="D727" t="str">
            <v>ASSET</v>
          </cell>
          <cell r="E727" t="str">
            <v>BALANCE SHEET</v>
          </cell>
          <cell r="F727" t="str">
            <v>BANK CASH PTT A/C</v>
          </cell>
          <cell r="G727" t="str">
            <v/>
          </cell>
          <cell r="H727" t="str">
            <v>CURRENT ASSETS, LOANS AND ADVANCES</v>
          </cell>
          <cell r="I727" t="str">
            <v>CASH AND BANK BALANCES</v>
          </cell>
          <cell r="J727" t="str">
            <v>BANK ACCOUNTS- CURRENT</v>
          </cell>
        </row>
        <row r="728">
          <cell r="A728" t="str">
            <v>A702094</v>
          </cell>
          <cell r="B728" t="str">
            <v>Corporation Bank Sikandarpur Gurgaon</v>
          </cell>
          <cell r="C728" t="str">
            <v>INR</v>
          </cell>
          <cell r="D728" t="str">
            <v>ASSET</v>
          </cell>
          <cell r="E728" t="str">
            <v>BALANCE SHEET</v>
          </cell>
          <cell r="F728" t="str">
            <v>BANK CASH PTT A/C</v>
          </cell>
          <cell r="G728" t="str">
            <v/>
          </cell>
          <cell r="H728" t="str">
            <v>CURRENT ASSETS, LOANS AND ADVANCES</v>
          </cell>
          <cell r="I728" t="str">
            <v>CASH AND BANK BALANCES</v>
          </cell>
          <cell r="J728" t="str">
            <v>BANK ACCOUNTS- CURRENT</v>
          </cell>
        </row>
        <row r="729">
          <cell r="A729" t="str">
            <v>A702095</v>
          </cell>
          <cell r="B729" t="str">
            <v>Corporation Bank Sikandarpur Gurgaon</v>
          </cell>
          <cell r="C729" t="str">
            <v>INR</v>
          </cell>
          <cell r="D729" t="str">
            <v>ASSET</v>
          </cell>
          <cell r="E729" t="str">
            <v>BALANCE SHEET</v>
          </cell>
          <cell r="F729" t="str">
            <v>BANK CASH PTT A/C</v>
          </cell>
          <cell r="G729" t="str">
            <v/>
          </cell>
          <cell r="H729" t="str">
            <v>CURRENT ASSETS, LOANS AND ADVANCES</v>
          </cell>
          <cell r="I729" t="str">
            <v>CASH AND BANK BALANCES</v>
          </cell>
          <cell r="J729" t="str">
            <v>BANK ACCOUNTS- CURRENT</v>
          </cell>
        </row>
        <row r="730">
          <cell r="A730" t="str">
            <v>A702096</v>
          </cell>
          <cell r="B730" t="str">
            <v>Bharat Overseas Bank Shopping Mall Gurg.</v>
          </cell>
          <cell r="C730" t="str">
            <v>INR</v>
          </cell>
          <cell r="D730" t="str">
            <v>ASSET</v>
          </cell>
          <cell r="E730" t="str">
            <v>BALANCE SHEET</v>
          </cell>
          <cell r="F730" t="str">
            <v>BANK CASH PTT A/C</v>
          </cell>
          <cell r="G730" t="str">
            <v/>
          </cell>
          <cell r="H730" t="str">
            <v>CURRENT ASSETS, LOANS AND ADVANCES</v>
          </cell>
          <cell r="I730" t="str">
            <v>CASH AND BANK BALANCES</v>
          </cell>
          <cell r="J730" t="str">
            <v>BANK ACCOUNTS- CURRENT</v>
          </cell>
        </row>
        <row r="731">
          <cell r="A731" t="str">
            <v>A702097</v>
          </cell>
          <cell r="B731" t="str">
            <v>HDFC Bank Shopping Mall Gurgaon</v>
          </cell>
          <cell r="C731" t="str">
            <v>INR</v>
          </cell>
          <cell r="D731" t="str">
            <v>ASSET</v>
          </cell>
          <cell r="E731" t="str">
            <v>BALANCE SHEET</v>
          </cell>
          <cell r="F731" t="str">
            <v>BANK CASH PTT A/C</v>
          </cell>
          <cell r="G731" t="str">
            <v/>
          </cell>
          <cell r="H731" t="str">
            <v>CURRENT ASSETS, LOANS AND ADVANCES</v>
          </cell>
          <cell r="I731" t="str">
            <v>CASH AND BANK BALANCES</v>
          </cell>
          <cell r="J731" t="str">
            <v>BANK ACCOUNTS- CURRENT</v>
          </cell>
        </row>
        <row r="732">
          <cell r="A732" t="str">
            <v>A702098</v>
          </cell>
          <cell r="B732" t="str">
            <v>SBI Sikandarpur Gurgaon</v>
          </cell>
          <cell r="C732" t="str">
            <v>INR</v>
          </cell>
          <cell r="D732" t="str">
            <v>ASSET</v>
          </cell>
          <cell r="E732" t="str">
            <v>BALANCE SHEET</v>
          </cell>
          <cell r="F732" t="str">
            <v>BANK CASH PTT A/C</v>
          </cell>
          <cell r="G732" t="str">
            <v/>
          </cell>
          <cell r="H732" t="str">
            <v>CURRENT ASSETS, LOANS AND ADVANCES</v>
          </cell>
          <cell r="I732" t="str">
            <v>CASH AND BANK BALANCES</v>
          </cell>
          <cell r="J732" t="str">
            <v>BANK ACCOUNTS- CURRENT</v>
          </cell>
        </row>
        <row r="733">
          <cell r="A733" t="str">
            <v>A702099</v>
          </cell>
          <cell r="B733" t="str">
            <v>BANK INTERIM ACCOUNT</v>
          </cell>
          <cell r="C733" t="str">
            <v>INR</v>
          </cell>
          <cell r="D733" t="str">
            <v>ASSET</v>
          </cell>
          <cell r="E733" t="str">
            <v>BALANCE SHEET</v>
          </cell>
          <cell r="F733" t="str">
            <v>BANK CASH PTT A/C</v>
          </cell>
          <cell r="G733" t="str">
            <v/>
          </cell>
          <cell r="H733" t="str">
            <v>CURRENT ASSETS, LOANS AND ADVANCES</v>
          </cell>
          <cell r="I733" t="str">
            <v>CASH AND BANK BALANCES</v>
          </cell>
          <cell r="J733" t="str">
            <v>BANK ACCOUNTS- CURRENT</v>
          </cell>
        </row>
        <row r="734">
          <cell r="A734" t="str">
            <v>A702100</v>
          </cell>
          <cell r="B734" t="str">
            <v>UTI Bank Hyderabad</v>
          </cell>
          <cell r="C734" t="str">
            <v>INR</v>
          </cell>
          <cell r="D734" t="str">
            <v>ASSET</v>
          </cell>
          <cell r="E734" t="str">
            <v>BALANCE SHEET</v>
          </cell>
          <cell r="F734" t="str">
            <v>BANK CASH PTT A/C</v>
          </cell>
          <cell r="G734" t="str">
            <v/>
          </cell>
          <cell r="H734" t="str">
            <v>CURRENT ASSETS, LOANS AND ADVANCES</v>
          </cell>
          <cell r="I734" t="str">
            <v>CASH AND BANK BALANCES</v>
          </cell>
          <cell r="J734" t="str">
            <v>BANK ACCOUNTS- CURRENT</v>
          </cell>
        </row>
        <row r="735">
          <cell r="A735" t="str">
            <v>A702101</v>
          </cell>
          <cell r="B735" t="str">
            <v>UTI Bank Bangalore</v>
          </cell>
          <cell r="C735" t="str">
            <v>INR</v>
          </cell>
          <cell r="D735" t="str">
            <v>ASSET</v>
          </cell>
          <cell r="E735" t="str">
            <v>BALANCE SHEET</v>
          </cell>
          <cell r="F735" t="str">
            <v>BANK CASH PTT A/C</v>
          </cell>
          <cell r="G735" t="str">
            <v/>
          </cell>
          <cell r="H735" t="str">
            <v>CURRENT ASSETS, LOANS AND ADVANCES</v>
          </cell>
          <cell r="I735" t="str">
            <v>CASH AND BANK BALANCES</v>
          </cell>
          <cell r="J735" t="str">
            <v>BANK ACCOUNTS- CURRENT</v>
          </cell>
        </row>
        <row r="736">
          <cell r="A736" t="str">
            <v>A702102</v>
          </cell>
          <cell r="B736" t="str">
            <v>Corporation Bank Sikandarpur Gurgaon</v>
          </cell>
          <cell r="C736" t="str">
            <v>INR</v>
          </cell>
          <cell r="D736" t="str">
            <v>ASSET</v>
          </cell>
          <cell r="E736" t="str">
            <v>BALANCE SHEET</v>
          </cell>
          <cell r="F736" t="str">
            <v>BANK CASH PTT A/C</v>
          </cell>
          <cell r="G736" t="str">
            <v/>
          </cell>
          <cell r="H736" t="str">
            <v>CURRENT ASSETS, LOANS AND ADVANCES</v>
          </cell>
          <cell r="I736" t="str">
            <v>CASH AND BANK BALANCES</v>
          </cell>
          <cell r="J736" t="str">
            <v>BANK ACCOUNTS- CURRENT</v>
          </cell>
        </row>
        <row r="737">
          <cell r="A737" t="str">
            <v>A702103</v>
          </cell>
          <cell r="B737" t="str">
            <v>Corporation Bank Sikandarpur Gurgaon</v>
          </cell>
          <cell r="C737" t="str">
            <v>INR</v>
          </cell>
          <cell r="D737" t="str">
            <v>ASSET</v>
          </cell>
          <cell r="E737" t="str">
            <v>BALANCE SHEET</v>
          </cell>
          <cell r="F737" t="str">
            <v>BANK CASH PTT A/C</v>
          </cell>
          <cell r="G737" t="str">
            <v/>
          </cell>
          <cell r="H737" t="str">
            <v>CURRENT ASSETS, LOANS AND ADVANCES</v>
          </cell>
          <cell r="I737" t="str">
            <v>CASH AND BANK BALANCES</v>
          </cell>
          <cell r="J737" t="str">
            <v>BANK ACCOUNTS- CURRENT</v>
          </cell>
        </row>
        <row r="738">
          <cell r="A738" t="str">
            <v>A702104</v>
          </cell>
          <cell r="B738" t="str">
            <v>Corporation Bank Sikandarpur Gurgaon</v>
          </cell>
          <cell r="C738" t="str">
            <v>INR</v>
          </cell>
          <cell r="D738" t="str">
            <v>ASSET</v>
          </cell>
          <cell r="E738" t="str">
            <v>BALANCE SHEET</v>
          </cell>
          <cell r="F738" t="str">
            <v>BANK CASH PTT A/C</v>
          </cell>
          <cell r="G738" t="str">
            <v/>
          </cell>
          <cell r="H738" t="str">
            <v>CURRENT ASSETS, LOANS AND ADVANCES</v>
          </cell>
          <cell r="I738" t="str">
            <v>CASH AND BANK BALANCES</v>
          </cell>
          <cell r="J738" t="str">
            <v>BANK ACCOUNTS- CURRENT</v>
          </cell>
        </row>
        <row r="739">
          <cell r="A739" t="str">
            <v>A702105</v>
          </cell>
          <cell r="B739" t="str">
            <v>Corporation Bank Sikandarpur Gurgaon</v>
          </cell>
          <cell r="C739" t="str">
            <v>INR</v>
          </cell>
          <cell r="D739" t="str">
            <v>ASSET</v>
          </cell>
          <cell r="E739" t="str">
            <v>BALANCE SHEET</v>
          </cell>
          <cell r="F739" t="str">
            <v>BANK CASH PTT A/C</v>
          </cell>
          <cell r="G739" t="str">
            <v/>
          </cell>
          <cell r="H739" t="str">
            <v>CURRENT ASSETS, LOANS AND ADVANCES</v>
          </cell>
          <cell r="I739" t="str">
            <v>CASH AND BANK BALANCES</v>
          </cell>
          <cell r="J739" t="str">
            <v>BANK ACCOUNTS- CURRENT</v>
          </cell>
        </row>
        <row r="740">
          <cell r="A740" t="str">
            <v>A702106</v>
          </cell>
          <cell r="B740" t="str">
            <v>Corporation Bank Sikandarpur Gurgaon</v>
          </cell>
          <cell r="C740" t="str">
            <v>INR</v>
          </cell>
          <cell r="D740" t="str">
            <v>ASSET</v>
          </cell>
          <cell r="E740" t="str">
            <v>BALANCE SHEET</v>
          </cell>
          <cell r="F740" t="str">
            <v>BANK CASH PTT A/C</v>
          </cell>
          <cell r="G740" t="str">
            <v/>
          </cell>
          <cell r="H740" t="str">
            <v>CURRENT ASSETS, LOANS AND ADVANCES</v>
          </cell>
          <cell r="I740" t="str">
            <v>CASH AND BANK BALANCES</v>
          </cell>
          <cell r="J740" t="str">
            <v>BANK ACCOUNTS- CURRENT</v>
          </cell>
        </row>
        <row r="741">
          <cell r="A741" t="str">
            <v>A702107</v>
          </cell>
          <cell r="B741" t="str">
            <v>Corporation Bank Sikandarpur Gurgaon</v>
          </cell>
          <cell r="C741" t="str">
            <v>INR</v>
          </cell>
          <cell r="D741" t="str">
            <v>ASSET</v>
          </cell>
          <cell r="E741" t="str">
            <v>BALANCE SHEET</v>
          </cell>
          <cell r="F741" t="str">
            <v>BANK CASH PTT A/C</v>
          </cell>
          <cell r="G741" t="str">
            <v/>
          </cell>
          <cell r="H741" t="str">
            <v>CURRENT ASSETS, LOANS AND ADVANCES</v>
          </cell>
          <cell r="I741" t="str">
            <v>CASH AND BANK BALANCES</v>
          </cell>
          <cell r="J741" t="str">
            <v>BANK ACCOUNTS- CURRENT</v>
          </cell>
        </row>
        <row r="742">
          <cell r="A742" t="str">
            <v>A702108</v>
          </cell>
          <cell r="B742" t="str">
            <v>Corporation Bank Sikandarpur Gurgaon</v>
          </cell>
          <cell r="C742" t="str">
            <v>INR</v>
          </cell>
          <cell r="D742" t="str">
            <v>ASSET</v>
          </cell>
          <cell r="E742" t="str">
            <v>BALANCE SHEET</v>
          </cell>
          <cell r="F742" t="str">
            <v>BANK CASH PTT A/C</v>
          </cell>
          <cell r="G742" t="str">
            <v/>
          </cell>
          <cell r="H742" t="str">
            <v>CURRENT ASSETS, LOANS AND ADVANCES</v>
          </cell>
          <cell r="I742" t="str">
            <v>CASH AND BANK BALANCES</v>
          </cell>
          <cell r="J742" t="str">
            <v>BANK ACCOUNTS- CURRENT</v>
          </cell>
        </row>
        <row r="743">
          <cell r="A743" t="str">
            <v>A702109</v>
          </cell>
          <cell r="B743" t="str">
            <v>Corporation Bank Sikandarpur Gurgaon</v>
          </cell>
          <cell r="C743" t="str">
            <v>INR</v>
          </cell>
          <cell r="D743" t="str">
            <v>ASSET</v>
          </cell>
          <cell r="E743" t="str">
            <v>BALANCE SHEET</v>
          </cell>
          <cell r="F743" t="str">
            <v>BANK CASH PTT A/C</v>
          </cell>
          <cell r="G743" t="str">
            <v/>
          </cell>
          <cell r="H743" t="str">
            <v>CURRENT ASSETS, LOANS AND ADVANCES</v>
          </cell>
          <cell r="I743" t="str">
            <v>CASH AND BANK BALANCES</v>
          </cell>
          <cell r="J743" t="str">
            <v>BANK ACCOUNTS- CURRENT</v>
          </cell>
        </row>
        <row r="744">
          <cell r="A744" t="str">
            <v>A702110</v>
          </cell>
          <cell r="B744" t="str">
            <v>Corporation Bank Sikandarpur Gurgaon</v>
          </cell>
          <cell r="C744" t="str">
            <v>INR</v>
          </cell>
          <cell r="D744" t="str">
            <v>ASSET</v>
          </cell>
          <cell r="E744" t="str">
            <v>BALANCE SHEET</v>
          </cell>
          <cell r="F744" t="str">
            <v>BANK CASH PTT A/C</v>
          </cell>
          <cell r="G744" t="str">
            <v/>
          </cell>
          <cell r="H744" t="str">
            <v>CURRENT ASSETS, LOANS AND ADVANCES</v>
          </cell>
          <cell r="I744" t="str">
            <v>CASH AND BANK BALANCES</v>
          </cell>
          <cell r="J744" t="str">
            <v>BANK ACCOUNTS- CURRENT</v>
          </cell>
        </row>
        <row r="745">
          <cell r="A745" t="str">
            <v>A702111</v>
          </cell>
          <cell r="B745" t="str">
            <v>HDFC Bank Shopping Mall Gurgaon</v>
          </cell>
          <cell r="C745" t="str">
            <v>INR</v>
          </cell>
          <cell r="D745" t="str">
            <v>ASSET</v>
          </cell>
          <cell r="E745" t="str">
            <v>BALANCE SHEET</v>
          </cell>
          <cell r="F745" t="str">
            <v>BANK CASH PTT A/C</v>
          </cell>
          <cell r="G745" t="str">
            <v/>
          </cell>
          <cell r="H745" t="str">
            <v>CURRENT ASSETS, LOANS AND ADVANCES</v>
          </cell>
          <cell r="I745" t="str">
            <v>CASH AND BANK BALANCES</v>
          </cell>
          <cell r="J745" t="str">
            <v>BANK ACCOUNTS- CURRENT</v>
          </cell>
        </row>
        <row r="746">
          <cell r="A746" t="str">
            <v>A702112</v>
          </cell>
          <cell r="B746" t="str">
            <v>HDFC Bank Shopping Mall Gurgaon</v>
          </cell>
          <cell r="C746" t="str">
            <v>INR</v>
          </cell>
          <cell r="D746" t="str">
            <v>ASSET</v>
          </cell>
          <cell r="E746" t="str">
            <v>BALANCE SHEET</v>
          </cell>
          <cell r="F746" t="str">
            <v>BANK CASH PTT A/C</v>
          </cell>
          <cell r="G746" t="str">
            <v/>
          </cell>
          <cell r="H746" t="str">
            <v>CURRENT ASSETS, LOANS AND ADVANCES</v>
          </cell>
          <cell r="I746" t="str">
            <v>CASH AND BANK BALANCES</v>
          </cell>
          <cell r="J746" t="str">
            <v>BANK ACCOUNTS- CURRENT</v>
          </cell>
        </row>
        <row r="747">
          <cell r="A747" t="str">
            <v>A702113</v>
          </cell>
          <cell r="B747" t="str">
            <v>HDFC Bank Shopping Mall Gurgaon</v>
          </cell>
          <cell r="C747" t="str">
            <v>INR</v>
          </cell>
          <cell r="D747" t="str">
            <v>ASSET</v>
          </cell>
          <cell r="E747" t="str">
            <v>BALANCE SHEET</v>
          </cell>
          <cell r="F747" t="str">
            <v>BANK CASH PTT A/C</v>
          </cell>
          <cell r="G747" t="str">
            <v/>
          </cell>
          <cell r="H747" t="str">
            <v>CURRENT ASSETS, LOANS AND ADVANCES</v>
          </cell>
          <cell r="I747" t="str">
            <v>CASH AND BANK BALANCES</v>
          </cell>
          <cell r="J747" t="str">
            <v>BANK ACCOUNTS- CURRENT</v>
          </cell>
        </row>
        <row r="748">
          <cell r="A748" t="str">
            <v>A702114</v>
          </cell>
          <cell r="B748" t="str">
            <v>SBI Qutab Plaza Ph-1</v>
          </cell>
          <cell r="C748" t="str">
            <v>INR</v>
          </cell>
          <cell r="D748" t="str">
            <v>ASSET</v>
          </cell>
          <cell r="E748" t="str">
            <v>BALANCE SHEET</v>
          </cell>
          <cell r="F748" t="str">
            <v>BANK CASH PTT A/C</v>
          </cell>
          <cell r="G748" t="str">
            <v/>
          </cell>
          <cell r="H748" t="str">
            <v>CURRENT ASSETS, LOANS AND ADVANCES</v>
          </cell>
          <cell r="I748" t="str">
            <v>CASH AND BANK BALANCES</v>
          </cell>
          <cell r="J748" t="str">
            <v>BANK ACCOUNTS- CURRENT</v>
          </cell>
        </row>
        <row r="749">
          <cell r="A749" t="str">
            <v>A702115</v>
          </cell>
          <cell r="B749" t="str">
            <v>SBI Sikandarpur Gurgaon</v>
          </cell>
          <cell r="C749" t="str">
            <v>INR</v>
          </cell>
          <cell r="D749" t="str">
            <v>ASSET</v>
          </cell>
          <cell r="E749" t="str">
            <v>BALANCE SHEET</v>
          </cell>
          <cell r="F749" t="str">
            <v>BANK CASH PTT A/C</v>
          </cell>
          <cell r="G749" t="str">
            <v/>
          </cell>
          <cell r="H749" t="str">
            <v>CURRENT ASSETS, LOANS AND ADVANCES</v>
          </cell>
          <cell r="I749" t="str">
            <v>CASH AND BANK BALANCES</v>
          </cell>
          <cell r="J749" t="str">
            <v>BANK ACCOUNTS- CURRENT</v>
          </cell>
        </row>
        <row r="750">
          <cell r="A750" t="str">
            <v>A702116</v>
          </cell>
          <cell r="B750" t="str">
            <v>ICICI Bank Qutab Plaza Ph1 Gurgaon</v>
          </cell>
          <cell r="C750" t="str">
            <v>INR</v>
          </cell>
          <cell r="D750" t="str">
            <v>ASSET</v>
          </cell>
          <cell r="E750" t="str">
            <v>BALANCE SHEET</v>
          </cell>
          <cell r="F750" t="str">
            <v>BANK CASH PTT A/C</v>
          </cell>
          <cell r="G750" t="str">
            <v/>
          </cell>
          <cell r="H750" t="str">
            <v>CURRENT ASSETS, LOANS AND ADVANCES</v>
          </cell>
          <cell r="I750" t="str">
            <v>CASH AND BANK BALANCES</v>
          </cell>
          <cell r="J750" t="str">
            <v>BANK ACCOUNTS- CURRENT</v>
          </cell>
        </row>
        <row r="751">
          <cell r="A751" t="str">
            <v>A702117</v>
          </cell>
          <cell r="B751" t="str">
            <v>ICICI Bank - Chandigarh</v>
          </cell>
          <cell r="C751" t="str">
            <v>INR</v>
          </cell>
          <cell r="D751" t="str">
            <v>ASSET</v>
          </cell>
          <cell r="E751" t="str">
            <v>BALANCE SHEET</v>
          </cell>
          <cell r="F751" t="str">
            <v>BANK CASH PTT A/C</v>
          </cell>
          <cell r="G751" t="str">
            <v/>
          </cell>
          <cell r="H751" t="str">
            <v>CURRENT ASSETS, LOANS AND ADVANCES</v>
          </cell>
          <cell r="I751" t="str">
            <v>CASH AND BANK BALANCES</v>
          </cell>
          <cell r="J751" t="str">
            <v>BANK ACCOUNTS- CURRENT</v>
          </cell>
        </row>
        <row r="752">
          <cell r="A752" t="str">
            <v>A702118</v>
          </cell>
          <cell r="B752" t="str">
            <v>STATE BANK OF INDIA - KOLKATA</v>
          </cell>
          <cell r="C752" t="str">
            <v>INR</v>
          </cell>
          <cell r="D752" t="str">
            <v>ASSET</v>
          </cell>
          <cell r="E752" t="str">
            <v>BALANCE SHEET</v>
          </cell>
          <cell r="F752" t="str">
            <v>BANK CASH PTT A/C</v>
          </cell>
          <cell r="G752" t="str">
            <v/>
          </cell>
          <cell r="H752" t="str">
            <v>CURRENT ASSETS, LOANS AND ADVANCES</v>
          </cell>
          <cell r="I752" t="str">
            <v>CASH AND BANK BALANCES</v>
          </cell>
          <cell r="J752" t="str">
            <v>BANK ACCOUNTS- CURRENT</v>
          </cell>
        </row>
        <row r="753">
          <cell r="A753" t="str">
            <v>A702119</v>
          </cell>
          <cell r="B753" t="str">
            <v>Bank of India Khan Market</v>
          </cell>
          <cell r="C753" t="str">
            <v>INR</v>
          </cell>
          <cell r="D753" t="str">
            <v>ASSET</v>
          </cell>
          <cell r="E753" t="str">
            <v>BALANCE SHEET</v>
          </cell>
          <cell r="F753" t="str">
            <v>BANK CASH PTT A/C</v>
          </cell>
          <cell r="G753" t="str">
            <v/>
          </cell>
          <cell r="H753" t="str">
            <v>CURRENT ASSETS, LOANS AND ADVANCES</v>
          </cell>
          <cell r="I753" t="str">
            <v>CASH AND BANK BALANCES</v>
          </cell>
          <cell r="J753" t="str">
            <v>BANK ACCOUNTS- CURRENT</v>
          </cell>
        </row>
        <row r="754">
          <cell r="A754" t="str">
            <v>A702120</v>
          </cell>
          <cell r="B754" t="str">
            <v>ICICI Bank 9A CP</v>
          </cell>
          <cell r="C754" t="str">
            <v>INR</v>
          </cell>
          <cell r="D754" t="str">
            <v>ASSET</v>
          </cell>
          <cell r="E754" t="str">
            <v>BALANCE SHEET</v>
          </cell>
          <cell r="F754" t="str">
            <v>BANK CASH PTT A/C</v>
          </cell>
          <cell r="G754" t="str">
            <v/>
          </cell>
          <cell r="H754" t="str">
            <v>CURRENT ASSETS, LOANS AND ADVANCES</v>
          </cell>
          <cell r="I754" t="str">
            <v>CASH AND BANK BALANCES</v>
          </cell>
          <cell r="J754" t="str">
            <v>BANK ACCOUNTS- CURRENT</v>
          </cell>
        </row>
        <row r="755">
          <cell r="A755" t="str">
            <v>A702121</v>
          </cell>
          <cell r="B755" t="str">
            <v>ICICI Bank 9A CP</v>
          </cell>
          <cell r="C755" t="str">
            <v>INR</v>
          </cell>
          <cell r="D755" t="str">
            <v>ASSET</v>
          </cell>
          <cell r="E755" t="str">
            <v>BALANCE SHEET</v>
          </cell>
          <cell r="F755" t="str">
            <v>BANK CASH PTT A/C</v>
          </cell>
          <cell r="G755" t="str">
            <v/>
          </cell>
          <cell r="H755" t="str">
            <v>CURRENT ASSETS, LOANS AND ADVANCES</v>
          </cell>
          <cell r="I755" t="str">
            <v>CASH AND BANK BALANCES</v>
          </cell>
          <cell r="J755" t="str">
            <v>BANK ACCOUNTS- CURRENT</v>
          </cell>
        </row>
        <row r="756">
          <cell r="A756" t="str">
            <v>A702122</v>
          </cell>
          <cell r="B756" t="str">
            <v>ICICI Bank 9A CP</v>
          </cell>
          <cell r="C756" t="str">
            <v>INR</v>
          </cell>
          <cell r="D756" t="str">
            <v>ASSET</v>
          </cell>
          <cell r="E756" t="str">
            <v>BALANCE SHEET</v>
          </cell>
          <cell r="F756" t="str">
            <v>BANK CASH PTT A/C</v>
          </cell>
          <cell r="G756" t="str">
            <v/>
          </cell>
          <cell r="H756" t="str">
            <v>CURRENT ASSETS, LOANS AND ADVANCES</v>
          </cell>
          <cell r="I756" t="str">
            <v>CASH AND BANK BALANCES</v>
          </cell>
          <cell r="J756" t="str">
            <v>BANK ACCOUNTS- CURRENT</v>
          </cell>
        </row>
        <row r="757">
          <cell r="A757" t="str">
            <v>A702123</v>
          </cell>
          <cell r="B757" t="str">
            <v>UTI Escro A/C</v>
          </cell>
          <cell r="C757" t="str">
            <v>INR</v>
          </cell>
          <cell r="D757" t="str">
            <v>ASSET</v>
          </cell>
          <cell r="E757" t="str">
            <v>BALANCE SHEET</v>
          </cell>
          <cell r="F757" t="str">
            <v>BANK CASH PTT A/C</v>
          </cell>
          <cell r="G757" t="str">
            <v/>
          </cell>
          <cell r="H757" t="str">
            <v>CURRENT ASSETS, LOANS AND ADVANCES</v>
          </cell>
          <cell r="I757" t="str">
            <v>CASH AND BANK BALANCES</v>
          </cell>
          <cell r="J757" t="str">
            <v>BANK ACCOUNTS- CURRENT</v>
          </cell>
        </row>
        <row r="758">
          <cell r="A758" t="str">
            <v>A702124</v>
          </cell>
          <cell r="B758" t="str">
            <v>ING Vysya Escro A/C</v>
          </cell>
          <cell r="C758" t="str">
            <v>INR</v>
          </cell>
          <cell r="D758" t="str">
            <v>ASSET</v>
          </cell>
          <cell r="E758" t="str">
            <v>BALANCE SHEET</v>
          </cell>
          <cell r="F758" t="str">
            <v>BANK CASH PTT A/C</v>
          </cell>
          <cell r="G758" t="str">
            <v/>
          </cell>
          <cell r="H758" t="str">
            <v>CURRENT ASSETS, LOANS AND ADVANCES</v>
          </cell>
          <cell r="I758" t="str">
            <v>CASH AND BANK BALANCES</v>
          </cell>
          <cell r="J758" t="str">
            <v>BANK ACCOUNTS- CURRENT</v>
          </cell>
        </row>
        <row r="759">
          <cell r="A759" t="str">
            <v>A702125</v>
          </cell>
          <cell r="B759" t="str">
            <v>HDFC Bank Shopping Mall Gurgaon</v>
          </cell>
          <cell r="C759" t="str">
            <v>INR</v>
          </cell>
          <cell r="D759" t="str">
            <v>ASSET</v>
          </cell>
          <cell r="E759" t="str">
            <v>BALANCE SHEET</v>
          </cell>
          <cell r="F759" t="str">
            <v>BANK CASH PTT A/C</v>
          </cell>
          <cell r="G759" t="str">
            <v/>
          </cell>
          <cell r="H759" t="str">
            <v>CURRENT ASSETS, LOANS AND ADVANCES</v>
          </cell>
          <cell r="I759" t="str">
            <v>CASH AND BANK BALANCES</v>
          </cell>
          <cell r="J759" t="str">
            <v>BANK ACCOUNTS- CURRENT</v>
          </cell>
        </row>
        <row r="760">
          <cell r="A760" t="str">
            <v>A702126</v>
          </cell>
          <cell r="B760" t="str">
            <v>HDFC Bank Salt Lake City Kolkota</v>
          </cell>
          <cell r="C760" t="str">
            <v>INR</v>
          </cell>
          <cell r="D760" t="str">
            <v>ASSET</v>
          </cell>
          <cell r="E760" t="str">
            <v>BALANCE SHEET</v>
          </cell>
          <cell r="F760" t="str">
            <v>BANK CASH PTT A/C</v>
          </cell>
          <cell r="G760" t="str">
            <v/>
          </cell>
          <cell r="H760" t="str">
            <v>CURRENT ASSETS, LOANS AND ADVANCES</v>
          </cell>
          <cell r="I760" t="str">
            <v>CASH AND BANK BALANCES</v>
          </cell>
          <cell r="J760" t="str">
            <v>BANK ACCOUNTS- CURRENT</v>
          </cell>
        </row>
        <row r="761">
          <cell r="A761" t="str">
            <v>A702127</v>
          </cell>
          <cell r="B761" t="str">
            <v>Centurion Bank of Punjab CP</v>
          </cell>
          <cell r="C761" t="str">
            <v>INR</v>
          </cell>
          <cell r="D761" t="str">
            <v>ASSET</v>
          </cell>
          <cell r="E761" t="str">
            <v>BALANCE SHEET</v>
          </cell>
          <cell r="F761" t="str">
            <v>BANK CASH PTT A/C</v>
          </cell>
          <cell r="G761" t="str">
            <v/>
          </cell>
          <cell r="H761" t="str">
            <v>CURRENT ASSETS, LOANS AND ADVANCES</v>
          </cell>
          <cell r="I761" t="str">
            <v>CASH AND BANK BALANCES</v>
          </cell>
          <cell r="J761" t="str">
            <v>BANK ACCOUNTS- CURRENT</v>
          </cell>
        </row>
        <row r="762">
          <cell r="A762" t="str">
            <v>A702128</v>
          </cell>
          <cell r="B762" t="str">
            <v>ICICI Bank Mylapore Chennai</v>
          </cell>
          <cell r="C762" t="str">
            <v>INR</v>
          </cell>
          <cell r="D762" t="str">
            <v>ASSET</v>
          </cell>
          <cell r="E762" t="str">
            <v>BALANCE SHEET</v>
          </cell>
          <cell r="F762" t="str">
            <v>BANK CASH PTT A/C</v>
          </cell>
          <cell r="G762" t="str">
            <v/>
          </cell>
          <cell r="H762" t="str">
            <v>CURRENT ASSETS, LOANS AND ADVANCES</v>
          </cell>
          <cell r="I762" t="str">
            <v>CASH AND BANK BALANCES</v>
          </cell>
          <cell r="J762" t="str">
            <v>BANK ACCOUNTS- CURRENT</v>
          </cell>
        </row>
        <row r="763">
          <cell r="A763" t="str">
            <v>A702129</v>
          </cell>
          <cell r="B763" t="str">
            <v>ICICI Sec 54 Gurgaon</v>
          </cell>
          <cell r="C763" t="str">
            <v>INR</v>
          </cell>
          <cell r="D763" t="str">
            <v>ASSET</v>
          </cell>
          <cell r="E763" t="str">
            <v>BALANCE SHEET</v>
          </cell>
          <cell r="F763" t="str">
            <v>BANK CASH PTT A/C</v>
          </cell>
          <cell r="G763" t="str">
            <v/>
          </cell>
          <cell r="H763" t="str">
            <v>CURRENT ASSETS, LOANS AND ADVANCES</v>
          </cell>
          <cell r="I763" t="str">
            <v>CASH AND BANK BALANCES</v>
          </cell>
          <cell r="J763" t="str">
            <v>BANK ACCOUNTS- CURRENT</v>
          </cell>
        </row>
        <row r="764">
          <cell r="A764" t="str">
            <v>A702130</v>
          </cell>
          <cell r="B764" t="str">
            <v>Central Bank of India Janpath</v>
          </cell>
          <cell r="C764" t="str">
            <v>INR</v>
          </cell>
          <cell r="D764" t="str">
            <v>ASSET</v>
          </cell>
          <cell r="E764" t="str">
            <v>BALANCE SHEET</v>
          </cell>
          <cell r="F764" t="str">
            <v>BANK CASH PTT A/C</v>
          </cell>
          <cell r="G764" t="str">
            <v/>
          </cell>
          <cell r="H764" t="str">
            <v>CURRENT ASSETS, LOANS AND ADVANCES</v>
          </cell>
          <cell r="I764" t="str">
            <v>CASH AND BANK BALANCES</v>
          </cell>
          <cell r="J764" t="str">
            <v>BANK ACCOUNTS- CURRENT</v>
          </cell>
        </row>
        <row r="765">
          <cell r="A765" t="str">
            <v>A702131</v>
          </cell>
          <cell r="B765" t="str">
            <v>Bank of India Janpath</v>
          </cell>
          <cell r="C765" t="str">
            <v>INR</v>
          </cell>
          <cell r="D765" t="str">
            <v>ASSET</v>
          </cell>
          <cell r="E765" t="str">
            <v>BALANCE SHEET</v>
          </cell>
          <cell r="F765" t="str">
            <v>BANK CASH PTT A/C</v>
          </cell>
          <cell r="G765" t="str">
            <v/>
          </cell>
          <cell r="H765" t="str">
            <v>CURRENT ASSETS, LOANS AND ADVANCES</v>
          </cell>
          <cell r="I765" t="str">
            <v>CASH AND BANK BALANCES</v>
          </cell>
          <cell r="J765" t="str">
            <v>BANK ACCOUNTS- CURRENT</v>
          </cell>
        </row>
        <row r="766">
          <cell r="A766" t="str">
            <v>A702132</v>
          </cell>
          <cell r="B766" t="str">
            <v>ICICI Bank Kochi</v>
          </cell>
          <cell r="C766" t="str">
            <v>INR</v>
          </cell>
          <cell r="D766" t="str">
            <v>ASSET</v>
          </cell>
          <cell r="E766" t="str">
            <v>BALANCE SHEET</v>
          </cell>
          <cell r="F766" t="str">
            <v>BANK CASH PTT A/C</v>
          </cell>
          <cell r="G766" t="str">
            <v/>
          </cell>
          <cell r="H766" t="str">
            <v>CURRENT ASSETS, LOANS AND ADVANCES</v>
          </cell>
          <cell r="I766" t="str">
            <v>CASH AND BANK BALANCES</v>
          </cell>
          <cell r="J766" t="str">
            <v>BANK ACCOUNTS- CURRENT</v>
          </cell>
        </row>
        <row r="767">
          <cell r="A767" t="str">
            <v>A702133</v>
          </cell>
          <cell r="B767" t="str">
            <v>ICICI Bank Kochi (Current A/c)</v>
          </cell>
          <cell r="C767" t="str">
            <v>INR</v>
          </cell>
          <cell r="D767" t="str">
            <v>ASSET</v>
          </cell>
          <cell r="E767" t="str">
            <v>BALANCE SHEET</v>
          </cell>
          <cell r="F767" t="str">
            <v>BANK CASH PTT A/C</v>
          </cell>
          <cell r="G767" t="str">
            <v/>
          </cell>
          <cell r="H767" t="str">
            <v>CURRENT ASSETS, LOANS AND ADVANCES</v>
          </cell>
          <cell r="I767" t="str">
            <v>CASH AND BANK BALANCES</v>
          </cell>
          <cell r="J767" t="str">
            <v>BANK ACCOUNTS- CURRENT</v>
          </cell>
        </row>
        <row r="768">
          <cell r="A768" t="str">
            <v>A702134</v>
          </cell>
          <cell r="B768" t="str">
            <v>ICICI BANK SALT LAKE CITY</v>
          </cell>
          <cell r="C768" t="str">
            <v>INR</v>
          </cell>
          <cell r="D768" t="str">
            <v>ASSET</v>
          </cell>
          <cell r="E768" t="str">
            <v>BALANCE SHEET</v>
          </cell>
          <cell r="F768" t="str">
            <v>BANK CASH PTT A/C</v>
          </cell>
          <cell r="G768" t="str">
            <v/>
          </cell>
          <cell r="H768" t="str">
            <v>CURRENT ASSETS, LOANS AND ADVANCES</v>
          </cell>
          <cell r="I768" t="str">
            <v>CASH AND BANK BALANCES</v>
          </cell>
          <cell r="J768" t="str">
            <v>BANK ACCOUNTS- CURRENT</v>
          </cell>
        </row>
        <row r="769">
          <cell r="A769" t="str">
            <v>A702135</v>
          </cell>
          <cell r="B769" t="str">
            <v>CITI Bank DLF Square Gurgaon</v>
          </cell>
          <cell r="C769" t="str">
            <v>INR</v>
          </cell>
          <cell r="D769" t="str">
            <v>ASSET</v>
          </cell>
          <cell r="E769" t="str">
            <v>BALANCE SHEET</v>
          </cell>
          <cell r="F769" t="str">
            <v>BANK CASH PTT A/C</v>
          </cell>
          <cell r="G769" t="str">
            <v/>
          </cell>
          <cell r="H769" t="str">
            <v>CURRENT ASSETS, LOANS AND ADVANCES</v>
          </cell>
          <cell r="I769" t="str">
            <v>CASH AND BANK BALANCES</v>
          </cell>
          <cell r="J769" t="str">
            <v>BANK ACCOUNTS- CURRENT</v>
          </cell>
        </row>
        <row r="770">
          <cell r="A770" t="str">
            <v>A702136</v>
          </cell>
          <cell r="B770" t="str">
            <v>SBI Chandigarh</v>
          </cell>
          <cell r="C770" t="str">
            <v>INR</v>
          </cell>
          <cell r="D770" t="str">
            <v>ASSET</v>
          </cell>
          <cell r="E770" t="str">
            <v>BALANCE SHEET</v>
          </cell>
          <cell r="F770" t="str">
            <v>BANK CASH PTT A/C</v>
          </cell>
          <cell r="G770" t="str">
            <v/>
          </cell>
          <cell r="H770" t="str">
            <v>CURRENT ASSETS, LOANS AND ADVANCES</v>
          </cell>
          <cell r="I770" t="str">
            <v>CASH AND BANK BALANCES</v>
          </cell>
          <cell r="J770" t="str">
            <v>BANK ACCOUNTS- CURRENT</v>
          </cell>
        </row>
        <row r="771">
          <cell r="A771" t="str">
            <v>A702137</v>
          </cell>
          <cell r="B771" t="str">
            <v>SBI MG Road Gurgaon</v>
          </cell>
          <cell r="C771" t="str">
            <v>INR</v>
          </cell>
          <cell r="D771" t="str">
            <v>ASSET</v>
          </cell>
          <cell r="E771" t="str">
            <v>BALANCE SHEET</v>
          </cell>
          <cell r="F771" t="str">
            <v>BANK CASH PTT A/C</v>
          </cell>
          <cell r="G771" t="str">
            <v/>
          </cell>
          <cell r="H771" t="str">
            <v>CURRENT ASSETS, LOANS AND ADVANCES</v>
          </cell>
          <cell r="I771" t="str">
            <v>CASH AND BANK BALANCES</v>
          </cell>
          <cell r="J771" t="str">
            <v>BANK ACCOUNTS- CURRENT</v>
          </cell>
        </row>
        <row r="772">
          <cell r="A772" t="str">
            <v>A702138</v>
          </cell>
          <cell r="B772" t="str">
            <v>HDFC KG Marg</v>
          </cell>
          <cell r="C772" t="str">
            <v>INR</v>
          </cell>
          <cell r="D772" t="str">
            <v>ASSET</v>
          </cell>
          <cell r="E772" t="str">
            <v>BALANCE SHEET</v>
          </cell>
          <cell r="F772" t="str">
            <v>BANK CASH PTT A/C</v>
          </cell>
          <cell r="G772" t="str">
            <v/>
          </cell>
          <cell r="H772" t="str">
            <v>CURRENT ASSETS, LOANS AND ADVANCES</v>
          </cell>
          <cell r="I772" t="str">
            <v>CASH AND BANK BALANCES</v>
          </cell>
          <cell r="J772" t="str">
            <v>BANK ACCOUNTS- CURRENT</v>
          </cell>
        </row>
        <row r="773">
          <cell r="A773" t="str">
            <v>A702139</v>
          </cell>
          <cell r="B773" t="str">
            <v>CITIBANK-LRD</v>
          </cell>
          <cell r="C773" t="str">
            <v>INR</v>
          </cell>
          <cell r="D773" t="str">
            <v>ASSET</v>
          </cell>
          <cell r="E773" t="str">
            <v>BALANCE SHEET</v>
          </cell>
          <cell r="F773" t="str">
            <v>BANK CASH PTT A/C</v>
          </cell>
          <cell r="G773" t="str">
            <v/>
          </cell>
          <cell r="H773" t="str">
            <v>CURRENT ASSETS, LOANS AND ADVANCES</v>
          </cell>
          <cell r="I773" t="str">
            <v>CASH AND BANK BALANCES</v>
          </cell>
          <cell r="J773" t="str">
            <v>BANK ACCOUNTS- CURRENT</v>
          </cell>
        </row>
        <row r="774">
          <cell r="A774" t="str">
            <v>A702140</v>
          </cell>
          <cell r="B774" t="str">
            <v>CANARA BANK</v>
          </cell>
          <cell r="C774" t="str">
            <v>INR</v>
          </cell>
          <cell r="D774" t="str">
            <v>ASSET</v>
          </cell>
          <cell r="E774" t="str">
            <v>BALANCE SHEET</v>
          </cell>
          <cell r="F774" t="str">
            <v>BANK CASH PTT A/C</v>
          </cell>
          <cell r="G774" t="str">
            <v/>
          </cell>
          <cell r="H774" t="str">
            <v>CURRENT ASSETS, LOANS AND ADVANCES</v>
          </cell>
          <cell r="I774" t="str">
            <v>CASH AND BANK BALANCES</v>
          </cell>
          <cell r="J774" t="str">
            <v>BANK ACCOUNTS- CURRENT</v>
          </cell>
        </row>
        <row r="775">
          <cell r="A775" t="str">
            <v>A702141</v>
          </cell>
          <cell r="B775" t="str">
            <v>ICICI BANK</v>
          </cell>
          <cell r="C775" t="str">
            <v>INR</v>
          </cell>
          <cell r="D775" t="str">
            <v>ASSET</v>
          </cell>
          <cell r="E775" t="str">
            <v>BALANCE SHEET</v>
          </cell>
          <cell r="F775" t="str">
            <v>BANK CASH PTT A/C</v>
          </cell>
          <cell r="G775" t="str">
            <v/>
          </cell>
          <cell r="H775" t="str">
            <v>CURRENT ASSETS, LOANS AND ADVANCES</v>
          </cell>
          <cell r="I775" t="str">
            <v>CASH AND BANK BALANCES</v>
          </cell>
          <cell r="J775" t="str">
            <v>BANK ACCOUNTS- CURRENT</v>
          </cell>
        </row>
        <row r="776">
          <cell r="A776" t="str">
            <v>A702142</v>
          </cell>
          <cell r="B776" t="str">
            <v>CORPORATION BANK, SIKANDERPUR</v>
          </cell>
          <cell r="C776" t="str">
            <v>INR</v>
          </cell>
          <cell r="D776" t="str">
            <v>ASSET</v>
          </cell>
          <cell r="E776" t="str">
            <v>BALANCE SHEET</v>
          </cell>
          <cell r="F776" t="str">
            <v>BANK CASH PTT A/C</v>
          </cell>
          <cell r="G776" t="str">
            <v/>
          </cell>
          <cell r="H776" t="str">
            <v>CURRENT ASSETS, LOANS AND ADVANCES</v>
          </cell>
          <cell r="I776" t="str">
            <v>CASH AND BANK BALANCES</v>
          </cell>
          <cell r="J776" t="str">
            <v>BANK ACCOUNTS- CURRENT</v>
          </cell>
        </row>
        <row r="777">
          <cell r="A777" t="str">
            <v>A702143</v>
          </cell>
          <cell r="B777" t="str">
            <v>CORPORATION BANK, SIKANDERPUR</v>
          </cell>
          <cell r="C777" t="str">
            <v>INR</v>
          </cell>
          <cell r="D777" t="str">
            <v>ASSET</v>
          </cell>
          <cell r="E777" t="str">
            <v>BALANCE SHEET</v>
          </cell>
          <cell r="F777" t="str">
            <v>BANK CASH PTT A/C</v>
          </cell>
          <cell r="G777" t="str">
            <v/>
          </cell>
          <cell r="H777" t="str">
            <v>CURRENT ASSETS, LOANS AND ADVANCES</v>
          </cell>
          <cell r="I777" t="str">
            <v>CASH AND BANK BALANCES</v>
          </cell>
          <cell r="J777" t="str">
            <v>BANK ACCOUNTS- CURRENT</v>
          </cell>
        </row>
        <row r="778">
          <cell r="A778" t="str">
            <v>A702144</v>
          </cell>
          <cell r="B778" t="str">
            <v>CORPORATION BANK, SIKANDERPUR</v>
          </cell>
          <cell r="C778" t="str">
            <v>INR</v>
          </cell>
          <cell r="D778" t="str">
            <v>ASSET</v>
          </cell>
          <cell r="E778" t="str">
            <v>BALANCE SHEET</v>
          </cell>
          <cell r="F778" t="str">
            <v>BANK CASH PTT A/C</v>
          </cell>
          <cell r="G778" t="str">
            <v/>
          </cell>
          <cell r="H778" t="str">
            <v>CURRENT ASSETS, LOANS AND ADVANCES</v>
          </cell>
          <cell r="I778" t="str">
            <v>CASH AND BANK BALANCES</v>
          </cell>
          <cell r="J778" t="str">
            <v>BANK ACCOUNTS- CURRENT</v>
          </cell>
        </row>
        <row r="779">
          <cell r="A779" t="str">
            <v>A702145</v>
          </cell>
          <cell r="B779" t="str">
            <v>CORPORATION BANK, SIKANDERPUR</v>
          </cell>
          <cell r="C779" t="str">
            <v>INR</v>
          </cell>
          <cell r="D779" t="str">
            <v>ASSET</v>
          </cell>
          <cell r="E779" t="str">
            <v>BALANCE SHEET</v>
          </cell>
          <cell r="F779" t="str">
            <v>BANK CASH PTT A/C</v>
          </cell>
          <cell r="G779" t="str">
            <v/>
          </cell>
          <cell r="H779" t="str">
            <v>CURRENT ASSETS, LOANS AND ADVANCES</v>
          </cell>
          <cell r="I779" t="str">
            <v>CASH AND BANK BALANCES</v>
          </cell>
          <cell r="J779" t="str">
            <v>BANK ACCOUNTS- CURRENT</v>
          </cell>
        </row>
        <row r="780">
          <cell r="A780" t="str">
            <v>A702146</v>
          </cell>
          <cell r="B780" t="str">
            <v>CORPORATION BANK, SIKANDERPUR</v>
          </cell>
          <cell r="C780" t="str">
            <v>INR</v>
          </cell>
          <cell r="D780" t="str">
            <v>ASSET</v>
          </cell>
          <cell r="E780" t="str">
            <v>BALANCE SHEET</v>
          </cell>
          <cell r="F780" t="str">
            <v>BANK CASH PTT A/C</v>
          </cell>
          <cell r="G780" t="str">
            <v/>
          </cell>
          <cell r="H780" t="str">
            <v>CURRENT ASSETS, LOANS AND ADVANCES</v>
          </cell>
          <cell r="I780" t="str">
            <v>CASH AND BANK BALANCES</v>
          </cell>
          <cell r="J780" t="str">
            <v>BANK ACCOUNTS- CURRENT</v>
          </cell>
        </row>
        <row r="781">
          <cell r="A781" t="str">
            <v>A702147</v>
          </cell>
          <cell r="B781" t="str">
            <v>STATE BANK OF INDIA, MG ROAD, GURGAON</v>
          </cell>
          <cell r="C781" t="str">
            <v>INR</v>
          </cell>
          <cell r="D781" t="str">
            <v>ASSET</v>
          </cell>
          <cell r="E781" t="str">
            <v>BALANCE SHEET</v>
          </cell>
          <cell r="F781" t="str">
            <v>BANK CASH PTT A/C</v>
          </cell>
          <cell r="G781" t="str">
            <v/>
          </cell>
          <cell r="H781" t="str">
            <v>CURRENT ASSETS, LOANS AND ADVANCES</v>
          </cell>
          <cell r="I781" t="str">
            <v>CASH AND BANK BALANCES</v>
          </cell>
          <cell r="J781" t="str">
            <v>BANK ACCOUNTS- CURRENT</v>
          </cell>
        </row>
        <row r="782">
          <cell r="A782" t="str">
            <v>A702148</v>
          </cell>
          <cell r="B782" t="str">
            <v>CORPORATION BANK, SIKANDERPUR</v>
          </cell>
          <cell r="C782" t="str">
            <v>INR</v>
          </cell>
          <cell r="D782" t="str">
            <v>ASSET</v>
          </cell>
          <cell r="E782" t="str">
            <v>BALANCE SHEET</v>
          </cell>
          <cell r="F782" t="str">
            <v>BANK CASH PTT A/C</v>
          </cell>
          <cell r="G782" t="str">
            <v/>
          </cell>
          <cell r="H782" t="str">
            <v>CURRENT ASSETS, LOANS AND ADVANCES</v>
          </cell>
          <cell r="I782" t="str">
            <v>CASH AND BANK BALANCES</v>
          </cell>
          <cell r="J782" t="str">
            <v>BANK ACCOUNTS- CURRENT</v>
          </cell>
        </row>
        <row r="783">
          <cell r="A783" t="str">
            <v>A702149</v>
          </cell>
          <cell r="B783" t="str">
            <v>CORPORATION BANK, SIKANDERPUR</v>
          </cell>
          <cell r="C783" t="str">
            <v>INR</v>
          </cell>
          <cell r="D783" t="str">
            <v>ASSET</v>
          </cell>
          <cell r="E783" t="str">
            <v>BALANCE SHEET</v>
          </cell>
          <cell r="F783" t="str">
            <v>BANK CASH PTT A/C</v>
          </cell>
          <cell r="G783" t="str">
            <v/>
          </cell>
          <cell r="H783" t="str">
            <v>CURRENT ASSETS, LOANS AND ADVANCES</v>
          </cell>
          <cell r="I783" t="str">
            <v>CASH AND BANK BALANCES</v>
          </cell>
          <cell r="J783" t="str">
            <v>BANK ACCOUNTS- CURRENT</v>
          </cell>
        </row>
        <row r="784">
          <cell r="A784" t="str">
            <v>A702150</v>
          </cell>
          <cell r="B784" t="str">
            <v>CORPORATION BANK, SIKANDERPUR</v>
          </cell>
          <cell r="C784" t="str">
            <v>INR</v>
          </cell>
          <cell r="D784" t="str">
            <v>ASSET</v>
          </cell>
          <cell r="E784" t="str">
            <v>BALANCE SHEET</v>
          </cell>
          <cell r="F784" t="str">
            <v>BANK CASH PTT A/C</v>
          </cell>
          <cell r="G784" t="str">
            <v/>
          </cell>
          <cell r="H784" t="str">
            <v>CURRENT ASSETS, LOANS AND ADVANCES</v>
          </cell>
          <cell r="I784" t="str">
            <v>CASH AND BANK BALANCES</v>
          </cell>
          <cell r="J784" t="str">
            <v>BANK ACCOUNTS- CURRENT</v>
          </cell>
        </row>
        <row r="785">
          <cell r="A785" t="str">
            <v>A702151</v>
          </cell>
          <cell r="B785" t="str">
            <v>CORPORATION BANK, SIKANDERPUR</v>
          </cell>
          <cell r="C785" t="str">
            <v>INR</v>
          </cell>
          <cell r="D785" t="str">
            <v>ASSET</v>
          </cell>
          <cell r="E785" t="str">
            <v>BALANCE SHEET</v>
          </cell>
          <cell r="F785" t="str">
            <v>BANK CASH PTT A/C</v>
          </cell>
          <cell r="G785" t="str">
            <v/>
          </cell>
          <cell r="H785" t="str">
            <v>CURRENT ASSETS, LOANS AND ADVANCES</v>
          </cell>
          <cell r="I785" t="str">
            <v>CASH AND BANK BALANCES</v>
          </cell>
          <cell r="J785" t="str">
            <v>BANK ACCOUNTS- CURRENT</v>
          </cell>
        </row>
        <row r="786">
          <cell r="A786" t="str">
            <v>A702152</v>
          </cell>
          <cell r="B786" t="str">
            <v>CORPORATION BANK, SIKANDERPUR</v>
          </cell>
          <cell r="C786" t="str">
            <v>INR</v>
          </cell>
          <cell r="D786" t="str">
            <v>ASSET</v>
          </cell>
          <cell r="E786" t="str">
            <v>BALANCE SHEET</v>
          </cell>
          <cell r="F786" t="str">
            <v>BANK CASH PTT A/C</v>
          </cell>
          <cell r="G786" t="str">
            <v/>
          </cell>
          <cell r="H786" t="str">
            <v>CURRENT ASSETS, LOANS AND ADVANCES</v>
          </cell>
          <cell r="I786" t="str">
            <v>CASH AND BANK BALANCES</v>
          </cell>
          <cell r="J786" t="str">
            <v>BANK ACCOUNTS- CURRENT</v>
          </cell>
        </row>
        <row r="787">
          <cell r="A787" t="str">
            <v>A702153</v>
          </cell>
          <cell r="B787" t="str">
            <v>CORPORATION BANK, SIKANDERPUR</v>
          </cell>
          <cell r="C787" t="str">
            <v>INR</v>
          </cell>
          <cell r="D787" t="str">
            <v>ASSET</v>
          </cell>
          <cell r="E787" t="str">
            <v>BALANCE SHEET</v>
          </cell>
          <cell r="F787" t="str">
            <v>BANK CASH PTT A/C</v>
          </cell>
          <cell r="G787" t="str">
            <v/>
          </cell>
          <cell r="H787" t="str">
            <v>CURRENT ASSETS, LOANS AND ADVANCES</v>
          </cell>
          <cell r="I787" t="str">
            <v>CASH AND BANK BALANCES</v>
          </cell>
          <cell r="J787" t="str">
            <v>BANK ACCOUNTS- CURRENT</v>
          </cell>
        </row>
        <row r="788">
          <cell r="A788" t="str">
            <v>A702154</v>
          </cell>
          <cell r="B788" t="str">
            <v>CORPORATION BANK, SIKANDERPUR</v>
          </cell>
          <cell r="C788" t="str">
            <v>INR</v>
          </cell>
          <cell r="D788" t="str">
            <v>ASSET</v>
          </cell>
          <cell r="E788" t="str">
            <v>BALANCE SHEET</v>
          </cell>
          <cell r="F788" t="str">
            <v>BANK CASH PTT A/C</v>
          </cell>
          <cell r="G788" t="str">
            <v/>
          </cell>
          <cell r="H788" t="str">
            <v>CURRENT ASSETS, LOANS AND ADVANCES</v>
          </cell>
          <cell r="I788" t="str">
            <v>CASH AND BANK BALANCES</v>
          </cell>
          <cell r="J788" t="str">
            <v>BANK ACCOUNTS- CURRENT</v>
          </cell>
        </row>
        <row r="789">
          <cell r="A789" t="str">
            <v>A702155</v>
          </cell>
          <cell r="B789" t="str">
            <v>CORPORATION BANK, SIKANDERPUR</v>
          </cell>
          <cell r="C789" t="str">
            <v>INR</v>
          </cell>
          <cell r="D789" t="str">
            <v>ASSET</v>
          </cell>
          <cell r="E789" t="str">
            <v>BALANCE SHEET</v>
          </cell>
          <cell r="F789" t="str">
            <v>BANK CASH PTT A/C</v>
          </cell>
          <cell r="G789" t="str">
            <v/>
          </cell>
          <cell r="H789" t="str">
            <v>CURRENT ASSETS, LOANS AND ADVANCES</v>
          </cell>
          <cell r="I789" t="str">
            <v>CASH AND BANK BALANCES</v>
          </cell>
          <cell r="J789" t="str">
            <v>BANK ACCOUNTS- CURRENT</v>
          </cell>
        </row>
        <row r="790">
          <cell r="A790" t="str">
            <v>A702156</v>
          </cell>
          <cell r="B790" t="str">
            <v>CORPORATION BANK, SIKANDERPUR</v>
          </cell>
          <cell r="C790" t="str">
            <v>INR</v>
          </cell>
          <cell r="D790" t="str">
            <v>ASSET</v>
          </cell>
          <cell r="E790" t="str">
            <v>BALANCE SHEET</v>
          </cell>
          <cell r="F790" t="str">
            <v>BANK CASH PTT A/C</v>
          </cell>
          <cell r="G790" t="str">
            <v/>
          </cell>
          <cell r="H790" t="str">
            <v>CURRENT ASSETS, LOANS AND ADVANCES</v>
          </cell>
          <cell r="I790" t="str">
            <v>CASH AND BANK BALANCES</v>
          </cell>
          <cell r="J790" t="str">
            <v>BANK ACCOUNTS- CURRENT</v>
          </cell>
        </row>
        <row r="791">
          <cell r="A791" t="str">
            <v>A702157</v>
          </cell>
          <cell r="B791" t="str">
            <v>CORPORATION BANK, SIKANDERPUR</v>
          </cell>
          <cell r="C791" t="str">
            <v>INR</v>
          </cell>
          <cell r="D791" t="str">
            <v>ASSET</v>
          </cell>
          <cell r="E791" t="str">
            <v>BALANCE SHEET</v>
          </cell>
          <cell r="F791" t="str">
            <v>BANK CASH PTT A/C</v>
          </cell>
          <cell r="G791" t="str">
            <v/>
          </cell>
          <cell r="H791" t="str">
            <v>CURRENT ASSETS, LOANS AND ADVANCES</v>
          </cell>
          <cell r="I791" t="str">
            <v>CASH AND BANK BALANCES</v>
          </cell>
          <cell r="J791" t="str">
            <v>BANK ACCOUNTS- CURRENT</v>
          </cell>
        </row>
        <row r="792">
          <cell r="A792" t="str">
            <v>A702158</v>
          </cell>
          <cell r="B792" t="str">
            <v>STATE BANK OF INDIA</v>
          </cell>
          <cell r="C792" t="str">
            <v>INR</v>
          </cell>
          <cell r="D792" t="str">
            <v>ASSET</v>
          </cell>
          <cell r="E792" t="str">
            <v>BALANCE SHEET</v>
          </cell>
          <cell r="F792" t="str">
            <v>BANK CASH PTT A/C</v>
          </cell>
          <cell r="G792" t="str">
            <v/>
          </cell>
          <cell r="H792" t="str">
            <v>CURRENT ASSETS, LOANS AND ADVANCES</v>
          </cell>
          <cell r="I792" t="str">
            <v>CASH AND BANK BALANCES</v>
          </cell>
          <cell r="J792" t="str">
            <v>BANK ACCOUNTS- CURRENT</v>
          </cell>
        </row>
        <row r="793">
          <cell r="A793" t="str">
            <v>A702159</v>
          </cell>
          <cell r="B793" t="str">
            <v>STATE BANK OF INDIA, PLAZA TOWER</v>
          </cell>
          <cell r="C793" t="str">
            <v>INR</v>
          </cell>
          <cell r="D793" t="str">
            <v>ASSET</v>
          </cell>
          <cell r="E793" t="str">
            <v>BALANCE SHEET</v>
          </cell>
          <cell r="F793" t="str">
            <v>BANK CASH PTT A/C</v>
          </cell>
          <cell r="G793" t="str">
            <v/>
          </cell>
          <cell r="H793" t="str">
            <v>CURRENT ASSETS, LOANS AND ADVANCES</v>
          </cell>
          <cell r="I793" t="str">
            <v>CASH AND BANK BALANCES</v>
          </cell>
          <cell r="J793" t="str">
            <v>BANK ACCOUNTS- CURRENT</v>
          </cell>
        </row>
        <row r="794">
          <cell r="A794" t="str">
            <v>A702160</v>
          </cell>
          <cell r="B794" t="str">
            <v>B.K.M.E</v>
          </cell>
          <cell r="C794" t="str">
            <v>INR</v>
          </cell>
          <cell r="D794" t="str">
            <v>ASSET</v>
          </cell>
          <cell r="E794" t="str">
            <v>BALANCE SHEET</v>
          </cell>
          <cell r="F794" t="str">
            <v>BANK CASH PTT A/C</v>
          </cell>
          <cell r="G794" t="str">
            <v/>
          </cell>
          <cell r="H794" t="str">
            <v>CURRENT ASSETS, LOANS AND ADVANCES</v>
          </cell>
          <cell r="I794" t="str">
            <v>CASH AND BANK BALANCES</v>
          </cell>
          <cell r="J794" t="str">
            <v>BANK ACCOUNTS- CURRENT</v>
          </cell>
        </row>
        <row r="795">
          <cell r="A795" t="str">
            <v>A702199</v>
          </cell>
          <cell r="B795" t="str">
            <v>IB-BANK AND CASH</v>
          </cell>
          <cell r="C795" t="str">
            <v>INR</v>
          </cell>
          <cell r="D795" t="str">
            <v>ASSET</v>
          </cell>
          <cell r="E795" t="str">
            <v>BALANCE SHEET</v>
          </cell>
          <cell r="F795" t="str">
            <v/>
          </cell>
          <cell r="G795" t="str">
            <v/>
          </cell>
          <cell r="H795" t="str">
            <v>CURRENT ASSETS, LOANS AND ADVANCES</v>
          </cell>
          <cell r="I795" t="str">
            <v>CASH AND BANK BALANCES</v>
          </cell>
          <cell r="J795" t="str">
            <v>BANK ACCOUNTS- CURRENT</v>
          </cell>
        </row>
        <row r="796">
          <cell r="A796" t="str">
            <v>A703001</v>
          </cell>
          <cell r="B796" t="str">
            <v>Pledged Account</v>
          </cell>
          <cell r="C796" t="str">
            <v>INR</v>
          </cell>
          <cell r="D796" t="str">
            <v>ASSET</v>
          </cell>
          <cell r="E796" t="str">
            <v>BALANCE SHEET</v>
          </cell>
          <cell r="F796" t="str">
            <v/>
          </cell>
          <cell r="G796" t="str">
            <v/>
          </cell>
          <cell r="H796" t="str">
            <v>CURRENT ASSETS, LOANS AND ADVANCES</v>
          </cell>
          <cell r="I796" t="str">
            <v>CASH AND BANK BALANCES</v>
          </cell>
          <cell r="J796" t="str">
            <v>BANK ACCOUNTS- TERM DEPOSITS</v>
          </cell>
        </row>
        <row r="797">
          <cell r="A797" t="str">
            <v>A703002</v>
          </cell>
          <cell r="B797" t="str">
            <v>Fixed Deposits (FDR) With Bank</v>
          </cell>
          <cell r="C797" t="str">
            <v>INR</v>
          </cell>
          <cell r="D797" t="str">
            <v>ASSET</v>
          </cell>
          <cell r="E797" t="str">
            <v>BALANCE SHEET</v>
          </cell>
          <cell r="F797" t="str">
            <v/>
          </cell>
          <cell r="G797" t="str">
            <v/>
          </cell>
          <cell r="H797" t="str">
            <v>CURRENT ASSETS, LOANS AND ADVANCES</v>
          </cell>
          <cell r="I797" t="str">
            <v>CASH AND BANK BALANCES</v>
          </cell>
          <cell r="J797" t="str">
            <v>BANK ACCOUNTS- TERM DEPOSITS</v>
          </cell>
        </row>
        <row r="798">
          <cell r="A798" t="str">
            <v>A703003</v>
          </cell>
          <cell r="B798" t="str">
            <v>Development Deposits FDR (Lein)</v>
          </cell>
          <cell r="C798" t="str">
            <v>INR</v>
          </cell>
          <cell r="D798" t="str">
            <v>ASSET</v>
          </cell>
          <cell r="E798" t="str">
            <v>BALANCE SHEET</v>
          </cell>
          <cell r="F798" t="str">
            <v/>
          </cell>
          <cell r="G798" t="str">
            <v/>
          </cell>
          <cell r="H798" t="str">
            <v>CURRENT ASSETS, LOANS AND ADVANCES</v>
          </cell>
          <cell r="I798" t="str">
            <v>CASH AND BANK BALANCES</v>
          </cell>
          <cell r="J798" t="str">
            <v>BANK ACCOUNTS- TERM DEPOSITS</v>
          </cell>
        </row>
        <row r="799">
          <cell r="A799" t="str">
            <v>A703004</v>
          </cell>
          <cell r="B799" t="str">
            <v>Margin Money with banks</v>
          </cell>
          <cell r="C799" t="str">
            <v>INR</v>
          </cell>
          <cell r="D799" t="str">
            <v>ASSET</v>
          </cell>
          <cell r="E799" t="str">
            <v>BALANCE SHEET</v>
          </cell>
          <cell r="F799" t="str">
            <v/>
          </cell>
          <cell r="G799" t="str">
            <v/>
          </cell>
          <cell r="H799" t="str">
            <v>CURRENT ASSETS, LOANS AND ADVANCES</v>
          </cell>
          <cell r="I799" t="str">
            <v>CASH AND BANK BALANCES</v>
          </cell>
          <cell r="J799" t="str">
            <v>BANK ACCOUNTS- TERM DEPOSITS</v>
          </cell>
        </row>
        <row r="800">
          <cell r="A800" t="str">
            <v>A703005</v>
          </cell>
          <cell r="B800" t="str">
            <v>Margin Money On Bank Guarantee</v>
          </cell>
          <cell r="C800" t="str">
            <v>INR</v>
          </cell>
          <cell r="D800" t="str">
            <v>ASSET</v>
          </cell>
          <cell r="E800" t="str">
            <v>BALANCE SHEET</v>
          </cell>
          <cell r="F800" t="str">
            <v/>
          </cell>
          <cell r="G800" t="str">
            <v/>
          </cell>
          <cell r="H800" t="str">
            <v>CURRENT ASSETS, LOANS AND ADVANCES</v>
          </cell>
          <cell r="I800" t="str">
            <v>CASH AND BANK BALANCES</v>
          </cell>
          <cell r="J800" t="str">
            <v>BANK ACCOUNTS- TERM DEPOSITS</v>
          </cell>
        </row>
        <row r="801">
          <cell r="A801" t="str">
            <v>A704001</v>
          </cell>
          <cell r="B801" t="str">
            <v>Intra-Sub Div Bank Control A/C</v>
          </cell>
          <cell r="C801" t="str">
            <v>INR</v>
          </cell>
          <cell r="D801" t="str">
            <v>ASSET</v>
          </cell>
          <cell r="E801" t="str">
            <v>BALANCE SHEET</v>
          </cell>
          <cell r="F801" t="str">
            <v/>
          </cell>
          <cell r="G801" t="str">
            <v/>
          </cell>
          <cell r="H801" t="str">
            <v>CURRENT ASSETS, LOANS AND ADVANCES</v>
          </cell>
          <cell r="I801" t="str">
            <v>CASH AND BANK BALANCES</v>
          </cell>
          <cell r="J801" t="str">
            <v>BANK ACCOUNTS- TERM DEPOSITS</v>
          </cell>
        </row>
        <row r="802">
          <cell r="A802" t="str">
            <v>A801001</v>
          </cell>
          <cell r="B802" t="str">
            <v>Deferred Tax Assets</v>
          </cell>
          <cell r="C802" t="str">
            <v>INR</v>
          </cell>
          <cell r="D802" t="str">
            <v>ASSET</v>
          </cell>
          <cell r="E802" t="str">
            <v>BALANCE SHEET</v>
          </cell>
          <cell r="F802" t="str">
            <v/>
          </cell>
          <cell r="G802" t="str">
            <v/>
          </cell>
          <cell r="H802" t="str">
            <v>CURRENT ASSETS, LOANS AND ADVANCES</v>
          </cell>
          <cell r="I802" t="str">
            <v>DEFERRED TAX ASSETS</v>
          </cell>
          <cell r="J802" t="str">
            <v>DEFERRED TAX ASSETS</v>
          </cell>
        </row>
        <row r="803">
          <cell r="A803" t="str">
            <v>A801101</v>
          </cell>
          <cell r="B803" t="str">
            <v>Derivatives Assets</v>
          </cell>
          <cell r="C803" t="str">
            <v>INR</v>
          </cell>
          <cell r="D803" t="str">
            <v>ASSET</v>
          </cell>
          <cell r="E803" t="str">
            <v>BALANCE SHEET</v>
          </cell>
          <cell r="F803" t="str">
            <v/>
          </cell>
          <cell r="G803" t="str">
            <v/>
          </cell>
          <cell r="H803" t="str">
            <v>CURRENT ASSETS, LOANS AND ADVANCES</v>
          </cell>
          <cell r="I803" t="str">
            <v>DERIVATIVES ASSETS</v>
          </cell>
          <cell r="J803" t="str">
            <v>DERIVATIVES ASSETS</v>
          </cell>
        </row>
        <row r="804">
          <cell r="A804" t="str">
            <v>A901001</v>
          </cell>
          <cell r="B804" t="str">
            <v>Interest accrued- other than investments</v>
          </cell>
          <cell r="C804" t="str">
            <v>INR</v>
          </cell>
          <cell r="D804" t="str">
            <v>ASSET</v>
          </cell>
          <cell r="E804" t="str">
            <v>BALANCE SHEET</v>
          </cell>
          <cell r="F804" t="str">
            <v/>
          </cell>
          <cell r="G804" t="str">
            <v/>
          </cell>
          <cell r="H804" t="str">
            <v>CURRENT ASSETS, LOANS AND ADVANCES</v>
          </cell>
          <cell r="I804" t="str">
            <v>OTHER CURRENT ASSETS</v>
          </cell>
          <cell r="J804" t="str">
            <v>OTHER CURRENT ASSETS</v>
          </cell>
        </row>
        <row r="805">
          <cell r="A805" t="str">
            <v>A901002</v>
          </cell>
          <cell r="B805" t="str">
            <v>Interest Receivable</v>
          </cell>
          <cell r="C805" t="str">
            <v>INR</v>
          </cell>
          <cell r="D805" t="str">
            <v>ASSET</v>
          </cell>
          <cell r="E805" t="str">
            <v>BALANCE SHEET</v>
          </cell>
          <cell r="F805" t="str">
            <v/>
          </cell>
          <cell r="G805" t="str">
            <v/>
          </cell>
          <cell r="H805" t="str">
            <v>CURRENT ASSETS, LOANS AND ADVANCES</v>
          </cell>
          <cell r="I805" t="str">
            <v>OTHER CURRENT ASSETS</v>
          </cell>
          <cell r="J805" t="str">
            <v>OTHER CURRENT ASSETS</v>
          </cell>
        </row>
        <row r="806">
          <cell r="A806" t="str">
            <v>A901003</v>
          </cell>
          <cell r="B806" t="str">
            <v>Interest accrued-on investments</v>
          </cell>
          <cell r="C806" t="str">
            <v>INR</v>
          </cell>
          <cell r="D806" t="str">
            <v>ASSET</v>
          </cell>
          <cell r="E806" t="str">
            <v>BALANCE SHEET</v>
          </cell>
          <cell r="F806" t="str">
            <v/>
          </cell>
          <cell r="G806" t="str">
            <v/>
          </cell>
          <cell r="H806" t="str">
            <v>CURRENT ASSETS, LOANS AND ADVANCES</v>
          </cell>
          <cell r="I806" t="str">
            <v>OTHER CURRENT ASSETS</v>
          </cell>
          <cell r="J806" t="str">
            <v>OTHER CURRENT ASSETS</v>
          </cell>
        </row>
        <row r="807">
          <cell r="A807" t="str">
            <v>A901004</v>
          </cell>
          <cell r="B807" t="str">
            <v>Interest Accrued Not Due On Fd</v>
          </cell>
          <cell r="C807" t="str">
            <v>INR</v>
          </cell>
          <cell r="D807" t="str">
            <v>ASSET</v>
          </cell>
          <cell r="E807" t="str">
            <v>BALANCE SHEET</v>
          </cell>
          <cell r="F807" t="str">
            <v/>
          </cell>
          <cell r="G807" t="str">
            <v/>
          </cell>
          <cell r="H807" t="str">
            <v>CURRENT ASSETS, LOANS AND ADVANCES</v>
          </cell>
          <cell r="I807" t="str">
            <v>OTHER CURRENT ASSETS</v>
          </cell>
          <cell r="J807" t="str">
            <v>OTHER CURRENT ASSETS</v>
          </cell>
        </row>
        <row r="808">
          <cell r="A808" t="str">
            <v>A901005</v>
          </cell>
          <cell r="B808" t="str">
            <v>Interest Accrued But Not Due</v>
          </cell>
          <cell r="C808" t="str">
            <v>INR</v>
          </cell>
          <cell r="D808" t="str">
            <v>ASSET</v>
          </cell>
          <cell r="E808" t="str">
            <v>BALANCE SHEET</v>
          </cell>
          <cell r="F808" t="str">
            <v/>
          </cell>
          <cell r="G808" t="str">
            <v/>
          </cell>
          <cell r="H808" t="str">
            <v>CURRENT ASSETS, LOANS AND ADVANCES</v>
          </cell>
          <cell r="I808" t="str">
            <v>OTHER CURRENT ASSETS</v>
          </cell>
          <cell r="J808" t="str">
            <v>OTHER CURRENT ASSETS</v>
          </cell>
        </row>
        <row r="809">
          <cell r="A809" t="str">
            <v>A901101</v>
          </cell>
          <cell r="B809" t="str">
            <v>Compensation Receivable</v>
          </cell>
          <cell r="C809" t="str">
            <v>INR</v>
          </cell>
          <cell r="D809" t="str">
            <v>ASSET</v>
          </cell>
          <cell r="E809" t="str">
            <v>BALANCE SHEET</v>
          </cell>
          <cell r="F809" t="str">
            <v/>
          </cell>
          <cell r="G809" t="str">
            <v/>
          </cell>
          <cell r="H809" t="str">
            <v>CURRENT ASSETS, LOANS AND ADVANCES</v>
          </cell>
          <cell r="I809" t="str">
            <v>OTHER CURRENT ASSETS</v>
          </cell>
          <cell r="J809" t="str">
            <v>OTHER CURRENT ASSETS</v>
          </cell>
        </row>
        <row r="810">
          <cell r="A810" t="str">
            <v>A901102</v>
          </cell>
          <cell r="B810" t="str">
            <v>Claims Recoverables</v>
          </cell>
          <cell r="C810" t="str">
            <v>INR</v>
          </cell>
          <cell r="D810" t="str">
            <v>ASSET</v>
          </cell>
          <cell r="E810" t="str">
            <v>BALANCE SHEET</v>
          </cell>
          <cell r="F810" t="str">
            <v/>
          </cell>
          <cell r="G810" t="str">
            <v/>
          </cell>
          <cell r="H810" t="str">
            <v>CURRENT ASSETS, LOANS AND ADVANCES</v>
          </cell>
          <cell r="I810" t="str">
            <v>OTHER CURRENT ASSETS</v>
          </cell>
          <cell r="J810" t="str">
            <v>OTHER CURRENT ASSETS</v>
          </cell>
        </row>
        <row r="811">
          <cell r="A811" t="str">
            <v>A901103</v>
          </cell>
          <cell r="B811" t="str">
            <v>Insurance Chgs Recoverable</v>
          </cell>
          <cell r="C811" t="str">
            <v>INR</v>
          </cell>
          <cell r="D811" t="str">
            <v>ASSET</v>
          </cell>
          <cell r="E811" t="str">
            <v>BALANCE SHEET</v>
          </cell>
          <cell r="F811" t="str">
            <v/>
          </cell>
          <cell r="G811" t="str">
            <v/>
          </cell>
          <cell r="H811" t="str">
            <v>CURRENT ASSETS, LOANS AND ADVANCES</v>
          </cell>
          <cell r="I811" t="str">
            <v>OTHER CURRENT ASSETS</v>
          </cell>
          <cell r="J811" t="str">
            <v>OTHER CURRENT ASSETS</v>
          </cell>
        </row>
        <row r="812">
          <cell r="A812" t="str">
            <v>A901104</v>
          </cell>
          <cell r="B812" t="str">
            <v>INPUT EXCISE DUTY RECOVERABLE</v>
          </cell>
          <cell r="C812" t="str">
            <v>INR</v>
          </cell>
          <cell r="D812" t="str">
            <v>ASSET</v>
          </cell>
          <cell r="E812" t="str">
            <v>BALANCE SHEET</v>
          </cell>
          <cell r="F812" t="str">
            <v/>
          </cell>
          <cell r="G812" t="str">
            <v/>
          </cell>
          <cell r="H812" t="str">
            <v>CURRENT ASSETS, LOANS AND ADVANCES</v>
          </cell>
          <cell r="I812" t="str">
            <v>OTHER CURRENT ASSETS</v>
          </cell>
          <cell r="J812" t="str">
            <v>OTHER CURRENT ASSETS</v>
          </cell>
        </row>
        <row r="813">
          <cell r="A813" t="str">
            <v>A901105</v>
          </cell>
          <cell r="B813" t="str">
            <v>INPUT SERVICE TAX RECOVERABLE</v>
          </cell>
          <cell r="C813" t="str">
            <v>INR</v>
          </cell>
          <cell r="D813" t="str">
            <v>ASSET</v>
          </cell>
          <cell r="E813" t="str">
            <v>BALANCE SHEET</v>
          </cell>
          <cell r="F813" t="str">
            <v/>
          </cell>
          <cell r="G813" t="str">
            <v/>
          </cell>
          <cell r="H813" t="str">
            <v>CURRENT ASSETS, LOANS AND ADVANCES</v>
          </cell>
          <cell r="I813" t="str">
            <v>OTHER CURRENT ASSETS</v>
          </cell>
          <cell r="J813" t="str">
            <v>OTHER CURRENT ASSETS</v>
          </cell>
        </row>
        <row r="814">
          <cell r="A814" t="str">
            <v>A902001</v>
          </cell>
          <cell r="B814" t="str">
            <v>Int. on loan (Gp Co.)</v>
          </cell>
          <cell r="C814" t="str">
            <v>INR</v>
          </cell>
          <cell r="D814" t="str">
            <v>ASSET</v>
          </cell>
          <cell r="E814" t="str">
            <v>BALANCE SHEET</v>
          </cell>
          <cell r="F814" t="str">
            <v/>
          </cell>
          <cell r="G814" t="str">
            <v/>
          </cell>
          <cell r="H814" t="str">
            <v>CURRENT ASSETS, LOANS AND ADVANCES</v>
          </cell>
          <cell r="I814" t="str">
            <v>OTHER CURRENT ASSETS</v>
          </cell>
          <cell r="J814" t="str">
            <v>OTHER CURRENT ASSETS</v>
          </cell>
        </row>
        <row r="815">
          <cell r="A815" t="str">
            <v>A903001</v>
          </cell>
          <cell r="B815" t="str">
            <v>Preliminary Expenses</v>
          </cell>
          <cell r="C815" t="str">
            <v>INR</v>
          </cell>
          <cell r="D815" t="str">
            <v>ASSET</v>
          </cell>
          <cell r="E815" t="str">
            <v>BALANCE SHEET</v>
          </cell>
          <cell r="F815" t="str">
            <v/>
          </cell>
          <cell r="G815" t="str">
            <v/>
          </cell>
          <cell r="H815" t="str">
            <v>CURRENT ASSETS, LOANS AND ADVANCES</v>
          </cell>
          <cell r="I815" t="str">
            <v>OTHER CURRENT ASSETS</v>
          </cell>
          <cell r="J815" t="str">
            <v>OTHER CURRENT ASSETS</v>
          </cell>
        </row>
        <row r="816">
          <cell r="A816" t="str">
            <v>A903002</v>
          </cell>
          <cell r="B816" t="str">
            <v>Deferred Revenue Expenses</v>
          </cell>
          <cell r="C816" t="str">
            <v>INR</v>
          </cell>
          <cell r="D816" t="str">
            <v>ASSET</v>
          </cell>
          <cell r="E816" t="str">
            <v>BALANCE SHEET</v>
          </cell>
          <cell r="F816" t="str">
            <v/>
          </cell>
          <cell r="G816" t="str">
            <v/>
          </cell>
          <cell r="H816" t="str">
            <v>CURRENT ASSETS, LOANS AND ADVANCES</v>
          </cell>
          <cell r="I816" t="str">
            <v>OTHER CURRENT ASSETS</v>
          </cell>
          <cell r="J816" t="str">
            <v>OTHER CURRENT ASSETS</v>
          </cell>
        </row>
        <row r="817">
          <cell r="A817" t="str">
            <v>A903003</v>
          </cell>
          <cell r="B817" t="str">
            <v>Pre-Operative Expenses</v>
          </cell>
          <cell r="C817" t="str">
            <v>INR</v>
          </cell>
          <cell r="D817" t="str">
            <v>ASSET</v>
          </cell>
          <cell r="E817" t="str">
            <v>BALANCE SHEET</v>
          </cell>
          <cell r="F817" t="str">
            <v/>
          </cell>
          <cell r="G817" t="str">
            <v/>
          </cell>
          <cell r="H817" t="str">
            <v>CURRENT ASSETS, LOANS AND ADVANCES</v>
          </cell>
          <cell r="I817" t="str">
            <v>OTHER CURRENT ASSETS</v>
          </cell>
          <cell r="J817" t="str">
            <v>OTHER CURRENT ASSETS</v>
          </cell>
        </row>
        <row r="818">
          <cell r="A818" t="str">
            <v>A903004</v>
          </cell>
          <cell r="B818" t="str">
            <v>Capital Arrangement Fees</v>
          </cell>
          <cell r="C818" t="str">
            <v>INR</v>
          </cell>
          <cell r="D818" t="str">
            <v>ASSET</v>
          </cell>
          <cell r="E818" t="str">
            <v>BALANCE SHEET</v>
          </cell>
          <cell r="F818" t="str">
            <v/>
          </cell>
          <cell r="G818" t="str">
            <v/>
          </cell>
          <cell r="H818" t="str">
            <v>CURRENT ASSETS, LOANS AND ADVANCES</v>
          </cell>
          <cell r="I818" t="str">
            <v>OTHER CURRENT ASSETS</v>
          </cell>
          <cell r="J818" t="str">
            <v>OTHER CURRENT ASSETS</v>
          </cell>
        </row>
        <row r="819">
          <cell r="A819" t="str">
            <v>A904001</v>
          </cell>
          <cell r="B819" t="str">
            <v>Purchase of Dev Rights</v>
          </cell>
          <cell r="C819" t="str">
            <v>INR</v>
          </cell>
          <cell r="D819" t="str">
            <v>ASSET</v>
          </cell>
          <cell r="E819" t="str">
            <v>BALANCE SHEET</v>
          </cell>
          <cell r="F819" t="str">
            <v/>
          </cell>
          <cell r="G819" t="str">
            <v/>
          </cell>
          <cell r="H819" t="str">
            <v>CURRENT ASSETS, LOANS AND ADVANCES</v>
          </cell>
          <cell r="I819" t="str">
            <v>OTHER CURRENT ASSETS</v>
          </cell>
          <cell r="J819" t="str">
            <v>OTHER CURRENT ASSETS</v>
          </cell>
        </row>
        <row r="820">
          <cell r="A820" t="str">
            <v>L101000</v>
          </cell>
          <cell r="B820" t="str">
            <v>Shri Ganeshji Maharaj</v>
          </cell>
          <cell r="C820" t="str">
            <v>INR</v>
          </cell>
          <cell r="D820" t="str">
            <v>CAPITAL</v>
          </cell>
          <cell r="E820" t="str">
            <v>BALANCE SHEET</v>
          </cell>
          <cell r="F820" t="str">
            <v/>
          </cell>
          <cell r="G820" t="str">
            <v/>
          </cell>
          <cell r="H820" t="str">
            <v>SHAREHOLDERS FUNDS</v>
          </cell>
          <cell r="I820" t="str">
            <v>SHARE CAPITAL</v>
          </cell>
          <cell r="J820" t="str">
            <v>EQUITY SHARE CAPITAL</v>
          </cell>
        </row>
        <row r="821">
          <cell r="A821" t="str">
            <v>L101001</v>
          </cell>
          <cell r="B821" t="str">
            <v>Equity Sh. Capital</v>
          </cell>
          <cell r="C821" t="str">
            <v>INR</v>
          </cell>
          <cell r="D821" t="str">
            <v>CAPITAL</v>
          </cell>
          <cell r="E821" t="str">
            <v>BALANCE SHEET</v>
          </cell>
          <cell r="F821" t="str">
            <v/>
          </cell>
          <cell r="G821" t="str">
            <v/>
          </cell>
          <cell r="H821" t="str">
            <v>SHAREHOLDERS FUNDS</v>
          </cell>
          <cell r="I821" t="str">
            <v>SHARE CAPITAL</v>
          </cell>
          <cell r="J821" t="str">
            <v>EQUITY SHARE CAPITAL</v>
          </cell>
        </row>
        <row r="822">
          <cell r="A822" t="str">
            <v>L101002</v>
          </cell>
          <cell r="B822" t="str">
            <v>Equity Share Application Money</v>
          </cell>
          <cell r="C822" t="str">
            <v>INR</v>
          </cell>
          <cell r="D822" t="str">
            <v>CAPITAL</v>
          </cell>
          <cell r="E822" t="str">
            <v>BALANCE SHEET</v>
          </cell>
          <cell r="F822" t="str">
            <v/>
          </cell>
          <cell r="G822" t="str">
            <v/>
          </cell>
          <cell r="H822" t="str">
            <v>SHAREHOLDERS FUNDS</v>
          </cell>
          <cell r="I822" t="str">
            <v>SHARE CAPITAL</v>
          </cell>
          <cell r="J822" t="str">
            <v>EQUITY SHARE CAPITAL</v>
          </cell>
        </row>
        <row r="823">
          <cell r="A823" t="str">
            <v>L101003</v>
          </cell>
          <cell r="B823" t="str">
            <v>Equity Share Allotment Money</v>
          </cell>
          <cell r="C823" t="str">
            <v>INR</v>
          </cell>
          <cell r="D823" t="str">
            <v>CAPITAL</v>
          </cell>
          <cell r="E823" t="str">
            <v>BALANCE SHEET</v>
          </cell>
          <cell r="F823" t="str">
            <v/>
          </cell>
          <cell r="G823" t="str">
            <v/>
          </cell>
          <cell r="H823" t="str">
            <v>SHAREHOLDERS FUNDS</v>
          </cell>
          <cell r="I823" t="str">
            <v>SHARE CAPITAL</v>
          </cell>
          <cell r="J823" t="str">
            <v>EQUITY SHARE CAPITAL</v>
          </cell>
        </row>
        <row r="824">
          <cell r="A824" t="str">
            <v>L101004</v>
          </cell>
          <cell r="B824" t="str">
            <v>Equity Share Call Money</v>
          </cell>
          <cell r="C824" t="str">
            <v>INR</v>
          </cell>
          <cell r="D824" t="str">
            <v>CAPITAL</v>
          </cell>
          <cell r="E824" t="str">
            <v>BALANCE SHEET</v>
          </cell>
          <cell r="F824" t="str">
            <v/>
          </cell>
          <cell r="G824" t="str">
            <v/>
          </cell>
          <cell r="H824" t="str">
            <v>SHAREHOLDERS FUNDS</v>
          </cell>
          <cell r="I824" t="str">
            <v>SHARE CAPITAL</v>
          </cell>
          <cell r="J824" t="str">
            <v>EQUITY SHARE CAPITAL</v>
          </cell>
        </row>
        <row r="825">
          <cell r="A825" t="str">
            <v>L101005</v>
          </cell>
          <cell r="B825" t="str">
            <v>Equity Calls In Advance A/C</v>
          </cell>
          <cell r="C825" t="str">
            <v>INR</v>
          </cell>
          <cell r="D825" t="str">
            <v>CAPITAL</v>
          </cell>
          <cell r="E825" t="str">
            <v>BALANCE SHEET</v>
          </cell>
          <cell r="F825" t="str">
            <v/>
          </cell>
          <cell r="G825" t="str">
            <v/>
          </cell>
          <cell r="H825" t="str">
            <v>SHAREHOLDERS FUNDS</v>
          </cell>
          <cell r="I825" t="str">
            <v>SHARE CAPITAL</v>
          </cell>
          <cell r="J825" t="str">
            <v>EQUITY SHARE CAPITAL</v>
          </cell>
        </row>
        <row r="826">
          <cell r="A826" t="str">
            <v>L101006</v>
          </cell>
          <cell r="B826" t="str">
            <v>APPL. MONEY FOR PUR.OF EQ.SHA.</v>
          </cell>
          <cell r="C826" t="str">
            <v>INR</v>
          </cell>
          <cell r="D826" t="str">
            <v>LIABILITIES</v>
          </cell>
          <cell r="E826" t="str">
            <v>BALANCE SHEET</v>
          </cell>
          <cell r="F826" t="str">
            <v/>
          </cell>
          <cell r="G826" t="str">
            <v/>
          </cell>
          <cell r="H826" t="str">
            <v>SHAREHOLDERS FUNDS</v>
          </cell>
          <cell r="I826" t="str">
            <v>SHARE CAPITAL</v>
          </cell>
          <cell r="J826" t="str">
            <v>EQUITY SHARE CAPITAL</v>
          </cell>
        </row>
        <row r="827">
          <cell r="A827" t="str">
            <v>L102001</v>
          </cell>
          <cell r="B827" t="str">
            <v>Preference Sh. Capital</v>
          </cell>
          <cell r="C827" t="str">
            <v>INR</v>
          </cell>
          <cell r="D827" t="str">
            <v>CAPITAL</v>
          </cell>
          <cell r="E827" t="str">
            <v>BALANCE SHEET</v>
          </cell>
          <cell r="F827" t="str">
            <v/>
          </cell>
          <cell r="G827" t="str">
            <v/>
          </cell>
          <cell r="H827" t="str">
            <v>SHAREHOLDERS FUNDS</v>
          </cell>
          <cell r="I827" t="str">
            <v>SHARE CAPITAL</v>
          </cell>
          <cell r="J827" t="str">
            <v>PREFERENCE SHARE CAPITAL</v>
          </cell>
        </row>
        <row r="828">
          <cell r="A828" t="str">
            <v>L102002</v>
          </cell>
          <cell r="B828" t="str">
            <v>Preference Share Application Money</v>
          </cell>
          <cell r="C828" t="str">
            <v>INR</v>
          </cell>
          <cell r="D828" t="str">
            <v>CAPITAL</v>
          </cell>
          <cell r="E828" t="str">
            <v>BALANCE SHEET</v>
          </cell>
          <cell r="F828" t="str">
            <v/>
          </cell>
          <cell r="G828" t="str">
            <v/>
          </cell>
          <cell r="H828" t="str">
            <v>SHAREHOLDERS FUNDS</v>
          </cell>
          <cell r="I828" t="str">
            <v>SHARE CAPITAL</v>
          </cell>
          <cell r="J828" t="str">
            <v>PREFERENCE SHARE CAPITAL</v>
          </cell>
        </row>
        <row r="829">
          <cell r="A829" t="str">
            <v>L103001-000</v>
          </cell>
          <cell r="B829" t="str">
            <v>Partner's Capital Account</v>
          </cell>
          <cell r="C829" t="str">
            <v>INR</v>
          </cell>
          <cell r="D829" t="str">
            <v>CAPITAL</v>
          </cell>
          <cell r="E829" t="str">
            <v>BALANCE SHEET</v>
          </cell>
          <cell r="F829" t="str">
            <v/>
          </cell>
          <cell r="G829" t="str">
            <v/>
          </cell>
          <cell r="H829" t="str">
            <v>SHAREHOLDERS FUNDS</v>
          </cell>
          <cell r="I829" t="str">
            <v>PARTNERS CAPITAL</v>
          </cell>
          <cell r="J829" t="str">
            <v>PARTNERS CAPITAL</v>
          </cell>
        </row>
        <row r="830">
          <cell r="A830" t="str">
            <v>L103001-101</v>
          </cell>
          <cell r="B830" t="str">
            <v>Partner's Capital Account-DLF Limited</v>
          </cell>
          <cell r="C830" t="str">
            <v>INR</v>
          </cell>
          <cell r="D830" t="str">
            <v>CAPITAL</v>
          </cell>
          <cell r="E830" t="str">
            <v>BALANCE SHEET</v>
          </cell>
          <cell r="F830" t="str">
            <v/>
          </cell>
          <cell r="G830" t="str">
            <v/>
          </cell>
          <cell r="H830" t="str">
            <v>SHAREHOLDERS FUNDS</v>
          </cell>
          <cell r="I830" t="str">
            <v>PARTNERS CAPITAL</v>
          </cell>
          <cell r="J830" t="str">
            <v>PARTNERS CAPITAL</v>
          </cell>
        </row>
        <row r="831">
          <cell r="A831" t="str">
            <v>L103001-211</v>
          </cell>
          <cell r="B831" t="str">
            <v>Partner's Capital A/c-DLF Hsng &amp; Cnstr L</v>
          </cell>
          <cell r="C831" t="str">
            <v>INR</v>
          </cell>
          <cell r="D831" t="str">
            <v>CAPITAL</v>
          </cell>
          <cell r="E831" t="str">
            <v>BALANCE SHEET</v>
          </cell>
          <cell r="F831" t="str">
            <v/>
          </cell>
          <cell r="G831" t="str">
            <v/>
          </cell>
          <cell r="H831" t="str">
            <v>SHAREHOLDERS FUNDS</v>
          </cell>
          <cell r="I831" t="str">
            <v>PARTNERS CAPITAL</v>
          </cell>
          <cell r="J831" t="str">
            <v>PARTNERS CAPITAL</v>
          </cell>
        </row>
        <row r="832">
          <cell r="A832" t="str">
            <v>L103001-247</v>
          </cell>
          <cell r="B832" t="str">
            <v>Partner's Capital Account-Kiritman</v>
          </cell>
          <cell r="C832" t="str">
            <v>INR</v>
          </cell>
          <cell r="D832" t="str">
            <v>CAPITAL</v>
          </cell>
          <cell r="E832" t="str">
            <v>BALANCE SHEET</v>
          </cell>
          <cell r="F832" t="str">
            <v/>
          </cell>
          <cell r="G832" t="str">
            <v/>
          </cell>
          <cell r="H832" t="str">
            <v>SHAREHOLDERS FUNDS</v>
          </cell>
          <cell r="I832" t="str">
            <v>PARTNERS CAPITAL</v>
          </cell>
          <cell r="J832" t="str">
            <v>PARTNERS CAPITAL</v>
          </cell>
        </row>
        <row r="833">
          <cell r="A833" t="str">
            <v>L103001-278</v>
          </cell>
          <cell r="B833" t="str">
            <v>Partner's Capital Account-DLF Home Dev</v>
          </cell>
          <cell r="C833" t="str">
            <v>INR</v>
          </cell>
          <cell r="D833" t="str">
            <v>CAPITAL</v>
          </cell>
          <cell r="E833" t="str">
            <v>BALANCE SHEET</v>
          </cell>
          <cell r="F833" t="str">
            <v/>
          </cell>
          <cell r="G833" t="str">
            <v/>
          </cell>
          <cell r="H833" t="str">
            <v>SHAREHOLDERS FUNDS</v>
          </cell>
          <cell r="I833" t="str">
            <v>PARTNERS CAPITAL</v>
          </cell>
          <cell r="J833" t="str">
            <v>PARTNERS CAPITAL</v>
          </cell>
        </row>
        <row r="834">
          <cell r="A834" t="str">
            <v>L103001-279</v>
          </cell>
          <cell r="B834" t="str">
            <v>Partner's Capital Account- DCDL</v>
          </cell>
          <cell r="C834" t="str">
            <v>INR</v>
          </cell>
          <cell r="D834" t="str">
            <v>CAPITAL</v>
          </cell>
          <cell r="E834" t="str">
            <v>BALANCE SHEET</v>
          </cell>
          <cell r="F834" t="str">
            <v/>
          </cell>
          <cell r="G834" t="str">
            <v/>
          </cell>
          <cell r="H834" t="str">
            <v>SHAREHOLDERS FUNDS</v>
          </cell>
          <cell r="I834" t="str">
            <v>PARTNERS CAPITAL</v>
          </cell>
          <cell r="J834" t="str">
            <v>PARTNERS CAPITAL</v>
          </cell>
        </row>
        <row r="835">
          <cell r="A835" t="str">
            <v>L103001-280</v>
          </cell>
          <cell r="B835" t="str">
            <v>Partner's Capital Account-CEE PEE Maint</v>
          </cell>
          <cell r="C835" t="str">
            <v>INR</v>
          </cell>
          <cell r="D835" t="str">
            <v>CAPITAL</v>
          </cell>
          <cell r="E835" t="str">
            <v>BALANCE SHEET</v>
          </cell>
          <cell r="F835" t="str">
            <v/>
          </cell>
          <cell r="G835" t="str">
            <v/>
          </cell>
          <cell r="H835" t="str">
            <v>SHAREHOLDERS FUNDS</v>
          </cell>
          <cell r="I835" t="str">
            <v>PARTNERS CAPITAL</v>
          </cell>
          <cell r="J835" t="str">
            <v>PARTNERS CAPITAL</v>
          </cell>
        </row>
        <row r="836">
          <cell r="A836" t="str">
            <v>L103001-281</v>
          </cell>
          <cell r="B836" t="str">
            <v>Partner's Capital Account-Pee Tee Prop M</v>
          </cell>
          <cell r="C836" t="str">
            <v>INR</v>
          </cell>
          <cell r="D836" t="str">
            <v>CAPITAL</v>
          </cell>
          <cell r="E836" t="str">
            <v>BALANCE SHEET</v>
          </cell>
          <cell r="F836" t="str">
            <v/>
          </cell>
          <cell r="G836" t="str">
            <v/>
          </cell>
          <cell r="H836" t="str">
            <v>SHAREHOLDERS FUNDS</v>
          </cell>
          <cell r="I836" t="str">
            <v>PARTNERS CAPITAL</v>
          </cell>
          <cell r="J836" t="str">
            <v>PARTNERS CAPITAL</v>
          </cell>
        </row>
        <row r="837">
          <cell r="A837" t="str">
            <v>L103001-282</v>
          </cell>
          <cell r="B837" t="str">
            <v>Partner's Capital Account-Silver Oaks Pr</v>
          </cell>
          <cell r="C837" t="str">
            <v>INR</v>
          </cell>
          <cell r="D837" t="str">
            <v>CAPITAL</v>
          </cell>
          <cell r="E837" t="str">
            <v>BALANCE SHEET</v>
          </cell>
          <cell r="F837" t="str">
            <v/>
          </cell>
          <cell r="G837" t="str">
            <v/>
          </cell>
          <cell r="H837" t="str">
            <v>SHAREHOLDERS FUNDS</v>
          </cell>
          <cell r="I837" t="str">
            <v>PARTNERS CAPITAL</v>
          </cell>
          <cell r="J837" t="str">
            <v>PARTNERS CAPITAL</v>
          </cell>
        </row>
        <row r="838">
          <cell r="A838" t="str">
            <v>L103001-381</v>
          </cell>
          <cell r="B838" t="str">
            <v>Partner's Capital Account-DLF Cyber Cit</v>
          </cell>
          <cell r="C838" t="str">
            <v>INR</v>
          </cell>
          <cell r="D838" t="str">
            <v>CAPITAL</v>
          </cell>
          <cell r="E838" t="str">
            <v>BALANCE SHEET</v>
          </cell>
          <cell r="F838" t="str">
            <v/>
          </cell>
          <cell r="G838" t="str">
            <v/>
          </cell>
          <cell r="H838" t="str">
            <v>SHAREHOLDERS FUNDS</v>
          </cell>
          <cell r="I838" t="str">
            <v>PARTNERS CAPITAL</v>
          </cell>
          <cell r="J838" t="str">
            <v>PARTNERS CAPITAL</v>
          </cell>
        </row>
        <row r="839">
          <cell r="A839" t="str">
            <v>L103001-536</v>
          </cell>
          <cell r="B839" t="str">
            <v>Partner's Capital Account-Heimo</v>
          </cell>
          <cell r="C839" t="str">
            <v>INR</v>
          </cell>
          <cell r="D839" t="str">
            <v>CAPITAL</v>
          </cell>
          <cell r="E839" t="str">
            <v>BALANCE SHEET</v>
          </cell>
          <cell r="F839" t="str">
            <v/>
          </cell>
          <cell r="G839" t="str">
            <v/>
          </cell>
          <cell r="H839" t="str">
            <v>SHAREHOLDERS FUNDS</v>
          </cell>
          <cell r="I839" t="str">
            <v>PARTNERS CAPITAL</v>
          </cell>
          <cell r="J839" t="str">
            <v>PARTNERS CAPITAL</v>
          </cell>
        </row>
        <row r="840">
          <cell r="A840" t="str">
            <v>L103001-537</v>
          </cell>
          <cell r="B840" t="str">
            <v>Partner's Capital Account-Khem</v>
          </cell>
          <cell r="C840" t="str">
            <v>INR</v>
          </cell>
          <cell r="D840" t="str">
            <v>CAPITAL</v>
          </cell>
          <cell r="E840" t="str">
            <v>BALANCE SHEET</v>
          </cell>
          <cell r="F840" t="str">
            <v/>
          </cell>
          <cell r="G840" t="str">
            <v/>
          </cell>
          <cell r="H840" t="str">
            <v>SHAREHOLDERS FUNDS</v>
          </cell>
          <cell r="I840" t="str">
            <v>PARTNERS CAPITAL</v>
          </cell>
          <cell r="J840" t="str">
            <v>PARTNERS CAPITAL</v>
          </cell>
        </row>
        <row r="841">
          <cell r="A841" t="str">
            <v>L201001</v>
          </cell>
          <cell r="B841" t="str">
            <v>Capital Reserve</v>
          </cell>
          <cell r="C841" t="str">
            <v>INR</v>
          </cell>
          <cell r="D841" t="str">
            <v>CAPITAL</v>
          </cell>
          <cell r="E841" t="str">
            <v>BALANCE SHEET</v>
          </cell>
          <cell r="F841" t="str">
            <v/>
          </cell>
          <cell r="G841" t="str">
            <v/>
          </cell>
          <cell r="H841" t="str">
            <v>SHAREHOLDERS FUNDS</v>
          </cell>
          <cell r="I841" t="str">
            <v>RESERVES AND SURPLUS</v>
          </cell>
          <cell r="J841" t="str">
            <v>RESERVE- CAPITAL RESERVE</v>
          </cell>
        </row>
        <row r="842">
          <cell r="A842" t="str">
            <v>L202001</v>
          </cell>
          <cell r="B842" t="str">
            <v>Capital Redemption Reserve</v>
          </cell>
          <cell r="C842" t="str">
            <v>INR</v>
          </cell>
          <cell r="D842" t="str">
            <v>CAPITAL</v>
          </cell>
          <cell r="E842" t="str">
            <v>BALANCE SHEET</v>
          </cell>
          <cell r="F842" t="str">
            <v/>
          </cell>
          <cell r="G842" t="str">
            <v/>
          </cell>
          <cell r="H842" t="str">
            <v>SHAREHOLDERS FUNDS</v>
          </cell>
          <cell r="I842" t="str">
            <v>RESERVES AND SURPLUS</v>
          </cell>
          <cell r="J842" t="str">
            <v>RESERVE-CAPITAL REDEMPTION RESERVE</v>
          </cell>
        </row>
        <row r="843">
          <cell r="A843" t="str">
            <v>L203001</v>
          </cell>
          <cell r="B843" t="str">
            <v>Contingency Reserve</v>
          </cell>
          <cell r="C843" t="str">
            <v>INR</v>
          </cell>
          <cell r="D843" t="str">
            <v>CAPITAL</v>
          </cell>
          <cell r="E843" t="str">
            <v>BALANCE SHEET</v>
          </cell>
          <cell r="F843" t="str">
            <v/>
          </cell>
          <cell r="G843" t="str">
            <v/>
          </cell>
          <cell r="H843" t="str">
            <v>SHAREHOLDERS FUNDS</v>
          </cell>
          <cell r="I843" t="str">
            <v>RESERVES AND SURPLUS</v>
          </cell>
          <cell r="J843" t="str">
            <v>RESERVE- CONTINGENCY RESERVE</v>
          </cell>
        </row>
        <row r="844">
          <cell r="A844" t="str">
            <v>L204001</v>
          </cell>
          <cell r="B844" t="str">
            <v>Share Premium</v>
          </cell>
          <cell r="C844" t="str">
            <v>INR</v>
          </cell>
          <cell r="D844" t="str">
            <v>CAPITAL</v>
          </cell>
          <cell r="E844" t="str">
            <v>BALANCE SHEET</v>
          </cell>
          <cell r="F844" t="str">
            <v/>
          </cell>
          <cell r="G844" t="str">
            <v/>
          </cell>
          <cell r="H844" t="str">
            <v>SHAREHOLDERS FUNDS</v>
          </cell>
          <cell r="I844" t="str">
            <v>RESERVES AND SURPLUS</v>
          </cell>
          <cell r="J844" t="str">
            <v>RESERVE- SHARE PREMIUM</v>
          </cell>
        </row>
        <row r="845">
          <cell r="A845" t="str">
            <v>L205001</v>
          </cell>
          <cell r="B845" t="str">
            <v>General Reserve</v>
          </cell>
          <cell r="C845" t="str">
            <v>INR</v>
          </cell>
          <cell r="D845" t="str">
            <v>CAPITAL</v>
          </cell>
          <cell r="E845" t="str">
            <v>BALANCE SHEET</v>
          </cell>
          <cell r="F845" t="str">
            <v/>
          </cell>
          <cell r="G845" t="str">
            <v/>
          </cell>
          <cell r="H845" t="str">
            <v>SHAREHOLDERS FUNDS</v>
          </cell>
          <cell r="I845" t="str">
            <v>RESERVES AND SURPLUS</v>
          </cell>
          <cell r="J845" t="str">
            <v>RESERVE- GENERAL RESERVE</v>
          </cell>
        </row>
        <row r="846">
          <cell r="A846" t="str">
            <v>L206001</v>
          </cell>
          <cell r="B846" t="str">
            <v>Revaluation Reserve</v>
          </cell>
          <cell r="C846" t="str">
            <v>INR</v>
          </cell>
          <cell r="D846" t="str">
            <v>CAPITAL</v>
          </cell>
          <cell r="E846" t="str">
            <v>BALANCE SHEET</v>
          </cell>
          <cell r="F846" t="str">
            <v/>
          </cell>
          <cell r="G846" t="str">
            <v/>
          </cell>
          <cell r="H846" t="str">
            <v>SHAREHOLDERS FUNDS</v>
          </cell>
          <cell r="I846" t="str">
            <v>RESERVES AND SURPLUS</v>
          </cell>
          <cell r="J846" t="str">
            <v>RESERVE- REVALUATION RESERVE</v>
          </cell>
        </row>
        <row r="847">
          <cell r="A847" t="str">
            <v>L207001</v>
          </cell>
          <cell r="B847" t="str">
            <v>Investment Allowance Reserve</v>
          </cell>
          <cell r="C847" t="str">
            <v>INR</v>
          </cell>
          <cell r="D847" t="str">
            <v>CAPITAL</v>
          </cell>
          <cell r="E847" t="str">
            <v>BALANCE SHEET</v>
          </cell>
          <cell r="F847" t="str">
            <v/>
          </cell>
          <cell r="G847" t="str">
            <v/>
          </cell>
          <cell r="H847" t="str">
            <v>SHAREHOLDERS FUNDS</v>
          </cell>
          <cell r="I847" t="str">
            <v>RESERVES AND SURPLUS</v>
          </cell>
          <cell r="J847" t="str">
            <v>RESERVE- INVESTMENT ALLOWANCE</v>
          </cell>
        </row>
        <row r="848">
          <cell r="A848" t="str">
            <v>L208001</v>
          </cell>
          <cell r="B848" t="str">
            <v>Amalgamation Reserve</v>
          </cell>
          <cell r="C848" t="str">
            <v>INR</v>
          </cell>
          <cell r="D848" t="str">
            <v>CAPITAL</v>
          </cell>
          <cell r="E848" t="str">
            <v>BALANCE SHEET</v>
          </cell>
          <cell r="F848" t="str">
            <v/>
          </cell>
          <cell r="G848" t="str">
            <v/>
          </cell>
          <cell r="H848" t="str">
            <v>SHAREHOLDERS FUNDS</v>
          </cell>
          <cell r="I848" t="str">
            <v>RESERVES AND SURPLUS</v>
          </cell>
          <cell r="J848" t="str">
            <v>RESERVE- GENERAL RESERVE</v>
          </cell>
        </row>
        <row r="849">
          <cell r="A849" t="str">
            <v>L220001</v>
          </cell>
          <cell r="B849" t="str">
            <v>Profit &amp; Loss A/C</v>
          </cell>
          <cell r="C849" t="str">
            <v>INR</v>
          </cell>
          <cell r="D849" t="str">
            <v>CAPITAL</v>
          </cell>
          <cell r="E849" t="str">
            <v>BALANCE SHEET</v>
          </cell>
          <cell r="F849" t="str">
            <v/>
          </cell>
          <cell r="G849" t="str">
            <v/>
          </cell>
          <cell r="H849" t="str">
            <v>SHAREHOLDERS FUNDS</v>
          </cell>
          <cell r="I849" t="str">
            <v>RESERVES AND SURPLUS</v>
          </cell>
          <cell r="J849" t="str">
            <v>SURPLUS-PROFIT AND LOSS ACCOUNT</v>
          </cell>
        </row>
        <row r="850">
          <cell r="A850" t="str">
            <v>L230001-101</v>
          </cell>
          <cell r="B850" t="str">
            <v>Partner's Current A/c-DLF Ltd</v>
          </cell>
          <cell r="C850" t="str">
            <v>INR</v>
          </cell>
          <cell r="D850" t="str">
            <v>CAPITAL</v>
          </cell>
          <cell r="E850" t="str">
            <v>BALANCE SHEET</v>
          </cell>
          <cell r="F850" t="str">
            <v/>
          </cell>
          <cell r="G850" t="str">
            <v/>
          </cell>
          <cell r="H850" t="str">
            <v>SHAREHOLDERS FUNDS</v>
          </cell>
          <cell r="I850" t="str">
            <v>RESERVES AND SURPLUS</v>
          </cell>
          <cell r="J850" t="str">
            <v>SURPLUS-PROFIT AND LOSS ACCOUNT</v>
          </cell>
        </row>
        <row r="851">
          <cell r="A851" t="str">
            <v>L230001-211</v>
          </cell>
          <cell r="B851" t="str">
            <v>Partner's Current A/c-DLF Hsng &amp; Cnstr</v>
          </cell>
          <cell r="C851" t="str">
            <v>INR</v>
          </cell>
          <cell r="D851" t="str">
            <v>CAPITAL</v>
          </cell>
          <cell r="E851" t="str">
            <v>BALANCE SHEET</v>
          </cell>
          <cell r="F851" t="str">
            <v/>
          </cell>
          <cell r="G851" t="str">
            <v/>
          </cell>
          <cell r="H851" t="str">
            <v>SHAREHOLDERS FUNDS</v>
          </cell>
          <cell r="I851" t="str">
            <v>RESERVES AND SURPLUS</v>
          </cell>
          <cell r="J851" t="str">
            <v>SURPLUS-PROFIT AND LOSS ACCOUNT</v>
          </cell>
        </row>
        <row r="852">
          <cell r="A852" t="str">
            <v>L301000</v>
          </cell>
          <cell r="B852" t="str">
            <v>Retained Earnings</v>
          </cell>
          <cell r="C852" t="str">
            <v>INR</v>
          </cell>
          <cell r="D852" t="str">
            <v>CAPITAL</v>
          </cell>
          <cell r="E852" t="str">
            <v>RETAINED EARNINGS</v>
          </cell>
          <cell r="F852" t="str">
            <v/>
          </cell>
          <cell r="G852" t="str">
            <v>RETAINED EARNINGS</v>
          </cell>
          <cell r="H852" t="str">
            <v>SHAREHOLDERS FUNDS</v>
          </cell>
          <cell r="I852" t="str">
            <v>RESERVES AND SURPLUS</v>
          </cell>
          <cell r="J852" t="str">
            <v>RESERVE- GENERAL RESERVE</v>
          </cell>
        </row>
        <row r="853">
          <cell r="A853" t="str">
            <v>L301001</v>
          </cell>
          <cell r="B853" t="str">
            <v>Secured Loan (Bank)- ICICI Loan</v>
          </cell>
          <cell r="C853" t="str">
            <v>INR</v>
          </cell>
          <cell r="D853" t="str">
            <v>LIABILITIES</v>
          </cell>
          <cell r="E853" t="str">
            <v>BALANCE SHEET</v>
          </cell>
          <cell r="F853" t="str">
            <v/>
          </cell>
          <cell r="G853" t="str">
            <v/>
          </cell>
          <cell r="H853" t="str">
            <v>LOAN FUNDS</v>
          </cell>
          <cell r="I853" t="str">
            <v>SECURED LOANS</v>
          </cell>
          <cell r="J853" t="str">
            <v>FROM BANKS/FI-TERM LOANS</v>
          </cell>
        </row>
        <row r="854">
          <cell r="A854" t="str">
            <v>L301002</v>
          </cell>
          <cell r="B854" t="str">
            <v>Secured Loan (Bank)- HSBC(ECB)</v>
          </cell>
          <cell r="C854" t="str">
            <v>INR</v>
          </cell>
          <cell r="D854" t="str">
            <v>LIABILITIES</v>
          </cell>
          <cell r="E854" t="str">
            <v>BALANCE SHEET</v>
          </cell>
          <cell r="F854" t="str">
            <v/>
          </cell>
          <cell r="G854" t="str">
            <v/>
          </cell>
          <cell r="H854" t="str">
            <v>LOAN FUNDS</v>
          </cell>
          <cell r="I854" t="str">
            <v>SECURED LOANS</v>
          </cell>
          <cell r="J854" t="str">
            <v>FROM BANKS/FI-TERM LOANS</v>
          </cell>
        </row>
        <row r="855">
          <cell r="A855" t="str">
            <v>L301003</v>
          </cell>
          <cell r="B855" t="str">
            <v>Secured Loan (Bank)- DBS</v>
          </cell>
          <cell r="C855" t="str">
            <v>INR</v>
          </cell>
          <cell r="D855" t="str">
            <v>LIABILITIES</v>
          </cell>
          <cell r="E855" t="str">
            <v>BALANCE SHEET</v>
          </cell>
          <cell r="F855" t="str">
            <v/>
          </cell>
          <cell r="G855" t="str">
            <v/>
          </cell>
          <cell r="H855" t="str">
            <v>LOAN FUNDS</v>
          </cell>
          <cell r="I855" t="str">
            <v>SECURED LOANS</v>
          </cell>
          <cell r="J855" t="str">
            <v>FROM BANKS/FI-TERM LOANS</v>
          </cell>
        </row>
        <row r="856">
          <cell r="A856" t="str">
            <v>L301004</v>
          </cell>
          <cell r="B856" t="str">
            <v>Secured Loan (Bank)- Bank Of Maharashtra</v>
          </cell>
          <cell r="C856" t="str">
            <v>INR</v>
          </cell>
          <cell r="D856" t="str">
            <v>LIABILITIES</v>
          </cell>
          <cell r="E856" t="str">
            <v>BALANCE SHEET</v>
          </cell>
          <cell r="F856" t="str">
            <v/>
          </cell>
          <cell r="G856" t="str">
            <v/>
          </cell>
          <cell r="H856" t="str">
            <v>LOAN FUNDS</v>
          </cell>
          <cell r="I856" t="str">
            <v>SECURED LOANS</v>
          </cell>
          <cell r="J856" t="str">
            <v>FROM BANKS/FI-TERM LOANS</v>
          </cell>
        </row>
        <row r="857">
          <cell r="A857" t="str">
            <v>L301005</v>
          </cell>
          <cell r="B857" t="str">
            <v>Secured Loan (Bank)- IDBI</v>
          </cell>
          <cell r="C857" t="str">
            <v>INR</v>
          </cell>
          <cell r="D857" t="str">
            <v>LIABILITIES</v>
          </cell>
          <cell r="E857" t="str">
            <v>BALANCE SHEET</v>
          </cell>
          <cell r="F857" t="str">
            <v/>
          </cell>
          <cell r="G857" t="str">
            <v/>
          </cell>
          <cell r="H857" t="str">
            <v>LOAN FUNDS</v>
          </cell>
          <cell r="I857" t="str">
            <v>SECURED LOANS</v>
          </cell>
          <cell r="J857" t="str">
            <v>FROM BANKS/FI-TERM LOANS</v>
          </cell>
        </row>
        <row r="858">
          <cell r="A858" t="str">
            <v>L301006</v>
          </cell>
          <cell r="B858" t="str">
            <v>Secured Loan (Bank)- UBI</v>
          </cell>
          <cell r="C858" t="str">
            <v>INR</v>
          </cell>
          <cell r="D858" t="str">
            <v>LIABILITIES</v>
          </cell>
          <cell r="E858" t="str">
            <v>BALANCE SHEET</v>
          </cell>
          <cell r="F858" t="str">
            <v/>
          </cell>
          <cell r="G858" t="str">
            <v/>
          </cell>
          <cell r="H858" t="str">
            <v>LOAN FUNDS</v>
          </cell>
          <cell r="I858" t="str">
            <v>SECURED LOANS</v>
          </cell>
          <cell r="J858" t="str">
            <v>FROM BANKS/FI-TERM LOANS</v>
          </cell>
        </row>
        <row r="859">
          <cell r="A859" t="str">
            <v>L301007</v>
          </cell>
          <cell r="B859" t="str">
            <v>Secured Loan (Bank)- Bank Of Baroda</v>
          </cell>
          <cell r="C859" t="str">
            <v>INR</v>
          </cell>
          <cell r="D859" t="str">
            <v>LIABILITIES</v>
          </cell>
          <cell r="E859" t="str">
            <v>BALANCE SHEET</v>
          </cell>
          <cell r="F859" t="str">
            <v/>
          </cell>
          <cell r="G859" t="str">
            <v/>
          </cell>
          <cell r="H859" t="str">
            <v>LOAN FUNDS</v>
          </cell>
          <cell r="I859" t="str">
            <v>SECURED LOANS</v>
          </cell>
          <cell r="J859" t="str">
            <v>FROM BANKS/FI-TERM LOANS</v>
          </cell>
        </row>
        <row r="860">
          <cell r="A860" t="str">
            <v>L301008</v>
          </cell>
          <cell r="B860" t="str">
            <v>Secured Loan (Bank)- HKB-51-303170-003</v>
          </cell>
          <cell r="C860" t="str">
            <v>INR</v>
          </cell>
          <cell r="D860" t="str">
            <v>LIABILITIES</v>
          </cell>
          <cell r="E860" t="str">
            <v>BALANCE SHEET</v>
          </cell>
          <cell r="F860" t="str">
            <v/>
          </cell>
          <cell r="G860" t="str">
            <v/>
          </cell>
          <cell r="H860" t="str">
            <v>LOAN FUNDS</v>
          </cell>
          <cell r="I860" t="str">
            <v>SECURED LOANS</v>
          </cell>
          <cell r="J860" t="str">
            <v>FROM BANKS/FI-TERM LOANS</v>
          </cell>
        </row>
        <row r="861">
          <cell r="A861" t="str">
            <v>L301009</v>
          </cell>
          <cell r="B861" t="str">
            <v>Secured Loan (Bank)- HDFC</v>
          </cell>
          <cell r="C861" t="str">
            <v>INR</v>
          </cell>
          <cell r="D861" t="str">
            <v>LIABILITIES</v>
          </cell>
          <cell r="E861" t="str">
            <v>BALANCE SHEET</v>
          </cell>
          <cell r="F861" t="str">
            <v/>
          </cell>
          <cell r="G861" t="str">
            <v/>
          </cell>
          <cell r="H861" t="str">
            <v>LOAN FUNDS</v>
          </cell>
          <cell r="I861" t="str">
            <v>SECURED LOANS</v>
          </cell>
          <cell r="J861" t="str">
            <v>FROM BANKS/FI-TERM LOANS</v>
          </cell>
        </row>
        <row r="862">
          <cell r="A862" t="str">
            <v>L301010</v>
          </cell>
          <cell r="B862" t="str">
            <v>Secured Loan (Bank)- Kotak Mahindra</v>
          </cell>
          <cell r="C862" t="str">
            <v>INR</v>
          </cell>
          <cell r="D862" t="str">
            <v>LIABILITIES</v>
          </cell>
          <cell r="E862" t="str">
            <v>BALANCE SHEET</v>
          </cell>
          <cell r="F862" t="str">
            <v/>
          </cell>
          <cell r="G862" t="str">
            <v/>
          </cell>
          <cell r="H862" t="str">
            <v>LOAN FUNDS</v>
          </cell>
          <cell r="I862" t="str">
            <v>SECURED LOANS</v>
          </cell>
          <cell r="J862" t="str">
            <v>FROM BANKS/FI-TERM LOANS</v>
          </cell>
        </row>
        <row r="863">
          <cell r="A863" t="str">
            <v>L301011</v>
          </cell>
          <cell r="B863" t="str">
            <v>Secured Loan (Bank)- Syndicate Bank</v>
          </cell>
          <cell r="C863" t="str">
            <v>INR</v>
          </cell>
          <cell r="D863" t="str">
            <v>LIABILITIES</v>
          </cell>
          <cell r="E863" t="str">
            <v>BALANCE SHEET</v>
          </cell>
          <cell r="F863" t="str">
            <v/>
          </cell>
          <cell r="G863" t="str">
            <v/>
          </cell>
          <cell r="H863" t="str">
            <v>LOAN FUNDS</v>
          </cell>
          <cell r="I863" t="str">
            <v>SECURED LOANS</v>
          </cell>
          <cell r="J863" t="str">
            <v>FROM BANKS/FI-TERM LOANS</v>
          </cell>
        </row>
        <row r="864">
          <cell r="A864" t="str">
            <v>L301012</v>
          </cell>
          <cell r="B864" t="str">
            <v>Secured Loan (Bank)- SCB</v>
          </cell>
          <cell r="C864" t="str">
            <v>INR</v>
          </cell>
          <cell r="D864" t="str">
            <v>LIABILITIES</v>
          </cell>
          <cell r="E864" t="str">
            <v>BALANCE SHEET</v>
          </cell>
          <cell r="F864" t="str">
            <v/>
          </cell>
          <cell r="G864" t="str">
            <v/>
          </cell>
          <cell r="H864" t="str">
            <v>LOAN FUNDS</v>
          </cell>
          <cell r="I864" t="str">
            <v>SECURED LOANS</v>
          </cell>
          <cell r="J864" t="str">
            <v>FROM BANKS/FI-TERM LOANS</v>
          </cell>
        </row>
        <row r="865">
          <cell r="A865" t="str">
            <v>L301013</v>
          </cell>
          <cell r="B865" t="str">
            <v>Secured Loan (Bank)- Corporation Bank</v>
          </cell>
          <cell r="C865" t="str">
            <v>INR</v>
          </cell>
          <cell r="D865" t="str">
            <v>LIABILITIES</v>
          </cell>
          <cell r="E865" t="str">
            <v>BALANCE SHEET</v>
          </cell>
          <cell r="F865" t="str">
            <v/>
          </cell>
          <cell r="G865" t="str">
            <v/>
          </cell>
          <cell r="H865" t="str">
            <v>LOAN FUNDS</v>
          </cell>
          <cell r="I865" t="str">
            <v>SECURED LOANS</v>
          </cell>
          <cell r="J865" t="str">
            <v>FROM BANKS/FI-TERM LOANS</v>
          </cell>
        </row>
        <row r="866">
          <cell r="A866" t="str">
            <v>L301014</v>
          </cell>
          <cell r="B866" t="str">
            <v>Secured Loan (Bank)- Deutsche Bank</v>
          </cell>
          <cell r="C866" t="str">
            <v>INR</v>
          </cell>
          <cell r="D866" t="str">
            <v>LIABILITIES</v>
          </cell>
          <cell r="E866" t="str">
            <v>BALANCE SHEET</v>
          </cell>
          <cell r="F866" t="str">
            <v/>
          </cell>
          <cell r="G866" t="str">
            <v/>
          </cell>
          <cell r="H866" t="str">
            <v>LOAN FUNDS</v>
          </cell>
          <cell r="I866" t="str">
            <v>SECURED LOANS</v>
          </cell>
          <cell r="J866" t="str">
            <v>FROM BANKS/FI-TERM LOANS</v>
          </cell>
        </row>
        <row r="867">
          <cell r="A867" t="str">
            <v>L301015</v>
          </cell>
          <cell r="B867" t="str">
            <v>Secured Loan (Bank)- UCO Bank</v>
          </cell>
          <cell r="C867" t="str">
            <v>INR</v>
          </cell>
          <cell r="D867" t="str">
            <v>LIABILITIES</v>
          </cell>
          <cell r="E867" t="str">
            <v>BALANCE SHEET</v>
          </cell>
          <cell r="F867" t="str">
            <v/>
          </cell>
          <cell r="G867" t="str">
            <v/>
          </cell>
          <cell r="H867" t="str">
            <v>LOAN FUNDS</v>
          </cell>
          <cell r="I867" t="str">
            <v>SECURED LOANS</v>
          </cell>
          <cell r="J867" t="str">
            <v>FROM BANKS/FI-TERM LOANS</v>
          </cell>
        </row>
        <row r="868">
          <cell r="A868" t="str">
            <v>L301016</v>
          </cell>
          <cell r="B868" t="str">
            <v>Secured Loan (Bank)- State Bnk Of Trvnco</v>
          </cell>
          <cell r="C868" t="str">
            <v>INR</v>
          </cell>
          <cell r="D868" t="str">
            <v>LIABILITIES</v>
          </cell>
          <cell r="E868" t="str">
            <v>BALANCE SHEET</v>
          </cell>
          <cell r="F868" t="str">
            <v/>
          </cell>
          <cell r="G868" t="str">
            <v/>
          </cell>
          <cell r="H868" t="str">
            <v>LOAN FUNDS</v>
          </cell>
          <cell r="I868" t="str">
            <v>SECURED LOANS</v>
          </cell>
          <cell r="J868" t="str">
            <v>FROM BANKS/FI-TERM LOANS</v>
          </cell>
        </row>
        <row r="869">
          <cell r="A869" t="str">
            <v>L301017</v>
          </cell>
          <cell r="B869" t="str">
            <v>Secured Loan (Bank)- ABN Amro</v>
          </cell>
          <cell r="C869" t="str">
            <v>INR</v>
          </cell>
          <cell r="D869" t="str">
            <v>LIABILITIES</v>
          </cell>
          <cell r="E869" t="str">
            <v>BALANCE SHEET</v>
          </cell>
          <cell r="F869" t="str">
            <v/>
          </cell>
          <cell r="G869" t="str">
            <v/>
          </cell>
          <cell r="H869" t="str">
            <v>LOAN FUNDS</v>
          </cell>
          <cell r="I869" t="str">
            <v>SECURED LOANS</v>
          </cell>
          <cell r="J869" t="str">
            <v>FROM BANKS/FI-TERM LOANS</v>
          </cell>
        </row>
        <row r="870">
          <cell r="A870" t="str">
            <v>L301018</v>
          </cell>
          <cell r="B870" t="str">
            <v>Secured Loan (Bank)- UTI  Bank</v>
          </cell>
          <cell r="C870" t="str">
            <v>INR</v>
          </cell>
          <cell r="D870" t="str">
            <v>LIABILITIES</v>
          </cell>
          <cell r="E870" t="str">
            <v>BALANCE SHEET</v>
          </cell>
          <cell r="F870" t="str">
            <v/>
          </cell>
          <cell r="G870" t="str">
            <v/>
          </cell>
          <cell r="H870" t="str">
            <v>LOAN FUNDS</v>
          </cell>
          <cell r="I870" t="str">
            <v>SECURED LOANS</v>
          </cell>
          <cell r="J870" t="str">
            <v>FROM BANKS/FI-TERM LOANS</v>
          </cell>
        </row>
        <row r="871">
          <cell r="A871" t="str">
            <v>L301019</v>
          </cell>
          <cell r="B871" t="str">
            <v>Secured Loan (Bank)- HSBC</v>
          </cell>
          <cell r="C871" t="str">
            <v>INR</v>
          </cell>
          <cell r="D871" t="str">
            <v>LIABILITIES</v>
          </cell>
          <cell r="E871" t="str">
            <v>BALANCE SHEET</v>
          </cell>
          <cell r="F871" t="str">
            <v/>
          </cell>
          <cell r="G871" t="str">
            <v/>
          </cell>
          <cell r="H871" t="str">
            <v>LOAN FUNDS</v>
          </cell>
          <cell r="I871" t="str">
            <v>SECURED LOANS</v>
          </cell>
          <cell r="J871" t="str">
            <v>FROM BANKS/FI-TERM LOANS</v>
          </cell>
        </row>
        <row r="872">
          <cell r="A872" t="str">
            <v>L301020</v>
          </cell>
          <cell r="B872" t="str">
            <v>Secured Loan (Bank)- Citi Bank</v>
          </cell>
          <cell r="C872" t="str">
            <v>INR</v>
          </cell>
          <cell r="D872" t="str">
            <v>LIABILITIES</v>
          </cell>
          <cell r="E872" t="str">
            <v>BALANCE SHEET</v>
          </cell>
          <cell r="F872" t="str">
            <v/>
          </cell>
          <cell r="G872" t="str">
            <v/>
          </cell>
          <cell r="H872" t="str">
            <v>LOAN FUNDS</v>
          </cell>
          <cell r="I872" t="str">
            <v>SECURED LOANS</v>
          </cell>
          <cell r="J872" t="str">
            <v>FROM BANKS/FI-TERM LOANS</v>
          </cell>
        </row>
        <row r="873">
          <cell r="A873" t="str">
            <v>L301021</v>
          </cell>
          <cell r="B873" t="str">
            <v>Secured Loan (Bank)- DBS(Buyer Credit)</v>
          </cell>
          <cell r="C873" t="str">
            <v>INR</v>
          </cell>
          <cell r="D873" t="str">
            <v>LIABILITIES</v>
          </cell>
          <cell r="E873" t="str">
            <v>BALANCE SHEET</v>
          </cell>
          <cell r="F873" t="str">
            <v/>
          </cell>
          <cell r="G873" t="str">
            <v/>
          </cell>
          <cell r="H873" t="str">
            <v>LOAN FUNDS</v>
          </cell>
          <cell r="I873" t="str">
            <v>SECURED LOANS</v>
          </cell>
          <cell r="J873" t="str">
            <v>FROM BANKS/FI-TERM LOANS</v>
          </cell>
        </row>
        <row r="874">
          <cell r="A874" t="str">
            <v>L301024</v>
          </cell>
          <cell r="B874" t="str">
            <v>Secured Loan (Bank)- YES BANK</v>
          </cell>
          <cell r="C874" t="str">
            <v>INR</v>
          </cell>
          <cell r="D874" t="str">
            <v>LIABILITIES</v>
          </cell>
          <cell r="E874" t="str">
            <v>BALANCE SHEET</v>
          </cell>
          <cell r="F874" t="str">
            <v/>
          </cell>
          <cell r="G874" t="str">
            <v/>
          </cell>
          <cell r="H874" t="str">
            <v>LOAN FUNDS</v>
          </cell>
          <cell r="I874" t="str">
            <v>SECURED LOANS</v>
          </cell>
          <cell r="J874" t="str">
            <v>FROM BANKS/FI-TERM LOAN</v>
          </cell>
        </row>
        <row r="875">
          <cell r="A875" t="str">
            <v>L301101</v>
          </cell>
          <cell r="B875" t="str">
            <v>Intt. Accrued &amp; due (Banks)</v>
          </cell>
          <cell r="C875" t="str">
            <v>INR</v>
          </cell>
          <cell r="D875" t="str">
            <v>LIABILITIES</v>
          </cell>
          <cell r="E875" t="str">
            <v>BALANCE SHEET</v>
          </cell>
          <cell r="F875" t="str">
            <v/>
          </cell>
          <cell r="G875" t="str">
            <v/>
          </cell>
          <cell r="H875" t="str">
            <v>LOAN FUNDS</v>
          </cell>
          <cell r="I875" t="str">
            <v>SECURED LOANS</v>
          </cell>
          <cell r="J875" t="str">
            <v>FROM BANKS/FI-TERM LOANS</v>
          </cell>
        </row>
        <row r="876">
          <cell r="A876" t="str">
            <v>L302001</v>
          </cell>
          <cell r="B876" t="str">
            <v>Overdrft Facility- CITI Bank(0422216227)</v>
          </cell>
          <cell r="C876" t="str">
            <v>INR</v>
          </cell>
          <cell r="D876" t="str">
            <v>LIABILITIES</v>
          </cell>
          <cell r="E876" t="str">
            <v>BALANCE SHEET</v>
          </cell>
          <cell r="F876" t="str">
            <v/>
          </cell>
          <cell r="G876" t="str">
            <v/>
          </cell>
          <cell r="H876" t="str">
            <v>LOAN FUNDS</v>
          </cell>
          <cell r="I876" t="str">
            <v>SECURED LOANS</v>
          </cell>
          <cell r="J876" t="str">
            <v>FROM BANKS/FI-OVERDRAFT FACILITY</v>
          </cell>
        </row>
        <row r="877">
          <cell r="A877" t="str">
            <v>L302002</v>
          </cell>
          <cell r="B877" t="str">
            <v>Overdrft Facility- ABN Amro (6535100)</v>
          </cell>
          <cell r="C877" t="str">
            <v>INR</v>
          </cell>
          <cell r="D877" t="str">
            <v>LIABILITIES</v>
          </cell>
          <cell r="E877" t="str">
            <v>BALANCE SHEET</v>
          </cell>
          <cell r="F877" t="str">
            <v/>
          </cell>
          <cell r="G877" t="str">
            <v/>
          </cell>
          <cell r="H877" t="str">
            <v>LOAN FUNDS</v>
          </cell>
          <cell r="I877" t="str">
            <v>SECURED LOANS</v>
          </cell>
          <cell r="J877" t="str">
            <v>FROM BANKS/FI-OVERDRAFT FACILITY</v>
          </cell>
        </row>
        <row r="878">
          <cell r="A878" t="str">
            <v>L302003</v>
          </cell>
          <cell r="B878" t="str">
            <v>Overdrft Facility- SBI Stc Bldg (Dul)</v>
          </cell>
          <cell r="C878" t="str">
            <v>INR</v>
          </cell>
          <cell r="D878" t="str">
            <v>LIABILITIES</v>
          </cell>
          <cell r="E878" t="str">
            <v>BALANCE SHEET</v>
          </cell>
          <cell r="F878" t="str">
            <v/>
          </cell>
          <cell r="G878" t="str">
            <v/>
          </cell>
          <cell r="H878" t="str">
            <v>LOAN FUNDS</v>
          </cell>
          <cell r="I878" t="str">
            <v>SECURED LOANS</v>
          </cell>
          <cell r="J878" t="str">
            <v>FROM BANKS/FI-OVERDRAFT FACILITY</v>
          </cell>
        </row>
        <row r="879">
          <cell r="A879" t="str">
            <v>L302004</v>
          </cell>
          <cell r="B879" t="str">
            <v>Overdrft Facility- SCB (5220534118)</v>
          </cell>
          <cell r="C879" t="str">
            <v>INR</v>
          </cell>
          <cell r="D879" t="str">
            <v>LIABILITIES</v>
          </cell>
          <cell r="E879" t="str">
            <v>BALANCE SHEET</v>
          </cell>
          <cell r="F879" t="str">
            <v/>
          </cell>
          <cell r="G879" t="str">
            <v/>
          </cell>
          <cell r="H879" t="str">
            <v>LOAN FUNDS</v>
          </cell>
          <cell r="I879" t="str">
            <v>SECURED LOANS</v>
          </cell>
          <cell r="J879" t="str">
            <v>FROM BANKS/FI-OVERDRAFT FACILITY</v>
          </cell>
        </row>
        <row r="880">
          <cell r="A880" t="str">
            <v>L302005</v>
          </cell>
          <cell r="B880" t="str">
            <v>Overdrft Facility- Corp Bank (Od) Dul</v>
          </cell>
          <cell r="C880" t="str">
            <v>INR</v>
          </cell>
          <cell r="D880" t="str">
            <v>LIABILITIES</v>
          </cell>
          <cell r="E880" t="str">
            <v>BALANCE SHEET</v>
          </cell>
          <cell r="F880" t="str">
            <v/>
          </cell>
          <cell r="G880" t="str">
            <v/>
          </cell>
          <cell r="H880" t="str">
            <v>LOAN FUNDS</v>
          </cell>
          <cell r="I880" t="str">
            <v>SECURED LOANS</v>
          </cell>
          <cell r="J880" t="str">
            <v>FROM BANKS/FI-OVERDRAFT FACILITY</v>
          </cell>
        </row>
        <row r="881">
          <cell r="A881" t="str">
            <v>L302006</v>
          </cell>
          <cell r="B881" t="str">
            <v>Overdrft Facility- SBH (Dul Od)</v>
          </cell>
          <cell r="C881" t="str">
            <v>INR</v>
          </cell>
          <cell r="D881" t="str">
            <v>LIABILITIES</v>
          </cell>
          <cell r="E881" t="str">
            <v>BALANCE SHEET</v>
          </cell>
          <cell r="F881" t="str">
            <v/>
          </cell>
          <cell r="G881" t="str">
            <v/>
          </cell>
          <cell r="H881" t="str">
            <v>LOAN FUNDS</v>
          </cell>
          <cell r="I881" t="str">
            <v>SECURED LOANS</v>
          </cell>
          <cell r="J881" t="str">
            <v>FROM BANKS/FI-OVERDRAFT FACILITY</v>
          </cell>
        </row>
        <row r="882">
          <cell r="A882" t="str">
            <v>L302007</v>
          </cell>
          <cell r="B882" t="str">
            <v>Overdrft Facility- ING VYASYA</v>
          </cell>
          <cell r="C882" t="str">
            <v>INR</v>
          </cell>
          <cell r="D882" t="str">
            <v>LIABILITIES</v>
          </cell>
          <cell r="E882" t="str">
            <v>BALANCE SHEET</v>
          </cell>
          <cell r="F882" t="str">
            <v/>
          </cell>
          <cell r="G882" t="str">
            <v/>
          </cell>
          <cell r="H882" t="str">
            <v>LOAN FUNDS</v>
          </cell>
          <cell r="I882" t="str">
            <v>SECURED LOANS</v>
          </cell>
          <cell r="J882" t="str">
            <v>FROM BANKS/FI-OVERDRAFT FACILITY</v>
          </cell>
        </row>
        <row r="883">
          <cell r="A883" t="str">
            <v>L302008</v>
          </cell>
          <cell r="B883" t="str">
            <v>Overdrft Facility- Kotak Mahindra</v>
          </cell>
          <cell r="C883" t="str">
            <v>INR</v>
          </cell>
          <cell r="D883" t="str">
            <v>LIABILITIES</v>
          </cell>
          <cell r="E883" t="str">
            <v>BALANCE SHEET</v>
          </cell>
          <cell r="F883" t="str">
            <v/>
          </cell>
          <cell r="G883" t="str">
            <v/>
          </cell>
          <cell r="H883" t="str">
            <v>LOAN FUNDS</v>
          </cell>
          <cell r="I883" t="str">
            <v>SECURED LOANS</v>
          </cell>
          <cell r="J883" t="str">
            <v>FROM BANKS/FI-OVERDRAFT FACILITY</v>
          </cell>
        </row>
        <row r="884">
          <cell r="A884" t="str">
            <v>L302009</v>
          </cell>
          <cell r="B884" t="str">
            <v>Overdrft Facility- State bank of Travanc</v>
          </cell>
          <cell r="C884" t="str">
            <v>INR</v>
          </cell>
          <cell r="D884" t="str">
            <v>LIABILITIES</v>
          </cell>
          <cell r="E884" t="str">
            <v>BALANCE SHEET</v>
          </cell>
          <cell r="F884" t="str">
            <v/>
          </cell>
          <cell r="G884" t="str">
            <v/>
          </cell>
          <cell r="H884" t="str">
            <v>LOAN FUNDS</v>
          </cell>
          <cell r="I884" t="str">
            <v>SECURED LOANS</v>
          </cell>
          <cell r="J884" t="str">
            <v>FROM BANKS/FI-OVERDRAFT FACILITY</v>
          </cell>
        </row>
        <row r="885">
          <cell r="A885" t="str">
            <v>L303001</v>
          </cell>
          <cell r="B885" t="str">
            <v>Secured Loan (Oth)- GE Capital</v>
          </cell>
          <cell r="C885" t="str">
            <v>INR</v>
          </cell>
          <cell r="D885" t="str">
            <v>LIABILITIES</v>
          </cell>
          <cell r="E885" t="str">
            <v>BALANCE SHEET</v>
          </cell>
          <cell r="F885" t="str">
            <v/>
          </cell>
          <cell r="G885" t="str">
            <v/>
          </cell>
          <cell r="H885" t="str">
            <v>LOAN FUNDS</v>
          </cell>
          <cell r="I885" t="str">
            <v>SECURED LOANS</v>
          </cell>
          <cell r="J885" t="str">
            <v>FROM OTHERS</v>
          </cell>
        </row>
        <row r="886">
          <cell r="A886" t="str">
            <v>L303002</v>
          </cell>
          <cell r="B886" t="str">
            <v>Secured Loan (Oth)- DSP Merryl Capital</v>
          </cell>
          <cell r="C886" t="str">
            <v>INR</v>
          </cell>
          <cell r="D886" t="str">
            <v>LIABILITIES</v>
          </cell>
          <cell r="E886" t="str">
            <v>BALANCE SHEET</v>
          </cell>
          <cell r="F886" t="str">
            <v/>
          </cell>
          <cell r="G886" t="str">
            <v/>
          </cell>
          <cell r="H886" t="str">
            <v>LOAN FUNDS</v>
          </cell>
          <cell r="I886" t="str">
            <v>SECURED LOANS</v>
          </cell>
          <cell r="J886" t="str">
            <v>FROM OTHERS</v>
          </cell>
        </row>
        <row r="887">
          <cell r="A887" t="str">
            <v>L303003</v>
          </cell>
          <cell r="B887" t="str">
            <v>Secured Loan (Oth)- DSP Merryl 930.00 CR</v>
          </cell>
          <cell r="C887" t="str">
            <v>INR</v>
          </cell>
          <cell r="D887" t="str">
            <v>LIABILITIES</v>
          </cell>
          <cell r="E887" t="str">
            <v>BALANCE SHEET</v>
          </cell>
          <cell r="F887" t="str">
            <v/>
          </cell>
          <cell r="G887" t="str">
            <v/>
          </cell>
          <cell r="H887" t="str">
            <v>LOAN FUNDS</v>
          </cell>
          <cell r="I887" t="str">
            <v>SECURED LOANS</v>
          </cell>
          <cell r="J887" t="str">
            <v>FROM OTHERS</v>
          </cell>
        </row>
        <row r="888">
          <cell r="A888" t="str">
            <v>L303004</v>
          </cell>
          <cell r="B888" t="str">
            <v>Secured Loan (Oth)- DSP Merryl 465.00 CR</v>
          </cell>
          <cell r="C888" t="str">
            <v>INR</v>
          </cell>
          <cell r="D888" t="str">
            <v>LIABILITIES</v>
          </cell>
          <cell r="E888" t="str">
            <v>BALANCE SHEET</v>
          </cell>
          <cell r="F888" t="str">
            <v/>
          </cell>
          <cell r="G888" t="str">
            <v/>
          </cell>
          <cell r="H888" t="str">
            <v>LOAN FUNDS</v>
          </cell>
          <cell r="I888" t="str">
            <v>SECURED LOANS</v>
          </cell>
          <cell r="J888" t="str">
            <v>FROM OTHERS</v>
          </cell>
        </row>
        <row r="889">
          <cell r="A889" t="str">
            <v>L303005</v>
          </cell>
          <cell r="B889" t="str">
            <v>Secured Loan (Oth)- HDFC Ltd</v>
          </cell>
          <cell r="C889" t="str">
            <v>INR</v>
          </cell>
          <cell r="D889" t="str">
            <v>LIABILITIES</v>
          </cell>
          <cell r="E889" t="str">
            <v>BALANCE SHEET</v>
          </cell>
          <cell r="F889" t="str">
            <v/>
          </cell>
          <cell r="G889" t="str">
            <v/>
          </cell>
          <cell r="H889" t="str">
            <v>LOAN FUNDS</v>
          </cell>
          <cell r="I889" t="str">
            <v>SECURED LOANS</v>
          </cell>
          <cell r="J889" t="str">
            <v>FROM OTHERS</v>
          </cell>
        </row>
        <row r="890">
          <cell r="A890" t="str">
            <v>L303006</v>
          </cell>
          <cell r="B890" t="str">
            <v>Secured Loan (Oth)- IL&amp;Fs Term Loan</v>
          </cell>
          <cell r="C890" t="str">
            <v>INR</v>
          </cell>
          <cell r="D890" t="str">
            <v>LIABILITIES</v>
          </cell>
          <cell r="E890" t="str">
            <v>BALANCE SHEET</v>
          </cell>
          <cell r="F890" t="str">
            <v/>
          </cell>
          <cell r="G890" t="str">
            <v/>
          </cell>
          <cell r="H890" t="str">
            <v>LOAN FUNDS</v>
          </cell>
          <cell r="I890" t="str">
            <v>SECURED LOANS</v>
          </cell>
          <cell r="J890" t="str">
            <v>FROM OTHERS</v>
          </cell>
        </row>
        <row r="891">
          <cell r="A891" t="str">
            <v>L305001</v>
          </cell>
          <cell r="B891" t="str">
            <v>Loan for Vehicles</v>
          </cell>
          <cell r="C891" t="str">
            <v>INR</v>
          </cell>
          <cell r="D891" t="str">
            <v>LIABILITIES</v>
          </cell>
          <cell r="E891" t="str">
            <v>BALANCE SHEET</v>
          </cell>
          <cell r="F891" t="str">
            <v/>
          </cell>
          <cell r="G891" t="str">
            <v/>
          </cell>
          <cell r="H891" t="str">
            <v>LOAN FUNDS</v>
          </cell>
          <cell r="I891" t="str">
            <v>SECURED LOANS</v>
          </cell>
          <cell r="J891" t="str">
            <v>FROM OTHERS-TERM LOANS</v>
          </cell>
        </row>
        <row r="892">
          <cell r="A892" t="str">
            <v>L308001</v>
          </cell>
          <cell r="B892" t="str">
            <v>Debentures (Secured)</v>
          </cell>
          <cell r="C892" t="str">
            <v>INR</v>
          </cell>
          <cell r="D892" t="str">
            <v>LIABILITIES</v>
          </cell>
          <cell r="E892" t="str">
            <v>BALANCE SHEET</v>
          </cell>
          <cell r="F892" t="str">
            <v/>
          </cell>
          <cell r="G892" t="str">
            <v/>
          </cell>
          <cell r="H892" t="str">
            <v>LOAN FUNDS</v>
          </cell>
          <cell r="I892" t="str">
            <v>SECURED LOANS</v>
          </cell>
          <cell r="J892" t="str">
            <v>FROM OTHERS</v>
          </cell>
        </row>
        <row r="893">
          <cell r="A893" t="str">
            <v>L308002</v>
          </cell>
          <cell r="B893" t="str">
            <v>Debenture Redemption</v>
          </cell>
          <cell r="C893" t="str">
            <v>INR</v>
          </cell>
          <cell r="D893" t="str">
            <v>LIABILITIES</v>
          </cell>
          <cell r="E893" t="str">
            <v>BALANCE SHEET</v>
          </cell>
          <cell r="F893" t="str">
            <v/>
          </cell>
          <cell r="G893" t="str">
            <v/>
          </cell>
          <cell r="H893" t="str">
            <v>LOAN FUNDS</v>
          </cell>
          <cell r="I893" t="str">
            <v>SECURED LOANS</v>
          </cell>
          <cell r="J893" t="str">
            <v>FROM OTHERS</v>
          </cell>
        </row>
        <row r="894">
          <cell r="A894" t="str">
            <v>L309001</v>
          </cell>
          <cell r="B894" t="str">
            <v>Intt. accrued &amp; Due (others)</v>
          </cell>
          <cell r="C894" t="str">
            <v>INR</v>
          </cell>
          <cell r="D894" t="str">
            <v>LIABILITIES</v>
          </cell>
          <cell r="E894" t="str">
            <v>BALANCE SHEET</v>
          </cell>
          <cell r="F894" t="str">
            <v/>
          </cell>
          <cell r="G894" t="str">
            <v/>
          </cell>
          <cell r="H894" t="str">
            <v>LOAN FUNDS</v>
          </cell>
          <cell r="I894" t="str">
            <v>SECURED LOANS</v>
          </cell>
          <cell r="J894" t="str">
            <v>FROM OTHERS</v>
          </cell>
        </row>
        <row r="895">
          <cell r="A895" t="str">
            <v>L401001</v>
          </cell>
          <cell r="B895" t="str">
            <v>Unsecured Loans- Fixed Deposits</v>
          </cell>
          <cell r="C895" t="str">
            <v>INR</v>
          </cell>
          <cell r="D895" t="str">
            <v>LIABILITIES</v>
          </cell>
          <cell r="E895" t="str">
            <v>BALANCE SHEET</v>
          </cell>
          <cell r="F895" t="str">
            <v/>
          </cell>
          <cell r="G895" t="str">
            <v/>
          </cell>
          <cell r="H895" t="str">
            <v>LOAN FUNDS</v>
          </cell>
          <cell r="I895" t="str">
            <v>UNSECURED LOANS</v>
          </cell>
          <cell r="J895" t="str">
            <v>UNSECURED LOANS</v>
          </cell>
        </row>
        <row r="896">
          <cell r="A896" t="str">
            <v>L401002-000</v>
          </cell>
          <cell r="B896" t="str">
            <v>Loan/adv- Grp Co.</v>
          </cell>
          <cell r="C896" t="str">
            <v>INR</v>
          </cell>
          <cell r="D896" t="str">
            <v>LIABILITIES</v>
          </cell>
          <cell r="E896" t="str">
            <v>BALANCE SHEET</v>
          </cell>
          <cell r="F896" t="str">
            <v/>
          </cell>
          <cell r="G896" t="str">
            <v/>
          </cell>
          <cell r="H896" t="str">
            <v>LOAN FUNDS</v>
          </cell>
          <cell r="I896" t="str">
            <v>UNSECURED LOANS</v>
          </cell>
          <cell r="J896" t="str">
            <v>UNSECURED LOANS</v>
          </cell>
        </row>
        <row r="897">
          <cell r="A897" t="str">
            <v>L401002-008</v>
          </cell>
          <cell r="B897" t="str">
            <v>Loan/adv- Grp Co-DLF GOLF RESORTS</v>
          </cell>
          <cell r="C897" t="str">
            <v>INR</v>
          </cell>
          <cell r="D897" t="str">
            <v>LIABILITIES</v>
          </cell>
          <cell r="E897" t="str">
            <v>BALANCE SHEET</v>
          </cell>
          <cell r="F897" t="str">
            <v/>
          </cell>
          <cell r="G897" t="str">
            <v/>
          </cell>
          <cell r="H897" t="str">
            <v>LOAN FUNDS</v>
          </cell>
          <cell r="I897" t="str">
            <v>UNSECURED LOANS</v>
          </cell>
          <cell r="J897" t="str">
            <v>UNSECURED LOANS</v>
          </cell>
        </row>
        <row r="898">
          <cell r="A898" t="str">
            <v>L401002-010</v>
          </cell>
          <cell r="B898" t="str">
            <v>Loan/adv- Grp Co.-DLF LTD Cnstr</v>
          </cell>
          <cell r="C898" t="str">
            <v>INR</v>
          </cell>
          <cell r="D898" t="str">
            <v>LIABILITIES</v>
          </cell>
          <cell r="E898" t="str">
            <v>BALANCE SHEET</v>
          </cell>
          <cell r="F898" t="str">
            <v/>
          </cell>
          <cell r="G898" t="str">
            <v/>
          </cell>
          <cell r="H898" t="str">
            <v>LOAN FUNDS</v>
          </cell>
          <cell r="I898" t="str">
            <v>UNSECURED LOANS</v>
          </cell>
          <cell r="J898" t="str">
            <v>UNSECURED LOANS</v>
          </cell>
        </row>
        <row r="899">
          <cell r="A899" t="str">
            <v>L401002-020</v>
          </cell>
          <cell r="B899" t="str">
            <v>Loan/adv- Grp Co.- DEDL</v>
          </cell>
          <cell r="C899" t="str">
            <v>INR</v>
          </cell>
          <cell r="D899" t="str">
            <v>LIABILITIES</v>
          </cell>
          <cell r="E899" t="str">
            <v>BALANCE SHEET</v>
          </cell>
          <cell r="F899" t="str">
            <v/>
          </cell>
          <cell r="G899" t="str">
            <v/>
          </cell>
          <cell r="H899" t="str">
            <v>LOAN FUNDS</v>
          </cell>
          <cell r="I899" t="str">
            <v>UNSECURED LOANS</v>
          </cell>
          <cell r="J899" t="str">
            <v>UNSECURED LOANS</v>
          </cell>
        </row>
        <row r="900">
          <cell r="A900" t="str">
            <v>L401002-022</v>
          </cell>
          <cell r="B900" t="str">
            <v>Loan/adv- Grp Co-DICD-CHENNAI</v>
          </cell>
          <cell r="C900" t="str">
            <v>INR</v>
          </cell>
          <cell r="D900" t="str">
            <v>LIABILITIES</v>
          </cell>
          <cell r="E900" t="str">
            <v>BALANCE SHEET</v>
          </cell>
          <cell r="F900" t="str">
            <v/>
          </cell>
          <cell r="G900" t="str">
            <v/>
          </cell>
          <cell r="H900" t="str">
            <v>LOAN FUNDS</v>
          </cell>
          <cell r="I900" t="str">
            <v>UNSECURED LOANS</v>
          </cell>
          <cell r="J900" t="str">
            <v>UNSECURED LOANS</v>
          </cell>
        </row>
        <row r="901">
          <cell r="A901" t="str">
            <v>L401002-023</v>
          </cell>
          <cell r="B901" t="str">
            <v>Loan/adv- Grp Co-DICD-HYDERABAD</v>
          </cell>
          <cell r="C901" t="str">
            <v>INR</v>
          </cell>
          <cell r="D901" t="str">
            <v>LIABILITIES</v>
          </cell>
          <cell r="E901" t="str">
            <v>BALANCE SHEET</v>
          </cell>
          <cell r="F901" t="str">
            <v/>
          </cell>
          <cell r="G901" t="str">
            <v/>
          </cell>
          <cell r="H901" t="str">
            <v>LOAN FUNDS</v>
          </cell>
          <cell r="I901" t="str">
            <v>UNSECURED LOANS</v>
          </cell>
          <cell r="J901" t="str">
            <v>UNSECURED LOANS</v>
          </cell>
        </row>
        <row r="902">
          <cell r="A902" t="str">
            <v>L401002-026</v>
          </cell>
          <cell r="B902" t="str">
            <v>Loan/adv- Grp Co-GKS TECH PARK</v>
          </cell>
          <cell r="C902" t="str">
            <v>INR</v>
          </cell>
          <cell r="D902" t="str">
            <v>LIABILITIES</v>
          </cell>
          <cell r="E902" t="str">
            <v>BALANCE SHEET</v>
          </cell>
          <cell r="F902" t="str">
            <v/>
          </cell>
          <cell r="G902" t="str">
            <v/>
          </cell>
          <cell r="H902" t="str">
            <v>LOAN FUNDS</v>
          </cell>
          <cell r="I902" t="str">
            <v>UNSECURED LOANS</v>
          </cell>
          <cell r="J902" t="str">
            <v>UNSECURED LOANS</v>
          </cell>
        </row>
        <row r="903">
          <cell r="A903" t="str">
            <v>L401002-028</v>
          </cell>
          <cell r="B903" t="str">
            <v>Loan/adv- Grp Co-UDIPTI EST DEVP</v>
          </cell>
          <cell r="C903" t="str">
            <v>INR</v>
          </cell>
          <cell r="D903" t="str">
            <v>LIABILITIES</v>
          </cell>
          <cell r="E903" t="str">
            <v>BALANCE SHEET</v>
          </cell>
          <cell r="F903" t="str">
            <v/>
          </cell>
          <cell r="G903" t="str">
            <v/>
          </cell>
          <cell r="H903" t="str">
            <v>LOAN FUNDS</v>
          </cell>
          <cell r="I903" t="str">
            <v>UNSECURED LOANS</v>
          </cell>
          <cell r="J903" t="str">
            <v>UNSECURED LOANS</v>
          </cell>
        </row>
        <row r="904">
          <cell r="A904" t="str">
            <v>L401002-034</v>
          </cell>
          <cell r="B904" t="str">
            <v>Loan/adv- Grp Co-BHORUKA FIN SERV</v>
          </cell>
          <cell r="C904" t="str">
            <v>INR</v>
          </cell>
          <cell r="D904" t="str">
            <v>LIABILITIES</v>
          </cell>
          <cell r="E904" t="str">
            <v>BALANCE SHEET</v>
          </cell>
          <cell r="F904" t="str">
            <v/>
          </cell>
          <cell r="G904" t="str">
            <v/>
          </cell>
          <cell r="H904" t="str">
            <v>LOAN FUNDS</v>
          </cell>
          <cell r="I904" t="str">
            <v>UNSECURED LOANS</v>
          </cell>
          <cell r="J904" t="str">
            <v>UNSECURED LOANS</v>
          </cell>
        </row>
        <row r="905">
          <cell r="A905" t="str">
            <v>L401002-035</v>
          </cell>
          <cell r="B905" t="str">
            <v>Loan/adv- Grp Co.-DLF Recreat Fnd P L</v>
          </cell>
          <cell r="C905" t="str">
            <v>INR</v>
          </cell>
          <cell r="D905" t="str">
            <v>LIABILITIES</v>
          </cell>
          <cell r="E905" t="str">
            <v>BALANCE SHEET</v>
          </cell>
          <cell r="F905" t="str">
            <v/>
          </cell>
          <cell r="G905" t="str">
            <v/>
          </cell>
          <cell r="H905" t="str">
            <v>LOAN FUNDS</v>
          </cell>
          <cell r="I905" t="str">
            <v>UNSECURED LOANS</v>
          </cell>
          <cell r="J905" t="str">
            <v>UNSECURED LOANS</v>
          </cell>
        </row>
        <row r="906">
          <cell r="A906" t="str">
            <v>L401002-036</v>
          </cell>
          <cell r="B906" t="str">
            <v>Loan/adv- Grp Co-GALAXY MERCANTILES</v>
          </cell>
          <cell r="C906" t="str">
            <v>INR</v>
          </cell>
          <cell r="D906" t="str">
            <v>LIABILITIES</v>
          </cell>
          <cell r="E906" t="str">
            <v>BALANCE SHEET</v>
          </cell>
          <cell r="F906" t="str">
            <v/>
          </cell>
          <cell r="G906" t="str">
            <v/>
          </cell>
          <cell r="H906" t="str">
            <v>LOAN FUNDS</v>
          </cell>
          <cell r="I906" t="str">
            <v>UNSECURED LOANS</v>
          </cell>
          <cell r="J906" t="str">
            <v>UNSECURED LOANS</v>
          </cell>
        </row>
        <row r="907">
          <cell r="A907" t="str">
            <v>L401002-037</v>
          </cell>
          <cell r="B907" t="str">
            <v>Loan/adv- Grp Co-DLF CITY CENTRE</v>
          </cell>
          <cell r="C907" t="str">
            <v>INR</v>
          </cell>
          <cell r="D907" t="str">
            <v>LIABILITIES</v>
          </cell>
          <cell r="E907" t="str">
            <v>BALANCE SHEET</v>
          </cell>
          <cell r="F907" t="str">
            <v/>
          </cell>
          <cell r="G907" t="str">
            <v/>
          </cell>
          <cell r="H907" t="str">
            <v>LOAN FUNDS</v>
          </cell>
          <cell r="I907" t="str">
            <v>UNSECURED LOANS</v>
          </cell>
          <cell r="J907" t="str">
            <v>UNSECURED LOANS</v>
          </cell>
        </row>
        <row r="908">
          <cell r="A908" t="str">
            <v>L401002-061</v>
          </cell>
          <cell r="B908" t="str">
            <v>Loan/adv- Grp Co-SHIVAJI MARG PROP</v>
          </cell>
          <cell r="C908" t="str">
            <v>INR</v>
          </cell>
          <cell r="D908" t="str">
            <v>LIABILITIES</v>
          </cell>
          <cell r="E908" t="str">
            <v>BALANCE SHEET</v>
          </cell>
          <cell r="F908" t="str">
            <v/>
          </cell>
          <cell r="G908" t="str">
            <v/>
          </cell>
          <cell r="H908" t="str">
            <v>LOAN FUNDS</v>
          </cell>
          <cell r="I908" t="str">
            <v>UNSECURED LOANS</v>
          </cell>
          <cell r="J908" t="str">
            <v>UNSECURED LOANS</v>
          </cell>
        </row>
        <row r="909">
          <cell r="A909" t="str">
            <v>L401002-075</v>
          </cell>
          <cell r="B909" t="str">
            <v>Loan/adv- Grp Co-DICD- CHD</v>
          </cell>
          <cell r="C909" t="str">
            <v>INR</v>
          </cell>
          <cell r="D909" t="str">
            <v>LIABILITIES</v>
          </cell>
          <cell r="E909" t="str">
            <v>BALANCE SHEET</v>
          </cell>
          <cell r="F909" t="str">
            <v/>
          </cell>
          <cell r="G909" t="str">
            <v/>
          </cell>
          <cell r="H909" t="str">
            <v>LOAN FUNDS</v>
          </cell>
          <cell r="I909" t="str">
            <v>UNSECURED LOANS</v>
          </cell>
          <cell r="J909" t="str">
            <v>UNSECURED LOANS</v>
          </cell>
        </row>
        <row r="910">
          <cell r="A910" t="str">
            <v>L401002-076</v>
          </cell>
          <cell r="B910" t="str">
            <v>Loan/adv- Grp Co.- DICD (Kolkata) Ltd</v>
          </cell>
          <cell r="C910" t="str">
            <v>INR</v>
          </cell>
          <cell r="D910" t="str">
            <v>LIABILITIES</v>
          </cell>
          <cell r="E910" t="str">
            <v>BALANCE SHEET</v>
          </cell>
          <cell r="F910" t="str">
            <v/>
          </cell>
          <cell r="G910" t="str">
            <v/>
          </cell>
          <cell r="H910" t="str">
            <v>LOAN FUNDS</v>
          </cell>
          <cell r="I910" t="str">
            <v>UNSECURED LOANS</v>
          </cell>
          <cell r="J910" t="str">
            <v>UNSECURED LOANS</v>
          </cell>
        </row>
        <row r="911">
          <cell r="A911" t="str">
            <v>L401002-096</v>
          </cell>
          <cell r="B911" t="str">
            <v>Loan/adv- Grp Co-DLF LAING O'ROURKE</v>
          </cell>
          <cell r="C911" t="str">
            <v>INR</v>
          </cell>
          <cell r="D911" t="str">
            <v>LIABILITIES</v>
          </cell>
          <cell r="E911" t="str">
            <v>BALANCE SHEET</v>
          </cell>
          <cell r="F911" t="str">
            <v/>
          </cell>
          <cell r="G911" t="str">
            <v/>
          </cell>
          <cell r="H911" t="str">
            <v>LOAN FUNDS</v>
          </cell>
          <cell r="I911" t="str">
            <v>UNSECURED LOANS</v>
          </cell>
          <cell r="J911" t="str">
            <v>UNSECURED LOANS</v>
          </cell>
        </row>
        <row r="912">
          <cell r="A912" t="str">
            <v>L401002-101</v>
          </cell>
          <cell r="B912" t="str">
            <v>Loan/adv- Grp Co.- DLF LTD</v>
          </cell>
          <cell r="C912" t="str">
            <v>INR</v>
          </cell>
          <cell r="D912" t="str">
            <v>LIABILITIES</v>
          </cell>
          <cell r="E912" t="str">
            <v>BALANCE SHEET</v>
          </cell>
          <cell r="F912" t="str">
            <v/>
          </cell>
          <cell r="G912" t="str">
            <v/>
          </cell>
          <cell r="H912" t="str">
            <v>LOAN FUNDS</v>
          </cell>
          <cell r="I912" t="str">
            <v>UNSECURED LOANS</v>
          </cell>
          <cell r="J912" t="str">
            <v>UNSECURED LOANS</v>
          </cell>
        </row>
        <row r="913">
          <cell r="A913" t="str">
            <v>L401002-108</v>
          </cell>
          <cell r="B913" t="str">
            <v>Loan/adv- Grp Co.-DUL Rent Div</v>
          </cell>
          <cell r="C913" t="str">
            <v>INR</v>
          </cell>
          <cell r="D913" t="str">
            <v>LIABILITIES</v>
          </cell>
          <cell r="E913" t="str">
            <v>BALANCE SHEET</v>
          </cell>
          <cell r="F913" t="str">
            <v/>
          </cell>
          <cell r="G913" t="str">
            <v/>
          </cell>
          <cell r="H913" t="str">
            <v>LOAN FUNDS</v>
          </cell>
          <cell r="I913" t="str">
            <v>UNSECURED LOANS</v>
          </cell>
          <cell r="J913" t="str">
            <v>UNSECURED LOANS</v>
          </cell>
        </row>
        <row r="914">
          <cell r="A914" t="str">
            <v>L401002-111</v>
          </cell>
          <cell r="B914" t="str">
            <v>Loan/adv- Grp Co.-Kavicon Prtnr Rent Div</v>
          </cell>
          <cell r="C914" t="str">
            <v>INR</v>
          </cell>
          <cell r="D914" t="str">
            <v>LIABILITIES</v>
          </cell>
          <cell r="E914" t="str">
            <v>BALANCE SHEET</v>
          </cell>
          <cell r="F914" t="str">
            <v/>
          </cell>
          <cell r="G914" t="str">
            <v/>
          </cell>
          <cell r="H914" t="str">
            <v>LOAN FUNDS</v>
          </cell>
          <cell r="I914" t="str">
            <v>UNSECURED LOANS</v>
          </cell>
          <cell r="J914" t="str">
            <v>UNSECURED LOANS</v>
          </cell>
        </row>
        <row r="915">
          <cell r="A915" t="str">
            <v>L401002-115</v>
          </cell>
          <cell r="B915" t="str">
            <v>Loan/adv- Grp Co.-DLF Cyber Rent Div</v>
          </cell>
          <cell r="C915" t="str">
            <v>INR</v>
          </cell>
          <cell r="D915" t="str">
            <v>LIABILITIES</v>
          </cell>
          <cell r="E915" t="str">
            <v>BALANCE SHEET</v>
          </cell>
          <cell r="F915" t="str">
            <v/>
          </cell>
          <cell r="G915" t="str">
            <v/>
          </cell>
          <cell r="H915" t="str">
            <v>LOAN FUNDS</v>
          </cell>
          <cell r="I915" t="str">
            <v>UNSECURED LOANS</v>
          </cell>
          <cell r="J915" t="str">
            <v>UNSECURED LOANS</v>
          </cell>
        </row>
        <row r="916">
          <cell r="A916" t="str">
            <v>L401002-211</v>
          </cell>
          <cell r="B916" t="str">
            <v>Loan/adv- Grp Co.-DLF Hous Contr L</v>
          </cell>
          <cell r="C916" t="str">
            <v>INR</v>
          </cell>
          <cell r="D916" t="str">
            <v>LIABILITIES</v>
          </cell>
          <cell r="E916" t="str">
            <v>BALANCE SHEET</v>
          </cell>
          <cell r="F916" t="str">
            <v/>
          </cell>
          <cell r="G916" t="str">
            <v/>
          </cell>
          <cell r="H916" t="str">
            <v>LOAN FUNDS</v>
          </cell>
          <cell r="I916" t="str">
            <v>UNSECURED LOANS</v>
          </cell>
          <cell r="J916" t="str">
            <v>UNSECURED LOANS</v>
          </cell>
        </row>
        <row r="917">
          <cell r="A917" t="str">
            <v>L401002-223</v>
          </cell>
          <cell r="B917" t="str">
            <v>Loan/adv- Grp Co.-Nilgiri Cultivation</v>
          </cell>
          <cell r="C917" t="str">
            <v>INR</v>
          </cell>
          <cell r="D917" t="str">
            <v>LIABILITIES</v>
          </cell>
          <cell r="E917" t="str">
            <v>BALANCE SHEET</v>
          </cell>
          <cell r="F917" t="str">
            <v/>
          </cell>
          <cell r="G917" t="str">
            <v/>
          </cell>
          <cell r="H917" t="str">
            <v>LOAN FUNDS</v>
          </cell>
          <cell r="I917" t="str">
            <v>UNSECURED LOANS</v>
          </cell>
          <cell r="J917" t="str">
            <v>UNSECURED LOANS</v>
          </cell>
        </row>
        <row r="918">
          <cell r="A918" t="str">
            <v>L401002-251</v>
          </cell>
          <cell r="B918" t="str">
            <v>Loan/adv- Grp Co.-Nilayam Bui &amp; Dev</v>
          </cell>
          <cell r="C918" t="str">
            <v>INR</v>
          </cell>
          <cell r="D918" t="str">
            <v>LIABILITIES</v>
          </cell>
          <cell r="E918" t="str">
            <v>BALANCE SHEET</v>
          </cell>
          <cell r="F918" t="str">
            <v/>
          </cell>
          <cell r="G918" t="str">
            <v/>
          </cell>
          <cell r="H918" t="str">
            <v>LOAN FUNDS</v>
          </cell>
          <cell r="I918" t="str">
            <v>UNSECURED LOANS</v>
          </cell>
          <cell r="J918" t="str">
            <v>UNSECURED LOANS</v>
          </cell>
        </row>
        <row r="919">
          <cell r="A919" t="str">
            <v>L401002-257</v>
          </cell>
          <cell r="B919" t="str">
            <v>Loan/adv- Grp Co.- UJAGAR ESTAT</v>
          </cell>
          <cell r="C919" t="str">
            <v>INR</v>
          </cell>
          <cell r="D919" t="str">
            <v>LIABILITIES</v>
          </cell>
          <cell r="E919" t="str">
            <v>BALANCE SHEET</v>
          </cell>
          <cell r="F919" t="str">
            <v/>
          </cell>
          <cell r="G919" t="str">
            <v/>
          </cell>
          <cell r="H919" t="str">
            <v>LOAN FUNDS</v>
          </cell>
          <cell r="I919" t="str">
            <v>UNSECURED LOANS</v>
          </cell>
          <cell r="J919" t="str">
            <v>UNSECURED LOANS</v>
          </cell>
        </row>
        <row r="920">
          <cell r="A920" t="str">
            <v>L401002-259</v>
          </cell>
          <cell r="B920" t="str">
            <v>Loan/adv- Grp Co.-Alankrit Est Ltd</v>
          </cell>
          <cell r="C920" t="str">
            <v>INR</v>
          </cell>
          <cell r="D920" t="str">
            <v>LIABILITIES</v>
          </cell>
          <cell r="E920" t="str">
            <v>BALANCE SHEET</v>
          </cell>
          <cell r="F920" t="str">
            <v/>
          </cell>
          <cell r="G920" t="str">
            <v/>
          </cell>
          <cell r="H920" t="str">
            <v>LOAN FUNDS</v>
          </cell>
          <cell r="I920" t="str">
            <v>UNSECURED LOANS</v>
          </cell>
          <cell r="J920" t="str">
            <v>UNSECURED LOANS</v>
          </cell>
        </row>
        <row r="921">
          <cell r="A921" t="str">
            <v>L401002-264</v>
          </cell>
          <cell r="B921" t="str">
            <v>Loan/adv- Grp Co-DLF OFFICE DEVP - CORP</v>
          </cell>
          <cell r="C921" t="str">
            <v>INR</v>
          </cell>
          <cell r="D921" t="str">
            <v>LIABILITIES</v>
          </cell>
          <cell r="E921" t="str">
            <v>BALANCE SHEET</v>
          </cell>
          <cell r="F921" t="str">
            <v/>
          </cell>
          <cell r="G921" t="str">
            <v/>
          </cell>
          <cell r="H921" t="str">
            <v>LOAN FUNDS</v>
          </cell>
          <cell r="I921" t="str">
            <v>UNSECURED LOANS</v>
          </cell>
          <cell r="J921" t="str">
            <v>UNSECURED LOANS</v>
          </cell>
        </row>
        <row r="922">
          <cell r="A922" t="str">
            <v>L401002-266</v>
          </cell>
          <cell r="B922" t="str">
            <v>Loan/adv- Grp Co-DLF HOME BUILDERS</v>
          </cell>
          <cell r="C922" t="str">
            <v>INR</v>
          </cell>
          <cell r="D922" t="str">
            <v>LIABILITIES</v>
          </cell>
          <cell r="E922" t="str">
            <v>BALANCE SHEET</v>
          </cell>
          <cell r="F922" t="str">
            <v/>
          </cell>
          <cell r="G922" t="str">
            <v/>
          </cell>
          <cell r="H922" t="str">
            <v>LOAN FUNDS</v>
          </cell>
          <cell r="I922" t="str">
            <v>UNSECURED LOANS</v>
          </cell>
          <cell r="J922" t="str">
            <v>UNSECURED LOANS</v>
          </cell>
        </row>
        <row r="923">
          <cell r="A923" t="str">
            <v>L401002-268</v>
          </cell>
          <cell r="B923" t="str">
            <v>Loan/adv- Grp Co-DLF GOLF HOLDINGS</v>
          </cell>
          <cell r="C923" t="str">
            <v>INR</v>
          </cell>
          <cell r="D923" t="str">
            <v>LIABILITIES</v>
          </cell>
          <cell r="E923" t="str">
            <v>BALANCE SHEET</v>
          </cell>
          <cell r="F923" t="str">
            <v/>
          </cell>
          <cell r="G923" t="str">
            <v/>
          </cell>
          <cell r="H923" t="str">
            <v>LOAN FUNDS</v>
          </cell>
          <cell r="I923" t="str">
            <v>UNSECURED LOANS</v>
          </cell>
          <cell r="J923" t="str">
            <v>UNSECURED LOANS</v>
          </cell>
        </row>
        <row r="924">
          <cell r="A924" t="str">
            <v>L401002-274</v>
          </cell>
          <cell r="B924" t="str">
            <v>Loan/adv- Grp Co.-DLF Retail Dev</v>
          </cell>
          <cell r="C924" t="str">
            <v>INR</v>
          </cell>
          <cell r="D924" t="str">
            <v>LIABILITIES</v>
          </cell>
          <cell r="E924" t="str">
            <v>BALANCE SHEET</v>
          </cell>
          <cell r="F924" t="str">
            <v/>
          </cell>
          <cell r="G924" t="str">
            <v/>
          </cell>
          <cell r="H924" t="str">
            <v>LOAN FUNDS</v>
          </cell>
          <cell r="I924" t="str">
            <v>UNSECURED LOANS</v>
          </cell>
          <cell r="J924" t="str">
            <v>UNSECURED LOANS</v>
          </cell>
        </row>
        <row r="925">
          <cell r="A925" t="str">
            <v>L401002-278</v>
          </cell>
          <cell r="B925" t="str">
            <v>Loan/adv- Grp Co.- DHDL</v>
          </cell>
          <cell r="C925" t="str">
            <v>INR</v>
          </cell>
          <cell r="D925" t="str">
            <v>LIABILITIES</v>
          </cell>
          <cell r="E925" t="str">
            <v>BALANCE SHEET</v>
          </cell>
          <cell r="F925" t="str">
            <v/>
          </cell>
          <cell r="G925" t="str">
            <v/>
          </cell>
          <cell r="H925" t="str">
            <v>LOAN FUNDS</v>
          </cell>
          <cell r="I925" t="str">
            <v>UNSECURED LOANS</v>
          </cell>
          <cell r="J925" t="str">
            <v>UNSECURED LOANS</v>
          </cell>
        </row>
        <row r="926">
          <cell r="A926" t="str">
            <v>L401002-279</v>
          </cell>
          <cell r="B926" t="str">
            <v>Loan/adv- Grp Co.- DCDL</v>
          </cell>
          <cell r="C926" t="str">
            <v>INR</v>
          </cell>
          <cell r="D926" t="str">
            <v>LIABILITIES</v>
          </cell>
          <cell r="E926" t="str">
            <v>BALANCE SHEET</v>
          </cell>
          <cell r="F926" t="str">
            <v/>
          </cell>
          <cell r="G926" t="str">
            <v/>
          </cell>
          <cell r="H926" t="str">
            <v>LOAN FUNDS</v>
          </cell>
          <cell r="I926" t="str">
            <v>UNSECURED LOANS</v>
          </cell>
          <cell r="J926" t="str">
            <v>UNSECURED LOANS</v>
          </cell>
        </row>
        <row r="927">
          <cell r="A927" t="str">
            <v>L401002-287</v>
          </cell>
          <cell r="B927" t="str">
            <v>Loan/adv- Grp Co.- WINDSOR COMPLEX PROPE</v>
          </cell>
          <cell r="C927" t="str">
            <v>INR</v>
          </cell>
          <cell r="D927" t="str">
            <v>LIABILITIES</v>
          </cell>
          <cell r="E927" t="str">
            <v>BALANCE SHEET</v>
          </cell>
          <cell r="F927" t="str">
            <v/>
          </cell>
          <cell r="G927" t="str">
            <v/>
          </cell>
          <cell r="H927" t="str">
            <v>LOAN FUNDS</v>
          </cell>
          <cell r="I927" t="str">
            <v>UNSECURED LOANS</v>
          </cell>
          <cell r="J927" t="str">
            <v>UNSECURED LOANS</v>
          </cell>
        </row>
        <row r="928">
          <cell r="A928" t="str">
            <v>L401002-288</v>
          </cell>
          <cell r="B928" t="str">
            <v>Loan/adv- Grp Co-DLF SOUTH POINT</v>
          </cell>
          <cell r="C928" t="str">
            <v>INR</v>
          </cell>
          <cell r="D928" t="str">
            <v>LIABILITIES</v>
          </cell>
          <cell r="E928" t="str">
            <v>BALANCE SHEET</v>
          </cell>
          <cell r="F928" t="str">
            <v/>
          </cell>
          <cell r="G928" t="str">
            <v/>
          </cell>
          <cell r="H928" t="str">
            <v>LOAN FUNDS</v>
          </cell>
          <cell r="I928" t="str">
            <v>UNSECURED LOANS</v>
          </cell>
          <cell r="J928" t="str">
            <v>UNSECURED LOANS</v>
          </cell>
        </row>
        <row r="929">
          <cell r="A929" t="str">
            <v>L401002-293</v>
          </cell>
          <cell r="B929" t="str">
            <v>Loan/adv- Grp Co-DLF COMM ENTERPRISES</v>
          </cell>
          <cell r="C929" t="str">
            <v>INR</v>
          </cell>
          <cell r="D929" t="str">
            <v>LIABILITIES</v>
          </cell>
          <cell r="E929" t="str">
            <v>BALANCE SHEET</v>
          </cell>
          <cell r="F929" t="str">
            <v/>
          </cell>
          <cell r="G929" t="str">
            <v/>
          </cell>
          <cell r="H929" t="str">
            <v>LOAN FUNDS</v>
          </cell>
          <cell r="I929" t="str">
            <v>UNSECURED LOANS</v>
          </cell>
          <cell r="J929" t="str">
            <v>UNSECURED LOANS</v>
          </cell>
        </row>
        <row r="930">
          <cell r="A930" t="str">
            <v>L401002-295</v>
          </cell>
          <cell r="B930" t="str">
            <v>Loan/adv- Grp Co-BEVERLY PARK MAINT</v>
          </cell>
          <cell r="C930" t="str">
            <v>INR</v>
          </cell>
          <cell r="D930" t="str">
            <v>LIABILITIES</v>
          </cell>
          <cell r="E930" t="str">
            <v>BALANCE SHEET</v>
          </cell>
          <cell r="F930" t="str">
            <v/>
          </cell>
          <cell r="G930" t="str">
            <v/>
          </cell>
          <cell r="H930" t="str">
            <v>LOAN FUNDS</v>
          </cell>
          <cell r="I930" t="str">
            <v>UNSECURED LOANS</v>
          </cell>
          <cell r="J930" t="str">
            <v>UNSECURED LOANS</v>
          </cell>
        </row>
        <row r="931">
          <cell r="A931" t="str">
            <v>L401002-296</v>
          </cell>
          <cell r="B931" t="str">
            <v>Loan/adv- Grp Co-GALLERIA PROP MAINT</v>
          </cell>
          <cell r="C931" t="str">
            <v>INR</v>
          </cell>
          <cell r="D931" t="str">
            <v>LIABILITIES</v>
          </cell>
          <cell r="E931" t="str">
            <v>BALANCE SHEET</v>
          </cell>
          <cell r="F931" t="str">
            <v/>
          </cell>
          <cell r="G931" t="str">
            <v/>
          </cell>
          <cell r="H931" t="str">
            <v>LOAN FUNDS</v>
          </cell>
          <cell r="I931" t="str">
            <v>UNSECURED LOANS</v>
          </cell>
          <cell r="J931" t="str">
            <v>UNSECURED LOANS</v>
          </cell>
        </row>
        <row r="932">
          <cell r="A932" t="str">
            <v>L401002-297</v>
          </cell>
          <cell r="B932" t="str">
            <v>Loan/adv- Grp Co-REGENCY PARK PROP</v>
          </cell>
          <cell r="C932" t="str">
            <v>INR</v>
          </cell>
          <cell r="D932" t="str">
            <v>LIABILITIES</v>
          </cell>
          <cell r="E932" t="str">
            <v>BALANCE SHEET</v>
          </cell>
          <cell r="F932" t="str">
            <v/>
          </cell>
          <cell r="G932" t="str">
            <v/>
          </cell>
          <cell r="H932" t="str">
            <v>LOAN FUNDS</v>
          </cell>
          <cell r="I932" t="str">
            <v>UNSECURED LOANS</v>
          </cell>
          <cell r="J932" t="str">
            <v>UNSECURED LOANS</v>
          </cell>
        </row>
        <row r="933">
          <cell r="A933" t="str">
            <v>L401002-298</v>
          </cell>
          <cell r="B933" t="str">
            <v>Loan/adv- Grp Co.- RICHMOND PARK PROP MA</v>
          </cell>
          <cell r="C933" t="str">
            <v>INR</v>
          </cell>
          <cell r="D933" t="str">
            <v>LIABILITIES</v>
          </cell>
          <cell r="E933" t="str">
            <v>BALANCE SHEET</v>
          </cell>
          <cell r="F933" t="str">
            <v/>
          </cell>
          <cell r="G933" t="str">
            <v/>
          </cell>
          <cell r="H933" t="str">
            <v>LOAN FUNDS</v>
          </cell>
          <cell r="I933" t="str">
            <v>UNSECURED LOANS</v>
          </cell>
          <cell r="J933" t="str">
            <v>UNSECURED LOANS</v>
          </cell>
        </row>
        <row r="934">
          <cell r="A934" t="str">
            <v>L401002-299</v>
          </cell>
          <cell r="B934" t="str">
            <v>Loan/adv- Grp Co.- DLF CYBER CITY</v>
          </cell>
          <cell r="C934" t="str">
            <v>INR</v>
          </cell>
          <cell r="D934" t="str">
            <v>LIABILITIES</v>
          </cell>
          <cell r="E934" t="str">
            <v>BALANCE SHEET</v>
          </cell>
          <cell r="F934" t="str">
            <v/>
          </cell>
          <cell r="G934" t="str">
            <v/>
          </cell>
          <cell r="H934" t="str">
            <v>LOAN FUNDS</v>
          </cell>
          <cell r="I934" t="str">
            <v>UNSECURED LOANS</v>
          </cell>
          <cell r="J934" t="str">
            <v>UNSECURED LOANS</v>
          </cell>
        </row>
        <row r="935">
          <cell r="A935" t="str">
            <v>L401002-300</v>
          </cell>
          <cell r="B935" t="str">
            <v>Loan/adv- Grp Co.- Paliwal Real Estate P</v>
          </cell>
          <cell r="C935" t="str">
            <v>INR</v>
          </cell>
          <cell r="D935" t="str">
            <v>LIABILITIES</v>
          </cell>
          <cell r="E935" t="str">
            <v>BALANCE SHEET</v>
          </cell>
          <cell r="F935" t="str">
            <v/>
          </cell>
          <cell r="G935" t="str">
            <v/>
          </cell>
          <cell r="H935" t="str">
            <v>LOAN FUNDS</v>
          </cell>
          <cell r="I935" t="str">
            <v>UNSECURED LOANS</v>
          </cell>
          <cell r="J935" t="str">
            <v>UNSECURED LOANS</v>
          </cell>
        </row>
        <row r="936">
          <cell r="A936" t="str">
            <v>L401002-301</v>
          </cell>
          <cell r="B936" t="str">
            <v>Loan/adv- Grp Co-PALIWAL DEVP</v>
          </cell>
          <cell r="C936" t="str">
            <v>INR</v>
          </cell>
          <cell r="D936" t="str">
            <v>LIABILITIES</v>
          </cell>
          <cell r="E936" t="str">
            <v>BALANCE SHEET</v>
          </cell>
          <cell r="F936" t="str">
            <v/>
          </cell>
          <cell r="G936" t="str">
            <v/>
          </cell>
          <cell r="H936" t="str">
            <v>LOAN FUNDS</v>
          </cell>
          <cell r="I936" t="str">
            <v>UNSECURED LOANS</v>
          </cell>
          <cell r="J936" t="str">
            <v>UNSECURED LOANS</v>
          </cell>
        </row>
        <row r="937">
          <cell r="A937" t="str">
            <v>L401002-302</v>
          </cell>
          <cell r="B937" t="str">
            <v>Loan/adv- Grp Co.- MAGNA REAL EST. DEV.</v>
          </cell>
          <cell r="C937" t="str">
            <v>INR</v>
          </cell>
          <cell r="D937" t="str">
            <v>LIABILITIES</v>
          </cell>
          <cell r="E937" t="str">
            <v>BALANCE SHEET</v>
          </cell>
          <cell r="F937" t="str">
            <v/>
          </cell>
          <cell r="G937" t="str">
            <v/>
          </cell>
          <cell r="H937" t="str">
            <v>LOAN FUNDS</v>
          </cell>
          <cell r="I937" t="str">
            <v>UNSECURED LOANS</v>
          </cell>
          <cell r="J937" t="str">
            <v>UNSECURED LOANS</v>
          </cell>
        </row>
        <row r="938">
          <cell r="A938" t="str">
            <v>L401002-309</v>
          </cell>
          <cell r="B938" t="str">
            <v>Loan/adv- Grp Co.- Kairav real est</v>
          </cell>
          <cell r="C938" t="str">
            <v>INR</v>
          </cell>
          <cell r="D938" t="str">
            <v>LIABILITIES</v>
          </cell>
          <cell r="E938" t="str">
            <v>BALANCE SHEET</v>
          </cell>
          <cell r="F938" t="str">
            <v/>
          </cell>
          <cell r="G938" t="str">
            <v/>
          </cell>
          <cell r="H938" t="str">
            <v>LOAN FUNDS</v>
          </cell>
          <cell r="I938" t="str">
            <v>UNSECURED LOANS</v>
          </cell>
          <cell r="J938" t="str">
            <v>UNSECURED LOANS</v>
          </cell>
        </row>
        <row r="939">
          <cell r="A939" t="str">
            <v>L401002-318</v>
          </cell>
          <cell r="B939" t="str">
            <v>Loan/adv- Grp Co-JAWALA REAL EST</v>
          </cell>
          <cell r="C939" t="str">
            <v>INR</v>
          </cell>
          <cell r="D939" t="str">
            <v>LIABILITIES</v>
          </cell>
          <cell r="E939" t="str">
            <v>BALANCE SHEET</v>
          </cell>
          <cell r="F939" t="str">
            <v/>
          </cell>
          <cell r="G939" t="str">
            <v/>
          </cell>
          <cell r="H939" t="str">
            <v>LOAN FUNDS</v>
          </cell>
          <cell r="I939" t="str">
            <v>UNSECURED LOANS</v>
          </cell>
          <cell r="J939" t="str">
            <v>UNSECURED LOANS</v>
          </cell>
        </row>
        <row r="940">
          <cell r="A940" t="str">
            <v>L401002-325</v>
          </cell>
          <cell r="B940" t="str">
            <v>Loan/adv- Grp Co.-Edward Keventer</v>
          </cell>
          <cell r="C940" t="str">
            <v>INR</v>
          </cell>
          <cell r="D940" t="str">
            <v>LIABILITIES</v>
          </cell>
          <cell r="E940" t="str">
            <v>BALANCE SHEET</v>
          </cell>
          <cell r="F940" t="str">
            <v/>
          </cell>
          <cell r="G940" t="str">
            <v/>
          </cell>
          <cell r="H940" t="str">
            <v>LOAN FUNDS</v>
          </cell>
          <cell r="I940" t="str">
            <v>UNSECURED LOANS</v>
          </cell>
          <cell r="J940" t="str">
            <v>UNSECURED LOANS</v>
          </cell>
        </row>
        <row r="941">
          <cell r="A941" t="str">
            <v>L401002-374</v>
          </cell>
          <cell r="B941" t="str">
            <v>Loan/adv- Grp Co.-Eila Buil &amp; Dev</v>
          </cell>
          <cell r="C941" t="str">
            <v>INR</v>
          </cell>
          <cell r="D941" t="str">
            <v>LIABILITIES</v>
          </cell>
          <cell r="E941" t="str">
            <v>BALANCE SHEET</v>
          </cell>
          <cell r="F941" t="str">
            <v/>
          </cell>
          <cell r="G941" t="str">
            <v/>
          </cell>
          <cell r="H941" t="str">
            <v>LOAN FUNDS</v>
          </cell>
          <cell r="I941" t="str">
            <v>UNSECURED LOANS</v>
          </cell>
          <cell r="J941" t="str">
            <v>UNSECURED LOANS</v>
          </cell>
        </row>
        <row r="942">
          <cell r="A942" t="str">
            <v>L401002-381</v>
          </cell>
          <cell r="B942" t="str">
            <v>Loan/adv- Grp Co-DLF CYBER CITY DEVP LTD</v>
          </cell>
          <cell r="C942" t="str">
            <v>INR</v>
          </cell>
          <cell r="D942" t="str">
            <v>LIABILITIES</v>
          </cell>
          <cell r="E942" t="str">
            <v>BALANCE SHEET</v>
          </cell>
          <cell r="F942" t="str">
            <v/>
          </cell>
          <cell r="G942" t="str">
            <v/>
          </cell>
          <cell r="H942" t="str">
            <v>LOAN FUNDS</v>
          </cell>
          <cell r="I942" t="str">
            <v>UNSECURED LOANS</v>
          </cell>
          <cell r="J942" t="str">
            <v>UNSECURED LOANS</v>
          </cell>
        </row>
        <row r="943">
          <cell r="A943" t="str">
            <v>L401002-418</v>
          </cell>
          <cell r="B943" t="str">
            <v>Loan/adv- Grp Co.-Catherine Buil &amp; Dev P</v>
          </cell>
          <cell r="C943" t="str">
            <v>INR</v>
          </cell>
          <cell r="D943" t="str">
            <v>LIABILITIES</v>
          </cell>
          <cell r="E943" t="str">
            <v>BALANCE SHEET</v>
          </cell>
          <cell r="F943" t="str">
            <v/>
          </cell>
          <cell r="G943" t="str">
            <v/>
          </cell>
          <cell r="H943" t="str">
            <v>LOAN FUNDS</v>
          </cell>
          <cell r="I943" t="str">
            <v>UNSECURED LOANS</v>
          </cell>
          <cell r="J943" t="str">
            <v>UNSECURED LOANS</v>
          </cell>
        </row>
        <row r="944">
          <cell r="A944" t="str">
            <v>L401002-428</v>
          </cell>
          <cell r="B944" t="str">
            <v>Loan/adv- Grp Co-DAPL</v>
          </cell>
          <cell r="C944" t="str">
            <v>INR</v>
          </cell>
          <cell r="D944" t="str">
            <v>LIABILITIES</v>
          </cell>
          <cell r="E944" t="str">
            <v>BALANCE SHEET</v>
          </cell>
          <cell r="F944" t="str">
            <v/>
          </cell>
          <cell r="G944" t="str">
            <v/>
          </cell>
          <cell r="H944" t="str">
            <v>LOAN FUNDS</v>
          </cell>
          <cell r="I944" t="str">
            <v>UNSECURED LOANS</v>
          </cell>
          <cell r="J944" t="str">
            <v>UNSECURED LOANS</v>
          </cell>
        </row>
        <row r="945">
          <cell r="A945" t="str">
            <v>L401002-431</v>
          </cell>
          <cell r="B945" t="str">
            <v>Loan/adv- Grp Co-DLL</v>
          </cell>
          <cell r="C945" t="str">
            <v>INR</v>
          </cell>
          <cell r="D945" t="str">
            <v>LIABILITIES</v>
          </cell>
          <cell r="E945" t="str">
            <v>BALANCE SHEET</v>
          </cell>
          <cell r="F945" t="str">
            <v/>
          </cell>
          <cell r="G945" t="str">
            <v/>
          </cell>
          <cell r="H945" t="str">
            <v>LOAN FUNDS</v>
          </cell>
          <cell r="I945" t="str">
            <v>UNSECURED LOANS</v>
          </cell>
          <cell r="J945" t="str">
            <v>UNSECURED LOANS</v>
          </cell>
        </row>
        <row r="946">
          <cell r="A946" t="str">
            <v>L401002-517</v>
          </cell>
          <cell r="B946" t="str">
            <v>Loan/adv- Grp Co-DLF SEZ DEVLOPERS</v>
          </cell>
          <cell r="C946" t="str">
            <v>INR</v>
          </cell>
          <cell r="D946" t="str">
            <v>LIABILITIES</v>
          </cell>
          <cell r="E946" t="str">
            <v>BALANCE SHEET</v>
          </cell>
          <cell r="F946" t="str">
            <v/>
          </cell>
          <cell r="G946" t="str">
            <v/>
          </cell>
          <cell r="H946" t="str">
            <v>LOAN FUNDS</v>
          </cell>
          <cell r="I946" t="str">
            <v>UNSECURED LOANS</v>
          </cell>
          <cell r="J946" t="str">
            <v>UNSECURED LOANS</v>
          </cell>
        </row>
        <row r="947">
          <cell r="A947" t="str">
            <v>L401002-526</v>
          </cell>
          <cell r="B947" t="str">
            <v>Loan/adv- Grp Co-DT CINEMAS LTD</v>
          </cell>
          <cell r="C947" t="str">
            <v>INR</v>
          </cell>
          <cell r="D947" t="str">
            <v>LIABILITIES</v>
          </cell>
          <cell r="E947" t="str">
            <v>BALANCE SHEET</v>
          </cell>
          <cell r="F947" t="str">
            <v/>
          </cell>
          <cell r="G947" t="str">
            <v/>
          </cell>
          <cell r="H947" t="str">
            <v>LOAN FUNDS</v>
          </cell>
          <cell r="I947" t="str">
            <v>UNSECURED LOANS</v>
          </cell>
          <cell r="J947" t="str">
            <v>UNSECURED LOANS</v>
          </cell>
        </row>
        <row r="948">
          <cell r="A948" t="str">
            <v>L401002-527</v>
          </cell>
          <cell r="B948" t="str">
            <v>Loan/adv- Grp Co.- Caressa Buil &amp; Cnstr</v>
          </cell>
          <cell r="C948" t="str">
            <v>INR</v>
          </cell>
          <cell r="D948" t="str">
            <v>LIABILITIES</v>
          </cell>
          <cell r="E948" t="str">
            <v>BALANCE SHEET</v>
          </cell>
          <cell r="F948" t="str">
            <v/>
          </cell>
          <cell r="G948" t="str">
            <v/>
          </cell>
          <cell r="H948" t="str">
            <v>LOAN FUNDS</v>
          </cell>
          <cell r="I948" t="str">
            <v>UNSECURED LOANS</v>
          </cell>
          <cell r="J948" t="str">
            <v>UNSECURED LOANS</v>
          </cell>
        </row>
        <row r="949">
          <cell r="A949" t="str">
            <v>L401002-534</v>
          </cell>
          <cell r="B949" t="str">
            <v>Loan/adv- Grp Co.-DICD Kolkota Rent Div</v>
          </cell>
          <cell r="C949" t="str">
            <v>INR</v>
          </cell>
          <cell r="D949" t="str">
            <v>LIABILITIES</v>
          </cell>
          <cell r="E949" t="str">
            <v>BALANCE SHEET</v>
          </cell>
          <cell r="F949" t="str">
            <v/>
          </cell>
          <cell r="G949" t="str">
            <v/>
          </cell>
          <cell r="H949" t="str">
            <v>LOAN FUNDS</v>
          </cell>
          <cell r="I949" t="str">
            <v>UNSECURED LOANS</v>
          </cell>
          <cell r="J949" t="str">
            <v>UNSECURED LOANS</v>
          </cell>
        </row>
        <row r="950">
          <cell r="A950" t="str">
            <v>L401002-535</v>
          </cell>
          <cell r="B950" t="str">
            <v>Loan/adv- Grp Co.-DICD Kolkota Comm Div</v>
          </cell>
          <cell r="C950" t="str">
            <v>INR</v>
          </cell>
          <cell r="D950" t="str">
            <v>LIABILITIES</v>
          </cell>
          <cell r="E950" t="str">
            <v>BALANCE SHEET</v>
          </cell>
          <cell r="F950" t="str">
            <v/>
          </cell>
          <cell r="G950" t="str">
            <v/>
          </cell>
          <cell r="H950" t="str">
            <v>LOAN FUNDS</v>
          </cell>
          <cell r="I950" t="str">
            <v>UNSECURED LOANS</v>
          </cell>
          <cell r="J950" t="str">
            <v>UNSECURED LOANS</v>
          </cell>
        </row>
        <row r="951">
          <cell r="A951" t="str">
            <v>L401002-550</v>
          </cell>
          <cell r="B951" t="str">
            <v>Loan/adv- Grp Co-Delanco Real Est P L</v>
          </cell>
          <cell r="C951" t="str">
            <v>INR</v>
          </cell>
          <cell r="D951" t="str">
            <v>LIABILITIES</v>
          </cell>
          <cell r="E951" t="str">
            <v>BALANCE SHEET</v>
          </cell>
          <cell r="F951" t="str">
            <v/>
          </cell>
          <cell r="G951" t="str">
            <v/>
          </cell>
          <cell r="H951" t="str">
            <v>LOAN FUNDS</v>
          </cell>
          <cell r="I951" t="str">
            <v>UNSECURED LOANS</v>
          </cell>
          <cell r="J951" t="str">
            <v>UNSECURED LOANS</v>
          </cell>
        </row>
        <row r="952">
          <cell r="A952" t="str">
            <v>L401002-589</v>
          </cell>
          <cell r="B952" t="str">
            <v>Loan/adv- Grp Co-DICD-AHEMDABAD</v>
          </cell>
          <cell r="C952" t="str">
            <v>INR</v>
          </cell>
          <cell r="D952" t="str">
            <v>LIABILITIES</v>
          </cell>
          <cell r="E952" t="str">
            <v>BALANCE SHEET</v>
          </cell>
          <cell r="F952" t="str">
            <v/>
          </cell>
          <cell r="G952" t="str">
            <v/>
          </cell>
          <cell r="H952" t="str">
            <v>LOAN FUNDS</v>
          </cell>
          <cell r="I952" t="str">
            <v>UNSECURED LOANS</v>
          </cell>
          <cell r="J952" t="str">
            <v>UNSECURED LOANS</v>
          </cell>
        </row>
        <row r="953">
          <cell r="A953" t="str">
            <v>L401002-592</v>
          </cell>
          <cell r="B953" t="str">
            <v>Loan/adv- Grp Co-DLF SEZ DEVP (ASR) LTD</v>
          </cell>
          <cell r="C953" t="str">
            <v>INR</v>
          </cell>
          <cell r="D953" t="str">
            <v>LIABILITIES</v>
          </cell>
          <cell r="E953" t="str">
            <v>BALANCE SHEET</v>
          </cell>
          <cell r="F953" t="str">
            <v/>
          </cell>
          <cell r="G953" t="str">
            <v/>
          </cell>
          <cell r="H953" t="str">
            <v>LOAN FUNDS</v>
          </cell>
          <cell r="I953" t="str">
            <v>UNSECURED LOANS</v>
          </cell>
          <cell r="J953" t="str">
            <v>UNSECURED LOANS</v>
          </cell>
        </row>
        <row r="954">
          <cell r="A954" t="str">
            <v>L401002-593</v>
          </cell>
          <cell r="B954" t="str">
            <v>Loan/adv- Grp Co-DLF SEZ HOLDING</v>
          </cell>
          <cell r="C954" t="str">
            <v>INR</v>
          </cell>
          <cell r="D954" t="str">
            <v>LIABILITIES</v>
          </cell>
          <cell r="E954" t="str">
            <v>BALANCE SHEET</v>
          </cell>
          <cell r="F954" t="str">
            <v/>
          </cell>
          <cell r="G954" t="str">
            <v/>
          </cell>
          <cell r="H954" t="str">
            <v>LOAN FUNDS</v>
          </cell>
          <cell r="I954" t="str">
            <v>UNSECURED LOANS</v>
          </cell>
          <cell r="J954" t="str">
            <v>UNSECURED LOANS</v>
          </cell>
        </row>
        <row r="955">
          <cell r="A955" t="str">
            <v>L401002-602</v>
          </cell>
          <cell r="B955" t="str">
            <v>Loan/adv- Grp Co-DLF ASSETS I PVT LTD</v>
          </cell>
          <cell r="C955" t="str">
            <v>INR</v>
          </cell>
          <cell r="D955" t="str">
            <v>LIABILITIES</v>
          </cell>
          <cell r="E955" t="str">
            <v>BALANCE SHEET</v>
          </cell>
          <cell r="F955" t="str">
            <v/>
          </cell>
          <cell r="G955" t="str">
            <v/>
          </cell>
          <cell r="H955" t="str">
            <v>LOAN FUNDS</v>
          </cell>
          <cell r="I955" t="str">
            <v>UNSECURED LOANS</v>
          </cell>
          <cell r="J955" t="str">
            <v>UNSECURED LOANS</v>
          </cell>
        </row>
        <row r="956">
          <cell r="A956" t="str">
            <v>L401002-705</v>
          </cell>
          <cell r="B956" t="str">
            <v>Loan/adv- Grp Co-DLF POWER LIMITED</v>
          </cell>
          <cell r="C956" t="str">
            <v>INR</v>
          </cell>
          <cell r="D956" t="str">
            <v>LIABILITIES</v>
          </cell>
          <cell r="E956" t="str">
            <v>BALANCE SHEET</v>
          </cell>
          <cell r="F956" t="str">
            <v/>
          </cell>
          <cell r="G956" t="str">
            <v/>
          </cell>
          <cell r="H956" t="str">
            <v>LOAN FUNDS</v>
          </cell>
          <cell r="I956" t="str">
            <v>UNSECURED LOANS</v>
          </cell>
          <cell r="J956" t="str">
            <v>UNSECURED LOANS</v>
          </cell>
        </row>
        <row r="957">
          <cell r="A957" t="str">
            <v>L401002-706</v>
          </cell>
          <cell r="B957" t="str">
            <v>LOAN/ADV-GRPCO-DLF HOTEL HOLDINGS LTD.</v>
          </cell>
          <cell r="C957" t="str">
            <v>INR</v>
          </cell>
          <cell r="D957" t="str">
            <v>LIABILITIES</v>
          </cell>
          <cell r="E957" t="str">
            <v>BALANCE SHEET</v>
          </cell>
          <cell r="F957" t="str">
            <v/>
          </cell>
          <cell r="G957" t="str">
            <v/>
          </cell>
          <cell r="H957" t="str">
            <v>LOAN FUNDS</v>
          </cell>
          <cell r="I957" t="str">
            <v>UNSECURED LOANS</v>
          </cell>
          <cell r="J957" t="str">
            <v>UNSECURED LOANS</v>
          </cell>
        </row>
        <row r="958">
          <cell r="A958" t="str">
            <v>L401002-707</v>
          </cell>
          <cell r="B958" t="str">
            <v>Loan/adv- Grp Co.- DLF HOTEL &amp; RESORTS</v>
          </cell>
          <cell r="C958" t="str">
            <v>INR</v>
          </cell>
          <cell r="D958" t="str">
            <v>LIABILITIES</v>
          </cell>
          <cell r="E958" t="str">
            <v>BALANCE SHEET</v>
          </cell>
          <cell r="F958" t="str">
            <v/>
          </cell>
          <cell r="G958" t="str">
            <v/>
          </cell>
          <cell r="H958" t="str">
            <v>LOAN FUNDS</v>
          </cell>
          <cell r="I958" t="str">
            <v>UNSECURED LOANS</v>
          </cell>
          <cell r="J958" t="str">
            <v>UNSECURED LOANS</v>
          </cell>
        </row>
        <row r="959">
          <cell r="A959" t="str">
            <v>L401003-053</v>
          </cell>
          <cell r="B959" t="str">
            <v>Loan-Gr Co-Felicite Buil &amp; Cnstr Pvt Ltd</v>
          </cell>
          <cell r="C959" t="str">
            <v>INR</v>
          </cell>
          <cell r="D959" t="str">
            <v>LIABILITIES</v>
          </cell>
          <cell r="E959" t="str">
            <v>BALANCE SHEET</v>
          </cell>
          <cell r="F959" t="str">
            <v/>
          </cell>
          <cell r="G959" t="str">
            <v/>
          </cell>
          <cell r="H959" t="str">
            <v>LOAN FUNDS</v>
          </cell>
          <cell r="I959" t="str">
            <v>UNSECURED LOANS</v>
          </cell>
          <cell r="J959" t="str">
            <v>UNSECURED LOANS</v>
          </cell>
        </row>
        <row r="960">
          <cell r="A960" t="str">
            <v>L401006-001</v>
          </cell>
          <cell r="B960" t="str">
            <v>Loan/adv- DLF INDUSTRIES</v>
          </cell>
          <cell r="C960" t="str">
            <v>INR</v>
          </cell>
          <cell r="D960" t="str">
            <v>LIABILITIES</v>
          </cell>
          <cell r="E960" t="str">
            <v>BALANCE SHEET</v>
          </cell>
          <cell r="F960" t="str">
            <v/>
          </cell>
          <cell r="G960" t="str">
            <v/>
          </cell>
          <cell r="H960" t="str">
            <v>LOAN FUNDS</v>
          </cell>
          <cell r="I960" t="str">
            <v>UNSECURED LOANS</v>
          </cell>
          <cell r="J960" t="str">
            <v>UNSECURED LOANS</v>
          </cell>
        </row>
        <row r="961">
          <cell r="A961" t="str">
            <v>L401006-002</v>
          </cell>
          <cell r="B961" t="str">
            <v>Loan/adv- DLF ENERGY</v>
          </cell>
          <cell r="C961" t="str">
            <v>INR</v>
          </cell>
          <cell r="D961" t="str">
            <v>LIABILITIES</v>
          </cell>
          <cell r="E961" t="str">
            <v>BALANCE SHEET</v>
          </cell>
          <cell r="F961" t="str">
            <v/>
          </cell>
          <cell r="G961" t="str">
            <v/>
          </cell>
          <cell r="H961" t="str">
            <v>LOAN FUNDS</v>
          </cell>
          <cell r="I961" t="str">
            <v>UNSECURED LOANS</v>
          </cell>
          <cell r="J961" t="str">
            <v>UNSECURED LOANS</v>
          </cell>
        </row>
        <row r="962">
          <cell r="A962" t="str">
            <v>L401006-003</v>
          </cell>
          <cell r="B962" t="str">
            <v>Loan/adv- DLF PROP MGMT SERV P L</v>
          </cell>
          <cell r="C962" t="str">
            <v>INR</v>
          </cell>
          <cell r="D962" t="str">
            <v>LIABILITIES</v>
          </cell>
          <cell r="E962" t="str">
            <v>BALANCE SHEET</v>
          </cell>
          <cell r="F962" t="str">
            <v/>
          </cell>
          <cell r="G962" t="str">
            <v/>
          </cell>
          <cell r="H962" t="str">
            <v>LOAN FUNDS</v>
          </cell>
          <cell r="I962" t="str">
            <v>UNSECURED LOANS</v>
          </cell>
          <cell r="J962" t="str">
            <v>UNSECURED LOANS</v>
          </cell>
        </row>
        <row r="963">
          <cell r="A963" t="str">
            <v>L401006-004</v>
          </cell>
          <cell r="B963" t="str">
            <v>Loan/adv- DLF HARYANA SEZ(GGN)</v>
          </cell>
          <cell r="C963" t="str">
            <v>INR</v>
          </cell>
          <cell r="D963" t="str">
            <v>LIABILITIES</v>
          </cell>
          <cell r="E963" t="str">
            <v>BALANCE SHEET</v>
          </cell>
          <cell r="F963" t="str">
            <v/>
          </cell>
          <cell r="G963" t="str">
            <v/>
          </cell>
          <cell r="H963" t="str">
            <v>LOAN FUNDS</v>
          </cell>
          <cell r="I963" t="str">
            <v>UNSECURED LOANS</v>
          </cell>
          <cell r="J963" t="str">
            <v>UNSECURED LOANS</v>
          </cell>
        </row>
        <row r="964">
          <cell r="A964" t="str">
            <v>L401006-005</v>
          </cell>
          <cell r="B964" t="str">
            <v>Loan/adv- DLF HARYANA SEZ(AMBALA)</v>
          </cell>
          <cell r="C964" t="str">
            <v>INR</v>
          </cell>
          <cell r="D964" t="str">
            <v>LIABILITIES</v>
          </cell>
          <cell r="E964" t="str">
            <v>BALANCE SHEET</v>
          </cell>
          <cell r="F964" t="str">
            <v/>
          </cell>
          <cell r="G964" t="str">
            <v/>
          </cell>
          <cell r="H964" t="str">
            <v>LOAN FUNDS</v>
          </cell>
          <cell r="I964" t="str">
            <v>UNSECURED LOANS</v>
          </cell>
          <cell r="J964" t="str">
            <v>UNSECURED LOANS</v>
          </cell>
        </row>
        <row r="965">
          <cell r="A965" t="str">
            <v>L401006-006</v>
          </cell>
          <cell r="B965" t="str">
            <v>Loan/adv- DLF HILTON HOTEL LTD</v>
          </cell>
          <cell r="C965" t="str">
            <v>INR</v>
          </cell>
          <cell r="D965" t="str">
            <v>LIABILITIES</v>
          </cell>
          <cell r="E965" t="str">
            <v>BALANCE SHEET</v>
          </cell>
          <cell r="F965" t="str">
            <v/>
          </cell>
          <cell r="G965" t="str">
            <v/>
          </cell>
          <cell r="H965" t="str">
            <v>LOAN FUNDS</v>
          </cell>
          <cell r="I965" t="str">
            <v>UNSECURED LOANS</v>
          </cell>
          <cell r="J965" t="str">
            <v>UNSECURED LOANS</v>
          </cell>
        </row>
        <row r="966">
          <cell r="A966" t="str">
            <v>L401007</v>
          </cell>
          <cell r="B966" t="str">
            <v>AUE CONTROL A/C</v>
          </cell>
          <cell r="C966" t="str">
            <v>INR</v>
          </cell>
          <cell r="D966" t="str">
            <v>LIABILITIES</v>
          </cell>
          <cell r="E966" t="str">
            <v>BALANCE SHEET</v>
          </cell>
          <cell r="F966" t="str">
            <v/>
          </cell>
          <cell r="G966" t="str">
            <v/>
          </cell>
          <cell r="H966" t="str">
            <v>LOAN FUNDS</v>
          </cell>
          <cell r="I966" t="str">
            <v>UNSECURED LOANS</v>
          </cell>
          <cell r="J966" t="str">
            <v>UNSECURED LOANS</v>
          </cell>
        </row>
        <row r="967">
          <cell r="A967" t="str">
            <v>L401008</v>
          </cell>
          <cell r="B967" t="str">
            <v>CORPORATE DIV. CONTROL ACOUNT</v>
          </cell>
          <cell r="C967" t="str">
            <v>INR</v>
          </cell>
          <cell r="D967" t="str">
            <v>LIABILITIES</v>
          </cell>
          <cell r="E967" t="str">
            <v>BALANCE SHEET</v>
          </cell>
          <cell r="F967" t="str">
            <v/>
          </cell>
          <cell r="G967" t="str">
            <v/>
          </cell>
          <cell r="H967" t="str">
            <v>LOAN FUNDS</v>
          </cell>
          <cell r="I967" t="str">
            <v>UNSECURED LOANS</v>
          </cell>
          <cell r="J967" t="str">
            <v>UNSECURED LOANS</v>
          </cell>
        </row>
        <row r="968">
          <cell r="A968" t="str">
            <v>L401009-101-001</v>
          </cell>
          <cell r="B968" t="str">
            <v>Loan/adv- Grp Co-DLF LTD - POWER DIV.</v>
          </cell>
          <cell r="C968" t="str">
            <v>INR</v>
          </cell>
          <cell r="D968" t="str">
            <v>LIABILITIES</v>
          </cell>
          <cell r="E968" t="str">
            <v>BALANCE SHEET</v>
          </cell>
          <cell r="F968" t="str">
            <v/>
          </cell>
          <cell r="G968" t="str">
            <v/>
          </cell>
          <cell r="H968" t="str">
            <v>LOAN FUNDS</v>
          </cell>
          <cell r="I968" t="str">
            <v>UNSECURED LOANS</v>
          </cell>
          <cell r="J968" t="str">
            <v>UNSECURED LOANS</v>
          </cell>
        </row>
        <row r="969">
          <cell r="A969" t="str">
            <v>L401009-101-002</v>
          </cell>
          <cell r="B969" t="str">
            <v>Loan/adv- Grp Co-DUL - ESTATE OFFICE</v>
          </cell>
          <cell r="C969" t="str">
            <v>INR</v>
          </cell>
          <cell r="D969" t="str">
            <v>LIABILITIES</v>
          </cell>
          <cell r="E969" t="str">
            <v>BALANCE SHEET</v>
          </cell>
          <cell r="F969" t="str">
            <v/>
          </cell>
          <cell r="G969" t="str">
            <v/>
          </cell>
          <cell r="H969" t="str">
            <v>LOAN FUNDS</v>
          </cell>
          <cell r="I969" t="str">
            <v>UNSECURED LOANS</v>
          </cell>
          <cell r="J969" t="str">
            <v>UNSECURED LOANS</v>
          </cell>
        </row>
        <row r="970">
          <cell r="A970" t="str">
            <v>L401009-101-003</v>
          </cell>
          <cell r="B970" t="str">
            <v>Loan/adv- Grp Co-DLF HOSP DIV.</v>
          </cell>
          <cell r="C970" t="str">
            <v>INR</v>
          </cell>
          <cell r="D970" t="str">
            <v>LIABILITIES</v>
          </cell>
          <cell r="E970" t="str">
            <v>BALANCE SHEET</v>
          </cell>
          <cell r="F970" t="str">
            <v/>
          </cell>
          <cell r="G970" t="str">
            <v/>
          </cell>
          <cell r="H970" t="str">
            <v>LOAN FUNDS</v>
          </cell>
          <cell r="I970" t="str">
            <v>UNSECURED LOANS</v>
          </cell>
          <cell r="J970" t="str">
            <v>UNSECURED LOANS</v>
          </cell>
        </row>
        <row r="971">
          <cell r="A971" t="str">
            <v>L401009-279-001</v>
          </cell>
          <cell r="B971" t="str">
            <v>Loan/adv- Grp Co-DCDL-CORP</v>
          </cell>
          <cell r="C971" t="str">
            <v>INR</v>
          </cell>
          <cell r="D971" t="str">
            <v>LIABILITIES</v>
          </cell>
          <cell r="E971" t="str">
            <v>BALANCE SHEET</v>
          </cell>
          <cell r="F971" t="str">
            <v/>
          </cell>
          <cell r="G971" t="str">
            <v/>
          </cell>
          <cell r="H971" t="str">
            <v>LOAN FUNDS</v>
          </cell>
          <cell r="I971" t="str">
            <v>UNSECURED LOANS</v>
          </cell>
          <cell r="J971" t="str">
            <v>UNSECURED LOANS</v>
          </cell>
        </row>
        <row r="972">
          <cell r="A972" t="str">
            <v>L401009-279-002</v>
          </cell>
          <cell r="B972" t="str">
            <v>Loan/adv- Grp Co-DCDL- POWER</v>
          </cell>
          <cell r="C972" t="str">
            <v>INR</v>
          </cell>
          <cell r="D972" t="str">
            <v>LIABILITIES</v>
          </cell>
          <cell r="E972" t="str">
            <v>BALANCE SHEET</v>
          </cell>
          <cell r="F972" t="str">
            <v/>
          </cell>
          <cell r="G972" t="str">
            <v/>
          </cell>
          <cell r="H972" t="str">
            <v>LOAN FUNDS</v>
          </cell>
          <cell r="I972" t="str">
            <v>UNSECURED LOANS</v>
          </cell>
          <cell r="J972" t="str">
            <v>UNSECURED LOANS</v>
          </cell>
        </row>
        <row r="973">
          <cell r="A973" t="str">
            <v>L401009-279-003</v>
          </cell>
          <cell r="B973" t="str">
            <v>Loan/adv- Grp Co-DCDL-KOLKATA</v>
          </cell>
          <cell r="C973" t="str">
            <v>INR</v>
          </cell>
          <cell r="D973" t="str">
            <v>LIABILITIES</v>
          </cell>
          <cell r="E973" t="str">
            <v>BALANCE SHEET</v>
          </cell>
          <cell r="F973" t="str">
            <v/>
          </cell>
          <cell r="G973" t="str">
            <v/>
          </cell>
          <cell r="H973" t="str">
            <v>LOAN FUNDS</v>
          </cell>
          <cell r="I973" t="str">
            <v>UNSECURED LOANS</v>
          </cell>
          <cell r="J973" t="str">
            <v>UNSECURED LOANS</v>
          </cell>
        </row>
        <row r="974">
          <cell r="A974" t="str">
            <v>L401009-428-001</v>
          </cell>
          <cell r="B974" t="str">
            <v>Loan/adv- Grp Co-DAL MAINT DIV.</v>
          </cell>
          <cell r="C974" t="str">
            <v>INR</v>
          </cell>
          <cell r="D974" t="str">
            <v>LIABILITIES</v>
          </cell>
          <cell r="E974" t="str">
            <v>BALANCE SHEET</v>
          </cell>
          <cell r="F974" t="str">
            <v/>
          </cell>
          <cell r="G974" t="str">
            <v/>
          </cell>
          <cell r="H974" t="str">
            <v>LOAN FUNDS</v>
          </cell>
          <cell r="I974" t="str">
            <v>UNSECURED LOANS</v>
          </cell>
          <cell r="J974" t="str">
            <v>UNSECURED LOANS</v>
          </cell>
        </row>
        <row r="975">
          <cell r="A975" t="str">
            <v>L401009-428-002</v>
          </cell>
          <cell r="B975" t="str">
            <v>Loan/adv- Grp Co-DAPL-CONS DIV.</v>
          </cell>
          <cell r="C975" t="str">
            <v>INR</v>
          </cell>
          <cell r="D975" t="str">
            <v>LIABILITIES</v>
          </cell>
          <cell r="E975" t="str">
            <v>BALANCE SHEET</v>
          </cell>
          <cell r="F975" t="str">
            <v/>
          </cell>
          <cell r="G975" t="str">
            <v/>
          </cell>
          <cell r="H975" t="str">
            <v>LOAN FUNDS</v>
          </cell>
          <cell r="I975" t="str">
            <v>UNSECURED LOANS</v>
          </cell>
          <cell r="J975" t="str">
            <v>UNSECURED LOANS</v>
          </cell>
        </row>
        <row r="976">
          <cell r="A976" t="str">
            <v>L402001-000</v>
          </cell>
          <cell r="B976" t="str">
            <v>Unsecurd Loan(Oth)</v>
          </cell>
          <cell r="C976" t="str">
            <v>INR</v>
          </cell>
          <cell r="D976" t="str">
            <v>LIABILITIES</v>
          </cell>
          <cell r="E976" t="str">
            <v>BALANCE SHEET</v>
          </cell>
          <cell r="F976" t="str">
            <v/>
          </cell>
          <cell r="G976" t="str">
            <v/>
          </cell>
          <cell r="H976" t="str">
            <v>LOAN FUNDS</v>
          </cell>
          <cell r="I976" t="str">
            <v>UNSECURED LOANS</v>
          </cell>
          <cell r="J976" t="str">
            <v>UNSECURED LOANS</v>
          </cell>
        </row>
        <row r="977">
          <cell r="A977" t="str">
            <v>L402001-001</v>
          </cell>
          <cell r="B977" t="str">
            <v>Unsecurd Loan(Oth)- WB EIDCL</v>
          </cell>
          <cell r="C977" t="str">
            <v>INR</v>
          </cell>
          <cell r="D977" t="str">
            <v>LIABILITIES</v>
          </cell>
          <cell r="E977" t="str">
            <v>BALANCE SHEET</v>
          </cell>
          <cell r="F977" t="str">
            <v/>
          </cell>
          <cell r="G977" t="str">
            <v/>
          </cell>
          <cell r="H977" t="str">
            <v>LOAN FUNDS</v>
          </cell>
          <cell r="I977" t="str">
            <v>UNSECURED LOANS</v>
          </cell>
          <cell r="J977" t="str">
            <v>UNSECURED LOANS</v>
          </cell>
        </row>
        <row r="978">
          <cell r="A978" t="str">
            <v>L402001-002</v>
          </cell>
          <cell r="B978" t="str">
            <v>Unsecurd Loan(Oth)- CHNDIGRH ADMIN</v>
          </cell>
          <cell r="C978" t="str">
            <v>INR</v>
          </cell>
          <cell r="D978" t="str">
            <v>LIABILITIES</v>
          </cell>
          <cell r="E978" t="str">
            <v>BALANCE SHEET</v>
          </cell>
          <cell r="F978" t="str">
            <v/>
          </cell>
          <cell r="G978" t="str">
            <v/>
          </cell>
          <cell r="H978" t="str">
            <v>LOAN FUNDS</v>
          </cell>
          <cell r="I978" t="str">
            <v>UNSECURED LOANS</v>
          </cell>
          <cell r="J978" t="str">
            <v>UNSECURED LOANS</v>
          </cell>
        </row>
        <row r="979">
          <cell r="A979" t="str">
            <v>L402001-003</v>
          </cell>
          <cell r="B979" t="str">
            <v>Unsecurd Loan(Oth)-SHAPOORJI PALLONJI&amp;CO</v>
          </cell>
          <cell r="C979" t="str">
            <v>INR</v>
          </cell>
          <cell r="D979" t="str">
            <v>LIABILITIES</v>
          </cell>
          <cell r="E979" t="str">
            <v>BALANCE SHEET</v>
          </cell>
          <cell r="F979" t="str">
            <v/>
          </cell>
          <cell r="G979" t="str">
            <v/>
          </cell>
          <cell r="H979" t="str">
            <v>LOAN FUNDS</v>
          </cell>
          <cell r="I979" t="str">
            <v>UNSECURED LOANS</v>
          </cell>
          <cell r="J979" t="str">
            <v>UNSECURED LOANS</v>
          </cell>
        </row>
        <row r="980">
          <cell r="A980" t="str">
            <v>L402001-004</v>
          </cell>
          <cell r="B980" t="str">
            <v>Unsecurd Loan(Oth)-Prime Cellular Ltd</v>
          </cell>
          <cell r="C980" t="str">
            <v>INR</v>
          </cell>
          <cell r="D980" t="str">
            <v>LIABILITIES</v>
          </cell>
          <cell r="E980" t="str">
            <v>BALANCE SHEET</v>
          </cell>
          <cell r="F980" t="str">
            <v/>
          </cell>
          <cell r="G980" t="str">
            <v/>
          </cell>
          <cell r="H980" t="str">
            <v>LOAN FUNDS</v>
          </cell>
          <cell r="I980" t="str">
            <v>UNSECURED LOANS</v>
          </cell>
          <cell r="J980" t="str">
            <v>UNSECURED LOANS</v>
          </cell>
        </row>
        <row r="981">
          <cell r="A981" t="str">
            <v>L402001-005</v>
          </cell>
          <cell r="B981" t="str">
            <v>Unsecured Loans(Oth)-Udipti</v>
          </cell>
          <cell r="C981" t="str">
            <v>INR</v>
          </cell>
          <cell r="D981" t="str">
            <v>LIABILITIES</v>
          </cell>
          <cell r="E981" t="str">
            <v>BALANCE SHEET</v>
          </cell>
          <cell r="F981" t="str">
            <v/>
          </cell>
          <cell r="G981" t="str">
            <v/>
          </cell>
          <cell r="H981" t="str">
            <v>LOAN FUNDS</v>
          </cell>
          <cell r="I981" t="str">
            <v>UNSECURED LOANS</v>
          </cell>
          <cell r="J981" t="str">
            <v>UNSECURED LOANS</v>
          </cell>
        </row>
        <row r="982">
          <cell r="A982" t="str">
            <v>L402002-001</v>
          </cell>
          <cell r="B982" t="str">
            <v>Loan-JV-Bridget Buil &amp; Dev Pvt Ltd</v>
          </cell>
          <cell r="C982" t="str">
            <v>INR</v>
          </cell>
          <cell r="D982" t="str">
            <v>LIABILITIES</v>
          </cell>
          <cell r="E982" t="str">
            <v>BALANCE SHEET</v>
          </cell>
          <cell r="F982" t="str">
            <v/>
          </cell>
          <cell r="G982" t="str">
            <v/>
          </cell>
          <cell r="H982" t="str">
            <v>LOAN FUNDS</v>
          </cell>
          <cell r="I982" t="str">
            <v>UNSECURED LOANS</v>
          </cell>
          <cell r="J982" t="str">
            <v>UNSECURED LOANS</v>
          </cell>
        </row>
        <row r="983">
          <cell r="A983" t="str">
            <v>L403001</v>
          </cell>
          <cell r="B983" t="str">
            <v>Loans &amp; advances- Other Body Corporate</v>
          </cell>
          <cell r="C983" t="str">
            <v>INR</v>
          </cell>
          <cell r="D983" t="str">
            <v>LIABILITIES</v>
          </cell>
          <cell r="E983" t="str">
            <v>BALANCE SHEET</v>
          </cell>
          <cell r="F983" t="str">
            <v/>
          </cell>
          <cell r="G983" t="str">
            <v/>
          </cell>
          <cell r="H983" t="str">
            <v>LOAN FUNDS</v>
          </cell>
          <cell r="I983" t="str">
            <v>UNSECURED LOANS</v>
          </cell>
          <cell r="J983" t="str">
            <v>UNSECURED LOANS</v>
          </cell>
        </row>
        <row r="984">
          <cell r="A984" t="str">
            <v>L404001</v>
          </cell>
          <cell r="B984" t="str">
            <v>Debentures (Unsecured)</v>
          </cell>
          <cell r="C984" t="str">
            <v>INR</v>
          </cell>
          <cell r="D984" t="str">
            <v>LIABILITIES</v>
          </cell>
          <cell r="E984" t="str">
            <v>BALANCE SHEET</v>
          </cell>
          <cell r="F984" t="str">
            <v/>
          </cell>
          <cell r="G984" t="str">
            <v/>
          </cell>
          <cell r="H984" t="str">
            <v>LOAN FUNDS</v>
          </cell>
          <cell r="I984" t="str">
            <v>UNSECURED LOANS</v>
          </cell>
          <cell r="J984" t="str">
            <v>UNSECURED LOANS</v>
          </cell>
        </row>
        <row r="985">
          <cell r="A985" t="str">
            <v>L404002</v>
          </cell>
          <cell r="B985" t="str">
            <v>Deb. App. &amp; Call Money(Pending allotmnt)</v>
          </cell>
          <cell r="C985" t="str">
            <v>INR</v>
          </cell>
          <cell r="D985" t="str">
            <v>LIABILITIES</v>
          </cell>
          <cell r="E985" t="str">
            <v>BALANCE SHEET</v>
          </cell>
          <cell r="F985" t="str">
            <v/>
          </cell>
          <cell r="G985" t="str">
            <v/>
          </cell>
          <cell r="H985" t="str">
            <v>LOAN FUNDS</v>
          </cell>
          <cell r="I985" t="str">
            <v>UNSECURED LOANS</v>
          </cell>
          <cell r="J985" t="str">
            <v>UNSECURED LOANS</v>
          </cell>
        </row>
        <row r="986">
          <cell r="A986" t="str">
            <v>L405001</v>
          </cell>
          <cell r="B986" t="str">
            <v>Intt.accrued &amp; Due (STL /Deb.)</v>
          </cell>
          <cell r="C986" t="str">
            <v>INR</v>
          </cell>
          <cell r="D986" t="str">
            <v>LIABILITIES</v>
          </cell>
          <cell r="E986" t="str">
            <v>BALANCE SHEET</v>
          </cell>
          <cell r="F986" t="str">
            <v/>
          </cell>
          <cell r="G986" t="str">
            <v/>
          </cell>
          <cell r="H986" t="str">
            <v>LOAN FUNDS</v>
          </cell>
          <cell r="I986" t="str">
            <v>UNSECURED LOANS</v>
          </cell>
          <cell r="J986" t="str">
            <v>UNSECURED LOANS</v>
          </cell>
        </row>
        <row r="987">
          <cell r="A987" t="str">
            <v>L405002</v>
          </cell>
          <cell r="B987" t="str">
            <v>Interest Accrued and Due</v>
          </cell>
          <cell r="C987" t="str">
            <v>INR</v>
          </cell>
          <cell r="D987" t="str">
            <v>LIABILITIES</v>
          </cell>
          <cell r="E987" t="str">
            <v>BALANCE SHEET</v>
          </cell>
          <cell r="F987" t="str">
            <v/>
          </cell>
          <cell r="G987" t="str">
            <v/>
          </cell>
          <cell r="H987" t="str">
            <v>LOAN FUNDS</v>
          </cell>
          <cell r="I987" t="str">
            <v>UNSECURED LOANS</v>
          </cell>
          <cell r="J987" t="str">
            <v>UNSECURED LOANS</v>
          </cell>
        </row>
        <row r="988">
          <cell r="A988" t="str">
            <v>L406001</v>
          </cell>
          <cell r="B988" t="str">
            <v>Unsecured Loan - HSBC</v>
          </cell>
          <cell r="C988" t="str">
            <v>INR</v>
          </cell>
          <cell r="D988" t="str">
            <v>LIABILITIES</v>
          </cell>
          <cell r="E988" t="str">
            <v>BALANCE SHEET</v>
          </cell>
          <cell r="F988" t="str">
            <v/>
          </cell>
          <cell r="G988" t="str">
            <v/>
          </cell>
          <cell r="H988" t="str">
            <v>LOAN FUNDS</v>
          </cell>
          <cell r="I988" t="str">
            <v>UNSECURED LOANS</v>
          </cell>
          <cell r="J988" t="str">
            <v>UNSECURED LOANS</v>
          </cell>
        </row>
        <row r="989">
          <cell r="A989" t="str">
            <v>L406002</v>
          </cell>
          <cell r="B989" t="str">
            <v>Unsecured Loan - Kotak Mahindra</v>
          </cell>
          <cell r="C989" t="str">
            <v>INR</v>
          </cell>
          <cell r="D989" t="str">
            <v>LIABILITIES</v>
          </cell>
          <cell r="E989" t="str">
            <v>BALANCE SHEET</v>
          </cell>
          <cell r="F989" t="str">
            <v/>
          </cell>
          <cell r="G989" t="str">
            <v/>
          </cell>
          <cell r="H989" t="str">
            <v>LOAN FUNDS</v>
          </cell>
          <cell r="I989" t="str">
            <v>UNSECURED LOANS</v>
          </cell>
          <cell r="J989" t="str">
            <v>UNSECURED LOANS</v>
          </cell>
        </row>
        <row r="990">
          <cell r="A990" t="str">
            <v>L406003</v>
          </cell>
          <cell r="B990" t="str">
            <v>Unsecured Loan - DBS BANK LTD.</v>
          </cell>
          <cell r="C990" t="str">
            <v>INR</v>
          </cell>
          <cell r="D990" t="str">
            <v>LIABILITIES</v>
          </cell>
          <cell r="E990" t="str">
            <v>BALANCE SHEET</v>
          </cell>
          <cell r="F990" t="str">
            <v/>
          </cell>
          <cell r="G990" t="str">
            <v/>
          </cell>
          <cell r="H990" t="str">
            <v>LOAN FUNDS</v>
          </cell>
          <cell r="I990" t="str">
            <v>UNSECURED LOANS</v>
          </cell>
          <cell r="J990" t="str">
            <v>UNSECURED LOANS</v>
          </cell>
        </row>
        <row r="991">
          <cell r="A991" t="str">
            <v>L407001-010</v>
          </cell>
          <cell r="B991" t="str">
            <v>Unsecured Loan - DUL</v>
          </cell>
          <cell r="C991" t="str">
            <v>INR</v>
          </cell>
          <cell r="D991" t="str">
            <v>LIABILITIES</v>
          </cell>
          <cell r="E991" t="str">
            <v>BALANCE SHEET</v>
          </cell>
          <cell r="F991" t="str">
            <v/>
          </cell>
          <cell r="G991" t="str">
            <v/>
          </cell>
          <cell r="H991" t="str">
            <v>LOAN FUNDS</v>
          </cell>
          <cell r="I991" t="str">
            <v>UNSECURED LOANS</v>
          </cell>
          <cell r="J991" t="str">
            <v>UNSECURED LOANS</v>
          </cell>
        </row>
        <row r="992">
          <cell r="A992" t="str">
            <v>L407001-034</v>
          </cell>
          <cell r="B992" t="str">
            <v>Unsecured Loan - BHORUKA FIN SERV</v>
          </cell>
          <cell r="C992" t="str">
            <v>INR</v>
          </cell>
          <cell r="D992" t="str">
            <v>LIABILITIES</v>
          </cell>
          <cell r="E992" t="str">
            <v>BALANCE SHEET</v>
          </cell>
          <cell r="F992" t="str">
            <v/>
          </cell>
          <cell r="G992" t="str">
            <v/>
          </cell>
          <cell r="H992" t="str">
            <v>LOAN FUNDS</v>
          </cell>
          <cell r="I992" t="str">
            <v>UNSECURED LOANS</v>
          </cell>
          <cell r="J992" t="str">
            <v>UNSECURED LOANS</v>
          </cell>
        </row>
        <row r="993">
          <cell r="A993" t="str">
            <v>L407001-036</v>
          </cell>
          <cell r="B993" t="str">
            <v>Unsecured Loan - GALAXY MERCANTILE</v>
          </cell>
          <cell r="C993" t="str">
            <v>INR</v>
          </cell>
          <cell r="D993" t="str">
            <v>LIABILITIES</v>
          </cell>
          <cell r="E993" t="str">
            <v>BALANCE SHEET</v>
          </cell>
          <cell r="F993" t="str">
            <v/>
          </cell>
          <cell r="G993" t="str">
            <v/>
          </cell>
          <cell r="H993" t="str">
            <v>LOAN FUNDS</v>
          </cell>
          <cell r="I993" t="str">
            <v>UNSECURED LOANS</v>
          </cell>
          <cell r="J993" t="str">
            <v>UNSECURED LOANS</v>
          </cell>
        </row>
        <row r="994">
          <cell r="A994" t="str">
            <v>L407001-061</v>
          </cell>
          <cell r="B994" t="str">
            <v>Unsecured Loan - SHIVAJI MARG PROP</v>
          </cell>
          <cell r="C994" t="str">
            <v>INR</v>
          </cell>
          <cell r="D994" t="str">
            <v>LIABILITIES</v>
          </cell>
          <cell r="E994" t="str">
            <v>BALANCE SHEET</v>
          </cell>
          <cell r="F994" t="str">
            <v/>
          </cell>
          <cell r="G994" t="str">
            <v/>
          </cell>
          <cell r="H994" t="str">
            <v>LOAN FUNDS</v>
          </cell>
          <cell r="I994" t="str">
            <v>UNSECURED LOANS</v>
          </cell>
          <cell r="J994" t="str">
            <v>UNSECURED LOANS</v>
          </cell>
        </row>
        <row r="995">
          <cell r="A995" t="str">
            <v>L407001-274</v>
          </cell>
          <cell r="B995" t="str">
            <v>Unsecured Loan - DLF RETAIL DEVP LTD</v>
          </cell>
          <cell r="C995" t="str">
            <v>INR</v>
          </cell>
          <cell r="D995" t="str">
            <v>LIABILITIES</v>
          </cell>
          <cell r="E995" t="str">
            <v>BALANCE SHEET</v>
          </cell>
          <cell r="F995" t="str">
            <v/>
          </cell>
          <cell r="G995" t="str">
            <v/>
          </cell>
          <cell r="H995" t="str">
            <v>LOAN FUNDS</v>
          </cell>
          <cell r="I995" t="str">
            <v>UNSECURED LOANS</v>
          </cell>
          <cell r="J995" t="str">
            <v>UNSECURED LOANS</v>
          </cell>
        </row>
        <row r="996">
          <cell r="A996" t="str">
            <v>L407001-279</v>
          </cell>
          <cell r="B996" t="str">
            <v>Unsecured Loan - DCDL</v>
          </cell>
          <cell r="C996" t="str">
            <v>INR</v>
          </cell>
          <cell r="D996" t="str">
            <v>LIABILITIES</v>
          </cell>
          <cell r="E996" t="str">
            <v>BALANCE SHEET</v>
          </cell>
          <cell r="F996" t="str">
            <v/>
          </cell>
          <cell r="G996" t="str">
            <v/>
          </cell>
          <cell r="H996" t="str">
            <v>LOAN FUNDS</v>
          </cell>
          <cell r="I996" t="str">
            <v>UNSECURED LOANS</v>
          </cell>
          <cell r="J996" t="str">
            <v>UNSECURED LOANS</v>
          </cell>
        </row>
        <row r="997">
          <cell r="A997" t="str">
            <v>L407002</v>
          </cell>
          <cell r="B997" t="str">
            <v>Unsecured Loan - CHANDIGARH ADMIN.</v>
          </cell>
          <cell r="C997" t="str">
            <v>INR</v>
          </cell>
          <cell r="D997" t="str">
            <v>LIABILITIES</v>
          </cell>
          <cell r="E997" t="str">
            <v>BALANCE SHEET</v>
          </cell>
          <cell r="F997" t="str">
            <v/>
          </cell>
          <cell r="G997" t="str">
            <v/>
          </cell>
          <cell r="H997" t="str">
            <v>LOAN FUNDS</v>
          </cell>
          <cell r="I997" t="str">
            <v>UNSECURED LOANS</v>
          </cell>
          <cell r="J997" t="str">
            <v>UNSECURED LOANS</v>
          </cell>
        </row>
        <row r="998">
          <cell r="A998" t="str">
            <v>L407003</v>
          </cell>
          <cell r="B998" t="str">
            <v>Unsecured Loan - WB ELEC IND DEVP</v>
          </cell>
          <cell r="C998" t="str">
            <v>INR</v>
          </cell>
          <cell r="D998" t="str">
            <v>LIABILITIES</v>
          </cell>
          <cell r="E998" t="str">
            <v>BALANCE SHEET</v>
          </cell>
          <cell r="F998" t="str">
            <v/>
          </cell>
          <cell r="G998" t="str">
            <v/>
          </cell>
          <cell r="H998" t="str">
            <v>LOAN FUNDS</v>
          </cell>
          <cell r="I998" t="str">
            <v>UNSECURED LOANS</v>
          </cell>
          <cell r="J998" t="str">
            <v>UNSECURED LOANS</v>
          </cell>
        </row>
        <row r="999">
          <cell r="A999" t="str">
            <v>L407004</v>
          </cell>
          <cell r="B999" t="str">
            <v>Unsecured Loan - OTHERS</v>
          </cell>
          <cell r="C999" t="str">
            <v>INR</v>
          </cell>
          <cell r="D999" t="str">
            <v>LIABILITIES</v>
          </cell>
          <cell r="E999" t="str">
            <v>BALANCE SHEET</v>
          </cell>
          <cell r="F999" t="str">
            <v/>
          </cell>
          <cell r="G999" t="str">
            <v/>
          </cell>
          <cell r="H999" t="str">
            <v>LOAN FUNDS</v>
          </cell>
          <cell r="I999" t="str">
            <v>UNSECURED LOANS</v>
          </cell>
          <cell r="J999" t="str">
            <v>UNSECURED LOANS</v>
          </cell>
        </row>
        <row r="1000">
          <cell r="A1000" t="str">
            <v>L501001</v>
          </cell>
          <cell r="B1000" t="str">
            <v>Sundry Creditor (Grp Co.)</v>
          </cell>
          <cell r="C1000" t="str">
            <v>INR</v>
          </cell>
          <cell r="D1000" t="str">
            <v>LIABILITIES</v>
          </cell>
          <cell r="E1000" t="str">
            <v>BALANCE SHEET</v>
          </cell>
          <cell r="F1000" t="str">
            <v/>
          </cell>
          <cell r="G1000" t="str">
            <v/>
          </cell>
          <cell r="H1000" t="str">
            <v>CURRENT LIABILITIES AND PROVISIONS</v>
          </cell>
          <cell r="I1000" t="str">
            <v>CURRENT LIABILITIES</v>
          </cell>
          <cell r="J1000" t="str">
            <v>SUNDRY CREDITORS</v>
          </cell>
        </row>
        <row r="1001">
          <cell r="A1001" t="str">
            <v>L502001</v>
          </cell>
          <cell r="B1001" t="str">
            <v>Sundry Creditor(Thrd Prty)- Stamp In Hnd</v>
          </cell>
          <cell r="C1001" t="str">
            <v>INR</v>
          </cell>
          <cell r="D1001" t="str">
            <v>LIABILITIES</v>
          </cell>
          <cell r="E1001" t="str">
            <v>BALANCE SHEET</v>
          </cell>
          <cell r="F1001" t="str">
            <v>SUPPLIER PAYABLE A/C</v>
          </cell>
          <cell r="G1001" t="str">
            <v/>
          </cell>
          <cell r="H1001" t="str">
            <v>CURRENT LIABILITIES AND PROVISIONS</v>
          </cell>
          <cell r="I1001" t="str">
            <v>CURRENT LIABILITIES</v>
          </cell>
          <cell r="J1001" t="str">
            <v>SUNDRY CREDITORS</v>
          </cell>
        </row>
        <row r="1002">
          <cell r="A1002" t="str">
            <v>L502002</v>
          </cell>
          <cell r="B1002" t="str">
            <v>Sundry Creditor(Thrd Prty)- Broker</v>
          </cell>
          <cell r="C1002" t="str">
            <v>INR</v>
          </cell>
          <cell r="D1002" t="str">
            <v>LIABILITIES</v>
          </cell>
          <cell r="E1002" t="str">
            <v>BALANCE SHEET</v>
          </cell>
          <cell r="F1002" t="str">
            <v>SUPPLIER PAYABLE A/C</v>
          </cell>
          <cell r="G1002" t="str">
            <v/>
          </cell>
          <cell r="H1002" t="str">
            <v>CURRENT LIABILITIES AND PROVISIONS</v>
          </cell>
          <cell r="I1002" t="str">
            <v>CURRENT LIABILITIES</v>
          </cell>
          <cell r="J1002" t="str">
            <v>SUNDRY CREDITORS</v>
          </cell>
        </row>
        <row r="1003">
          <cell r="A1003" t="str">
            <v>L502003</v>
          </cell>
          <cell r="B1003" t="str">
            <v>Sundry Creditor(Thrd Prty)- Contractors</v>
          </cell>
          <cell r="C1003" t="str">
            <v>INR</v>
          </cell>
          <cell r="D1003" t="str">
            <v>LIABILITIES</v>
          </cell>
          <cell r="E1003" t="str">
            <v>BALANCE SHEET</v>
          </cell>
          <cell r="F1003" t="str">
            <v>SUPPLIER PAYABLE A/C</v>
          </cell>
          <cell r="G1003" t="str">
            <v/>
          </cell>
          <cell r="H1003" t="str">
            <v>CURRENT LIABILITIES AND PROVISIONS</v>
          </cell>
          <cell r="I1003" t="str">
            <v>CURRENT LIABILITIES</v>
          </cell>
          <cell r="J1003" t="str">
            <v>SUNDRY CREDITORS</v>
          </cell>
        </row>
        <row r="1004">
          <cell r="A1004" t="str">
            <v>L502004</v>
          </cell>
          <cell r="B1004" t="str">
            <v>Sundry Creditor(Thrd Prty)- (Prof &amp; RET)</v>
          </cell>
          <cell r="C1004" t="str">
            <v>INR</v>
          </cell>
          <cell r="D1004" t="str">
            <v>LIABILITIES</v>
          </cell>
          <cell r="E1004" t="str">
            <v>BALANCE SHEET</v>
          </cell>
          <cell r="F1004" t="str">
            <v>SUPPLIER PAYABLE A/C</v>
          </cell>
          <cell r="G1004" t="str">
            <v/>
          </cell>
          <cell r="H1004" t="str">
            <v>CURRENT LIABILITIES AND PROVISIONS</v>
          </cell>
          <cell r="I1004" t="str">
            <v>CURRENT LIABILITIES</v>
          </cell>
          <cell r="J1004" t="str">
            <v>SUNDRY CREDITORS</v>
          </cell>
        </row>
        <row r="1005">
          <cell r="A1005" t="str">
            <v>L502005</v>
          </cell>
          <cell r="B1005" t="str">
            <v>Sundry Creditor(Thrd Prty)- Capital Good</v>
          </cell>
          <cell r="C1005" t="str">
            <v>INR</v>
          </cell>
          <cell r="D1005" t="str">
            <v>LIABILITIES</v>
          </cell>
          <cell r="E1005" t="str">
            <v>BALANCE SHEET</v>
          </cell>
          <cell r="F1005" t="str">
            <v>SUPPLIER PAYABLE A/C</v>
          </cell>
          <cell r="G1005" t="str">
            <v/>
          </cell>
          <cell r="H1005" t="str">
            <v>CURRENT LIABILITIES AND PROVISIONS</v>
          </cell>
          <cell r="I1005" t="str">
            <v>CURRENT LIABILITIES</v>
          </cell>
          <cell r="J1005" t="str">
            <v>SUNDRY CREDITORS</v>
          </cell>
        </row>
        <row r="1006">
          <cell r="A1006" t="str">
            <v>L502006</v>
          </cell>
          <cell r="B1006" t="str">
            <v>Provision for exp/Outstandng Liabilities</v>
          </cell>
          <cell r="C1006" t="str">
            <v>INR</v>
          </cell>
          <cell r="D1006" t="str">
            <v>LIABILITIES</v>
          </cell>
          <cell r="E1006" t="str">
            <v>BALANCE SHEET</v>
          </cell>
          <cell r="F1006" t="str">
            <v/>
          </cell>
          <cell r="G1006" t="str">
            <v/>
          </cell>
          <cell r="H1006" t="str">
            <v>CURRENT LIABILITIES AND PROVISIONS</v>
          </cell>
          <cell r="I1006" t="str">
            <v>CURRENT LIABILITIES</v>
          </cell>
          <cell r="J1006" t="str">
            <v>SUNDRY CREDITORS</v>
          </cell>
        </row>
        <row r="1007">
          <cell r="A1007" t="str">
            <v>L502007</v>
          </cell>
          <cell r="B1007" t="str">
            <v>Land Cost payable</v>
          </cell>
          <cell r="C1007" t="str">
            <v>INR</v>
          </cell>
          <cell r="D1007" t="str">
            <v>LIABILITIES</v>
          </cell>
          <cell r="E1007" t="str">
            <v>BALANCE SHEET</v>
          </cell>
          <cell r="F1007" t="str">
            <v/>
          </cell>
          <cell r="G1007" t="str">
            <v/>
          </cell>
          <cell r="H1007" t="str">
            <v>CURRENT LIABILITIES AND PROVISIONS</v>
          </cell>
          <cell r="I1007" t="str">
            <v>CURRENT LIABILITIES</v>
          </cell>
          <cell r="J1007" t="str">
            <v>SUNDRY CREDITORS</v>
          </cell>
        </row>
        <row r="1008">
          <cell r="A1008" t="str">
            <v>L502008</v>
          </cell>
          <cell r="B1008" t="str">
            <v>Sundry Creditors-Works Contrac</v>
          </cell>
          <cell r="C1008" t="str">
            <v>INR</v>
          </cell>
          <cell r="D1008" t="str">
            <v>LIABILITIES</v>
          </cell>
          <cell r="E1008" t="str">
            <v>BALANCE SHEET</v>
          </cell>
          <cell r="F1008" t="str">
            <v>SUPPLIER PAYABLE A/C</v>
          </cell>
          <cell r="G1008" t="str">
            <v/>
          </cell>
          <cell r="H1008" t="str">
            <v>CURRENT LIABILITIES AND PROVISIONS</v>
          </cell>
          <cell r="I1008" t="str">
            <v>CURRENT LIABILITIES</v>
          </cell>
          <cell r="J1008" t="str">
            <v>SUNDRY CREDITORS</v>
          </cell>
        </row>
        <row r="1009">
          <cell r="A1009" t="str">
            <v>L502009</v>
          </cell>
          <cell r="B1009" t="str">
            <v>Sundry Creditors-Withheld Amt.</v>
          </cell>
          <cell r="C1009" t="str">
            <v>INR</v>
          </cell>
          <cell r="D1009" t="str">
            <v>LIABILITIES</v>
          </cell>
          <cell r="E1009" t="str">
            <v>BALANCE SHEET</v>
          </cell>
          <cell r="F1009" t="str">
            <v>SUPPLIER PAYABLE A/C</v>
          </cell>
          <cell r="G1009" t="str">
            <v/>
          </cell>
          <cell r="H1009" t="str">
            <v>CURRENT LIABILITIES AND PROVISIONS</v>
          </cell>
          <cell r="I1009" t="str">
            <v>CURRENT LIABILITIES</v>
          </cell>
          <cell r="J1009" t="str">
            <v>SUNDRY CREDITORS</v>
          </cell>
        </row>
        <row r="1010">
          <cell r="A1010" t="str">
            <v>L502010</v>
          </cell>
          <cell r="B1010" t="str">
            <v>Deferred Creditors</v>
          </cell>
          <cell r="C1010" t="str">
            <v>INR</v>
          </cell>
          <cell r="D1010" t="str">
            <v>LIABILITIES</v>
          </cell>
          <cell r="E1010" t="str">
            <v>BALANCE SHEET</v>
          </cell>
          <cell r="F1010" t="str">
            <v/>
          </cell>
          <cell r="G1010" t="str">
            <v/>
          </cell>
          <cell r="H1010" t="str">
            <v>CURRENT LIABILITIES AND PROVISIONS</v>
          </cell>
          <cell r="I1010" t="str">
            <v>CURRENT LIABILITIES</v>
          </cell>
          <cell r="J1010" t="str">
            <v>SUNDRY CREDITORS</v>
          </cell>
        </row>
        <row r="1011">
          <cell r="A1011" t="str">
            <v>L502011</v>
          </cell>
          <cell r="B1011" t="str">
            <v>Retention Money-Supplier</v>
          </cell>
          <cell r="C1011" t="str">
            <v>INR</v>
          </cell>
          <cell r="D1011" t="str">
            <v>LIABILITIES</v>
          </cell>
          <cell r="E1011" t="str">
            <v>BALANCE SHEET</v>
          </cell>
          <cell r="F1011" t="str">
            <v>SUPPLIER PAYABLE A/C</v>
          </cell>
          <cell r="G1011" t="str">
            <v/>
          </cell>
          <cell r="H1011" t="str">
            <v>CURRENT LIABILITIES AND PROVISIONS</v>
          </cell>
          <cell r="I1011" t="str">
            <v>CURRENT LIABILITIES</v>
          </cell>
          <cell r="J1011" t="str">
            <v>SUNDRY CREDITORS</v>
          </cell>
        </row>
        <row r="1012">
          <cell r="A1012" t="str">
            <v>L502012</v>
          </cell>
          <cell r="B1012" t="str">
            <v>Retention Money-Contractor</v>
          </cell>
          <cell r="C1012" t="str">
            <v>INR</v>
          </cell>
          <cell r="D1012" t="str">
            <v>LIABILITIES</v>
          </cell>
          <cell r="E1012" t="str">
            <v>BALANCE SHEET</v>
          </cell>
          <cell r="F1012" t="str">
            <v>SUPPLIER PAYABLE A/C</v>
          </cell>
          <cell r="G1012" t="str">
            <v/>
          </cell>
          <cell r="H1012" t="str">
            <v>CURRENT LIABILITIES AND PROVISIONS</v>
          </cell>
          <cell r="I1012" t="str">
            <v>CURRENT LIABILITIES</v>
          </cell>
          <cell r="J1012" t="str">
            <v>SUNDRY CREDITORS</v>
          </cell>
        </row>
        <row r="1013">
          <cell r="A1013" t="str">
            <v>L502013</v>
          </cell>
          <cell r="B1013" t="str">
            <v>Creditor's Provisional Liability</v>
          </cell>
          <cell r="C1013" t="str">
            <v>INR</v>
          </cell>
          <cell r="D1013" t="str">
            <v>LIABILITIES</v>
          </cell>
          <cell r="E1013" t="str">
            <v>BALANCE SHEET</v>
          </cell>
          <cell r="F1013" t="str">
            <v>SUPPLIER PAYABLE A/C</v>
          </cell>
          <cell r="G1013" t="str">
            <v/>
          </cell>
          <cell r="H1013" t="str">
            <v>CURRENT LIABILITIES AND PROVISIONS</v>
          </cell>
          <cell r="I1013" t="str">
            <v>CURRENT LIABILITIES</v>
          </cell>
          <cell r="J1013" t="str">
            <v>SUNDRY CREDITORS</v>
          </cell>
        </row>
        <row r="1014">
          <cell r="A1014" t="str">
            <v>L502014</v>
          </cell>
          <cell r="B1014" t="str">
            <v>Sundry Creditor(Thrd Prty)- Supplier</v>
          </cell>
          <cell r="C1014" t="str">
            <v>INR</v>
          </cell>
          <cell r="D1014" t="str">
            <v>LIABILITIES</v>
          </cell>
          <cell r="E1014" t="str">
            <v>BALANCE SHEET</v>
          </cell>
          <cell r="F1014" t="str">
            <v>SUPPLIER PAYABLE A/C</v>
          </cell>
          <cell r="G1014" t="str">
            <v/>
          </cell>
          <cell r="H1014" t="str">
            <v>CURRENT LIABILITIES AND PROVISIONS</v>
          </cell>
          <cell r="I1014" t="str">
            <v>CURRENT LIABILITIES</v>
          </cell>
          <cell r="J1014" t="str">
            <v>SUNDRY CREDITORS</v>
          </cell>
        </row>
        <row r="1015">
          <cell r="A1015" t="str">
            <v>L502015</v>
          </cell>
          <cell r="B1015" t="str">
            <v>DEFERRED CREDITORS</v>
          </cell>
          <cell r="C1015" t="str">
            <v>INR</v>
          </cell>
          <cell r="D1015" t="str">
            <v>LIABILITIES</v>
          </cell>
          <cell r="E1015" t="str">
            <v>BALANCE SHEET</v>
          </cell>
          <cell r="F1015" t="str">
            <v>SUPPLIER PAYABLE A/C</v>
          </cell>
          <cell r="G1015" t="str">
            <v/>
          </cell>
          <cell r="H1015" t="str">
            <v>CURRENT LIABILITIES AND PROVISIONS</v>
          </cell>
          <cell r="I1015" t="str">
            <v>CURRENT LIABILITIES</v>
          </cell>
          <cell r="J1015" t="str">
            <v>SUNDRY CREDITORS</v>
          </cell>
        </row>
        <row r="1016">
          <cell r="A1016" t="str">
            <v>L502016</v>
          </cell>
          <cell r="B1016" t="str">
            <v>ADVANCES-OTHERS</v>
          </cell>
          <cell r="C1016" t="str">
            <v>INR</v>
          </cell>
          <cell r="D1016" t="str">
            <v>LIABILITIES</v>
          </cell>
          <cell r="E1016" t="str">
            <v>BALANCE SHEET</v>
          </cell>
          <cell r="F1016" t="str">
            <v>SUPPLIER PAYABLE A/C</v>
          </cell>
          <cell r="G1016" t="str">
            <v/>
          </cell>
          <cell r="H1016" t="str">
            <v>CURRENT LIABILITIES AND PROVISIONS</v>
          </cell>
          <cell r="I1016" t="str">
            <v>CURRENT LIABILITIES</v>
          </cell>
          <cell r="J1016" t="str">
            <v>SUNDRY CREDITORS</v>
          </cell>
        </row>
        <row r="1017">
          <cell r="A1017" t="str">
            <v>L502999</v>
          </cell>
          <cell r="B1017" t="str">
            <v>IB-Sundry Creditors</v>
          </cell>
          <cell r="C1017" t="str">
            <v>INR</v>
          </cell>
          <cell r="D1017" t="str">
            <v>LIABILITIES</v>
          </cell>
          <cell r="E1017" t="str">
            <v>BALANCE SHEET</v>
          </cell>
          <cell r="F1017" t="str">
            <v/>
          </cell>
          <cell r="G1017" t="str">
            <v/>
          </cell>
          <cell r="H1017" t="str">
            <v>CURRENT LIABILITIES AND PROVISIONS</v>
          </cell>
          <cell r="I1017" t="str">
            <v>CURRENT LIABILITIES</v>
          </cell>
          <cell r="J1017" t="str">
            <v>SUNDRY CREDITORS</v>
          </cell>
        </row>
        <row r="1018">
          <cell r="A1018" t="str">
            <v>L503001-000-001</v>
          </cell>
          <cell r="B1018" t="str">
            <v>Regis Chrgs recvd- ANKUR VIHAR</v>
          </cell>
          <cell r="C1018" t="str">
            <v>INR</v>
          </cell>
          <cell r="D1018" t="str">
            <v>LIABILITIES</v>
          </cell>
          <cell r="E1018" t="str">
            <v>BALANCE SHEET</v>
          </cell>
          <cell r="F1018" t="str">
            <v/>
          </cell>
          <cell r="G1018" t="str">
            <v/>
          </cell>
          <cell r="H1018" t="str">
            <v>CURRENT LIABILITIES AND PROVISIONS</v>
          </cell>
          <cell r="I1018" t="str">
            <v>CURRENT LIABILITIES</v>
          </cell>
          <cell r="J1018" t="str">
            <v>SUNDRY CREDITORS</v>
          </cell>
        </row>
        <row r="1019">
          <cell r="A1019" t="str">
            <v>L503001-000-002</v>
          </cell>
          <cell r="B1019" t="str">
            <v>Regis Chrgs recvd- BEVERLY PARK I Prkn</v>
          </cell>
          <cell r="C1019" t="str">
            <v>INR</v>
          </cell>
          <cell r="D1019" t="str">
            <v>LIABILITIES</v>
          </cell>
          <cell r="E1019" t="str">
            <v>BALANCE SHEET</v>
          </cell>
          <cell r="F1019" t="str">
            <v/>
          </cell>
          <cell r="G1019" t="str">
            <v/>
          </cell>
          <cell r="H1019" t="str">
            <v>CURRENT LIABILITIES AND PROVISIONS</v>
          </cell>
          <cell r="I1019" t="str">
            <v>CURRENT LIABILITIES</v>
          </cell>
          <cell r="J1019" t="str">
            <v>SUNDRY CREDITORS</v>
          </cell>
        </row>
        <row r="1020">
          <cell r="A1020" t="str">
            <v>L503001-000-003</v>
          </cell>
          <cell r="B1020" t="str">
            <v>Regis Chrgs recvd- BEVERLY PARK II Prkn</v>
          </cell>
          <cell r="C1020" t="str">
            <v>INR</v>
          </cell>
          <cell r="D1020" t="str">
            <v>LIABILITIES</v>
          </cell>
          <cell r="E1020" t="str">
            <v>BALANCE SHEET</v>
          </cell>
          <cell r="F1020" t="str">
            <v/>
          </cell>
          <cell r="G1020" t="str">
            <v/>
          </cell>
          <cell r="H1020" t="str">
            <v>CURRENT LIABILITIES AND PROVISIONS</v>
          </cell>
          <cell r="I1020" t="str">
            <v>CURRENT LIABILITIES</v>
          </cell>
          <cell r="J1020" t="str">
            <v>SUNDRY CREDITORS</v>
          </cell>
        </row>
        <row r="1021">
          <cell r="A1021" t="str">
            <v>L503001-000-004</v>
          </cell>
          <cell r="B1021" t="str">
            <v>Regis Chrgs recvd- BEVERLY PARK I</v>
          </cell>
          <cell r="C1021" t="str">
            <v>INR</v>
          </cell>
          <cell r="D1021" t="str">
            <v>LIABILITIES</v>
          </cell>
          <cell r="E1021" t="str">
            <v>BALANCE SHEET</v>
          </cell>
          <cell r="F1021" t="str">
            <v/>
          </cell>
          <cell r="G1021" t="str">
            <v/>
          </cell>
          <cell r="H1021" t="str">
            <v>CURRENT LIABILITIES AND PROVISIONS</v>
          </cell>
          <cell r="I1021" t="str">
            <v>CURRENT LIABILITIES</v>
          </cell>
          <cell r="J1021" t="str">
            <v>SUNDRY CREDITORS</v>
          </cell>
        </row>
        <row r="1022">
          <cell r="A1022" t="str">
            <v>L503001-000-005</v>
          </cell>
          <cell r="B1022" t="str">
            <v>Regis Chrgs recvd- BEVERLY PARK II</v>
          </cell>
          <cell r="C1022" t="str">
            <v>INR</v>
          </cell>
          <cell r="D1022" t="str">
            <v>LIABILITIES</v>
          </cell>
          <cell r="E1022" t="str">
            <v>BALANCE SHEET</v>
          </cell>
          <cell r="F1022" t="str">
            <v/>
          </cell>
          <cell r="G1022" t="str">
            <v/>
          </cell>
          <cell r="H1022" t="str">
            <v>CURRENT LIABILITIES AND PROVISIONS</v>
          </cell>
          <cell r="I1022" t="str">
            <v>CURRENT LIABILITIES</v>
          </cell>
          <cell r="J1022" t="str">
            <v>SUNDRY CREDITORS</v>
          </cell>
        </row>
        <row r="1023">
          <cell r="A1023" t="str">
            <v>L503001-000-006</v>
          </cell>
          <cell r="B1023" t="str">
            <v>Regis Chrgs recvd- CENTRAL ARCADE</v>
          </cell>
          <cell r="C1023" t="str">
            <v>INR</v>
          </cell>
          <cell r="D1023" t="str">
            <v>LIABILITIES</v>
          </cell>
          <cell r="E1023" t="str">
            <v>BALANCE SHEET</v>
          </cell>
          <cell r="F1023" t="str">
            <v/>
          </cell>
          <cell r="G1023" t="str">
            <v/>
          </cell>
          <cell r="H1023" t="str">
            <v>CURRENT LIABILITIES AND PROVISIONS</v>
          </cell>
          <cell r="I1023" t="str">
            <v>CURRENT LIABILITIES</v>
          </cell>
          <cell r="J1023" t="str">
            <v>SUNDRY CREDITORS</v>
          </cell>
        </row>
        <row r="1024">
          <cell r="A1024" t="str">
            <v>L503001-000-008</v>
          </cell>
          <cell r="B1024" t="str">
            <v>Regis Chrgs recvd- CORPORATE PARK</v>
          </cell>
          <cell r="C1024" t="str">
            <v>INR</v>
          </cell>
          <cell r="D1024" t="str">
            <v>LIABILITIES</v>
          </cell>
          <cell r="E1024" t="str">
            <v>BALANCE SHEET</v>
          </cell>
          <cell r="F1024" t="str">
            <v/>
          </cell>
          <cell r="G1024" t="str">
            <v/>
          </cell>
          <cell r="H1024" t="str">
            <v>CURRENT LIABILITIES AND PROVISIONS</v>
          </cell>
          <cell r="I1024" t="str">
            <v>CURRENT LIABILITIES</v>
          </cell>
          <cell r="J1024" t="str">
            <v>SUNDRY CREDITORS</v>
          </cell>
        </row>
        <row r="1025">
          <cell r="A1025" t="str">
            <v>L503001-000-009</v>
          </cell>
          <cell r="B1025" t="str">
            <v>Regis Chrgs recvd- DILSHAD LOTTERY</v>
          </cell>
          <cell r="C1025" t="str">
            <v>INR</v>
          </cell>
          <cell r="D1025" t="str">
            <v>LIABILITIES</v>
          </cell>
          <cell r="E1025" t="str">
            <v>BALANCE SHEET</v>
          </cell>
          <cell r="F1025" t="str">
            <v/>
          </cell>
          <cell r="G1025" t="str">
            <v/>
          </cell>
          <cell r="H1025" t="str">
            <v>CURRENT LIABILITIES AND PROVISIONS</v>
          </cell>
          <cell r="I1025" t="str">
            <v>CURRENT LIABILITIES</v>
          </cell>
          <cell r="J1025" t="str">
            <v>SUNDRY CREDITORS</v>
          </cell>
        </row>
        <row r="1026">
          <cell r="A1026" t="str">
            <v>L503001-000-010</v>
          </cell>
          <cell r="B1026" t="str">
            <v>Regis Chrgs recvd- DILSHAD PLAZA</v>
          </cell>
          <cell r="C1026" t="str">
            <v>INR</v>
          </cell>
          <cell r="D1026" t="str">
            <v>LIABILITIES</v>
          </cell>
          <cell r="E1026" t="str">
            <v>BALANCE SHEET</v>
          </cell>
          <cell r="F1026" t="str">
            <v/>
          </cell>
          <cell r="G1026" t="str">
            <v/>
          </cell>
          <cell r="H1026" t="str">
            <v>CURRENT LIABILITIES AND PROVISIONS</v>
          </cell>
          <cell r="I1026" t="str">
            <v>CURRENT LIABILITIES</v>
          </cell>
          <cell r="J1026" t="str">
            <v>SUNDRY CREDITORS</v>
          </cell>
        </row>
        <row r="1027">
          <cell r="A1027" t="str">
            <v>L503001-000-011</v>
          </cell>
          <cell r="B1027" t="str">
            <v>Regis Chrgs recvd- EXECUTIVE HOME</v>
          </cell>
          <cell r="C1027" t="str">
            <v>INR</v>
          </cell>
          <cell r="D1027" t="str">
            <v>LIABILITIES</v>
          </cell>
          <cell r="E1027" t="str">
            <v>BALANCE SHEET</v>
          </cell>
          <cell r="F1027" t="str">
            <v/>
          </cell>
          <cell r="G1027" t="str">
            <v/>
          </cell>
          <cell r="H1027" t="str">
            <v>CURRENT LIABILITIES AND PROVISIONS</v>
          </cell>
          <cell r="I1027" t="str">
            <v>CURRENT LIABILITIES</v>
          </cell>
          <cell r="J1027" t="str">
            <v>SUNDRY CREDITORS</v>
          </cell>
        </row>
        <row r="1028">
          <cell r="A1028" t="str">
            <v>L503001-000-012</v>
          </cell>
          <cell r="B1028" t="str">
            <v>Regis Chrgs recvd- HAMILTON COURT Prkn</v>
          </cell>
          <cell r="C1028" t="str">
            <v>INR</v>
          </cell>
          <cell r="D1028" t="str">
            <v>LIABILITIES</v>
          </cell>
          <cell r="E1028" t="str">
            <v>BALANCE SHEET</v>
          </cell>
          <cell r="F1028" t="str">
            <v/>
          </cell>
          <cell r="G1028" t="str">
            <v/>
          </cell>
          <cell r="H1028" t="str">
            <v>CURRENT LIABILITIES AND PROVISIONS</v>
          </cell>
          <cell r="I1028" t="str">
            <v>CURRENT LIABILITIES</v>
          </cell>
          <cell r="J1028" t="str">
            <v>SUNDRY CREDITORS</v>
          </cell>
        </row>
        <row r="1029">
          <cell r="A1029" t="str">
            <v>L503001-000-013</v>
          </cell>
          <cell r="B1029" t="str">
            <v>Regis Chrgs recvd- HAMILTON COURT</v>
          </cell>
          <cell r="C1029" t="str">
            <v>INR</v>
          </cell>
          <cell r="D1029" t="str">
            <v>LIABILITIES</v>
          </cell>
          <cell r="E1029" t="str">
            <v>BALANCE SHEET</v>
          </cell>
          <cell r="F1029" t="str">
            <v/>
          </cell>
          <cell r="G1029" t="str">
            <v/>
          </cell>
          <cell r="H1029" t="str">
            <v>CURRENT LIABILITIES AND PROVISIONS</v>
          </cell>
          <cell r="I1029" t="str">
            <v>CURRENT LIABILITIES</v>
          </cell>
          <cell r="J1029" t="str">
            <v>SUNDRY CREDITORS</v>
          </cell>
        </row>
        <row r="1030">
          <cell r="A1030" t="str">
            <v>L503001-000-014</v>
          </cell>
          <cell r="B1030" t="str">
            <v>Regis Chrgs recvd- NEW TOWN HOUSE</v>
          </cell>
          <cell r="C1030" t="str">
            <v>INR</v>
          </cell>
          <cell r="D1030" t="str">
            <v>LIABILITIES</v>
          </cell>
          <cell r="E1030" t="str">
            <v>BALANCE SHEET</v>
          </cell>
          <cell r="F1030" t="str">
            <v/>
          </cell>
          <cell r="G1030" t="str">
            <v/>
          </cell>
          <cell r="H1030" t="str">
            <v>CURRENT LIABILITIES AND PROVISIONS</v>
          </cell>
          <cell r="I1030" t="str">
            <v>CURRENT LIABILITIES</v>
          </cell>
          <cell r="J1030" t="str">
            <v>SUNDRY CREDITORS</v>
          </cell>
        </row>
        <row r="1031">
          <cell r="A1031" t="str">
            <v>L503001-000-015</v>
          </cell>
          <cell r="B1031" t="str">
            <v>Regis Chrgs recvd- OLD TOWN HOUSE</v>
          </cell>
          <cell r="C1031" t="str">
            <v>INR</v>
          </cell>
          <cell r="D1031" t="str">
            <v>LIABILITIES</v>
          </cell>
          <cell r="E1031" t="str">
            <v>BALANCE SHEET</v>
          </cell>
          <cell r="F1031" t="str">
            <v/>
          </cell>
          <cell r="G1031" t="str">
            <v/>
          </cell>
          <cell r="H1031" t="str">
            <v>CURRENT LIABILITIES AND PROVISIONS</v>
          </cell>
          <cell r="I1031" t="str">
            <v>CURRENT LIABILITIES</v>
          </cell>
          <cell r="J1031" t="str">
            <v>SUNDRY CREDITORS</v>
          </cell>
        </row>
        <row r="1032">
          <cell r="A1032" t="str">
            <v>L503001-000-017</v>
          </cell>
          <cell r="B1032" t="str">
            <v>Regis Chrgs recvd- QEC PHASE IV</v>
          </cell>
          <cell r="C1032" t="str">
            <v>INR</v>
          </cell>
          <cell r="D1032" t="str">
            <v>LIABILITIES</v>
          </cell>
          <cell r="E1032" t="str">
            <v>BALANCE SHEET</v>
          </cell>
          <cell r="F1032" t="str">
            <v/>
          </cell>
          <cell r="G1032" t="str">
            <v/>
          </cell>
          <cell r="H1032" t="str">
            <v>CURRENT LIABILITIES AND PROVISIONS</v>
          </cell>
          <cell r="I1032" t="str">
            <v>CURRENT LIABILITIES</v>
          </cell>
          <cell r="J1032" t="str">
            <v>SUNDRY CREDITORS</v>
          </cell>
        </row>
        <row r="1033">
          <cell r="A1033" t="str">
            <v>L503001-000-018</v>
          </cell>
          <cell r="B1033" t="str">
            <v>Regis Chrgs recvd- QEC PHASE V</v>
          </cell>
          <cell r="C1033" t="str">
            <v>INR</v>
          </cell>
          <cell r="D1033" t="str">
            <v>LIABILITIES</v>
          </cell>
          <cell r="E1033" t="str">
            <v>BALANCE SHEET</v>
          </cell>
          <cell r="F1033" t="str">
            <v/>
          </cell>
          <cell r="G1033" t="str">
            <v/>
          </cell>
          <cell r="H1033" t="str">
            <v>CURRENT LIABILITIES AND PROVISIONS</v>
          </cell>
          <cell r="I1033" t="str">
            <v>CURRENT LIABILITIES</v>
          </cell>
          <cell r="J1033" t="str">
            <v>SUNDRY CREDITORS</v>
          </cell>
        </row>
        <row r="1034">
          <cell r="A1034" t="str">
            <v>L503001-000-019</v>
          </cell>
          <cell r="B1034" t="str">
            <v>Regis Chrgs recvd- REGENCY PARK</v>
          </cell>
          <cell r="C1034" t="str">
            <v>INR</v>
          </cell>
          <cell r="D1034" t="str">
            <v>LIABILITIES</v>
          </cell>
          <cell r="E1034" t="str">
            <v>BALANCE SHEET</v>
          </cell>
          <cell r="F1034" t="str">
            <v/>
          </cell>
          <cell r="G1034" t="str">
            <v/>
          </cell>
          <cell r="H1034" t="str">
            <v>CURRENT LIABILITIES AND PROVISIONS</v>
          </cell>
          <cell r="I1034" t="str">
            <v>CURRENT LIABILITIES</v>
          </cell>
          <cell r="J1034" t="str">
            <v>SUNDRY CREDITORS</v>
          </cell>
        </row>
        <row r="1035">
          <cell r="A1035" t="str">
            <v>L503001-000-020</v>
          </cell>
          <cell r="B1035" t="str">
            <v>Regis Chrgs recvd- REGENCY PARK(PARKING)</v>
          </cell>
          <cell r="C1035" t="str">
            <v>INR</v>
          </cell>
          <cell r="D1035" t="str">
            <v>LIABILITIES</v>
          </cell>
          <cell r="E1035" t="str">
            <v>BALANCE SHEET</v>
          </cell>
          <cell r="F1035" t="str">
            <v/>
          </cell>
          <cell r="G1035" t="str">
            <v/>
          </cell>
          <cell r="H1035" t="str">
            <v>CURRENT LIABILITIES AND PROVISIONS</v>
          </cell>
          <cell r="I1035" t="str">
            <v>CURRENT LIABILITIES</v>
          </cell>
          <cell r="J1035" t="str">
            <v>SUNDRY CREDITORS</v>
          </cell>
        </row>
        <row r="1036">
          <cell r="A1036" t="str">
            <v>L503001-000-021</v>
          </cell>
          <cell r="B1036" t="str">
            <v>Regis Chrgs recvd- RICHMOND PARK Prkn</v>
          </cell>
          <cell r="C1036" t="str">
            <v>INR</v>
          </cell>
          <cell r="D1036" t="str">
            <v>LIABILITIES</v>
          </cell>
          <cell r="E1036" t="str">
            <v>BALANCE SHEET</v>
          </cell>
          <cell r="F1036" t="str">
            <v/>
          </cell>
          <cell r="G1036" t="str">
            <v/>
          </cell>
          <cell r="H1036" t="str">
            <v>CURRENT LIABILITIES AND PROVISIONS</v>
          </cell>
          <cell r="I1036" t="str">
            <v>CURRENT LIABILITIES</v>
          </cell>
          <cell r="J1036" t="str">
            <v>SUNDRY CREDITORS</v>
          </cell>
        </row>
        <row r="1037">
          <cell r="A1037" t="str">
            <v>L503001-000-022</v>
          </cell>
          <cell r="B1037" t="str">
            <v>Regis Chrgs recvd- RICHMOND PARK</v>
          </cell>
          <cell r="C1037" t="str">
            <v>INR</v>
          </cell>
          <cell r="D1037" t="str">
            <v>LIABILITIES</v>
          </cell>
          <cell r="E1037" t="str">
            <v>BALANCE SHEET</v>
          </cell>
          <cell r="F1037" t="str">
            <v/>
          </cell>
          <cell r="G1037" t="str">
            <v/>
          </cell>
          <cell r="H1037" t="str">
            <v>CURRENT LIABILITIES AND PROVISIONS</v>
          </cell>
          <cell r="I1037" t="str">
            <v>CURRENT LIABILITIES</v>
          </cell>
          <cell r="J1037" t="str">
            <v>SUNDRY CREDITORS</v>
          </cell>
        </row>
        <row r="1038">
          <cell r="A1038" t="str">
            <v>L503001-000-023</v>
          </cell>
          <cell r="B1038" t="str">
            <v>Regis Chrgs recvd- SUPER MART-II</v>
          </cell>
          <cell r="C1038" t="str">
            <v>INR</v>
          </cell>
          <cell r="D1038" t="str">
            <v>LIABILITIES</v>
          </cell>
          <cell r="E1038" t="str">
            <v>BALANCE SHEET</v>
          </cell>
          <cell r="F1038" t="str">
            <v/>
          </cell>
          <cell r="G1038" t="str">
            <v/>
          </cell>
          <cell r="H1038" t="str">
            <v>CURRENT LIABILITIES AND PROVISIONS</v>
          </cell>
          <cell r="I1038" t="str">
            <v>CURRENT LIABILITIES</v>
          </cell>
          <cell r="J1038" t="str">
            <v>SUNDRY CREDITORS</v>
          </cell>
        </row>
        <row r="1039">
          <cell r="A1039" t="str">
            <v>L503001-000-024</v>
          </cell>
          <cell r="B1039" t="str">
            <v>Regis Chrgs recvd- SHOPPING MALL</v>
          </cell>
          <cell r="C1039" t="str">
            <v>INR</v>
          </cell>
          <cell r="D1039" t="str">
            <v>LIABILITIES</v>
          </cell>
          <cell r="E1039" t="str">
            <v>BALANCE SHEET</v>
          </cell>
          <cell r="F1039" t="str">
            <v/>
          </cell>
          <cell r="G1039" t="str">
            <v/>
          </cell>
          <cell r="H1039" t="str">
            <v>CURRENT LIABILITIES AND PROVISIONS</v>
          </cell>
          <cell r="I1039" t="str">
            <v>CURRENT LIABILITIES</v>
          </cell>
          <cell r="J1039" t="str">
            <v>SUNDRY CREDITORS</v>
          </cell>
        </row>
        <row r="1040">
          <cell r="A1040" t="str">
            <v>L503001-000-027</v>
          </cell>
          <cell r="B1040" t="str">
            <v>Regis Chrgs recvd- STOP-N-SHOP</v>
          </cell>
          <cell r="C1040" t="str">
            <v>INR</v>
          </cell>
          <cell r="D1040" t="str">
            <v>LIABILITIES</v>
          </cell>
          <cell r="E1040" t="str">
            <v>BALANCE SHEET</v>
          </cell>
          <cell r="F1040" t="str">
            <v/>
          </cell>
          <cell r="G1040" t="str">
            <v/>
          </cell>
          <cell r="H1040" t="str">
            <v>CURRENT LIABILITIES AND PROVISIONS</v>
          </cell>
          <cell r="I1040" t="str">
            <v>CURRENT LIABILITIES</v>
          </cell>
          <cell r="J1040" t="str">
            <v>SUNDRY CREDITORS</v>
          </cell>
        </row>
        <row r="1041">
          <cell r="A1041" t="str">
            <v>L503001-000-028</v>
          </cell>
          <cell r="B1041" t="str">
            <v>Regis Chrgs recvd- SLIVER OAKS</v>
          </cell>
          <cell r="C1041" t="str">
            <v>INR</v>
          </cell>
          <cell r="D1041" t="str">
            <v>LIABILITIES</v>
          </cell>
          <cell r="E1041" t="str">
            <v>BALANCE SHEET</v>
          </cell>
          <cell r="F1041" t="str">
            <v/>
          </cell>
          <cell r="G1041" t="str">
            <v/>
          </cell>
          <cell r="H1041" t="str">
            <v>CURRENT LIABILITIES AND PROVISIONS</v>
          </cell>
          <cell r="I1041" t="str">
            <v>CURRENT LIABILITIES</v>
          </cell>
          <cell r="J1041" t="str">
            <v>SUNDRY CREDITORS</v>
          </cell>
        </row>
        <row r="1042">
          <cell r="A1042" t="str">
            <v>L503001-000-029</v>
          </cell>
          <cell r="B1042" t="str">
            <v>Regis Chrgs recvd- SLIVER OAKS(PARKING)</v>
          </cell>
          <cell r="C1042" t="str">
            <v>INR</v>
          </cell>
          <cell r="D1042" t="str">
            <v>LIABILITIES</v>
          </cell>
          <cell r="E1042" t="str">
            <v>BALANCE SHEET</v>
          </cell>
          <cell r="F1042" t="str">
            <v/>
          </cell>
          <cell r="G1042" t="str">
            <v/>
          </cell>
          <cell r="H1042" t="str">
            <v>CURRENT LIABILITIES AND PROVISIONS</v>
          </cell>
          <cell r="I1042" t="str">
            <v>CURRENT LIABILITIES</v>
          </cell>
          <cell r="J1042" t="str">
            <v>SUNDRY CREDITORS</v>
          </cell>
        </row>
        <row r="1043">
          <cell r="A1043" t="str">
            <v>L503001-000-030</v>
          </cell>
          <cell r="B1043" t="str">
            <v>Regis Chrgs recvd- SPRING FIELD</v>
          </cell>
          <cell r="C1043" t="str">
            <v>INR</v>
          </cell>
          <cell r="D1043" t="str">
            <v>LIABILITIES</v>
          </cell>
          <cell r="E1043" t="str">
            <v>BALANCE SHEET</v>
          </cell>
          <cell r="F1043" t="str">
            <v/>
          </cell>
          <cell r="G1043" t="str">
            <v/>
          </cell>
          <cell r="H1043" t="str">
            <v>CURRENT LIABILITIES AND PROVISIONS</v>
          </cell>
          <cell r="I1043" t="str">
            <v>CURRENT LIABILITIES</v>
          </cell>
          <cell r="J1043" t="str">
            <v>SUNDRY CREDITORS</v>
          </cell>
        </row>
        <row r="1044">
          <cell r="A1044" t="str">
            <v>L503001-000-032</v>
          </cell>
          <cell r="B1044" t="str">
            <v>Regis Chrgs recvd- VILLA PLOTS</v>
          </cell>
          <cell r="C1044" t="str">
            <v>INR</v>
          </cell>
          <cell r="D1044" t="str">
            <v>LIABILITIES</v>
          </cell>
          <cell r="E1044" t="str">
            <v>BALANCE SHEET</v>
          </cell>
          <cell r="F1044" t="str">
            <v/>
          </cell>
          <cell r="G1044" t="str">
            <v/>
          </cell>
          <cell r="H1044" t="str">
            <v>CURRENT LIABILITIES AND PROVISIONS</v>
          </cell>
          <cell r="I1044" t="str">
            <v>CURRENT LIABILITIES</v>
          </cell>
          <cell r="J1044" t="str">
            <v>SUNDRY CREDITORS</v>
          </cell>
        </row>
        <row r="1045">
          <cell r="A1045" t="str">
            <v>L503001-000-033</v>
          </cell>
          <cell r="B1045" t="str">
            <v>Regis Chrgs recvd- WINDSOR COURT Prkn</v>
          </cell>
          <cell r="C1045" t="str">
            <v>INR</v>
          </cell>
          <cell r="D1045" t="str">
            <v>LIABILITIES</v>
          </cell>
          <cell r="E1045" t="str">
            <v>BALANCE SHEET</v>
          </cell>
          <cell r="F1045" t="str">
            <v/>
          </cell>
          <cell r="G1045" t="str">
            <v/>
          </cell>
          <cell r="H1045" t="str">
            <v>CURRENT LIABILITIES AND PROVISIONS</v>
          </cell>
          <cell r="I1045" t="str">
            <v>CURRENT LIABILITIES</v>
          </cell>
          <cell r="J1045" t="str">
            <v>SUNDRY CREDITORS</v>
          </cell>
        </row>
        <row r="1046">
          <cell r="A1046" t="str">
            <v>L503001-000-034</v>
          </cell>
          <cell r="B1046" t="str">
            <v>Regis Chrgs recvd- WINDSOR COURT</v>
          </cell>
          <cell r="C1046" t="str">
            <v>INR</v>
          </cell>
          <cell r="D1046" t="str">
            <v>LIABILITIES</v>
          </cell>
          <cell r="E1046" t="str">
            <v>BALANCE SHEET</v>
          </cell>
          <cell r="F1046" t="str">
            <v/>
          </cell>
          <cell r="G1046" t="str">
            <v/>
          </cell>
          <cell r="H1046" t="str">
            <v>CURRENT LIABILITIES AND PROVISIONS</v>
          </cell>
          <cell r="I1046" t="str">
            <v>CURRENT LIABILITIES</v>
          </cell>
          <cell r="J1046" t="str">
            <v>SUNDRY CREDITORS</v>
          </cell>
        </row>
        <row r="1047">
          <cell r="A1047" t="str">
            <v>L503001-000-036</v>
          </cell>
          <cell r="B1047" t="str">
            <v>Regis Chrgs recvd- QUTAB PLAZA</v>
          </cell>
          <cell r="C1047" t="str">
            <v>INR</v>
          </cell>
          <cell r="D1047" t="str">
            <v>LIABILITIES</v>
          </cell>
          <cell r="E1047" t="str">
            <v>BALANCE SHEET</v>
          </cell>
          <cell r="F1047" t="str">
            <v/>
          </cell>
          <cell r="G1047" t="str">
            <v/>
          </cell>
          <cell r="H1047" t="str">
            <v>CURRENT LIABILITIES AND PROVISIONS</v>
          </cell>
          <cell r="I1047" t="str">
            <v>CURRENT LIABILITIES</v>
          </cell>
          <cell r="J1047" t="str">
            <v>SUNDRY CREDITORS</v>
          </cell>
        </row>
        <row r="1048">
          <cell r="A1048" t="str">
            <v>L503001-000-037</v>
          </cell>
          <cell r="B1048" t="str">
            <v>Regis Chrgs recvd- CENTRE POINT</v>
          </cell>
          <cell r="C1048" t="str">
            <v>INR</v>
          </cell>
          <cell r="D1048" t="str">
            <v>LIABILITIES</v>
          </cell>
          <cell r="E1048" t="str">
            <v>BALANCE SHEET</v>
          </cell>
          <cell r="F1048" t="str">
            <v/>
          </cell>
          <cell r="G1048" t="str">
            <v/>
          </cell>
          <cell r="H1048" t="str">
            <v>CURRENT LIABILITIES AND PROVISIONS</v>
          </cell>
          <cell r="I1048" t="str">
            <v>CURRENT LIABILITIES</v>
          </cell>
          <cell r="J1048" t="str">
            <v>SUNDRY CREDITORS</v>
          </cell>
        </row>
        <row r="1049">
          <cell r="A1049" t="str">
            <v>L503001-000-038</v>
          </cell>
          <cell r="B1049" t="str">
            <v>Regis Chrgs recvd- FARIDABAD PLOTS</v>
          </cell>
          <cell r="C1049" t="str">
            <v>INR</v>
          </cell>
          <cell r="D1049" t="str">
            <v>LIABILITIES</v>
          </cell>
          <cell r="E1049" t="str">
            <v>BALANCE SHEET</v>
          </cell>
          <cell r="F1049" t="str">
            <v/>
          </cell>
          <cell r="G1049" t="str">
            <v/>
          </cell>
          <cell r="H1049" t="str">
            <v>CURRENT LIABILITIES AND PROVISIONS</v>
          </cell>
          <cell r="I1049" t="str">
            <v>CURRENT LIABILITIES</v>
          </cell>
          <cell r="J1049" t="str">
            <v>SUNDRY CREDITORS</v>
          </cell>
        </row>
        <row r="1050">
          <cell r="A1050" t="str">
            <v>L503001-000-039</v>
          </cell>
          <cell r="B1050" t="str">
            <v>Regis Chrgs recvd- RIDGEWOOD ESTATE</v>
          </cell>
          <cell r="C1050" t="str">
            <v>INR</v>
          </cell>
          <cell r="D1050" t="str">
            <v>LIABILITIES</v>
          </cell>
          <cell r="E1050" t="str">
            <v>BALANCE SHEET</v>
          </cell>
          <cell r="F1050" t="str">
            <v/>
          </cell>
          <cell r="G1050" t="str">
            <v/>
          </cell>
          <cell r="H1050" t="str">
            <v>CURRENT LIABILITIES AND PROVISIONS</v>
          </cell>
          <cell r="I1050" t="str">
            <v>CURRENT LIABILITIES</v>
          </cell>
          <cell r="J1050" t="str">
            <v>SUNDRY CREDITORS</v>
          </cell>
        </row>
        <row r="1051">
          <cell r="A1051" t="str">
            <v>L503001-000-040</v>
          </cell>
          <cell r="B1051" t="str">
            <v>Regis Chrgs recvd- OAKWOOD ESTATE</v>
          </cell>
          <cell r="C1051" t="str">
            <v>INR</v>
          </cell>
          <cell r="D1051" t="str">
            <v>LIABILITIES</v>
          </cell>
          <cell r="E1051" t="str">
            <v>BALANCE SHEET</v>
          </cell>
          <cell r="F1051" t="str">
            <v/>
          </cell>
          <cell r="G1051" t="str">
            <v/>
          </cell>
          <cell r="H1051" t="str">
            <v>CURRENT LIABILITIES AND PROVISIONS</v>
          </cell>
          <cell r="I1051" t="str">
            <v>CURRENT LIABILITIES</v>
          </cell>
          <cell r="J1051" t="str">
            <v>SUNDRY CREDITORS</v>
          </cell>
        </row>
        <row r="1052">
          <cell r="A1052" t="str">
            <v>L503001-000-041</v>
          </cell>
          <cell r="B1052" t="str">
            <v>Regis Chrgs recvd- WELLINGTON ESTATE</v>
          </cell>
          <cell r="C1052" t="str">
            <v>INR</v>
          </cell>
          <cell r="D1052" t="str">
            <v>LIABILITIES</v>
          </cell>
          <cell r="E1052" t="str">
            <v>BALANCE SHEET</v>
          </cell>
          <cell r="F1052" t="str">
            <v/>
          </cell>
          <cell r="G1052" t="str">
            <v/>
          </cell>
          <cell r="H1052" t="str">
            <v>CURRENT LIABILITIES AND PROVISIONS</v>
          </cell>
          <cell r="I1052" t="str">
            <v>CURRENT LIABILITIES</v>
          </cell>
          <cell r="J1052" t="str">
            <v>SUNDRY CREDITORS</v>
          </cell>
        </row>
        <row r="1053">
          <cell r="A1053" t="str">
            <v>L503001-000-042</v>
          </cell>
          <cell r="B1053" t="str">
            <v>Regis Chrgs recvd- PLOTS(PHASE-I,II,III)</v>
          </cell>
          <cell r="C1053" t="str">
            <v>INR</v>
          </cell>
          <cell r="D1053" t="str">
            <v>LIABILITIES</v>
          </cell>
          <cell r="E1053" t="str">
            <v>BALANCE SHEET</v>
          </cell>
          <cell r="F1053" t="str">
            <v/>
          </cell>
          <cell r="G1053" t="str">
            <v/>
          </cell>
          <cell r="H1053" t="str">
            <v>CURRENT LIABILITIES AND PROVISIONS</v>
          </cell>
          <cell r="I1053" t="str">
            <v>CURRENT LIABILITIES</v>
          </cell>
          <cell r="J1053" t="str">
            <v>SUNDRY CREDITORS</v>
          </cell>
        </row>
        <row r="1054">
          <cell r="A1054" t="str">
            <v>L503001-000-043</v>
          </cell>
          <cell r="B1054" t="str">
            <v>Regis Chrgs recvd- PLOTS(PHASE-II)</v>
          </cell>
          <cell r="C1054" t="str">
            <v>INR</v>
          </cell>
          <cell r="D1054" t="str">
            <v>LIABILITIES</v>
          </cell>
          <cell r="E1054" t="str">
            <v>BALANCE SHEET</v>
          </cell>
          <cell r="F1054" t="str">
            <v/>
          </cell>
          <cell r="G1054" t="str">
            <v/>
          </cell>
          <cell r="H1054" t="str">
            <v>CURRENT LIABILITIES AND PROVISIONS</v>
          </cell>
          <cell r="I1054" t="str">
            <v>CURRENT LIABILITIES</v>
          </cell>
          <cell r="J1054" t="str">
            <v>SUNDRY CREDITORS</v>
          </cell>
        </row>
        <row r="1055">
          <cell r="A1055" t="str">
            <v>L503001-000-044</v>
          </cell>
          <cell r="B1055" t="str">
            <v>Regis Chrgs recvd- PLOTS(PHASE-III)</v>
          </cell>
          <cell r="C1055" t="str">
            <v>INR</v>
          </cell>
          <cell r="D1055" t="str">
            <v>LIABILITIES</v>
          </cell>
          <cell r="E1055" t="str">
            <v>BALANCE SHEET</v>
          </cell>
          <cell r="F1055" t="str">
            <v/>
          </cell>
          <cell r="G1055" t="str">
            <v/>
          </cell>
          <cell r="H1055" t="str">
            <v>CURRENT LIABILITIES AND PROVISIONS</v>
          </cell>
          <cell r="I1055" t="str">
            <v>CURRENT LIABILITIES</v>
          </cell>
          <cell r="J1055" t="str">
            <v>SUNDRY CREDITORS</v>
          </cell>
        </row>
        <row r="1056">
          <cell r="A1056" t="str">
            <v>L503001-000-046</v>
          </cell>
          <cell r="B1056" t="str">
            <v>Regis Chrgs recvd- PRINCETON ESTATE</v>
          </cell>
          <cell r="C1056" t="str">
            <v>INR</v>
          </cell>
          <cell r="D1056" t="str">
            <v>LIABILITIES</v>
          </cell>
          <cell r="E1056" t="str">
            <v>BALANCE SHEET</v>
          </cell>
          <cell r="F1056" t="str">
            <v/>
          </cell>
          <cell r="G1056" t="str">
            <v/>
          </cell>
          <cell r="H1056" t="str">
            <v>CURRENT LIABILITIES AND PROVISIONS</v>
          </cell>
          <cell r="I1056" t="str">
            <v>CURRENT LIABILITIES</v>
          </cell>
          <cell r="J1056" t="str">
            <v>SUNDRY CREDITORS</v>
          </cell>
        </row>
        <row r="1057">
          <cell r="A1057" t="str">
            <v>L503001-000-048</v>
          </cell>
          <cell r="B1057" t="str">
            <v>Regis Chrgs recvd- INDEPENDENT HOUSE</v>
          </cell>
          <cell r="C1057" t="str">
            <v>INR</v>
          </cell>
          <cell r="D1057" t="str">
            <v>LIABILITIES</v>
          </cell>
          <cell r="E1057" t="str">
            <v>BALANCE SHEET</v>
          </cell>
          <cell r="F1057" t="str">
            <v/>
          </cell>
          <cell r="G1057" t="str">
            <v/>
          </cell>
          <cell r="H1057" t="str">
            <v>CURRENT LIABILITIES AND PROVISIONS</v>
          </cell>
          <cell r="I1057" t="str">
            <v>CURRENT LIABILITIES</v>
          </cell>
          <cell r="J1057" t="str">
            <v>SUNDRY CREDITORS</v>
          </cell>
        </row>
        <row r="1058">
          <cell r="A1058" t="str">
            <v>L503001-000-049</v>
          </cell>
          <cell r="B1058" t="str">
            <v>Regis Chrgs recvd- REGENT HOUSE</v>
          </cell>
          <cell r="C1058" t="str">
            <v>INR</v>
          </cell>
          <cell r="D1058" t="str">
            <v>LIABILITIES</v>
          </cell>
          <cell r="E1058" t="str">
            <v>BALANCE SHEET</v>
          </cell>
          <cell r="F1058" t="str">
            <v/>
          </cell>
          <cell r="G1058" t="str">
            <v/>
          </cell>
          <cell r="H1058" t="str">
            <v>CURRENT LIABILITIES AND PROVISIONS</v>
          </cell>
          <cell r="I1058" t="str">
            <v>CURRENT LIABILITIES</v>
          </cell>
          <cell r="J1058" t="str">
            <v>SUNDRY CREDITORS</v>
          </cell>
        </row>
        <row r="1059">
          <cell r="A1059" t="str">
            <v>L503001-000-050</v>
          </cell>
          <cell r="B1059" t="str">
            <v>Regis Chrgs recvd- CARLTON ESTATE</v>
          </cell>
          <cell r="C1059" t="str">
            <v>INR</v>
          </cell>
          <cell r="D1059" t="str">
            <v>LIABILITIES</v>
          </cell>
          <cell r="E1059" t="str">
            <v>BALANCE SHEET</v>
          </cell>
          <cell r="F1059" t="str">
            <v/>
          </cell>
          <cell r="G1059" t="str">
            <v/>
          </cell>
          <cell r="H1059" t="str">
            <v>CURRENT LIABILITIES AND PROVISIONS</v>
          </cell>
          <cell r="I1059" t="str">
            <v>CURRENT LIABILITIES</v>
          </cell>
          <cell r="J1059" t="str">
            <v>SUNDRY CREDITORS</v>
          </cell>
        </row>
        <row r="1060">
          <cell r="A1060" t="str">
            <v>L503001-000-054</v>
          </cell>
          <cell r="B1060" t="str">
            <v>Regis Chrgs recvd- BELVEDERE PARK</v>
          </cell>
          <cell r="C1060" t="str">
            <v>INR</v>
          </cell>
          <cell r="D1060" t="str">
            <v>LIABILITIES</v>
          </cell>
          <cell r="E1060" t="str">
            <v>BALANCE SHEET</v>
          </cell>
          <cell r="F1060" t="str">
            <v/>
          </cell>
          <cell r="G1060" t="str">
            <v/>
          </cell>
          <cell r="H1060" t="str">
            <v>CURRENT LIABILITIES AND PROVISIONS</v>
          </cell>
          <cell r="I1060" t="str">
            <v>CURRENT LIABILITIES</v>
          </cell>
          <cell r="J1060" t="str">
            <v>SUNDRY CREDITORS</v>
          </cell>
        </row>
        <row r="1061">
          <cell r="A1061" t="str">
            <v>L503001-000-055</v>
          </cell>
          <cell r="B1061" t="str">
            <v>Regis Chrgs recvd- BELVEDERE TOWERS</v>
          </cell>
          <cell r="C1061" t="str">
            <v>INR</v>
          </cell>
          <cell r="D1061" t="str">
            <v>LIABILITIES</v>
          </cell>
          <cell r="E1061" t="str">
            <v>BALANCE SHEET</v>
          </cell>
          <cell r="F1061" t="str">
            <v/>
          </cell>
          <cell r="G1061" t="str">
            <v/>
          </cell>
          <cell r="H1061" t="str">
            <v>CURRENT LIABILITIES AND PROVISIONS</v>
          </cell>
          <cell r="I1061" t="str">
            <v>CURRENT LIABILITIES</v>
          </cell>
          <cell r="J1061" t="str">
            <v>SUNDRY CREDITORS</v>
          </cell>
        </row>
        <row r="1062">
          <cell r="A1062" t="str">
            <v>L503001-000-056</v>
          </cell>
          <cell r="B1062" t="str">
            <v>Regis Chrgs recvd- CITY CENTRE</v>
          </cell>
          <cell r="C1062" t="str">
            <v>INR</v>
          </cell>
          <cell r="D1062" t="str">
            <v>LIABILITIES</v>
          </cell>
          <cell r="E1062" t="str">
            <v>BALANCE SHEET</v>
          </cell>
          <cell r="F1062" t="str">
            <v/>
          </cell>
          <cell r="G1062" t="str">
            <v/>
          </cell>
          <cell r="H1062" t="str">
            <v>CURRENT LIABILITIES AND PROVISIONS</v>
          </cell>
          <cell r="I1062" t="str">
            <v>CURRENT LIABILITIES</v>
          </cell>
          <cell r="J1062" t="str">
            <v>SUNDRY CREDITORS</v>
          </cell>
        </row>
        <row r="1063">
          <cell r="A1063" t="str">
            <v>L503001-000-058</v>
          </cell>
          <cell r="B1063" t="str">
            <v>Regis Chrgs recvd- EXCLUSIVE FLOORS</v>
          </cell>
          <cell r="C1063" t="str">
            <v>INR</v>
          </cell>
          <cell r="D1063" t="str">
            <v>LIABILITIES</v>
          </cell>
          <cell r="E1063" t="str">
            <v>BALANCE SHEET</v>
          </cell>
          <cell r="F1063" t="str">
            <v/>
          </cell>
          <cell r="G1063" t="str">
            <v/>
          </cell>
          <cell r="H1063" t="str">
            <v>CURRENT LIABILITIES AND PROVISIONS</v>
          </cell>
          <cell r="I1063" t="str">
            <v>CURRENT LIABILITIES</v>
          </cell>
          <cell r="J1063" t="str">
            <v>SUNDRY CREDITORS</v>
          </cell>
        </row>
        <row r="1064">
          <cell r="A1064" t="str">
            <v>L503001-000-059</v>
          </cell>
          <cell r="B1064" t="str">
            <v>Regis Chrgs recvd- MOULSARI ARCADE</v>
          </cell>
          <cell r="C1064" t="str">
            <v>INR</v>
          </cell>
          <cell r="D1064" t="str">
            <v>LIABILITIES</v>
          </cell>
          <cell r="E1064" t="str">
            <v>BALANCE SHEET</v>
          </cell>
          <cell r="F1064" t="str">
            <v/>
          </cell>
          <cell r="G1064" t="str">
            <v/>
          </cell>
          <cell r="H1064" t="str">
            <v>CURRENT LIABILITIES AND PROVISIONS</v>
          </cell>
          <cell r="I1064" t="str">
            <v>CURRENT LIABILITIES</v>
          </cell>
          <cell r="J1064" t="str">
            <v>SUNDRY CREDITORS</v>
          </cell>
        </row>
        <row r="1065">
          <cell r="A1065" t="str">
            <v>L503001-000-060</v>
          </cell>
          <cell r="B1065" t="str">
            <v>Regis Chrgs recvd- TRINITY TOWERS</v>
          </cell>
          <cell r="C1065" t="str">
            <v>INR</v>
          </cell>
          <cell r="D1065" t="str">
            <v>LIABILITIES</v>
          </cell>
          <cell r="E1065" t="str">
            <v>BALANCE SHEET</v>
          </cell>
          <cell r="F1065" t="str">
            <v/>
          </cell>
          <cell r="G1065" t="str">
            <v/>
          </cell>
          <cell r="H1065" t="str">
            <v>CURRENT LIABILITIES AND PROVISIONS</v>
          </cell>
          <cell r="I1065" t="str">
            <v>CURRENT LIABILITIES</v>
          </cell>
          <cell r="J1065" t="str">
            <v>SUNDRY CREDITORS</v>
          </cell>
        </row>
        <row r="1066">
          <cell r="A1066" t="str">
            <v>L503001-000-061</v>
          </cell>
          <cell r="B1066" t="str">
            <v>Regis Chrgs recvd- GRAND MALL</v>
          </cell>
          <cell r="C1066" t="str">
            <v>INR</v>
          </cell>
          <cell r="D1066" t="str">
            <v>LIABILITIES</v>
          </cell>
          <cell r="E1066" t="str">
            <v>BALANCE SHEET</v>
          </cell>
          <cell r="F1066" t="str">
            <v/>
          </cell>
          <cell r="G1066" t="str">
            <v/>
          </cell>
          <cell r="H1066" t="str">
            <v>CURRENT LIABILITIES AND PROVISIONS</v>
          </cell>
          <cell r="I1066" t="str">
            <v>CURRENT LIABILITIES</v>
          </cell>
          <cell r="J1066" t="str">
            <v>SUNDRY CREDITORS</v>
          </cell>
        </row>
        <row r="1067">
          <cell r="A1067" t="str">
            <v>L503001-000-062</v>
          </cell>
          <cell r="B1067" t="str">
            <v>Regis Chrgs recvd- THE ARALIAS</v>
          </cell>
          <cell r="C1067" t="str">
            <v>INR</v>
          </cell>
          <cell r="D1067" t="str">
            <v>LIABILITIES</v>
          </cell>
          <cell r="E1067" t="str">
            <v>BALANCE SHEET</v>
          </cell>
          <cell r="F1067" t="str">
            <v/>
          </cell>
          <cell r="G1067" t="str">
            <v/>
          </cell>
          <cell r="H1067" t="str">
            <v>CURRENT LIABILITIES AND PROVISIONS</v>
          </cell>
          <cell r="I1067" t="str">
            <v>CURRENT LIABILITIES</v>
          </cell>
          <cell r="J1067" t="str">
            <v>SUNDRY CREDITORS</v>
          </cell>
        </row>
        <row r="1068">
          <cell r="A1068" t="str">
            <v>L503001-000-064</v>
          </cell>
          <cell r="B1068" t="str">
            <v>Regis Chrgs recvd- WESTEND HEIGHTS</v>
          </cell>
          <cell r="C1068" t="str">
            <v>INR</v>
          </cell>
          <cell r="D1068" t="str">
            <v>LIABILITIES</v>
          </cell>
          <cell r="E1068" t="str">
            <v>BALANCE SHEET</v>
          </cell>
          <cell r="F1068" t="str">
            <v/>
          </cell>
          <cell r="G1068" t="str">
            <v/>
          </cell>
          <cell r="H1068" t="str">
            <v>CURRENT LIABILITIES AND PROVISIONS</v>
          </cell>
          <cell r="I1068" t="str">
            <v>CURRENT LIABILITIES</v>
          </cell>
          <cell r="J1068" t="str">
            <v>SUNDRY CREDITORS</v>
          </cell>
        </row>
        <row r="1069">
          <cell r="A1069" t="str">
            <v>L503001-000-068</v>
          </cell>
          <cell r="B1069" t="str">
            <v>Regis Chrgs recvd- DT CITY CENTRE</v>
          </cell>
          <cell r="C1069" t="str">
            <v>INR</v>
          </cell>
          <cell r="D1069" t="str">
            <v>LIABILITIES</v>
          </cell>
          <cell r="E1069" t="str">
            <v>BALANCE SHEET</v>
          </cell>
          <cell r="F1069" t="str">
            <v/>
          </cell>
          <cell r="G1069" t="str">
            <v/>
          </cell>
          <cell r="H1069" t="str">
            <v>CURRENT LIABILITIES AND PROVISIONS</v>
          </cell>
          <cell r="I1069" t="str">
            <v>CURRENT LIABILITIES</v>
          </cell>
          <cell r="J1069" t="str">
            <v>SUNDRY CREDITORS</v>
          </cell>
        </row>
        <row r="1070">
          <cell r="A1070" t="str">
            <v>L503001-000-069</v>
          </cell>
          <cell r="B1070" t="str">
            <v>Regis Chrgs recvd- THE PINNACLE</v>
          </cell>
          <cell r="C1070" t="str">
            <v>INR</v>
          </cell>
          <cell r="D1070" t="str">
            <v>LIABILITIES</v>
          </cell>
          <cell r="E1070" t="str">
            <v>BALANCE SHEET</v>
          </cell>
          <cell r="F1070" t="str">
            <v/>
          </cell>
          <cell r="G1070" t="str">
            <v/>
          </cell>
          <cell r="H1070" t="str">
            <v>CURRENT LIABILITIES AND PROVISIONS</v>
          </cell>
          <cell r="I1070" t="str">
            <v>CURRENT LIABILITIES</v>
          </cell>
          <cell r="J1070" t="str">
            <v>SUNDRY CREDITORS</v>
          </cell>
        </row>
        <row r="1071">
          <cell r="A1071" t="str">
            <v>L503001-000-070</v>
          </cell>
          <cell r="B1071" t="str">
            <v>Regis Chrgs recvd- ROYALTON TOWR</v>
          </cell>
          <cell r="C1071" t="str">
            <v>INR</v>
          </cell>
          <cell r="D1071" t="str">
            <v>LIABILITIES</v>
          </cell>
          <cell r="E1071" t="str">
            <v>BALANCE SHEET</v>
          </cell>
          <cell r="F1071" t="str">
            <v/>
          </cell>
          <cell r="G1071" t="str">
            <v/>
          </cell>
          <cell r="H1071" t="str">
            <v>CURRENT LIABILITIES AND PROVISIONS</v>
          </cell>
          <cell r="I1071" t="str">
            <v>CURRENT LIABILITIES</v>
          </cell>
          <cell r="J1071" t="str">
            <v>SUNDRY CREDITORS</v>
          </cell>
        </row>
        <row r="1072">
          <cell r="A1072" t="str">
            <v>L503001-000-071</v>
          </cell>
          <cell r="B1072" t="str">
            <v>Regis Chrgs recvd- THE ICON</v>
          </cell>
          <cell r="C1072" t="str">
            <v>INR</v>
          </cell>
          <cell r="D1072" t="str">
            <v>LIABILITIES</v>
          </cell>
          <cell r="E1072" t="str">
            <v>BALANCE SHEET</v>
          </cell>
          <cell r="F1072" t="str">
            <v/>
          </cell>
          <cell r="G1072" t="str">
            <v/>
          </cell>
          <cell r="H1072" t="str">
            <v>CURRENT LIABILITIES AND PROVISIONS</v>
          </cell>
          <cell r="I1072" t="str">
            <v>CURRENT LIABILITIES</v>
          </cell>
          <cell r="J1072" t="str">
            <v>SUNDRY CREDITORS</v>
          </cell>
        </row>
        <row r="1073">
          <cell r="A1073" t="str">
            <v>L503001-000-075</v>
          </cell>
          <cell r="B1073" t="str">
            <v>Regis Chrgs recvd- THE SUMMIT</v>
          </cell>
          <cell r="C1073" t="str">
            <v>INR</v>
          </cell>
          <cell r="D1073" t="str">
            <v>LIABILITIES</v>
          </cell>
          <cell r="E1073" t="str">
            <v>BALANCE SHEET</v>
          </cell>
          <cell r="F1073" t="str">
            <v/>
          </cell>
          <cell r="G1073" t="str">
            <v/>
          </cell>
          <cell r="H1073" t="str">
            <v>CURRENT LIABILITIES AND PROVISIONS</v>
          </cell>
          <cell r="I1073" t="str">
            <v>CURRENT LIABILITIES</v>
          </cell>
          <cell r="J1073" t="str">
            <v>SUNDRY CREDITORS</v>
          </cell>
        </row>
        <row r="1074">
          <cell r="A1074" t="str">
            <v>L503001-000-080</v>
          </cell>
          <cell r="B1074" t="str">
            <v>Regis Chrgs recvd- THE MAGNOLIAS</v>
          </cell>
          <cell r="C1074" t="str">
            <v>INR</v>
          </cell>
          <cell r="D1074" t="str">
            <v>LIABILITIES</v>
          </cell>
          <cell r="E1074" t="str">
            <v>BALANCE SHEET</v>
          </cell>
          <cell r="F1074" t="str">
            <v/>
          </cell>
          <cell r="G1074" t="str">
            <v/>
          </cell>
          <cell r="H1074" t="str">
            <v>CURRENT LIABILITIES AND PROVISIONS</v>
          </cell>
          <cell r="I1074" t="str">
            <v>CURRENT LIABILITIES</v>
          </cell>
          <cell r="J1074" t="str">
            <v>SUNDRY CREDITORS</v>
          </cell>
        </row>
        <row r="1075">
          <cell r="A1075" t="str">
            <v>L503001-000-085</v>
          </cell>
          <cell r="B1075" t="str">
            <v>Regis Chrgs recvd- DLF CITY COURT-(SIKEN</v>
          </cell>
          <cell r="C1075" t="str">
            <v>INR</v>
          </cell>
          <cell r="D1075" t="str">
            <v>LIABILITIES</v>
          </cell>
          <cell r="E1075" t="str">
            <v>BALANCE SHEET</v>
          </cell>
          <cell r="F1075" t="str">
            <v/>
          </cell>
          <cell r="G1075" t="str">
            <v/>
          </cell>
          <cell r="H1075" t="str">
            <v>CURRENT LIABILITIES AND PROVISIONS</v>
          </cell>
          <cell r="I1075" t="str">
            <v>CURRENT LIABILITIES</v>
          </cell>
          <cell r="J1075" t="str">
            <v>SUNDRY CREDITORS</v>
          </cell>
        </row>
        <row r="1076">
          <cell r="A1076" t="str">
            <v>L503001-000-101</v>
          </cell>
          <cell r="B1076" t="str">
            <v>Regis Chrgs recvd- LIG/EWS</v>
          </cell>
          <cell r="C1076" t="str">
            <v>INR</v>
          </cell>
          <cell r="D1076" t="str">
            <v>LIABILITIES</v>
          </cell>
          <cell r="E1076" t="str">
            <v>BALANCE SHEET</v>
          </cell>
          <cell r="F1076" t="str">
            <v/>
          </cell>
          <cell r="G1076" t="str">
            <v/>
          </cell>
          <cell r="H1076" t="str">
            <v>CURRENT LIABILITIES AND PROVISIONS</v>
          </cell>
          <cell r="I1076" t="str">
            <v>CURRENT LIABILITIES</v>
          </cell>
          <cell r="J1076" t="str">
            <v>SUNDRY CREDITORS</v>
          </cell>
        </row>
        <row r="1077">
          <cell r="A1077" t="str">
            <v>L503001-000-102</v>
          </cell>
          <cell r="B1077" t="str">
            <v>Regis Chrgs recvd-QE 1,2,3</v>
          </cell>
          <cell r="C1077" t="str">
            <v>INR</v>
          </cell>
          <cell r="D1077" t="str">
            <v>LIABILITIES</v>
          </cell>
          <cell r="E1077" t="str">
            <v>BALANCE SHEET</v>
          </cell>
          <cell r="F1077" t="str">
            <v/>
          </cell>
          <cell r="G1077" t="str">
            <v/>
          </cell>
          <cell r="H1077" t="str">
            <v>CURRENT LIABILITIES AND PROVISIONS</v>
          </cell>
          <cell r="I1077" t="str">
            <v>CURRENT LIABILITIES</v>
          </cell>
          <cell r="J1077" t="str">
            <v>SUNDRY CREDITORS</v>
          </cell>
        </row>
        <row r="1078">
          <cell r="A1078" t="str">
            <v>L503999</v>
          </cell>
          <cell r="B1078" t="str">
            <v>Supplier Suspense</v>
          </cell>
          <cell r="C1078" t="str">
            <v>INR</v>
          </cell>
          <cell r="D1078" t="str">
            <v>LIABILITIES</v>
          </cell>
          <cell r="E1078" t="str">
            <v>BALANCE SHEET</v>
          </cell>
          <cell r="F1078" t="str">
            <v/>
          </cell>
          <cell r="G1078" t="str">
            <v>SUPPLIER SUSPENSE</v>
          </cell>
          <cell r="H1078" t="str">
            <v>CURRENT LIABILITIES AND PROVISIONS</v>
          </cell>
          <cell r="I1078" t="str">
            <v>CURRENT LIABILITIES</v>
          </cell>
          <cell r="J1078" t="str">
            <v>SUNDRY CREDITORS</v>
          </cell>
        </row>
        <row r="1079">
          <cell r="A1079" t="str">
            <v>L504001-000-000</v>
          </cell>
          <cell r="B1079" t="str">
            <v>Rebate</v>
          </cell>
          <cell r="C1079" t="str">
            <v>INR</v>
          </cell>
          <cell r="D1079" t="str">
            <v>LIABILITIES</v>
          </cell>
          <cell r="E1079" t="str">
            <v>BALANCE SHEET</v>
          </cell>
          <cell r="F1079" t="str">
            <v/>
          </cell>
          <cell r="G1079" t="str">
            <v/>
          </cell>
          <cell r="H1079" t="str">
            <v>CURRENT LIABILITIES AND PROVISIONS</v>
          </cell>
          <cell r="I1079" t="str">
            <v>CURRENT LIABILITIES</v>
          </cell>
          <cell r="J1079" t="str">
            <v>REALISATION UNDER AGREEMENT TO SELL</v>
          </cell>
        </row>
        <row r="1080">
          <cell r="A1080" t="str">
            <v>L504001-000-011</v>
          </cell>
          <cell r="B1080" t="str">
            <v>Rebate-EXECUTIVE HOME</v>
          </cell>
          <cell r="C1080" t="str">
            <v>INR</v>
          </cell>
          <cell r="D1080" t="str">
            <v>LIABILITIES</v>
          </cell>
          <cell r="E1080" t="str">
            <v>BALANCE SHEET</v>
          </cell>
          <cell r="F1080" t="str">
            <v/>
          </cell>
          <cell r="G1080" t="str">
            <v/>
          </cell>
          <cell r="H1080" t="str">
            <v>CURRENT LIABILITIES AND PROVISIONS</v>
          </cell>
          <cell r="I1080" t="str">
            <v>CURRENT LIABILITIES</v>
          </cell>
          <cell r="J1080" t="str">
            <v>REALISATION UNDER AGREEMENT TO SELL</v>
          </cell>
        </row>
        <row r="1081">
          <cell r="A1081" t="str">
            <v>L504001-000-012</v>
          </cell>
          <cell r="B1081" t="str">
            <v>Rebate-HAMILTON COURT PRKG</v>
          </cell>
          <cell r="C1081" t="str">
            <v>INR</v>
          </cell>
          <cell r="D1081" t="str">
            <v>LIABILITIES</v>
          </cell>
          <cell r="E1081" t="str">
            <v>BALANCE SHEET</v>
          </cell>
          <cell r="F1081" t="str">
            <v/>
          </cell>
          <cell r="G1081" t="str">
            <v/>
          </cell>
          <cell r="H1081" t="str">
            <v>CURRENT LIABILITIES AND PROVISIONS</v>
          </cell>
          <cell r="I1081" t="str">
            <v>CURRENT LIABILITIES</v>
          </cell>
          <cell r="J1081" t="str">
            <v>REALISATION UNDER AGREEMENT TO SELL</v>
          </cell>
        </row>
        <row r="1082">
          <cell r="A1082" t="str">
            <v>L504001-000-013</v>
          </cell>
          <cell r="B1082" t="str">
            <v>Rebate-HAMILTON COURT</v>
          </cell>
          <cell r="C1082" t="str">
            <v>INR</v>
          </cell>
          <cell r="D1082" t="str">
            <v>LIABILITIES</v>
          </cell>
          <cell r="E1082" t="str">
            <v>BALANCE SHEET</v>
          </cell>
          <cell r="F1082" t="str">
            <v/>
          </cell>
          <cell r="G1082" t="str">
            <v/>
          </cell>
          <cell r="H1082" t="str">
            <v>CURRENT LIABILITIES AND PROVISIONS</v>
          </cell>
          <cell r="I1082" t="str">
            <v>CURRENT LIABILITIES</v>
          </cell>
          <cell r="J1082" t="str">
            <v>REALISATION UNDER AGREEMENT TO SELL</v>
          </cell>
        </row>
        <row r="1083">
          <cell r="A1083" t="str">
            <v>L504001-000-016</v>
          </cell>
          <cell r="B1083" t="str">
            <v>Rebate-PARK-N-SHOP</v>
          </cell>
          <cell r="C1083" t="str">
            <v>INR</v>
          </cell>
          <cell r="D1083" t="str">
            <v>LIABILITIES</v>
          </cell>
          <cell r="E1083" t="str">
            <v>BALANCE SHEET</v>
          </cell>
          <cell r="F1083" t="str">
            <v/>
          </cell>
          <cell r="G1083" t="str">
            <v/>
          </cell>
          <cell r="H1083" t="str">
            <v>CURRENT LIABILITIES AND PROVISIONS</v>
          </cell>
          <cell r="I1083" t="str">
            <v>CURRENT LIABILITIES</v>
          </cell>
          <cell r="J1083" t="str">
            <v>REALISATION UNDER AGREEMENT TO SELL</v>
          </cell>
        </row>
        <row r="1084">
          <cell r="A1084" t="str">
            <v>L504001-000-019</v>
          </cell>
          <cell r="B1084" t="str">
            <v>Rebate-REGENCY PARK</v>
          </cell>
          <cell r="C1084" t="str">
            <v>INR</v>
          </cell>
          <cell r="D1084" t="str">
            <v>LIABILITIES</v>
          </cell>
          <cell r="E1084" t="str">
            <v>BALANCE SHEET</v>
          </cell>
          <cell r="F1084" t="str">
            <v/>
          </cell>
          <cell r="G1084" t="str">
            <v/>
          </cell>
          <cell r="H1084" t="str">
            <v>CURRENT LIABILITIES AND PROVISIONS</v>
          </cell>
          <cell r="I1084" t="str">
            <v>CURRENT LIABILITIES</v>
          </cell>
          <cell r="J1084" t="str">
            <v>REALISATION UNDER AGREEMENT TO SELL</v>
          </cell>
        </row>
        <row r="1085">
          <cell r="A1085" t="str">
            <v>L504001-000-020</v>
          </cell>
          <cell r="B1085" t="str">
            <v>Rebate-REGENCY PARK-PARKING</v>
          </cell>
          <cell r="C1085" t="str">
            <v>INR</v>
          </cell>
          <cell r="D1085" t="str">
            <v>LIABILITIES</v>
          </cell>
          <cell r="E1085" t="str">
            <v>BALANCE SHEET</v>
          </cell>
          <cell r="F1085" t="str">
            <v/>
          </cell>
          <cell r="G1085" t="str">
            <v/>
          </cell>
          <cell r="H1085" t="str">
            <v>CURRENT LIABILITIES AND PROVISIONS</v>
          </cell>
          <cell r="I1085" t="str">
            <v>CURRENT LIABILITIES</v>
          </cell>
          <cell r="J1085" t="str">
            <v>REALISATION UNDER AGREEMENT TO SELL</v>
          </cell>
        </row>
        <row r="1086">
          <cell r="A1086" t="str">
            <v>L504001-000-022</v>
          </cell>
          <cell r="B1086" t="str">
            <v>Rebate-RICHMOND PARK</v>
          </cell>
          <cell r="C1086" t="str">
            <v>INR</v>
          </cell>
          <cell r="D1086" t="str">
            <v>LIABILITIES</v>
          </cell>
          <cell r="E1086" t="str">
            <v>BALANCE SHEET</v>
          </cell>
          <cell r="F1086" t="str">
            <v/>
          </cell>
          <cell r="G1086" t="str">
            <v/>
          </cell>
          <cell r="H1086" t="str">
            <v>CURRENT LIABILITIES AND PROVISIONS</v>
          </cell>
          <cell r="I1086" t="str">
            <v>CURRENT LIABILITIES</v>
          </cell>
          <cell r="J1086" t="str">
            <v>REALISATION UNDER AGREEMENT TO SELL</v>
          </cell>
        </row>
        <row r="1087">
          <cell r="A1087" t="str">
            <v>L504001-000-028</v>
          </cell>
          <cell r="B1087" t="str">
            <v>Rebate-SILVER OAKS</v>
          </cell>
          <cell r="C1087" t="str">
            <v>INR</v>
          </cell>
          <cell r="D1087" t="str">
            <v>LIABILITIES</v>
          </cell>
          <cell r="E1087" t="str">
            <v>BALANCE SHEET</v>
          </cell>
          <cell r="F1087" t="str">
            <v/>
          </cell>
          <cell r="G1087" t="str">
            <v/>
          </cell>
          <cell r="H1087" t="str">
            <v>CURRENT LIABILITIES AND PROVISIONS</v>
          </cell>
          <cell r="I1087" t="str">
            <v>CURRENT LIABILITIES</v>
          </cell>
          <cell r="J1087" t="str">
            <v>REALISATION UNDER AGREEMENT TO SELL</v>
          </cell>
        </row>
        <row r="1088">
          <cell r="A1088" t="str">
            <v>L504001-000-083</v>
          </cell>
          <cell r="B1088" t="str">
            <v>Rebate - King's Court</v>
          </cell>
          <cell r="C1088" t="str">
            <v>INR</v>
          </cell>
          <cell r="D1088" t="str">
            <v>LIABILITIES</v>
          </cell>
          <cell r="E1088" t="str">
            <v>BALANCE SHEET</v>
          </cell>
          <cell r="F1088" t="str">
            <v/>
          </cell>
          <cell r="G1088" t="str">
            <v/>
          </cell>
          <cell r="H1088" t="str">
            <v>CURRENT LIABILITIES AND PROVISIONS</v>
          </cell>
          <cell r="I1088" t="str">
            <v>CURRENT LIABILITIES</v>
          </cell>
          <cell r="J1088" t="str">
            <v>REALISATION UNDER AGREEMENT TO SELL</v>
          </cell>
        </row>
        <row r="1089">
          <cell r="A1089" t="str">
            <v>L504001-000-092</v>
          </cell>
          <cell r="B1089" t="str">
            <v>Rebate - Queens Court</v>
          </cell>
          <cell r="C1089" t="str">
            <v>INR</v>
          </cell>
          <cell r="D1089" t="str">
            <v>LIABILITIES</v>
          </cell>
          <cell r="E1089" t="str">
            <v>BALANCE SHEET</v>
          </cell>
          <cell r="F1089" t="str">
            <v/>
          </cell>
          <cell r="G1089" t="str">
            <v/>
          </cell>
          <cell r="H1089" t="str">
            <v>CURRENT LIABILITIES AND PROVISIONS</v>
          </cell>
          <cell r="I1089" t="str">
            <v>CURRENT LIABILITIES</v>
          </cell>
          <cell r="J1089" t="str">
            <v>REALISATION UNDER AGREEMENT TO SELL</v>
          </cell>
        </row>
        <row r="1090">
          <cell r="A1090" t="str">
            <v>L505001-000-000</v>
          </cell>
          <cell r="B1090" t="str">
            <v>Cable Tv Conn.Charge</v>
          </cell>
          <cell r="C1090" t="str">
            <v>INR</v>
          </cell>
          <cell r="D1090" t="str">
            <v>LIABILITIES</v>
          </cell>
          <cell r="E1090" t="str">
            <v>BALANCE SHEET</v>
          </cell>
          <cell r="F1090" t="str">
            <v/>
          </cell>
          <cell r="G1090" t="str">
            <v/>
          </cell>
          <cell r="H1090" t="str">
            <v>CURRENT LIABILITIES AND PROVISIONS</v>
          </cell>
          <cell r="I1090" t="str">
            <v>CURRENT LIABILITIES</v>
          </cell>
          <cell r="J1090" t="str">
            <v>REALISATION UNDER AGREEMENT TO SELL</v>
          </cell>
        </row>
        <row r="1091">
          <cell r="A1091" t="str">
            <v>L505001-000-028</v>
          </cell>
          <cell r="B1091" t="str">
            <v>Cable Tv Conn.Charge-Silver Oaks</v>
          </cell>
          <cell r="C1091" t="str">
            <v>INR</v>
          </cell>
          <cell r="D1091" t="str">
            <v>LIABILITIES</v>
          </cell>
          <cell r="E1091" t="str">
            <v>BALANCE SHEET</v>
          </cell>
          <cell r="F1091" t="str">
            <v/>
          </cell>
          <cell r="G1091" t="str">
            <v/>
          </cell>
          <cell r="H1091" t="str">
            <v>CURRENT LIABILITIES AND PROVISIONS</v>
          </cell>
          <cell r="I1091" t="str">
            <v>CURRENT LIABILITIES</v>
          </cell>
          <cell r="J1091" t="str">
            <v>REALISATION UNDER AGREEMENT TO SELL</v>
          </cell>
        </row>
        <row r="1092">
          <cell r="A1092" t="str">
            <v>L505002-000-000</v>
          </cell>
          <cell r="B1092" t="str">
            <v>Electric Service Con</v>
          </cell>
          <cell r="C1092" t="str">
            <v>INR</v>
          </cell>
          <cell r="D1092" t="str">
            <v>LIABILITIES</v>
          </cell>
          <cell r="E1092" t="str">
            <v>BALANCE SHEET</v>
          </cell>
          <cell r="F1092" t="str">
            <v/>
          </cell>
          <cell r="G1092" t="str">
            <v/>
          </cell>
          <cell r="H1092" t="str">
            <v>CURRENT LIABILITIES AND PROVISIONS</v>
          </cell>
          <cell r="I1092" t="str">
            <v>CURRENT LIABILITIES</v>
          </cell>
          <cell r="J1092" t="str">
            <v>REALISATION UNDER AGREEMENT TO SELL</v>
          </cell>
        </row>
        <row r="1093">
          <cell r="A1093" t="str">
            <v>L505002-000-019</v>
          </cell>
          <cell r="B1093" t="str">
            <v>Electric Service Con-Regency Park</v>
          </cell>
          <cell r="C1093" t="str">
            <v>INR</v>
          </cell>
          <cell r="D1093" t="str">
            <v>LIABILITIES</v>
          </cell>
          <cell r="E1093" t="str">
            <v>BALANCE SHEET</v>
          </cell>
          <cell r="F1093" t="str">
            <v/>
          </cell>
          <cell r="G1093" t="str">
            <v/>
          </cell>
          <cell r="H1093" t="str">
            <v>CURRENT LIABILITIES AND PROVISIONS</v>
          </cell>
          <cell r="I1093" t="str">
            <v>CURRENT LIABILITIES</v>
          </cell>
          <cell r="J1093" t="str">
            <v>REALISATION UNDER AGREEMENT TO SELL</v>
          </cell>
        </row>
        <row r="1094">
          <cell r="A1094" t="str">
            <v>L505002-000-023</v>
          </cell>
          <cell r="B1094" t="str">
            <v>Electric Service Con-Super Mart II</v>
          </cell>
          <cell r="C1094" t="str">
            <v>INR</v>
          </cell>
          <cell r="D1094" t="str">
            <v>LIABILITIES</v>
          </cell>
          <cell r="E1094" t="str">
            <v>BALANCE SHEET</v>
          </cell>
          <cell r="F1094" t="str">
            <v/>
          </cell>
          <cell r="G1094" t="str">
            <v/>
          </cell>
          <cell r="H1094" t="str">
            <v>CURRENT LIABILITIES AND PROVISIONS</v>
          </cell>
          <cell r="I1094" t="str">
            <v>CURRENT LIABILITIES</v>
          </cell>
          <cell r="J1094" t="str">
            <v>REALISATION UNDER AGREEMENT TO SELL</v>
          </cell>
        </row>
        <row r="1095">
          <cell r="A1095" t="str">
            <v>L505002-000-028</v>
          </cell>
          <cell r="B1095" t="str">
            <v>Electric Service Con-Silver Oaks</v>
          </cell>
          <cell r="C1095" t="str">
            <v>INR</v>
          </cell>
          <cell r="D1095" t="str">
            <v>LIABILITIES</v>
          </cell>
          <cell r="E1095" t="str">
            <v>BALANCE SHEET</v>
          </cell>
          <cell r="F1095" t="str">
            <v/>
          </cell>
          <cell r="G1095" t="str">
            <v/>
          </cell>
          <cell r="H1095" t="str">
            <v>CURRENT LIABILITIES AND PROVISIONS</v>
          </cell>
          <cell r="I1095" t="str">
            <v>CURRENT LIABILITIES</v>
          </cell>
          <cell r="J1095" t="str">
            <v>REALISATION UNDER AGREEMENT TO SELL</v>
          </cell>
        </row>
        <row r="1096">
          <cell r="A1096" t="str">
            <v>L505003</v>
          </cell>
          <cell r="B1096" t="str">
            <v>Realis under Agrmt for sale of dev right</v>
          </cell>
          <cell r="C1096" t="str">
            <v>INR</v>
          </cell>
          <cell r="D1096" t="str">
            <v>LIABILITIES</v>
          </cell>
          <cell r="E1096" t="str">
            <v>BALANCE SHEET</v>
          </cell>
          <cell r="F1096" t="str">
            <v/>
          </cell>
          <cell r="G1096" t="str">
            <v/>
          </cell>
          <cell r="H1096" t="str">
            <v>CURRENT LIABILITIES AND PROVISIONS</v>
          </cell>
          <cell r="I1096" t="str">
            <v>CURRENT LIABILITIES</v>
          </cell>
          <cell r="J1096" t="str">
            <v>REALISATION UNDER AGREEMENT TO SELL</v>
          </cell>
        </row>
        <row r="1097">
          <cell r="A1097" t="str">
            <v>L505004</v>
          </cell>
          <cell r="B1097" t="str">
            <v>Realisation thru factoring of receivabls</v>
          </cell>
          <cell r="C1097" t="str">
            <v>INR</v>
          </cell>
          <cell r="D1097" t="str">
            <v>LIABILITIES</v>
          </cell>
          <cell r="E1097" t="str">
            <v>BALANCE SHEET</v>
          </cell>
          <cell r="F1097" t="str">
            <v/>
          </cell>
          <cell r="G1097" t="str">
            <v/>
          </cell>
          <cell r="H1097" t="str">
            <v>CURRENT LIABILITIES AND PROVISIONS</v>
          </cell>
          <cell r="I1097" t="str">
            <v>CURRENT LIABILITIES</v>
          </cell>
          <cell r="J1097" t="str">
            <v>REALISATION UNDER AGREEMENT TO SELL</v>
          </cell>
        </row>
        <row r="1098">
          <cell r="A1098" t="str">
            <v>L505005</v>
          </cell>
          <cell r="B1098" t="str">
            <v>Advance agst sale of Plots</v>
          </cell>
          <cell r="C1098" t="str">
            <v>INR</v>
          </cell>
          <cell r="D1098" t="str">
            <v>LIABILITIES</v>
          </cell>
          <cell r="E1098" t="str">
            <v>BALANCE SHEET</v>
          </cell>
          <cell r="F1098" t="str">
            <v/>
          </cell>
          <cell r="G1098" t="str">
            <v/>
          </cell>
          <cell r="H1098" t="str">
            <v>CURRENT LIABILITIES AND PROVISIONS</v>
          </cell>
          <cell r="I1098" t="str">
            <v>CURRENT LIABILITIES</v>
          </cell>
          <cell r="J1098" t="str">
            <v>REALISATION UNDER AGREEMENT TO SELL</v>
          </cell>
        </row>
        <row r="1099">
          <cell r="A1099" t="str">
            <v>L505010</v>
          </cell>
          <cell r="B1099" t="str">
            <v>Group Company- Allotment A/C</v>
          </cell>
          <cell r="C1099" t="str">
            <v>INR</v>
          </cell>
          <cell r="D1099" t="str">
            <v>LIABILITIES</v>
          </cell>
          <cell r="E1099" t="str">
            <v>BALANCE SHEET</v>
          </cell>
          <cell r="F1099" t="str">
            <v/>
          </cell>
          <cell r="G1099" t="str">
            <v/>
          </cell>
          <cell r="H1099" t="str">
            <v>CURRENT LIABILITIES AND PROVISIONS</v>
          </cell>
          <cell r="I1099" t="str">
            <v>CURRENT LIABILITIES</v>
          </cell>
          <cell r="J1099" t="str">
            <v>REALISATION UNDER AGREEMENT TO SELL</v>
          </cell>
        </row>
        <row r="1100">
          <cell r="A1100" t="str">
            <v>L505011</v>
          </cell>
          <cell r="B1100" t="str">
            <v>Group Company- Rebate On Instalment</v>
          </cell>
          <cell r="C1100" t="str">
            <v>INR</v>
          </cell>
          <cell r="D1100" t="str">
            <v>LIABILITIES</v>
          </cell>
          <cell r="E1100" t="str">
            <v>BALANCE SHEET</v>
          </cell>
          <cell r="F1100" t="str">
            <v/>
          </cell>
          <cell r="G1100" t="str">
            <v/>
          </cell>
          <cell r="H1100" t="str">
            <v>CURRENT LIABILITIES AND PROVISIONS</v>
          </cell>
          <cell r="I1100" t="str">
            <v>CURRENT LIABILITIES</v>
          </cell>
          <cell r="J1100" t="str">
            <v>REALISATION UNDER AGREEMENT TO SELL</v>
          </cell>
        </row>
        <row r="1101">
          <cell r="A1101" t="str">
            <v>L505012</v>
          </cell>
          <cell r="B1101" t="str">
            <v>Group Company- Generator Charges</v>
          </cell>
          <cell r="C1101" t="str">
            <v>INR</v>
          </cell>
          <cell r="D1101" t="str">
            <v>LIABILITIES</v>
          </cell>
          <cell r="E1101" t="str">
            <v>BALANCE SHEET</v>
          </cell>
          <cell r="F1101" t="str">
            <v/>
          </cell>
          <cell r="G1101" t="str">
            <v/>
          </cell>
          <cell r="H1101" t="str">
            <v>CURRENT LIABILITIES AND PROVISIONS</v>
          </cell>
          <cell r="I1101" t="str">
            <v>CURRENT LIABILITIES</v>
          </cell>
          <cell r="J1101" t="str">
            <v>REALISATION UNDER AGREEMENT TO SELL</v>
          </cell>
        </row>
        <row r="1102">
          <cell r="A1102" t="str">
            <v>L505013</v>
          </cell>
          <cell r="B1102" t="str">
            <v>Group Company- External Light Fitting</v>
          </cell>
          <cell r="C1102" t="str">
            <v>INR</v>
          </cell>
          <cell r="D1102" t="str">
            <v>LIABILITIES</v>
          </cell>
          <cell r="E1102" t="str">
            <v>BALANCE SHEET</v>
          </cell>
          <cell r="F1102" t="str">
            <v/>
          </cell>
          <cell r="G1102" t="str">
            <v/>
          </cell>
          <cell r="H1102" t="str">
            <v>CURRENT LIABILITIES AND PROVISIONS</v>
          </cell>
          <cell r="I1102" t="str">
            <v>CURRENT LIABILITIES</v>
          </cell>
          <cell r="J1102" t="str">
            <v>REALISATION UNDER AGREEMENT TO SELL</v>
          </cell>
        </row>
        <row r="1103">
          <cell r="A1103" t="str">
            <v>L505014</v>
          </cell>
          <cell r="B1103" t="str">
            <v>Group Company-  Fire Fighting</v>
          </cell>
          <cell r="C1103" t="str">
            <v>INR</v>
          </cell>
          <cell r="D1103" t="str">
            <v>LIABILITIES</v>
          </cell>
          <cell r="E1103" t="str">
            <v>BALANCE SHEET</v>
          </cell>
          <cell r="F1103" t="str">
            <v/>
          </cell>
          <cell r="G1103" t="str">
            <v/>
          </cell>
          <cell r="H1103" t="str">
            <v>CURRENT LIABILITIES AND PROVISIONS</v>
          </cell>
          <cell r="I1103" t="str">
            <v>CURRENT LIABILITIES</v>
          </cell>
          <cell r="J1103" t="str">
            <v>REALISATION UNDER AGREEMENT TO SELL</v>
          </cell>
        </row>
        <row r="1104">
          <cell r="A1104" t="str">
            <v>L505015</v>
          </cell>
          <cell r="B1104" t="str">
            <v>Group Company- EDC</v>
          </cell>
          <cell r="C1104" t="str">
            <v>INR</v>
          </cell>
          <cell r="D1104" t="str">
            <v>LIABILITIES</v>
          </cell>
          <cell r="E1104" t="str">
            <v>BALANCE SHEET</v>
          </cell>
          <cell r="F1104" t="str">
            <v/>
          </cell>
          <cell r="G1104" t="str">
            <v/>
          </cell>
          <cell r="H1104" t="str">
            <v>CURRENT LIABILITIES AND PROVISIONS</v>
          </cell>
          <cell r="I1104" t="str">
            <v>CURRENT LIABILITIES</v>
          </cell>
          <cell r="J1104" t="str">
            <v>REALISATION UNDER AGREEMENT TO SELL</v>
          </cell>
        </row>
        <row r="1105">
          <cell r="A1105" t="str">
            <v>L505101-000-001</v>
          </cell>
          <cell r="B1105" t="str">
            <v>Third Party- Allot. A/C- ANKUR VIHAR</v>
          </cell>
          <cell r="C1105" t="str">
            <v>INR</v>
          </cell>
          <cell r="D1105" t="str">
            <v>LIABILITIES</v>
          </cell>
          <cell r="E1105" t="str">
            <v>BALANCE SHEET</v>
          </cell>
          <cell r="F1105" t="str">
            <v/>
          </cell>
          <cell r="G1105" t="str">
            <v/>
          </cell>
          <cell r="H1105" t="str">
            <v>CURRENT LIABILITIES AND PROVISIONS</v>
          </cell>
          <cell r="I1105" t="str">
            <v>CURRENT LIABILITIES</v>
          </cell>
          <cell r="J1105" t="str">
            <v>REALISATION UNDER AGREEMENT TO SELL</v>
          </cell>
        </row>
        <row r="1106">
          <cell r="A1106" t="str">
            <v>L505101-000-004</v>
          </cell>
          <cell r="B1106" t="str">
            <v>Third Party- Allot. A/C- BEVERLY PARK-I</v>
          </cell>
          <cell r="C1106" t="str">
            <v>INR</v>
          </cell>
          <cell r="D1106" t="str">
            <v>LIABILITIES</v>
          </cell>
          <cell r="E1106" t="str">
            <v>BALANCE SHEET</v>
          </cell>
          <cell r="F1106" t="str">
            <v/>
          </cell>
          <cell r="G1106" t="str">
            <v/>
          </cell>
          <cell r="H1106" t="str">
            <v>CURRENT LIABILITIES AND PROVISIONS</v>
          </cell>
          <cell r="I1106" t="str">
            <v>CURRENT LIABILITIES</v>
          </cell>
          <cell r="J1106" t="str">
            <v>REALISATION UNDER AGREEMENT TO SELL</v>
          </cell>
        </row>
        <row r="1107">
          <cell r="A1107" t="str">
            <v>L505101-000-005</v>
          </cell>
          <cell r="B1107" t="str">
            <v>Third Party- Allot. A/C- BEVERLY PARK-II</v>
          </cell>
          <cell r="C1107" t="str">
            <v>INR</v>
          </cell>
          <cell r="D1107" t="str">
            <v>LIABILITIES</v>
          </cell>
          <cell r="E1107" t="str">
            <v>BALANCE SHEET</v>
          </cell>
          <cell r="F1107" t="str">
            <v/>
          </cell>
          <cell r="G1107" t="str">
            <v/>
          </cell>
          <cell r="H1107" t="str">
            <v>CURRENT LIABILITIES AND PROVISIONS</v>
          </cell>
          <cell r="I1107" t="str">
            <v>CURRENT LIABILITIES</v>
          </cell>
          <cell r="J1107" t="str">
            <v>REALISATION UNDER AGREEMENT TO SELL</v>
          </cell>
        </row>
        <row r="1108">
          <cell r="A1108" t="str">
            <v>L505101-000-006</v>
          </cell>
          <cell r="B1108" t="str">
            <v>Third Party- Allot. A/C- CENTRAL ARCADE</v>
          </cell>
          <cell r="C1108" t="str">
            <v>INR</v>
          </cell>
          <cell r="D1108" t="str">
            <v>LIABILITIES</v>
          </cell>
          <cell r="E1108" t="str">
            <v>BALANCE SHEET</v>
          </cell>
          <cell r="F1108" t="str">
            <v/>
          </cell>
          <cell r="G1108" t="str">
            <v/>
          </cell>
          <cell r="H1108" t="str">
            <v>CURRENT LIABILITIES AND PROVISIONS</v>
          </cell>
          <cell r="I1108" t="str">
            <v>CURRENT LIABILITIES</v>
          </cell>
          <cell r="J1108" t="str">
            <v>REALISATION UNDER AGREEMENT TO SELL</v>
          </cell>
        </row>
        <row r="1109">
          <cell r="A1109" t="str">
            <v>L505101-000-008</v>
          </cell>
          <cell r="B1109" t="str">
            <v>Third Party- Allot. A/C- CORPORATE PARK</v>
          </cell>
          <cell r="C1109" t="str">
            <v>INR</v>
          </cell>
          <cell r="D1109" t="str">
            <v>LIABILITIES</v>
          </cell>
          <cell r="E1109" t="str">
            <v>BALANCE SHEET</v>
          </cell>
          <cell r="F1109" t="str">
            <v/>
          </cell>
          <cell r="G1109" t="str">
            <v/>
          </cell>
          <cell r="H1109" t="str">
            <v>CURRENT LIABILITIES AND PROVISIONS</v>
          </cell>
          <cell r="I1109" t="str">
            <v>CURRENT LIABILITIES</v>
          </cell>
          <cell r="J1109" t="str">
            <v>REALISATION UNDER AGREEMENT TO SELL</v>
          </cell>
        </row>
        <row r="1110">
          <cell r="A1110" t="str">
            <v>L505101-000-009</v>
          </cell>
          <cell r="B1110" t="str">
            <v>Third Party- Allot. A/C- DILSHAD LOTTERY</v>
          </cell>
          <cell r="C1110" t="str">
            <v>INR</v>
          </cell>
          <cell r="D1110" t="str">
            <v>LIABILITIES</v>
          </cell>
          <cell r="E1110" t="str">
            <v>BALANCE SHEET</v>
          </cell>
          <cell r="F1110" t="str">
            <v/>
          </cell>
          <cell r="G1110" t="str">
            <v/>
          </cell>
          <cell r="H1110" t="str">
            <v>CURRENT LIABILITIES AND PROVISIONS</v>
          </cell>
          <cell r="I1110" t="str">
            <v>CURRENT LIABILITIES</v>
          </cell>
          <cell r="J1110" t="str">
            <v>REALISATION UNDER AGREEMENT TO SELL</v>
          </cell>
        </row>
        <row r="1111">
          <cell r="A1111" t="str">
            <v>L505101-000-010</v>
          </cell>
          <cell r="B1111" t="str">
            <v>Third Party- Allot. A/C- DILSHAD PLAZA</v>
          </cell>
          <cell r="C1111" t="str">
            <v>INR</v>
          </cell>
          <cell r="D1111" t="str">
            <v>LIABILITIES</v>
          </cell>
          <cell r="E1111" t="str">
            <v>BALANCE SHEET</v>
          </cell>
          <cell r="F1111" t="str">
            <v/>
          </cell>
          <cell r="G1111" t="str">
            <v/>
          </cell>
          <cell r="H1111" t="str">
            <v>CURRENT LIABILITIES AND PROVISIONS</v>
          </cell>
          <cell r="I1111" t="str">
            <v>CURRENT LIABILITIES</v>
          </cell>
          <cell r="J1111" t="str">
            <v>REALISATION UNDER AGREEMENT TO SELL</v>
          </cell>
        </row>
        <row r="1112">
          <cell r="A1112" t="str">
            <v>L505101-000-011</v>
          </cell>
          <cell r="B1112" t="str">
            <v>Third Party- Allot. A/C- EXCUTIVE HOME</v>
          </cell>
          <cell r="C1112" t="str">
            <v>INR</v>
          </cell>
          <cell r="D1112" t="str">
            <v>LIABILITIES</v>
          </cell>
          <cell r="E1112" t="str">
            <v>BALANCE SHEET</v>
          </cell>
          <cell r="F1112" t="str">
            <v/>
          </cell>
          <cell r="G1112" t="str">
            <v/>
          </cell>
          <cell r="H1112" t="str">
            <v>CURRENT LIABILITIES AND PROVISIONS</v>
          </cell>
          <cell r="I1112" t="str">
            <v>CURRENT LIABILITIES</v>
          </cell>
          <cell r="J1112" t="str">
            <v>REALISATION UNDER AGREEMENT TO SELL</v>
          </cell>
        </row>
        <row r="1113">
          <cell r="A1113" t="str">
            <v>L505101-000-012</v>
          </cell>
          <cell r="B1113" t="str">
            <v>Third Party- Allot. A/C- HAMILTON CR PKG</v>
          </cell>
          <cell r="C1113" t="str">
            <v>INR</v>
          </cell>
          <cell r="D1113" t="str">
            <v>LIABILITIES</v>
          </cell>
          <cell r="E1113" t="str">
            <v>BALANCE SHEET</v>
          </cell>
          <cell r="F1113" t="str">
            <v/>
          </cell>
          <cell r="G1113" t="str">
            <v/>
          </cell>
          <cell r="H1113" t="str">
            <v>CURRENT LIABILITIES AND PROVISIONS</v>
          </cell>
          <cell r="I1113" t="str">
            <v>CURRENT LIABILITIES</v>
          </cell>
          <cell r="J1113" t="str">
            <v>REALISATION UNDER AGREEMENT TO SELL</v>
          </cell>
        </row>
        <row r="1114">
          <cell r="A1114" t="str">
            <v>L505101-000-013</v>
          </cell>
          <cell r="B1114" t="str">
            <v>Third Party- Allot. A/C- HAMILTON COURT</v>
          </cell>
          <cell r="C1114" t="str">
            <v>INR</v>
          </cell>
          <cell r="D1114" t="str">
            <v>LIABILITIES</v>
          </cell>
          <cell r="E1114" t="str">
            <v>BALANCE SHEET</v>
          </cell>
          <cell r="F1114" t="str">
            <v/>
          </cell>
          <cell r="G1114" t="str">
            <v/>
          </cell>
          <cell r="H1114" t="str">
            <v>CURRENT LIABILITIES AND PROVISIONS</v>
          </cell>
          <cell r="I1114" t="str">
            <v>CURRENT LIABILITIES</v>
          </cell>
          <cell r="J1114" t="str">
            <v>REALISATION UNDER AGREEMENT TO SELL</v>
          </cell>
        </row>
        <row r="1115">
          <cell r="A1115" t="str">
            <v>L505101-000-014</v>
          </cell>
          <cell r="B1115" t="str">
            <v>Third Party- Allot. A/C- NEW TOWN HOUSE</v>
          </cell>
          <cell r="C1115" t="str">
            <v>INR</v>
          </cell>
          <cell r="D1115" t="str">
            <v>LIABILITIES</v>
          </cell>
          <cell r="E1115" t="str">
            <v>BALANCE SHEET</v>
          </cell>
          <cell r="F1115" t="str">
            <v/>
          </cell>
          <cell r="G1115" t="str">
            <v/>
          </cell>
          <cell r="H1115" t="str">
            <v>CURRENT LIABILITIES AND PROVISIONS</v>
          </cell>
          <cell r="I1115" t="str">
            <v>CURRENT LIABILITIES</v>
          </cell>
          <cell r="J1115" t="str">
            <v>REALISATION UNDER AGREEMENT TO SELL</v>
          </cell>
        </row>
        <row r="1116">
          <cell r="A1116" t="str">
            <v>L505101-000-015</v>
          </cell>
          <cell r="B1116" t="str">
            <v>Third Party- Allot. A/C- OLD TOWN HOUSE</v>
          </cell>
          <cell r="C1116" t="str">
            <v>INR</v>
          </cell>
          <cell r="D1116" t="str">
            <v>LIABILITIES</v>
          </cell>
          <cell r="E1116" t="str">
            <v>BALANCE SHEET</v>
          </cell>
          <cell r="F1116" t="str">
            <v/>
          </cell>
          <cell r="G1116" t="str">
            <v/>
          </cell>
          <cell r="H1116" t="str">
            <v>CURRENT LIABILITIES AND PROVISIONS</v>
          </cell>
          <cell r="I1116" t="str">
            <v>CURRENT LIABILITIES</v>
          </cell>
          <cell r="J1116" t="str">
            <v>REALISATION UNDER AGREEMENT TO SELL</v>
          </cell>
        </row>
        <row r="1117">
          <cell r="A1117" t="str">
            <v>L505101-000-016</v>
          </cell>
          <cell r="B1117" t="str">
            <v>Third Party- Allot. A/C- PARK-N-SHOP</v>
          </cell>
          <cell r="C1117" t="str">
            <v>INR</v>
          </cell>
          <cell r="D1117" t="str">
            <v>LIABILITIES</v>
          </cell>
          <cell r="E1117" t="str">
            <v>BALANCE SHEET</v>
          </cell>
          <cell r="F1117" t="str">
            <v/>
          </cell>
          <cell r="G1117" t="str">
            <v/>
          </cell>
          <cell r="H1117" t="str">
            <v>CURRENT LIABILITIES AND PROVISIONS</v>
          </cell>
          <cell r="I1117" t="str">
            <v>CURRENT LIABILITIES</v>
          </cell>
          <cell r="J1117" t="str">
            <v>REALISATION UNDER AGREEMENT TO SELL</v>
          </cell>
        </row>
        <row r="1118">
          <cell r="A1118" t="str">
            <v>L505101-000-017</v>
          </cell>
          <cell r="B1118" t="str">
            <v>Third Party- Allot. A/C- QEC PHASE-IV</v>
          </cell>
          <cell r="C1118" t="str">
            <v>INR</v>
          </cell>
          <cell r="D1118" t="str">
            <v>LIABILITIES</v>
          </cell>
          <cell r="E1118" t="str">
            <v>BALANCE SHEET</v>
          </cell>
          <cell r="F1118" t="str">
            <v/>
          </cell>
          <cell r="G1118" t="str">
            <v/>
          </cell>
          <cell r="H1118" t="str">
            <v>CURRENT LIABILITIES AND PROVISIONS</v>
          </cell>
          <cell r="I1118" t="str">
            <v>CURRENT LIABILITIES</v>
          </cell>
          <cell r="J1118" t="str">
            <v>REALISATION UNDER AGREEMENT TO SELL</v>
          </cell>
        </row>
        <row r="1119">
          <cell r="A1119" t="str">
            <v>L505101-000-018</v>
          </cell>
          <cell r="B1119" t="str">
            <v>Third Party- Allot. A/C- QEC PHASE-V</v>
          </cell>
          <cell r="C1119" t="str">
            <v>INR</v>
          </cell>
          <cell r="D1119" t="str">
            <v>LIABILITIES</v>
          </cell>
          <cell r="E1119" t="str">
            <v>BALANCE SHEET</v>
          </cell>
          <cell r="F1119" t="str">
            <v/>
          </cell>
          <cell r="G1119" t="str">
            <v/>
          </cell>
          <cell r="H1119" t="str">
            <v>CURRENT LIABILITIES AND PROVISIONS</v>
          </cell>
          <cell r="I1119" t="str">
            <v>CURRENT LIABILITIES</v>
          </cell>
          <cell r="J1119" t="str">
            <v>REALISATION UNDER AGREEMENT TO SELL</v>
          </cell>
        </row>
        <row r="1120">
          <cell r="A1120" t="str">
            <v>L505101-000-019</v>
          </cell>
          <cell r="B1120" t="str">
            <v>Third Party- Allot. A/C- REGENCY PARK</v>
          </cell>
          <cell r="C1120" t="str">
            <v>INR</v>
          </cell>
          <cell r="D1120" t="str">
            <v>LIABILITIES</v>
          </cell>
          <cell r="E1120" t="str">
            <v>BALANCE SHEET</v>
          </cell>
          <cell r="F1120" t="str">
            <v/>
          </cell>
          <cell r="G1120" t="str">
            <v/>
          </cell>
          <cell r="H1120" t="str">
            <v>CURRENT LIABILITIES AND PROVISIONS</v>
          </cell>
          <cell r="I1120" t="str">
            <v>CURRENT LIABILITIES</v>
          </cell>
          <cell r="J1120" t="str">
            <v>REALISATION UNDER AGREEMENT TO SELL</v>
          </cell>
        </row>
        <row r="1121">
          <cell r="A1121" t="str">
            <v>L505101-000-020</v>
          </cell>
          <cell r="B1121" t="str">
            <v>Third Party- Allot. A/C- REGENCY PK PKG</v>
          </cell>
          <cell r="C1121" t="str">
            <v>INR</v>
          </cell>
          <cell r="D1121" t="str">
            <v>LIABILITIES</v>
          </cell>
          <cell r="E1121" t="str">
            <v>BALANCE SHEET</v>
          </cell>
          <cell r="F1121" t="str">
            <v/>
          </cell>
          <cell r="G1121" t="str">
            <v/>
          </cell>
          <cell r="H1121" t="str">
            <v>CURRENT LIABILITIES AND PROVISIONS</v>
          </cell>
          <cell r="I1121" t="str">
            <v>CURRENT LIABILITIES</v>
          </cell>
          <cell r="J1121" t="str">
            <v>REALISATION UNDER AGREEMENT TO SELL</v>
          </cell>
        </row>
        <row r="1122">
          <cell r="A1122" t="str">
            <v>L505101-000-021</v>
          </cell>
          <cell r="B1122" t="str">
            <v>Third Party- Allot. A/C- RICHMOND PK PKG</v>
          </cell>
          <cell r="C1122" t="str">
            <v>INR</v>
          </cell>
          <cell r="D1122" t="str">
            <v>LIABILITIES</v>
          </cell>
          <cell r="E1122" t="str">
            <v>BALANCE SHEET</v>
          </cell>
          <cell r="F1122" t="str">
            <v/>
          </cell>
          <cell r="G1122" t="str">
            <v/>
          </cell>
          <cell r="H1122" t="str">
            <v>CURRENT LIABILITIES AND PROVISIONS</v>
          </cell>
          <cell r="I1122" t="str">
            <v>CURRENT LIABILITIES</v>
          </cell>
          <cell r="J1122" t="str">
            <v>REALISATION UNDER AGREEMENT TO SELL</v>
          </cell>
        </row>
        <row r="1123">
          <cell r="A1123" t="str">
            <v>L505101-000-022</v>
          </cell>
          <cell r="B1123" t="str">
            <v>Third Party- Allot. A/C- RICHMOND PARK</v>
          </cell>
          <cell r="C1123" t="str">
            <v>INR</v>
          </cell>
          <cell r="D1123" t="str">
            <v>LIABILITIES</v>
          </cell>
          <cell r="E1123" t="str">
            <v>BALANCE SHEET</v>
          </cell>
          <cell r="F1123" t="str">
            <v/>
          </cell>
          <cell r="G1123" t="str">
            <v/>
          </cell>
          <cell r="H1123" t="str">
            <v>CURRENT LIABILITIES AND PROVISIONS</v>
          </cell>
          <cell r="I1123" t="str">
            <v>CURRENT LIABILITIES</v>
          </cell>
          <cell r="J1123" t="str">
            <v>REALISATION UNDER AGREEMENT TO SELL</v>
          </cell>
        </row>
        <row r="1124">
          <cell r="A1124" t="str">
            <v>L505101-000-023</v>
          </cell>
          <cell r="B1124" t="str">
            <v>Third Party- Allot. A/C- SUPER MART-II</v>
          </cell>
          <cell r="C1124" t="str">
            <v>INR</v>
          </cell>
          <cell r="D1124" t="str">
            <v>LIABILITIES</v>
          </cell>
          <cell r="E1124" t="str">
            <v>BALANCE SHEET</v>
          </cell>
          <cell r="F1124" t="str">
            <v/>
          </cell>
          <cell r="G1124" t="str">
            <v/>
          </cell>
          <cell r="H1124" t="str">
            <v>CURRENT LIABILITIES AND PROVISIONS</v>
          </cell>
          <cell r="I1124" t="str">
            <v>CURRENT LIABILITIES</v>
          </cell>
          <cell r="J1124" t="str">
            <v>REALISATION UNDER AGREEMENT TO SELL</v>
          </cell>
        </row>
        <row r="1125">
          <cell r="A1125" t="str">
            <v>L505101-000-024</v>
          </cell>
          <cell r="B1125" t="str">
            <v>Third Party- Allot. A/C- SHOPPING MALL</v>
          </cell>
          <cell r="C1125" t="str">
            <v>INR</v>
          </cell>
          <cell r="D1125" t="str">
            <v>LIABILITIES</v>
          </cell>
          <cell r="E1125" t="str">
            <v>BALANCE SHEET</v>
          </cell>
          <cell r="F1125" t="str">
            <v/>
          </cell>
          <cell r="G1125" t="str">
            <v/>
          </cell>
          <cell r="H1125" t="str">
            <v>CURRENT LIABILITIES AND PROVISIONS</v>
          </cell>
          <cell r="I1125" t="str">
            <v>CURRENT LIABILITIES</v>
          </cell>
          <cell r="J1125" t="str">
            <v>REALISATION UNDER AGREEMENT TO SELL</v>
          </cell>
        </row>
        <row r="1126">
          <cell r="A1126" t="str">
            <v>L505101-000-027</v>
          </cell>
          <cell r="B1126" t="str">
            <v>Third Party- Allot. A/C- STOP-N-SHOP</v>
          </cell>
          <cell r="C1126" t="str">
            <v>INR</v>
          </cell>
          <cell r="D1126" t="str">
            <v>LIABILITIES</v>
          </cell>
          <cell r="E1126" t="str">
            <v>BALANCE SHEET</v>
          </cell>
          <cell r="F1126" t="str">
            <v/>
          </cell>
          <cell r="G1126" t="str">
            <v/>
          </cell>
          <cell r="H1126" t="str">
            <v>CURRENT LIABILITIES AND PROVISIONS</v>
          </cell>
          <cell r="I1126" t="str">
            <v>CURRENT LIABILITIES</v>
          </cell>
          <cell r="J1126" t="str">
            <v>REALISATION UNDER AGREEMENT TO SELL</v>
          </cell>
        </row>
        <row r="1127">
          <cell r="A1127" t="str">
            <v>L505101-000-028</v>
          </cell>
          <cell r="B1127" t="str">
            <v>Third Party- Allot. A/C- SILVER OAKS</v>
          </cell>
          <cell r="C1127" t="str">
            <v>INR</v>
          </cell>
          <cell r="D1127" t="str">
            <v>LIABILITIES</v>
          </cell>
          <cell r="E1127" t="str">
            <v>BALANCE SHEET</v>
          </cell>
          <cell r="F1127" t="str">
            <v/>
          </cell>
          <cell r="G1127" t="str">
            <v/>
          </cell>
          <cell r="H1127" t="str">
            <v>CURRENT LIABILITIES AND PROVISIONS</v>
          </cell>
          <cell r="I1127" t="str">
            <v>CURRENT LIABILITIES</v>
          </cell>
          <cell r="J1127" t="str">
            <v>REALISATION UNDER AGREEMENT TO SELL</v>
          </cell>
        </row>
        <row r="1128">
          <cell r="A1128" t="str">
            <v>L505101-000-029</v>
          </cell>
          <cell r="B1128" t="str">
            <v>Third Party- Allot. A/C- SILVER OAK PKNG</v>
          </cell>
          <cell r="C1128" t="str">
            <v>INR</v>
          </cell>
          <cell r="D1128" t="str">
            <v>LIABILITIES</v>
          </cell>
          <cell r="E1128" t="str">
            <v>BALANCE SHEET</v>
          </cell>
          <cell r="F1128" t="str">
            <v/>
          </cell>
          <cell r="G1128" t="str">
            <v/>
          </cell>
          <cell r="H1128" t="str">
            <v>CURRENT LIABILITIES AND PROVISIONS</v>
          </cell>
          <cell r="I1128" t="str">
            <v>CURRENT LIABILITIES</v>
          </cell>
          <cell r="J1128" t="str">
            <v>REALISATION UNDER AGREEMENT TO SELL</v>
          </cell>
        </row>
        <row r="1129">
          <cell r="A1129" t="str">
            <v>L505101-000-030</v>
          </cell>
          <cell r="B1129" t="str">
            <v>Third Party- Allot. A/C- SPRING FIELD</v>
          </cell>
          <cell r="C1129" t="str">
            <v>INR</v>
          </cell>
          <cell r="D1129" t="str">
            <v>LIABILITIES</v>
          </cell>
          <cell r="E1129" t="str">
            <v>BALANCE SHEET</v>
          </cell>
          <cell r="F1129" t="str">
            <v/>
          </cell>
          <cell r="G1129" t="str">
            <v/>
          </cell>
          <cell r="H1129" t="str">
            <v>CURRENT LIABILITIES AND PROVISIONS</v>
          </cell>
          <cell r="I1129" t="str">
            <v>CURRENT LIABILITIES</v>
          </cell>
          <cell r="J1129" t="str">
            <v>REALISATION UNDER AGREEMENT TO SELL</v>
          </cell>
        </row>
        <row r="1130">
          <cell r="A1130" t="str">
            <v>L505101-000-032</v>
          </cell>
          <cell r="B1130" t="str">
            <v>Third Party- Allot. A/C- VILLA PLOTS</v>
          </cell>
          <cell r="C1130" t="str">
            <v>INR</v>
          </cell>
          <cell r="D1130" t="str">
            <v>LIABILITIES</v>
          </cell>
          <cell r="E1130" t="str">
            <v>BALANCE SHEET</v>
          </cell>
          <cell r="F1130" t="str">
            <v/>
          </cell>
          <cell r="G1130" t="str">
            <v/>
          </cell>
          <cell r="H1130" t="str">
            <v>CURRENT LIABILITIES AND PROVISIONS</v>
          </cell>
          <cell r="I1130" t="str">
            <v>CURRENT LIABILITIES</v>
          </cell>
          <cell r="J1130" t="str">
            <v>REALISATION UNDER AGREEMENT TO SELL</v>
          </cell>
        </row>
        <row r="1131">
          <cell r="A1131" t="str">
            <v>L505101-000-033</v>
          </cell>
          <cell r="B1131" t="str">
            <v>Third Party- Allot. A/C- WINDSOR CRT PKG</v>
          </cell>
          <cell r="C1131" t="str">
            <v>INR</v>
          </cell>
          <cell r="D1131" t="str">
            <v>LIABILITIES</v>
          </cell>
          <cell r="E1131" t="str">
            <v>BALANCE SHEET</v>
          </cell>
          <cell r="F1131" t="str">
            <v/>
          </cell>
          <cell r="G1131" t="str">
            <v/>
          </cell>
          <cell r="H1131" t="str">
            <v>CURRENT LIABILITIES AND PROVISIONS</v>
          </cell>
          <cell r="I1131" t="str">
            <v>CURRENT LIABILITIES</v>
          </cell>
          <cell r="J1131" t="str">
            <v>REALISATION UNDER AGREEMENT TO SELL</v>
          </cell>
        </row>
        <row r="1132">
          <cell r="A1132" t="str">
            <v>L505101-000-034</v>
          </cell>
          <cell r="B1132" t="str">
            <v>Third Party- Allot. A/C- WINDSOR COURT</v>
          </cell>
          <cell r="C1132" t="str">
            <v>INR</v>
          </cell>
          <cell r="D1132" t="str">
            <v>LIABILITIES</v>
          </cell>
          <cell r="E1132" t="str">
            <v>BALANCE SHEET</v>
          </cell>
          <cell r="F1132" t="str">
            <v/>
          </cell>
          <cell r="G1132" t="str">
            <v/>
          </cell>
          <cell r="H1132" t="str">
            <v>CURRENT LIABILITIES AND PROVISIONS</v>
          </cell>
          <cell r="I1132" t="str">
            <v>CURRENT LIABILITIES</v>
          </cell>
          <cell r="J1132" t="str">
            <v>REALISATION UNDER AGREEMENT TO SELL</v>
          </cell>
        </row>
        <row r="1133">
          <cell r="A1133" t="str">
            <v>L505101-000-037</v>
          </cell>
          <cell r="B1133" t="str">
            <v>Third Party- Allot. A/C- CENTRE POINT</v>
          </cell>
          <cell r="C1133" t="str">
            <v>INR</v>
          </cell>
          <cell r="D1133" t="str">
            <v>LIABILITIES</v>
          </cell>
          <cell r="E1133" t="str">
            <v>BALANCE SHEET</v>
          </cell>
          <cell r="F1133" t="str">
            <v/>
          </cell>
          <cell r="G1133" t="str">
            <v/>
          </cell>
          <cell r="H1133" t="str">
            <v>CURRENT LIABILITIES AND PROVISIONS</v>
          </cell>
          <cell r="I1133" t="str">
            <v>CURRENT LIABILITIES</v>
          </cell>
          <cell r="J1133" t="str">
            <v>REALISATION UNDER AGREEMENT TO SELL</v>
          </cell>
        </row>
        <row r="1134">
          <cell r="A1134" t="str">
            <v>L505101-000-038</v>
          </cell>
          <cell r="B1134" t="str">
            <v>Third Party- Allot. A/C- FARIDABAD PLOTS</v>
          </cell>
          <cell r="C1134" t="str">
            <v>INR</v>
          </cell>
          <cell r="D1134" t="str">
            <v>LIABILITIES</v>
          </cell>
          <cell r="E1134" t="str">
            <v>BALANCE SHEET</v>
          </cell>
          <cell r="F1134" t="str">
            <v/>
          </cell>
          <cell r="G1134" t="str">
            <v/>
          </cell>
          <cell r="H1134" t="str">
            <v>CURRENT LIABILITIES AND PROVISIONS</v>
          </cell>
          <cell r="I1134" t="str">
            <v>CURRENT LIABILITIES</v>
          </cell>
          <cell r="J1134" t="str">
            <v>REALISATION UNDER AGREEMENT TO SELL</v>
          </cell>
        </row>
        <row r="1135">
          <cell r="A1135" t="str">
            <v>L505101-000-039</v>
          </cell>
          <cell r="B1135" t="str">
            <v>Third Party- Allot. A/C- RIDGEWOOD ESTAT</v>
          </cell>
          <cell r="C1135" t="str">
            <v>INR</v>
          </cell>
          <cell r="D1135" t="str">
            <v>LIABILITIES</v>
          </cell>
          <cell r="E1135" t="str">
            <v>BALANCE SHEET</v>
          </cell>
          <cell r="F1135" t="str">
            <v/>
          </cell>
          <cell r="G1135" t="str">
            <v/>
          </cell>
          <cell r="H1135" t="str">
            <v>CURRENT LIABILITIES AND PROVISIONS</v>
          </cell>
          <cell r="I1135" t="str">
            <v>CURRENT LIABILITIES</v>
          </cell>
          <cell r="J1135" t="str">
            <v>REALISATION UNDER AGREEMENT TO SELL</v>
          </cell>
        </row>
        <row r="1136">
          <cell r="A1136" t="str">
            <v>L505101-000-040</v>
          </cell>
          <cell r="B1136" t="str">
            <v>Third Party- Allot. A/C- OAKWOOD ESTATE</v>
          </cell>
          <cell r="C1136" t="str">
            <v>INR</v>
          </cell>
          <cell r="D1136" t="str">
            <v>LIABILITIES</v>
          </cell>
          <cell r="E1136" t="str">
            <v>BALANCE SHEET</v>
          </cell>
          <cell r="F1136" t="str">
            <v/>
          </cell>
          <cell r="G1136" t="str">
            <v/>
          </cell>
          <cell r="H1136" t="str">
            <v>CURRENT LIABILITIES AND PROVISIONS</v>
          </cell>
          <cell r="I1136" t="str">
            <v>CURRENT LIABILITIES</v>
          </cell>
          <cell r="J1136" t="str">
            <v>REALISATION UNDER AGREEMENT TO SELL</v>
          </cell>
        </row>
        <row r="1137">
          <cell r="A1137" t="str">
            <v>L505101-000-041</v>
          </cell>
          <cell r="B1137" t="str">
            <v>Third Party- Allot. A/C- WELLINGTON EST.</v>
          </cell>
          <cell r="C1137" t="str">
            <v>INR</v>
          </cell>
          <cell r="D1137" t="str">
            <v>LIABILITIES</v>
          </cell>
          <cell r="E1137" t="str">
            <v>BALANCE SHEET</v>
          </cell>
          <cell r="F1137" t="str">
            <v/>
          </cell>
          <cell r="G1137" t="str">
            <v/>
          </cell>
          <cell r="H1137" t="str">
            <v>CURRENT LIABILITIES AND PROVISIONS</v>
          </cell>
          <cell r="I1137" t="str">
            <v>CURRENT LIABILITIES</v>
          </cell>
          <cell r="J1137" t="str">
            <v>REALISATION UNDER AGREEMENT TO SELL</v>
          </cell>
        </row>
        <row r="1138">
          <cell r="A1138" t="str">
            <v>L505101-000-042</v>
          </cell>
          <cell r="B1138" t="str">
            <v>Third Party- Allot. A/C- PLOTS PH-1,2,3</v>
          </cell>
          <cell r="C1138" t="str">
            <v>INR</v>
          </cell>
          <cell r="D1138" t="str">
            <v>LIABILITIES</v>
          </cell>
          <cell r="E1138" t="str">
            <v>BALANCE SHEET</v>
          </cell>
          <cell r="F1138" t="str">
            <v/>
          </cell>
          <cell r="G1138" t="str">
            <v/>
          </cell>
          <cell r="H1138" t="str">
            <v>CURRENT LIABILITIES AND PROVISIONS</v>
          </cell>
          <cell r="I1138" t="str">
            <v>CURRENT LIABILITIES</v>
          </cell>
          <cell r="J1138" t="str">
            <v>REALISATION UNDER AGREEMENT TO SELL</v>
          </cell>
        </row>
        <row r="1139">
          <cell r="A1139" t="str">
            <v>L505101-000-046</v>
          </cell>
          <cell r="B1139" t="str">
            <v>Third Party- Allot. A/C- PRINCETON ESTAT</v>
          </cell>
          <cell r="C1139" t="str">
            <v>INR</v>
          </cell>
          <cell r="D1139" t="str">
            <v>LIABILITIES</v>
          </cell>
          <cell r="E1139" t="str">
            <v>BALANCE SHEET</v>
          </cell>
          <cell r="F1139" t="str">
            <v/>
          </cell>
          <cell r="G1139" t="str">
            <v/>
          </cell>
          <cell r="H1139" t="str">
            <v>CURRENT LIABILITIES AND PROVISIONS</v>
          </cell>
          <cell r="I1139" t="str">
            <v>CURRENT LIABILITIES</v>
          </cell>
          <cell r="J1139" t="str">
            <v>REALISATION UNDER AGREEMENT TO SELL</v>
          </cell>
        </row>
        <row r="1140">
          <cell r="A1140" t="str">
            <v>L505101-000-048</v>
          </cell>
          <cell r="B1140" t="str">
            <v>Third Party-  Allot. A/C- INDEPENDNT HSE</v>
          </cell>
          <cell r="C1140" t="str">
            <v>INR</v>
          </cell>
          <cell r="D1140" t="str">
            <v>LIABILITIES</v>
          </cell>
          <cell r="E1140" t="str">
            <v>BALANCE SHEET</v>
          </cell>
          <cell r="F1140" t="str">
            <v/>
          </cell>
          <cell r="G1140" t="str">
            <v/>
          </cell>
          <cell r="H1140" t="str">
            <v>CURRENT LIABILITIES AND PROVISIONS</v>
          </cell>
          <cell r="I1140" t="str">
            <v>CURRENT LIABILITIES</v>
          </cell>
          <cell r="J1140" t="str">
            <v>REALISATION UNDER AGREEMENT TO SELL</v>
          </cell>
        </row>
        <row r="1141">
          <cell r="A1141" t="str">
            <v>L505101-000-049</v>
          </cell>
          <cell r="B1141" t="str">
            <v>Third Party- Allot. A/C- REGENT HOUSE</v>
          </cell>
          <cell r="C1141" t="str">
            <v>INR</v>
          </cell>
          <cell r="D1141" t="str">
            <v>LIABILITIES</v>
          </cell>
          <cell r="E1141" t="str">
            <v>BALANCE SHEET</v>
          </cell>
          <cell r="F1141" t="str">
            <v/>
          </cell>
          <cell r="G1141" t="str">
            <v/>
          </cell>
          <cell r="H1141" t="str">
            <v>CURRENT LIABILITIES AND PROVISIONS</v>
          </cell>
          <cell r="I1141" t="str">
            <v>CURRENT LIABILITIES</v>
          </cell>
          <cell r="J1141" t="str">
            <v>REALISATION UNDER AGREEMENT TO SELL</v>
          </cell>
        </row>
        <row r="1142">
          <cell r="A1142" t="str">
            <v>L505101-000-050</v>
          </cell>
          <cell r="B1142" t="str">
            <v>Third Party- Allot. A/C- CARLTON ESTATE</v>
          </cell>
          <cell r="C1142" t="str">
            <v>INR</v>
          </cell>
          <cell r="D1142" t="str">
            <v>LIABILITIES</v>
          </cell>
          <cell r="E1142" t="str">
            <v>BALANCE SHEET</v>
          </cell>
          <cell r="F1142" t="str">
            <v/>
          </cell>
          <cell r="G1142" t="str">
            <v/>
          </cell>
          <cell r="H1142" t="str">
            <v>CURRENT LIABILITIES AND PROVISIONS</v>
          </cell>
          <cell r="I1142" t="str">
            <v>CURRENT LIABILITIES</v>
          </cell>
          <cell r="J1142" t="str">
            <v>REALISATION UNDER AGREEMENT TO SELL</v>
          </cell>
        </row>
        <row r="1143">
          <cell r="A1143" t="str">
            <v>L505101-000-054</v>
          </cell>
          <cell r="B1143" t="str">
            <v>Third Party- Allot. A/C- BELVEDERE PARK</v>
          </cell>
          <cell r="C1143" t="str">
            <v>INR</v>
          </cell>
          <cell r="D1143" t="str">
            <v>LIABILITIES</v>
          </cell>
          <cell r="E1143" t="str">
            <v>BALANCE SHEET</v>
          </cell>
          <cell r="F1143" t="str">
            <v/>
          </cell>
          <cell r="G1143" t="str">
            <v/>
          </cell>
          <cell r="H1143" t="str">
            <v>CURRENT LIABILITIES AND PROVISIONS</v>
          </cell>
          <cell r="I1143" t="str">
            <v>CURRENT LIABILITIES</v>
          </cell>
          <cell r="J1143" t="str">
            <v>REALISATION UNDER AGREEMENT TO SELL</v>
          </cell>
        </row>
        <row r="1144">
          <cell r="A1144" t="str">
            <v>L505101-000-055</v>
          </cell>
          <cell r="B1144" t="str">
            <v>Third Party- Allot. A/C- BELVEDERE TOWER</v>
          </cell>
          <cell r="C1144" t="str">
            <v>INR</v>
          </cell>
          <cell r="D1144" t="str">
            <v>LIABILITIES</v>
          </cell>
          <cell r="E1144" t="str">
            <v>BALANCE SHEET</v>
          </cell>
          <cell r="F1144" t="str">
            <v/>
          </cell>
          <cell r="G1144" t="str">
            <v/>
          </cell>
          <cell r="H1144" t="str">
            <v>CURRENT LIABILITIES AND PROVISIONS</v>
          </cell>
          <cell r="I1144" t="str">
            <v>CURRENT LIABILITIES</v>
          </cell>
          <cell r="J1144" t="str">
            <v>REALISATION UNDER AGREEMENT TO SELL</v>
          </cell>
        </row>
        <row r="1145">
          <cell r="A1145" t="str">
            <v>L505101-000-056</v>
          </cell>
          <cell r="B1145" t="str">
            <v>Third Party- Allot. A/C- CITY CENTRE</v>
          </cell>
          <cell r="C1145" t="str">
            <v>INR</v>
          </cell>
          <cell r="D1145" t="str">
            <v>LIABILITIES</v>
          </cell>
          <cell r="E1145" t="str">
            <v>BALANCE SHEET</v>
          </cell>
          <cell r="F1145" t="str">
            <v/>
          </cell>
          <cell r="G1145" t="str">
            <v/>
          </cell>
          <cell r="H1145" t="str">
            <v>CURRENT LIABILITIES AND PROVISIONS</v>
          </cell>
          <cell r="I1145" t="str">
            <v>CURRENT LIABILITIES</v>
          </cell>
          <cell r="J1145" t="str">
            <v>REALISATION UNDER AGREEMENT TO SELL</v>
          </cell>
        </row>
        <row r="1146">
          <cell r="A1146" t="str">
            <v>L505101-000-058</v>
          </cell>
          <cell r="B1146" t="str">
            <v>Third Party- Allot. A/C- EXCLUSIVE FLOOR</v>
          </cell>
          <cell r="C1146" t="str">
            <v>INR</v>
          </cell>
          <cell r="D1146" t="str">
            <v>LIABILITIES</v>
          </cell>
          <cell r="E1146" t="str">
            <v>BALANCE SHEET</v>
          </cell>
          <cell r="F1146" t="str">
            <v/>
          </cell>
          <cell r="G1146" t="str">
            <v/>
          </cell>
          <cell r="H1146" t="str">
            <v>CURRENT LIABILITIES AND PROVISIONS</v>
          </cell>
          <cell r="I1146" t="str">
            <v>CURRENT LIABILITIES</v>
          </cell>
          <cell r="J1146" t="str">
            <v>REALISATION UNDER AGREEMENT TO SELL</v>
          </cell>
        </row>
        <row r="1147">
          <cell r="A1147" t="str">
            <v>L505101-000-059</v>
          </cell>
          <cell r="B1147" t="str">
            <v>Third Party- Allot. A/C- MOULSARI ARCADE</v>
          </cell>
          <cell r="C1147" t="str">
            <v>INR</v>
          </cell>
          <cell r="D1147" t="str">
            <v>LIABILITIES</v>
          </cell>
          <cell r="E1147" t="str">
            <v>BALANCE SHEET</v>
          </cell>
          <cell r="F1147" t="str">
            <v/>
          </cell>
          <cell r="G1147" t="str">
            <v/>
          </cell>
          <cell r="H1147" t="str">
            <v>CURRENT LIABILITIES AND PROVISIONS</v>
          </cell>
          <cell r="I1147" t="str">
            <v>CURRENT LIABILITIES</v>
          </cell>
          <cell r="J1147" t="str">
            <v>REALISATION UNDER AGREEMENT TO SELL</v>
          </cell>
        </row>
        <row r="1148">
          <cell r="A1148" t="str">
            <v>L505101-000-060</v>
          </cell>
          <cell r="B1148" t="str">
            <v>Third Party- Allot. A/C- TRINITY TOWERS</v>
          </cell>
          <cell r="C1148" t="str">
            <v>INR</v>
          </cell>
          <cell r="D1148" t="str">
            <v>LIABILITIES</v>
          </cell>
          <cell r="E1148" t="str">
            <v>BALANCE SHEET</v>
          </cell>
          <cell r="F1148" t="str">
            <v/>
          </cell>
          <cell r="G1148" t="str">
            <v/>
          </cell>
          <cell r="H1148" t="str">
            <v>CURRENT LIABILITIES AND PROVISIONS</v>
          </cell>
          <cell r="I1148" t="str">
            <v>CURRENT LIABILITIES</v>
          </cell>
          <cell r="J1148" t="str">
            <v>REALISATION UNDER AGREEMENT TO SELL</v>
          </cell>
        </row>
        <row r="1149">
          <cell r="A1149" t="str">
            <v>L505101-000-061</v>
          </cell>
          <cell r="B1149" t="str">
            <v>Third Party- Allot. A/C- GRAND MALL</v>
          </cell>
          <cell r="C1149" t="str">
            <v>INR</v>
          </cell>
          <cell r="D1149" t="str">
            <v>LIABILITIES</v>
          </cell>
          <cell r="E1149" t="str">
            <v>BALANCE SHEET</v>
          </cell>
          <cell r="F1149" t="str">
            <v/>
          </cell>
          <cell r="G1149" t="str">
            <v/>
          </cell>
          <cell r="H1149" t="str">
            <v>CURRENT LIABILITIES AND PROVISIONS</v>
          </cell>
          <cell r="I1149" t="str">
            <v>CURRENT LIABILITIES</v>
          </cell>
          <cell r="J1149" t="str">
            <v>REALISATION UNDER AGREEMENT TO SELL</v>
          </cell>
        </row>
        <row r="1150">
          <cell r="A1150" t="str">
            <v>L505101-000-062</v>
          </cell>
          <cell r="B1150" t="str">
            <v>Third Party- Allot. A/C- THE ARALIAS</v>
          </cell>
          <cell r="C1150" t="str">
            <v>INR</v>
          </cell>
          <cell r="D1150" t="str">
            <v>LIABILITIES</v>
          </cell>
          <cell r="E1150" t="str">
            <v>BALANCE SHEET</v>
          </cell>
          <cell r="F1150" t="str">
            <v/>
          </cell>
          <cell r="G1150" t="str">
            <v/>
          </cell>
          <cell r="H1150" t="str">
            <v>CURRENT LIABILITIES AND PROVISIONS</v>
          </cell>
          <cell r="I1150" t="str">
            <v>CURRENT LIABILITIES</v>
          </cell>
          <cell r="J1150" t="str">
            <v>REALISATION UNDER AGREEMENT TO SELL</v>
          </cell>
        </row>
        <row r="1151">
          <cell r="A1151" t="str">
            <v>L505101-000-064</v>
          </cell>
          <cell r="B1151" t="str">
            <v>Third Party- Allot. A/C- WESTEND HEIGHTS</v>
          </cell>
          <cell r="C1151" t="str">
            <v>INR</v>
          </cell>
          <cell r="D1151" t="str">
            <v>LIABILITIES</v>
          </cell>
          <cell r="E1151" t="str">
            <v>BALANCE SHEET</v>
          </cell>
          <cell r="F1151" t="str">
            <v/>
          </cell>
          <cell r="G1151" t="str">
            <v/>
          </cell>
          <cell r="H1151" t="str">
            <v>CURRENT LIABILITIES AND PROVISIONS</v>
          </cell>
          <cell r="I1151" t="str">
            <v>CURRENT LIABILITIES</v>
          </cell>
          <cell r="J1151" t="str">
            <v>REALISATION UNDER AGREEMENT TO SELL</v>
          </cell>
        </row>
        <row r="1152">
          <cell r="A1152" t="str">
            <v>L505101-000-069</v>
          </cell>
          <cell r="B1152" t="str">
            <v>Third Party- Allot. A/C- THE PINNACLE</v>
          </cell>
          <cell r="C1152" t="str">
            <v>INR</v>
          </cell>
          <cell r="D1152" t="str">
            <v>LIABILITIES</v>
          </cell>
          <cell r="E1152" t="str">
            <v>BALANCE SHEET</v>
          </cell>
          <cell r="F1152" t="str">
            <v/>
          </cell>
          <cell r="G1152" t="str">
            <v/>
          </cell>
          <cell r="H1152" t="str">
            <v>CURRENT LIABILITIES AND PROVISIONS</v>
          </cell>
          <cell r="I1152" t="str">
            <v>CURRENT LIABILITIES</v>
          </cell>
          <cell r="J1152" t="str">
            <v>REALISATION UNDER AGREEMENT TO SELL</v>
          </cell>
        </row>
        <row r="1153">
          <cell r="A1153" t="str">
            <v>L505101-000-070</v>
          </cell>
          <cell r="B1153" t="str">
            <v>Third Party- Allot. A/C- ROYALTON TOWER</v>
          </cell>
          <cell r="C1153" t="str">
            <v>INR</v>
          </cell>
          <cell r="D1153" t="str">
            <v>LIABILITIES</v>
          </cell>
          <cell r="E1153" t="str">
            <v>BALANCE SHEET</v>
          </cell>
          <cell r="F1153" t="str">
            <v/>
          </cell>
          <cell r="G1153" t="str">
            <v/>
          </cell>
          <cell r="H1153" t="str">
            <v>CURRENT LIABILITIES AND PROVISIONS</v>
          </cell>
          <cell r="I1153" t="str">
            <v>CURRENT LIABILITIES</v>
          </cell>
          <cell r="J1153" t="str">
            <v>REALISATION UNDER AGREEMENT TO SELL</v>
          </cell>
        </row>
        <row r="1154">
          <cell r="A1154" t="str">
            <v>L505101-000-071</v>
          </cell>
          <cell r="B1154" t="str">
            <v>Third Party- Allot. A/C- THE ICON</v>
          </cell>
          <cell r="C1154" t="str">
            <v>INR</v>
          </cell>
          <cell r="D1154" t="str">
            <v>LIABILITIES</v>
          </cell>
          <cell r="E1154" t="str">
            <v>BALANCE SHEET</v>
          </cell>
          <cell r="F1154" t="str">
            <v/>
          </cell>
          <cell r="G1154" t="str">
            <v/>
          </cell>
          <cell r="H1154" t="str">
            <v>CURRENT LIABILITIES AND PROVISIONS</v>
          </cell>
          <cell r="I1154" t="str">
            <v>CURRENT LIABILITIES</v>
          </cell>
          <cell r="J1154" t="str">
            <v>REALISATION UNDER AGREEMENT TO SELL</v>
          </cell>
        </row>
        <row r="1155">
          <cell r="A1155" t="str">
            <v>L505101-000-075</v>
          </cell>
          <cell r="B1155" t="str">
            <v>Third Party- Allot. A/C- THE SUMMIT</v>
          </cell>
          <cell r="C1155" t="str">
            <v>INR</v>
          </cell>
          <cell r="D1155" t="str">
            <v>LIABILITIES</v>
          </cell>
          <cell r="E1155" t="str">
            <v>BALANCE SHEET</v>
          </cell>
          <cell r="F1155" t="str">
            <v/>
          </cell>
          <cell r="G1155" t="str">
            <v/>
          </cell>
          <cell r="H1155" t="str">
            <v>CURRENT LIABILITIES AND PROVISIONS</v>
          </cell>
          <cell r="I1155" t="str">
            <v>CURRENT LIABILITIES</v>
          </cell>
          <cell r="J1155" t="str">
            <v>REALISATION UNDER AGREEMENT TO SELL</v>
          </cell>
        </row>
        <row r="1156">
          <cell r="A1156" t="str">
            <v>L505101-000-076</v>
          </cell>
          <cell r="B1156" t="str">
            <v>Third Party- Allot. A/C- THE COURTYARD</v>
          </cell>
          <cell r="C1156" t="str">
            <v>INR</v>
          </cell>
          <cell r="D1156" t="str">
            <v>LIABILITIES</v>
          </cell>
          <cell r="E1156" t="str">
            <v>BALANCE SHEET</v>
          </cell>
          <cell r="F1156" t="str">
            <v/>
          </cell>
          <cell r="G1156" t="str">
            <v/>
          </cell>
          <cell r="H1156" t="str">
            <v>CURRENT LIABILITIES AND PROVISIONS</v>
          </cell>
          <cell r="I1156" t="str">
            <v>CURRENT LIABILITIES</v>
          </cell>
          <cell r="J1156" t="str">
            <v>REALISATION UNDER AGREEMENT TO SELL</v>
          </cell>
        </row>
        <row r="1157">
          <cell r="A1157" t="str">
            <v>L505101-000-080</v>
          </cell>
          <cell r="B1157" t="str">
            <v>Third Party- Allot. A/C- THE MAGNOLIAS</v>
          </cell>
          <cell r="C1157" t="str">
            <v>INR</v>
          </cell>
          <cell r="D1157" t="str">
            <v>LIABILITIES</v>
          </cell>
          <cell r="E1157" t="str">
            <v>BALANCE SHEET</v>
          </cell>
          <cell r="F1157" t="str">
            <v/>
          </cell>
          <cell r="G1157" t="str">
            <v/>
          </cell>
          <cell r="H1157" t="str">
            <v>CURRENT LIABILITIES AND PROVISIONS</v>
          </cell>
          <cell r="I1157" t="str">
            <v>CURRENT LIABILITIES</v>
          </cell>
          <cell r="J1157" t="str">
            <v>REALISATION UNDER AGREEMENT TO SELL</v>
          </cell>
        </row>
        <row r="1158">
          <cell r="A1158" t="str">
            <v>L505101-000-083</v>
          </cell>
          <cell r="B1158" t="str">
            <v>Third Party- Allot. A/C- KING'S COURT</v>
          </cell>
          <cell r="C1158" t="str">
            <v>INR</v>
          </cell>
          <cell r="D1158" t="str">
            <v>LIABILITIES</v>
          </cell>
          <cell r="E1158" t="str">
            <v>BALANCE SHEET</v>
          </cell>
          <cell r="F1158" t="str">
            <v/>
          </cell>
          <cell r="G1158" t="str">
            <v/>
          </cell>
          <cell r="H1158" t="str">
            <v>CURRENT LIABILITIES AND PROVISIONS</v>
          </cell>
          <cell r="I1158" t="str">
            <v>CURRENT LIABILITIES</v>
          </cell>
          <cell r="J1158" t="str">
            <v>REALISATION UNDER AGREEMENT TO SELL</v>
          </cell>
        </row>
        <row r="1159">
          <cell r="A1159" t="str">
            <v>L505101-000-085</v>
          </cell>
          <cell r="B1159" t="str">
            <v>Third Party- Allot. A/C- DLF CITY COURT</v>
          </cell>
          <cell r="C1159" t="str">
            <v>INR</v>
          </cell>
          <cell r="D1159" t="str">
            <v>LIABILITIES</v>
          </cell>
          <cell r="E1159" t="str">
            <v>BALANCE SHEET</v>
          </cell>
          <cell r="F1159" t="str">
            <v/>
          </cell>
          <cell r="G1159" t="str">
            <v/>
          </cell>
          <cell r="H1159" t="str">
            <v>CURRENT LIABILITIES AND PROVISIONS</v>
          </cell>
          <cell r="I1159" t="str">
            <v>CURRENT LIABILITIES</v>
          </cell>
          <cell r="J1159" t="str">
            <v>REALISATION UNDER AGREEMENT TO SELL</v>
          </cell>
        </row>
        <row r="1160">
          <cell r="A1160" t="str">
            <v>L505101-000-086</v>
          </cell>
          <cell r="B1160" t="str">
            <v>Third Party- Allot. A/C- JALANDHAR MALL</v>
          </cell>
          <cell r="C1160" t="str">
            <v>INR</v>
          </cell>
          <cell r="D1160" t="str">
            <v>LIABILITIES</v>
          </cell>
          <cell r="E1160" t="str">
            <v>BALANCE SHEET</v>
          </cell>
          <cell r="F1160" t="str">
            <v/>
          </cell>
          <cell r="G1160" t="str">
            <v/>
          </cell>
          <cell r="H1160" t="str">
            <v>CURRENT LIABILITIES AND PROVISIONS</v>
          </cell>
          <cell r="I1160" t="str">
            <v>CURRENT LIABILITIES</v>
          </cell>
          <cell r="J1160" t="str">
            <v>REALISATION UNDER AGREEMENT TO SELL</v>
          </cell>
        </row>
        <row r="1161">
          <cell r="A1161" t="str">
            <v>L505101-000-088</v>
          </cell>
          <cell r="B1161" t="str">
            <v>Third Party- Allot. A/C- THE BELARIE</v>
          </cell>
          <cell r="C1161" t="str">
            <v>INR</v>
          </cell>
          <cell r="D1161" t="str">
            <v>LIABILITIES</v>
          </cell>
          <cell r="E1161" t="str">
            <v>BALANCE SHEET</v>
          </cell>
          <cell r="F1161" t="str">
            <v/>
          </cell>
          <cell r="G1161" t="str">
            <v/>
          </cell>
          <cell r="H1161" t="str">
            <v>CURRENT LIABILITIES AND PROVISIONS</v>
          </cell>
          <cell r="I1161" t="str">
            <v>CURRENT LIABILITIES</v>
          </cell>
          <cell r="J1161" t="str">
            <v>REALISATION UNDER AGREEMENT TO SELL</v>
          </cell>
        </row>
        <row r="1162">
          <cell r="A1162" t="str">
            <v>L505101-000-089</v>
          </cell>
          <cell r="B1162" t="str">
            <v>Third Party- Allot. A/C- DLF PARK PLACE</v>
          </cell>
          <cell r="C1162" t="str">
            <v>INR</v>
          </cell>
          <cell r="D1162" t="str">
            <v>LIABILITIES</v>
          </cell>
          <cell r="E1162" t="str">
            <v>BALANCE SHEET</v>
          </cell>
          <cell r="F1162" t="str">
            <v/>
          </cell>
          <cell r="G1162" t="str">
            <v/>
          </cell>
          <cell r="H1162" t="str">
            <v>CURRENT LIABILITIES AND PROVISIONS</v>
          </cell>
          <cell r="I1162" t="str">
            <v>CURRENT LIABILITIES</v>
          </cell>
          <cell r="J1162" t="str">
            <v>REALISATION UNDER AGREEMENT TO SELL</v>
          </cell>
        </row>
        <row r="1163">
          <cell r="A1163" t="str">
            <v>L505101-000-092</v>
          </cell>
          <cell r="B1163" t="str">
            <v>Third Party- Allot. A/C- QUEENS COURT</v>
          </cell>
          <cell r="C1163" t="str">
            <v>INR</v>
          </cell>
          <cell r="D1163" t="str">
            <v>LIABILITIES</v>
          </cell>
          <cell r="E1163" t="str">
            <v>BALANCE SHEET</v>
          </cell>
          <cell r="F1163" t="str">
            <v/>
          </cell>
          <cell r="G1163" t="str">
            <v/>
          </cell>
          <cell r="H1163" t="str">
            <v>CURRENT LIABILITIES AND PROVISIONS</v>
          </cell>
          <cell r="I1163" t="str">
            <v>CURRENT LIABILITIES</v>
          </cell>
          <cell r="J1163" t="str">
            <v>REALISATION UNDER AGREEMENT TO SELL</v>
          </cell>
        </row>
        <row r="1164">
          <cell r="A1164" t="str">
            <v>L505101-000-101</v>
          </cell>
          <cell r="B1164" t="str">
            <v>Third Party- Allot. A/C- LIG/EWS</v>
          </cell>
          <cell r="C1164" t="str">
            <v>INR</v>
          </cell>
          <cell r="D1164" t="str">
            <v>LIABILITIES</v>
          </cell>
          <cell r="E1164" t="str">
            <v>BALANCE SHEET</v>
          </cell>
          <cell r="F1164" t="str">
            <v/>
          </cell>
          <cell r="G1164" t="str">
            <v/>
          </cell>
          <cell r="H1164" t="str">
            <v>CURRENT LIABILITIES AND PROVISIONS</v>
          </cell>
          <cell r="I1164" t="str">
            <v>CURRENT LIABILITIES</v>
          </cell>
          <cell r="J1164" t="str">
            <v>REALISATION UNDER AGREEMENT TO SELL</v>
          </cell>
        </row>
        <row r="1165">
          <cell r="A1165" t="str">
            <v>L505101-000-102</v>
          </cell>
          <cell r="B1165" t="str">
            <v>Third Party- Allot. A/C- QEC 1,2,3</v>
          </cell>
          <cell r="C1165" t="str">
            <v>INR</v>
          </cell>
          <cell r="D1165" t="str">
            <v>LIABILITIES</v>
          </cell>
          <cell r="E1165" t="str">
            <v>BALANCE SHEET</v>
          </cell>
          <cell r="F1165" t="str">
            <v/>
          </cell>
          <cell r="G1165" t="str">
            <v/>
          </cell>
          <cell r="H1165" t="str">
            <v>CURRENT LIABILITIES AND PROVISIONS</v>
          </cell>
          <cell r="I1165" t="str">
            <v>CURRENT LIABILITIES</v>
          </cell>
          <cell r="J1165" t="str">
            <v>REALISATION UNDER AGREEMENT TO SELL</v>
          </cell>
        </row>
        <row r="1166">
          <cell r="A1166" t="str">
            <v>L505101-000-103</v>
          </cell>
          <cell r="B1166" t="str">
            <v>Third Party- Allot. A/C- ADJ. CONST.</v>
          </cell>
          <cell r="C1166" t="str">
            <v>INR</v>
          </cell>
          <cell r="D1166" t="str">
            <v>LIABILITIES</v>
          </cell>
          <cell r="E1166" t="str">
            <v>BALANCE SHEET</v>
          </cell>
          <cell r="F1166" t="str">
            <v/>
          </cell>
          <cell r="G1166" t="str">
            <v/>
          </cell>
          <cell r="H1166" t="str">
            <v>CURRENT LIABILITIES AND PROVISIONS</v>
          </cell>
          <cell r="I1166" t="str">
            <v>CURRENT LIABILITIES</v>
          </cell>
          <cell r="J1166" t="str">
            <v>REALISATION UNDER AGREEMENT TO SELL</v>
          </cell>
        </row>
        <row r="1167">
          <cell r="A1167" t="str">
            <v>L505101-000-104</v>
          </cell>
          <cell r="B1167" t="str">
            <v>Third Party- Allot. A/C- ADJ. LAND</v>
          </cell>
          <cell r="C1167" t="str">
            <v>INR</v>
          </cell>
          <cell r="D1167" t="str">
            <v>LIABILITIES</v>
          </cell>
          <cell r="E1167" t="str">
            <v>BALANCE SHEET</v>
          </cell>
          <cell r="F1167" t="str">
            <v/>
          </cell>
          <cell r="G1167" t="str">
            <v/>
          </cell>
          <cell r="H1167" t="str">
            <v>CURRENT LIABILITIES AND PROVISIONS</v>
          </cell>
          <cell r="I1167" t="str">
            <v>CURRENT LIABILITIES</v>
          </cell>
          <cell r="J1167" t="str">
            <v>REALISATION UNDER AGREEMENT TO SELL</v>
          </cell>
        </row>
        <row r="1168">
          <cell r="A1168" t="str">
            <v>L505101-000-301</v>
          </cell>
          <cell r="B1168" t="str">
            <v>Third Party- Allot. A/C- NOIDA MALL</v>
          </cell>
          <cell r="C1168" t="str">
            <v>INR</v>
          </cell>
          <cell r="D1168" t="str">
            <v>LIABILITIES</v>
          </cell>
          <cell r="E1168" t="str">
            <v>BALANCE SHEET</v>
          </cell>
          <cell r="F1168" t="str">
            <v/>
          </cell>
          <cell r="G1168" t="str">
            <v/>
          </cell>
          <cell r="H1168" t="str">
            <v>CURRENT LIABILITIES AND PROVISIONS</v>
          </cell>
          <cell r="I1168" t="str">
            <v>CURRENT LIABILITIES</v>
          </cell>
          <cell r="J1168" t="str">
            <v>REALISATION UNDER AGREEMENT TO SELL</v>
          </cell>
        </row>
        <row r="1169">
          <cell r="A1169" t="str">
            <v>L505102-000-000</v>
          </cell>
          <cell r="B1169" t="str">
            <v>Third Party- Inst. Reb.</v>
          </cell>
          <cell r="C1169" t="str">
            <v>INR</v>
          </cell>
          <cell r="D1169" t="str">
            <v>LIABILITIES</v>
          </cell>
          <cell r="E1169" t="str">
            <v>BALANCE SHEET</v>
          </cell>
          <cell r="F1169" t="str">
            <v/>
          </cell>
          <cell r="G1169" t="str">
            <v/>
          </cell>
          <cell r="H1169" t="str">
            <v>CURRENT LIABILITIES AND PROVISIONS</v>
          </cell>
          <cell r="I1169" t="str">
            <v>CURRENT LIABILITIES</v>
          </cell>
          <cell r="J1169" t="str">
            <v>REALISATION UNDER AGREEMENT TO SELL</v>
          </cell>
        </row>
        <row r="1170">
          <cell r="A1170" t="str">
            <v>L505102-000-001</v>
          </cell>
          <cell r="B1170" t="str">
            <v>Third Party- Inst. Reb.- ANKUR VIHAR</v>
          </cell>
          <cell r="C1170" t="str">
            <v>INR</v>
          </cell>
          <cell r="D1170" t="str">
            <v>LIABILITIES</v>
          </cell>
          <cell r="E1170" t="str">
            <v>BALANCE SHEET</v>
          </cell>
          <cell r="F1170" t="str">
            <v/>
          </cell>
          <cell r="G1170" t="str">
            <v/>
          </cell>
          <cell r="H1170" t="str">
            <v>CURRENT LIABILITIES AND PROVISIONS</v>
          </cell>
          <cell r="I1170" t="str">
            <v>CURRENT LIABILITIES</v>
          </cell>
          <cell r="J1170" t="str">
            <v>REALISATION UNDER AGREEMENT TO SELL</v>
          </cell>
        </row>
        <row r="1171">
          <cell r="A1171" t="str">
            <v>L505102-000-002</v>
          </cell>
          <cell r="B1171" t="str">
            <v>Third Party- Inst. Reb.- BEVERLY PK1 PKG</v>
          </cell>
          <cell r="C1171" t="str">
            <v>INR</v>
          </cell>
          <cell r="D1171" t="str">
            <v>LIABILITIES</v>
          </cell>
          <cell r="E1171" t="str">
            <v>BALANCE SHEET</v>
          </cell>
          <cell r="F1171" t="str">
            <v/>
          </cell>
          <cell r="G1171" t="str">
            <v/>
          </cell>
          <cell r="H1171" t="str">
            <v>CURRENT LIABILITIES AND PROVISIONS</v>
          </cell>
          <cell r="I1171" t="str">
            <v>CURRENT LIABILITIES</v>
          </cell>
          <cell r="J1171" t="str">
            <v>REALISATION UNDER AGREEMENT TO SELL</v>
          </cell>
        </row>
        <row r="1172">
          <cell r="A1172" t="str">
            <v>L505102-000-003</v>
          </cell>
          <cell r="B1172" t="str">
            <v>Third Party- Inst. Reb.- BEVERLY PK2 PKG</v>
          </cell>
          <cell r="C1172" t="str">
            <v>INR</v>
          </cell>
          <cell r="D1172" t="str">
            <v>LIABILITIES</v>
          </cell>
          <cell r="E1172" t="str">
            <v>BALANCE SHEET</v>
          </cell>
          <cell r="F1172" t="str">
            <v/>
          </cell>
          <cell r="G1172" t="str">
            <v/>
          </cell>
          <cell r="H1172" t="str">
            <v>CURRENT LIABILITIES AND PROVISIONS</v>
          </cell>
          <cell r="I1172" t="str">
            <v>CURRENT LIABILITIES</v>
          </cell>
          <cell r="J1172" t="str">
            <v>REALISATION UNDER AGREEMENT TO SELL</v>
          </cell>
        </row>
        <row r="1173">
          <cell r="A1173" t="str">
            <v>L505102-000-004</v>
          </cell>
          <cell r="B1173" t="str">
            <v>Third Party- Inst. Reb.- BEVERLY PRK 1</v>
          </cell>
          <cell r="C1173" t="str">
            <v>INR</v>
          </cell>
          <cell r="D1173" t="str">
            <v>LIABILITIES</v>
          </cell>
          <cell r="E1173" t="str">
            <v>BALANCE SHEET</v>
          </cell>
          <cell r="F1173" t="str">
            <v/>
          </cell>
          <cell r="G1173" t="str">
            <v/>
          </cell>
          <cell r="H1173" t="str">
            <v>CURRENT LIABILITIES AND PROVISIONS</v>
          </cell>
          <cell r="I1173" t="str">
            <v>CURRENT LIABILITIES</v>
          </cell>
          <cell r="J1173" t="str">
            <v>REALISATION UNDER AGREEMENT TO SELL</v>
          </cell>
        </row>
        <row r="1174">
          <cell r="A1174" t="str">
            <v>L505102-000-005</v>
          </cell>
          <cell r="B1174" t="str">
            <v>Third Party- Inst. Reb.- BEVERLY PRK 2</v>
          </cell>
          <cell r="C1174" t="str">
            <v>INR</v>
          </cell>
          <cell r="D1174" t="str">
            <v>LIABILITIES</v>
          </cell>
          <cell r="E1174" t="str">
            <v>BALANCE SHEET</v>
          </cell>
          <cell r="F1174" t="str">
            <v/>
          </cell>
          <cell r="G1174" t="str">
            <v/>
          </cell>
          <cell r="H1174" t="str">
            <v>CURRENT LIABILITIES AND PROVISIONS</v>
          </cell>
          <cell r="I1174" t="str">
            <v>CURRENT LIABILITIES</v>
          </cell>
          <cell r="J1174" t="str">
            <v>REALISATION UNDER AGREEMENT TO SELL</v>
          </cell>
        </row>
        <row r="1175">
          <cell r="A1175" t="str">
            <v>L505102-000-007</v>
          </cell>
          <cell r="B1175" t="str">
            <v>Third Party- Inst. Reb.- Cntrl Arcde Prk</v>
          </cell>
          <cell r="C1175" t="str">
            <v>INR</v>
          </cell>
          <cell r="D1175" t="str">
            <v>LIABILITIES</v>
          </cell>
          <cell r="E1175" t="str">
            <v>BALANCE SHEET</v>
          </cell>
          <cell r="F1175" t="str">
            <v/>
          </cell>
          <cell r="G1175" t="str">
            <v/>
          </cell>
          <cell r="H1175" t="str">
            <v>CURRENT LIABILITIES AND PROVISIONS</v>
          </cell>
          <cell r="I1175" t="str">
            <v>CURRENT LIABILITIES</v>
          </cell>
          <cell r="J1175" t="str">
            <v>REALISATION UNDER AGREEMENT TO SELL</v>
          </cell>
        </row>
        <row r="1176">
          <cell r="A1176" t="str">
            <v>L505102-000-010</v>
          </cell>
          <cell r="B1176" t="str">
            <v>Third Party- Inst. Reb.- DILSHAD PLAZA</v>
          </cell>
          <cell r="C1176" t="str">
            <v>INR</v>
          </cell>
          <cell r="D1176" t="str">
            <v>LIABILITIES</v>
          </cell>
          <cell r="E1176" t="str">
            <v>BALANCE SHEET</v>
          </cell>
          <cell r="F1176" t="str">
            <v/>
          </cell>
          <cell r="G1176" t="str">
            <v/>
          </cell>
          <cell r="H1176" t="str">
            <v>CURRENT LIABILITIES AND PROVISIONS</v>
          </cell>
          <cell r="I1176" t="str">
            <v>CURRENT LIABILITIES</v>
          </cell>
          <cell r="J1176" t="str">
            <v>REALISATION UNDER AGREEMENT TO SELL</v>
          </cell>
        </row>
        <row r="1177">
          <cell r="A1177" t="str">
            <v>L505102-000-011</v>
          </cell>
          <cell r="B1177" t="str">
            <v>Third Party- Inst. Reb.- EXECUTIVE Hme</v>
          </cell>
          <cell r="C1177" t="str">
            <v>INR</v>
          </cell>
          <cell r="D1177" t="str">
            <v>LIABILITIES</v>
          </cell>
          <cell r="E1177" t="str">
            <v>BALANCE SHEET</v>
          </cell>
          <cell r="F1177" t="str">
            <v/>
          </cell>
          <cell r="G1177" t="str">
            <v/>
          </cell>
          <cell r="H1177" t="str">
            <v>CURRENT LIABILITIES AND PROVISIONS</v>
          </cell>
          <cell r="I1177" t="str">
            <v>CURRENT LIABILITIES</v>
          </cell>
          <cell r="J1177" t="str">
            <v>REALISATION UNDER AGREEMENT TO SELL</v>
          </cell>
        </row>
        <row r="1178">
          <cell r="A1178" t="str">
            <v>L505102-000-012</v>
          </cell>
          <cell r="B1178" t="str">
            <v>Third Party- Inst. Reb.- HAMILTON Prkn</v>
          </cell>
          <cell r="C1178" t="str">
            <v>INR</v>
          </cell>
          <cell r="D1178" t="str">
            <v>LIABILITIES</v>
          </cell>
          <cell r="E1178" t="str">
            <v>BALANCE SHEET</v>
          </cell>
          <cell r="F1178" t="str">
            <v/>
          </cell>
          <cell r="G1178" t="str">
            <v/>
          </cell>
          <cell r="H1178" t="str">
            <v>CURRENT LIABILITIES AND PROVISIONS</v>
          </cell>
          <cell r="I1178" t="str">
            <v>CURRENT LIABILITIES</v>
          </cell>
          <cell r="J1178" t="str">
            <v>REALISATION UNDER AGREEMENT TO SELL</v>
          </cell>
        </row>
        <row r="1179">
          <cell r="A1179" t="str">
            <v>L505102-000-013</v>
          </cell>
          <cell r="B1179" t="str">
            <v>Third Party- Inst. Reb.- HAMILTON COUR</v>
          </cell>
          <cell r="C1179" t="str">
            <v>INR</v>
          </cell>
          <cell r="D1179" t="str">
            <v>LIABILITIES</v>
          </cell>
          <cell r="E1179" t="str">
            <v>BALANCE SHEET</v>
          </cell>
          <cell r="F1179" t="str">
            <v/>
          </cell>
          <cell r="G1179" t="str">
            <v/>
          </cell>
          <cell r="H1179" t="str">
            <v>CURRENT LIABILITIES AND PROVISIONS</v>
          </cell>
          <cell r="I1179" t="str">
            <v>CURRENT LIABILITIES</v>
          </cell>
          <cell r="J1179" t="str">
            <v>REALISATION UNDER AGREEMENT TO SELL</v>
          </cell>
        </row>
        <row r="1180">
          <cell r="A1180" t="str">
            <v>L505102-000-014</v>
          </cell>
          <cell r="B1180" t="str">
            <v>Third Party- Inst. Reb.- NEW TOWN Hse</v>
          </cell>
          <cell r="C1180" t="str">
            <v>INR</v>
          </cell>
          <cell r="D1180" t="str">
            <v>LIABILITIES</v>
          </cell>
          <cell r="E1180" t="str">
            <v>BALANCE SHEET</v>
          </cell>
          <cell r="F1180" t="str">
            <v/>
          </cell>
          <cell r="G1180" t="str">
            <v/>
          </cell>
          <cell r="H1180" t="str">
            <v>CURRENT LIABILITIES AND PROVISIONS</v>
          </cell>
          <cell r="I1180" t="str">
            <v>CURRENT LIABILITIES</v>
          </cell>
          <cell r="J1180" t="str">
            <v>REALISATION UNDER AGREEMENT TO SELL</v>
          </cell>
        </row>
        <row r="1181">
          <cell r="A1181" t="str">
            <v>L505102-000-015</v>
          </cell>
          <cell r="B1181" t="str">
            <v>Third Party- Inst. Reb.- TOWN HSE</v>
          </cell>
          <cell r="C1181" t="str">
            <v>INR</v>
          </cell>
          <cell r="D1181" t="str">
            <v>LIABILITIES</v>
          </cell>
          <cell r="E1181" t="str">
            <v>BALANCE SHEET</v>
          </cell>
          <cell r="F1181" t="str">
            <v/>
          </cell>
          <cell r="G1181" t="str">
            <v/>
          </cell>
          <cell r="H1181" t="str">
            <v>CURRENT LIABILITIES AND PROVISIONS</v>
          </cell>
          <cell r="I1181" t="str">
            <v>CURRENT LIABILITIES</v>
          </cell>
          <cell r="J1181" t="str">
            <v>REALISATION UNDER AGREEMENT TO SELL</v>
          </cell>
        </row>
        <row r="1182">
          <cell r="A1182" t="str">
            <v>L505102-000-017</v>
          </cell>
          <cell r="B1182" t="str">
            <v>Third Party- Inst. Reb.- QEC PHASE-IV</v>
          </cell>
          <cell r="C1182" t="str">
            <v>INR</v>
          </cell>
          <cell r="D1182" t="str">
            <v>LIABILITIES</v>
          </cell>
          <cell r="E1182" t="str">
            <v>BALANCE SHEET</v>
          </cell>
          <cell r="F1182" t="str">
            <v/>
          </cell>
          <cell r="G1182" t="str">
            <v/>
          </cell>
          <cell r="H1182" t="str">
            <v>CURRENT LIABILITIES AND PROVISIONS</v>
          </cell>
          <cell r="I1182" t="str">
            <v>CURRENT LIABILITIES</v>
          </cell>
          <cell r="J1182" t="str">
            <v>REALISATION UNDER AGREEMENT TO SELL</v>
          </cell>
        </row>
        <row r="1183">
          <cell r="A1183" t="str">
            <v>L505102-000-018</v>
          </cell>
          <cell r="B1183" t="str">
            <v>Third Party- Inst. Reb.- QEC PHASE-V</v>
          </cell>
          <cell r="C1183" t="str">
            <v>INR</v>
          </cell>
          <cell r="D1183" t="str">
            <v>LIABILITIES</v>
          </cell>
          <cell r="E1183" t="str">
            <v>BALANCE SHEET</v>
          </cell>
          <cell r="F1183" t="str">
            <v/>
          </cell>
          <cell r="G1183" t="str">
            <v/>
          </cell>
          <cell r="H1183" t="str">
            <v>CURRENT LIABILITIES AND PROVISIONS</v>
          </cell>
          <cell r="I1183" t="str">
            <v>CURRENT LIABILITIES</v>
          </cell>
          <cell r="J1183" t="str">
            <v>REALISATION UNDER AGREEMENT TO SELL</v>
          </cell>
        </row>
        <row r="1184">
          <cell r="A1184" t="str">
            <v>L505102-000-019</v>
          </cell>
          <cell r="B1184" t="str">
            <v>Third Party- Inst. Reb.- REGENCY PARK</v>
          </cell>
          <cell r="C1184" t="str">
            <v>INR</v>
          </cell>
          <cell r="D1184" t="str">
            <v>LIABILITIES</v>
          </cell>
          <cell r="E1184" t="str">
            <v>BALANCE SHEET</v>
          </cell>
          <cell r="F1184" t="str">
            <v/>
          </cell>
          <cell r="G1184" t="str">
            <v/>
          </cell>
          <cell r="H1184" t="str">
            <v>CURRENT LIABILITIES AND PROVISIONS</v>
          </cell>
          <cell r="I1184" t="str">
            <v>CURRENT LIABILITIES</v>
          </cell>
          <cell r="J1184" t="str">
            <v>REALISATION UNDER AGREEMENT TO SELL</v>
          </cell>
        </row>
        <row r="1185">
          <cell r="A1185" t="str">
            <v>L505102-000-020</v>
          </cell>
          <cell r="B1185" t="str">
            <v>Third Party- Inst. Reb.- REGENCY Prkn</v>
          </cell>
          <cell r="C1185" t="str">
            <v>INR</v>
          </cell>
          <cell r="D1185" t="str">
            <v>LIABILITIES</v>
          </cell>
          <cell r="E1185" t="str">
            <v>BALANCE SHEET</v>
          </cell>
          <cell r="F1185" t="str">
            <v/>
          </cell>
          <cell r="G1185" t="str">
            <v/>
          </cell>
          <cell r="H1185" t="str">
            <v>CURRENT LIABILITIES AND PROVISIONS</v>
          </cell>
          <cell r="I1185" t="str">
            <v>CURRENT LIABILITIES</v>
          </cell>
          <cell r="J1185" t="str">
            <v>REALISATION UNDER AGREEMENT TO SELL</v>
          </cell>
        </row>
        <row r="1186">
          <cell r="A1186" t="str">
            <v>L505102-000-021</v>
          </cell>
          <cell r="B1186" t="str">
            <v>Third Party- Inst. Reb.- RICHMOND Prkn</v>
          </cell>
          <cell r="C1186" t="str">
            <v>INR</v>
          </cell>
          <cell r="D1186" t="str">
            <v>LIABILITIES</v>
          </cell>
          <cell r="E1186" t="str">
            <v>BALANCE SHEET</v>
          </cell>
          <cell r="F1186" t="str">
            <v/>
          </cell>
          <cell r="G1186" t="str">
            <v/>
          </cell>
          <cell r="H1186" t="str">
            <v>CURRENT LIABILITIES AND PROVISIONS</v>
          </cell>
          <cell r="I1186" t="str">
            <v>CURRENT LIABILITIES</v>
          </cell>
          <cell r="J1186" t="str">
            <v>REALISATION UNDER AGREEMENT TO SELL</v>
          </cell>
        </row>
        <row r="1187">
          <cell r="A1187" t="str">
            <v>L505102-000-022</v>
          </cell>
          <cell r="B1187" t="str">
            <v>Third Party- Inst. Reb.- RICHMOND PARK</v>
          </cell>
          <cell r="C1187" t="str">
            <v>INR</v>
          </cell>
          <cell r="D1187" t="str">
            <v>LIABILITIES</v>
          </cell>
          <cell r="E1187" t="str">
            <v>BALANCE SHEET</v>
          </cell>
          <cell r="F1187" t="str">
            <v/>
          </cell>
          <cell r="G1187" t="str">
            <v/>
          </cell>
          <cell r="H1187" t="str">
            <v>CURRENT LIABILITIES AND PROVISIONS</v>
          </cell>
          <cell r="I1187" t="str">
            <v>CURRENT LIABILITIES</v>
          </cell>
          <cell r="J1187" t="str">
            <v>REALISATION UNDER AGREEMENT TO SELL</v>
          </cell>
        </row>
        <row r="1188">
          <cell r="A1188" t="str">
            <v>L505102-000-023</v>
          </cell>
          <cell r="B1188" t="str">
            <v>Third Party- Inst. Reb.- SUPER MART-II</v>
          </cell>
          <cell r="C1188" t="str">
            <v>INR</v>
          </cell>
          <cell r="D1188" t="str">
            <v>LIABILITIES</v>
          </cell>
          <cell r="E1188" t="str">
            <v>BALANCE SHEET</v>
          </cell>
          <cell r="F1188" t="str">
            <v/>
          </cell>
          <cell r="G1188" t="str">
            <v/>
          </cell>
          <cell r="H1188" t="str">
            <v>CURRENT LIABILITIES AND PROVISIONS</v>
          </cell>
          <cell r="I1188" t="str">
            <v>CURRENT LIABILITIES</v>
          </cell>
          <cell r="J1188" t="str">
            <v>REALISATION UNDER AGREEMENT TO SELL</v>
          </cell>
        </row>
        <row r="1189">
          <cell r="A1189" t="str">
            <v>L505102-000-024</v>
          </cell>
          <cell r="B1189" t="str">
            <v>Third Party- Inst. Reb.- SHOPPING MALL</v>
          </cell>
          <cell r="C1189" t="str">
            <v>INR</v>
          </cell>
          <cell r="D1189" t="str">
            <v>LIABILITIES</v>
          </cell>
          <cell r="E1189" t="str">
            <v>BALANCE SHEET</v>
          </cell>
          <cell r="F1189" t="str">
            <v/>
          </cell>
          <cell r="G1189" t="str">
            <v/>
          </cell>
          <cell r="H1189" t="str">
            <v>CURRENT LIABILITIES AND PROVISIONS</v>
          </cell>
          <cell r="I1189" t="str">
            <v>CURRENT LIABILITIES</v>
          </cell>
          <cell r="J1189" t="str">
            <v>REALISATION UNDER AGREEMENT TO SELL</v>
          </cell>
        </row>
        <row r="1190">
          <cell r="A1190" t="str">
            <v>L505102-000-027</v>
          </cell>
          <cell r="B1190" t="str">
            <v>Third Party- Inst. Reb.- STOP-N-SHOP</v>
          </cell>
          <cell r="C1190" t="str">
            <v>INR</v>
          </cell>
          <cell r="D1190" t="str">
            <v>LIABILITIES</v>
          </cell>
          <cell r="E1190" t="str">
            <v>BALANCE SHEET</v>
          </cell>
          <cell r="F1190" t="str">
            <v/>
          </cell>
          <cell r="G1190" t="str">
            <v/>
          </cell>
          <cell r="H1190" t="str">
            <v>CURRENT LIABILITIES AND PROVISIONS</v>
          </cell>
          <cell r="I1190" t="str">
            <v>CURRENT LIABILITIES</v>
          </cell>
          <cell r="J1190" t="str">
            <v>REALISATION UNDER AGREEMENT TO SELL</v>
          </cell>
        </row>
        <row r="1191">
          <cell r="A1191" t="str">
            <v>L505102-000-028</v>
          </cell>
          <cell r="B1191" t="str">
            <v>Third Party- Inst. Reb.- SILVER OAKS</v>
          </cell>
          <cell r="C1191" t="str">
            <v>INR</v>
          </cell>
          <cell r="D1191" t="str">
            <v>LIABILITIES</v>
          </cell>
          <cell r="E1191" t="str">
            <v>BALANCE SHEET</v>
          </cell>
          <cell r="F1191" t="str">
            <v/>
          </cell>
          <cell r="G1191" t="str">
            <v/>
          </cell>
          <cell r="H1191" t="str">
            <v>CURRENT LIABILITIES AND PROVISIONS</v>
          </cell>
          <cell r="I1191" t="str">
            <v>CURRENT LIABILITIES</v>
          </cell>
          <cell r="J1191" t="str">
            <v>REALISATION UNDER AGREEMENT TO SELL</v>
          </cell>
        </row>
        <row r="1192">
          <cell r="A1192" t="str">
            <v>L505102-000-029</v>
          </cell>
          <cell r="B1192" t="str">
            <v>Third Party- Inst. Reb.- SILVER OAKS PKG</v>
          </cell>
          <cell r="C1192" t="str">
            <v>INR</v>
          </cell>
          <cell r="D1192" t="str">
            <v>LIABILITIES</v>
          </cell>
          <cell r="E1192" t="str">
            <v>BALANCE SHEET</v>
          </cell>
          <cell r="F1192" t="str">
            <v/>
          </cell>
          <cell r="G1192" t="str">
            <v/>
          </cell>
          <cell r="H1192" t="str">
            <v>CURRENT LIABILITIES AND PROVISIONS</v>
          </cell>
          <cell r="I1192" t="str">
            <v>CURRENT LIABILITIES</v>
          </cell>
          <cell r="J1192" t="str">
            <v>REALISATION UNDER AGREEMENT TO SELL</v>
          </cell>
        </row>
        <row r="1193">
          <cell r="A1193" t="str">
            <v>L505102-000-032</v>
          </cell>
          <cell r="B1193" t="str">
            <v>Third Party- Inst. Reb.- VILLA PLOTS</v>
          </cell>
          <cell r="C1193" t="str">
            <v>INR</v>
          </cell>
          <cell r="D1193" t="str">
            <v>LIABILITIES</v>
          </cell>
          <cell r="E1193" t="str">
            <v>BALANCE SHEET</v>
          </cell>
          <cell r="F1193" t="str">
            <v/>
          </cell>
          <cell r="G1193" t="str">
            <v/>
          </cell>
          <cell r="H1193" t="str">
            <v>CURRENT LIABILITIES AND PROVISIONS</v>
          </cell>
          <cell r="I1193" t="str">
            <v>CURRENT LIABILITIES</v>
          </cell>
          <cell r="J1193" t="str">
            <v>REALISATION UNDER AGREEMENT TO SELL</v>
          </cell>
        </row>
        <row r="1194">
          <cell r="A1194" t="str">
            <v>L505102-000-033</v>
          </cell>
          <cell r="B1194" t="str">
            <v>Third Party- Inst. Reb.- WINDSOR Prkn</v>
          </cell>
          <cell r="C1194" t="str">
            <v>INR</v>
          </cell>
          <cell r="D1194" t="str">
            <v>LIABILITIES</v>
          </cell>
          <cell r="E1194" t="str">
            <v>BALANCE SHEET</v>
          </cell>
          <cell r="F1194" t="str">
            <v/>
          </cell>
          <cell r="G1194" t="str">
            <v/>
          </cell>
          <cell r="H1194" t="str">
            <v>CURRENT LIABILITIES AND PROVISIONS</v>
          </cell>
          <cell r="I1194" t="str">
            <v>CURRENT LIABILITIES</v>
          </cell>
          <cell r="J1194" t="str">
            <v>REALISATION UNDER AGREEMENT TO SELL</v>
          </cell>
        </row>
        <row r="1195">
          <cell r="A1195" t="str">
            <v>L505102-000-034</v>
          </cell>
          <cell r="B1195" t="str">
            <v>Third Party- Inst. Reb.- WINDSOR COURT</v>
          </cell>
          <cell r="C1195" t="str">
            <v>INR</v>
          </cell>
          <cell r="D1195" t="str">
            <v>LIABILITIES</v>
          </cell>
          <cell r="E1195" t="str">
            <v>BALANCE SHEET</v>
          </cell>
          <cell r="F1195" t="str">
            <v/>
          </cell>
          <cell r="G1195" t="str">
            <v/>
          </cell>
          <cell r="H1195" t="str">
            <v>CURRENT LIABILITIES AND PROVISIONS</v>
          </cell>
          <cell r="I1195" t="str">
            <v>CURRENT LIABILITIES</v>
          </cell>
          <cell r="J1195" t="str">
            <v>REALISATION UNDER AGREEMENT TO SELL</v>
          </cell>
        </row>
        <row r="1196">
          <cell r="A1196" t="str">
            <v>L505102-000-035</v>
          </cell>
          <cell r="B1196" t="str">
            <v>Third Party- Inst. Reb.- GALLERIA</v>
          </cell>
          <cell r="C1196" t="str">
            <v>INR</v>
          </cell>
          <cell r="D1196" t="str">
            <v>LIABILITIES</v>
          </cell>
          <cell r="E1196" t="str">
            <v>BALANCE SHEET</v>
          </cell>
          <cell r="F1196" t="str">
            <v/>
          </cell>
          <cell r="G1196" t="str">
            <v/>
          </cell>
          <cell r="H1196" t="str">
            <v>CURRENT LIABILITIES AND PROVISIONS</v>
          </cell>
          <cell r="I1196" t="str">
            <v>CURRENT LIABILITIES</v>
          </cell>
          <cell r="J1196" t="str">
            <v>REALISATION UNDER AGREEMENT TO SELL</v>
          </cell>
        </row>
        <row r="1197">
          <cell r="A1197" t="str">
            <v>L505102-000-037</v>
          </cell>
          <cell r="B1197" t="str">
            <v>Third Party- Inst. Reb.- CENTRE POINT</v>
          </cell>
          <cell r="C1197" t="str">
            <v>INR</v>
          </cell>
          <cell r="D1197" t="str">
            <v>LIABILITIES</v>
          </cell>
          <cell r="E1197" t="str">
            <v>BALANCE SHEET</v>
          </cell>
          <cell r="F1197" t="str">
            <v/>
          </cell>
          <cell r="G1197" t="str">
            <v/>
          </cell>
          <cell r="H1197" t="str">
            <v>CURRENT LIABILITIES AND PROVISIONS</v>
          </cell>
          <cell r="I1197" t="str">
            <v>CURRENT LIABILITIES</v>
          </cell>
          <cell r="J1197" t="str">
            <v>REALISATION UNDER AGREEMENT TO SELL</v>
          </cell>
        </row>
        <row r="1198">
          <cell r="A1198" t="str">
            <v>L505102-000-038</v>
          </cell>
          <cell r="B1198" t="str">
            <v>Third Party- Inst. Reb.- FARIDABAD PLO</v>
          </cell>
          <cell r="C1198" t="str">
            <v>INR</v>
          </cell>
          <cell r="D1198" t="str">
            <v>LIABILITIES</v>
          </cell>
          <cell r="E1198" t="str">
            <v>BALANCE SHEET</v>
          </cell>
          <cell r="F1198" t="str">
            <v/>
          </cell>
          <cell r="G1198" t="str">
            <v/>
          </cell>
          <cell r="H1198" t="str">
            <v>CURRENT LIABILITIES AND PROVISIONS</v>
          </cell>
          <cell r="I1198" t="str">
            <v>CURRENT LIABILITIES</v>
          </cell>
          <cell r="J1198" t="str">
            <v>REALISATION UNDER AGREEMENT TO SELL</v>
          </cell>
        </row>
        <row r="1199">
          <cell r="A1199" t="str">
            <v>L505102-000-039</v>
          </cell>
          <cell r="B1199" t="str">
            <v>Third Party- Inst. Reb.- RIDGWOOD EST.</v>
          </cell>
          <cell r="C1199" t="str">
            <v>INR</v>
          </cell>
          <cell r="D1199" t="str">
            <v>LIABILITIES</v>
          </cell>
          <cell r="E1199" t="str">
            <v>BALANCE SHEET</v>
          </cell>
          <cell r="F1199" t="str">
            <v/>
          </cell>
          <cell r="G1199" t="str">
            <v/>
          </cell>
          <cell r="H1199" t="str">
            <v>CURRENT LIABILITIES AND PROVISIONS</v>
          </cell>
          <cell r="I1199" t="str">
            <v>CURRENT LIABILITIES</v>
          </cell>
          <cell r="J1199" t="str">
            <v>REALISATION UNDER AGREEMENT TO SELL</v>
          </cell>
        </row>
        <row r="1200">
          <cell r="A1200" t="str">
            <v>L505102-000-040</v>
          </cell>
          <cell r="B1200" t="str">
            <v>Third Party- Inst. Reb.- OAKWOOD EST.</v>
          </cell>
          <cell r="C1200" t="str">
            <v>INR</v>
          </cell>
          <cell r="D1200" t="str">
            <v>LIABILITIES</v>
          </cell>
          <cell r="E1200" t="str">
            <v>BALANCE SHEET</v>
          </cell>
          <cell r="F1200" t="str">
            <v/>
          </cell>
          <cell r="G1200" t="str">
            <v/>
          </cell>
          <cell r="H1200" t="str">
            <v>CURRENT LIABILITIES AND PROVISIONS</v>
          </cell>
          <cell r="I1200" t="str">
            <v>CURRENT LIABILITIES</v>
          </cell>
          <cell r="J1200" t="str">
            <v>REALISATION UNDER AGREEMENT TO SELL</v>
          </cell>
        </row>
        <row r="1201">
          <cell r="A1201" t="str">
            <v>L505102-000-041</v>
          </cell>
          <cell r="B1201" t="str">
            <v>Third Party- Inst. Reb.- WELLINGTON EST</v>
          </cell>
          <cell r="C1201" t="str">
            <v>INR</v>
          </cell>
          <cell r="D1201" t="str">
            <v>LIABILITIES</v>
          </cell>
          <cell r="E1201" t="str">
            <v>BALANCE SHEET</v>
          </cell>
          <cell r="F1201" t="str">
            <v/>
          </cell>
          <cell r="G1201" t="str">
            <v/>
          </cell>
          <cell r="H1201" t="str">
            <v>CURRENT LIABILITIES AND PROVISIONS</v>
          </cell>
          <cell r="I1201" t="str">
            <v>CURRENT LIABILITIES</v>
          </cell>
          <cell r="J1201" t="str">
            <v>REALISATION UNDER AGREEMENT TO SELL</v>
          </cell>
        </row>
        <row r="1202">
          <cell r="A1202" t="str">
            <v>L505102-000-042</v>
          </cell>
          <cell r="B1202" t="str">
            <v>Third Party- Inst. Reb.- PLOTS PH1</v>
          </cell>
          <cell r="C1202" t="str">
            <v>INR</v>
          </cell>
          <cell r="D1202" t="str">
            <v>LIABILITIES</v>
          </cell>
          <cell r="E1202" t="str">
            <v>BALANCE SHEET</v>
          </cell>
          <cell r="F1202" t="str">
            <v/>
          </cell>
          <cell r="G1202" t="str">
            <v/>
          </cell>
          <cell r="H1202" t="str">
            <v>CURRENT LIABILITIES AND PROVISIONS</v>
          </cell>
          <cell r="I1202" t="str">
            <v>CURRENT LIABILITIES</v>
          </cell>
          <cell r="J1202" t="str">
            <v>REALISATION UNDER AGREEMENT TO SELL</v>
          </cell>
        </row>
        <row r="1203">
          <cell r="A1203" t="str">
            <v>L505102-000-043</v>
          </cell>
          <cell r="B1203" t="str">
            <v>Third Party- Inst. Reb.- PLOTS PH II</v>
          </cell>
          <cell r="C1203" t="str">
            <v>INR</v>
          </cell>
          <cell r="D1203" t="str">
            <v>LIABILITIES</v>
          </cell>
          <cell r="E1203" t="str">
            <v>BALANCE SHEET</v>
          </cell>
          <cell r="F1203" t="str">
            <v/>
          </cell>
          <cell r="G1203" t="str">
            <v/>
          </cell>
          <cell r="H1203" t="str">
            <v>CURRENT LIABILITIES AND PROVISIONS</v>
          </cell>
          <cell r="I1203" t="str">
            <v>CURRENT LIABILITIES</v>
          </cell>
          <cell r="J1203" t="str">
            <v>REALISATION UNDER AGREEMENT TO SELL</v>
          </cell>
        </row>
        <row r="1204">
          <cell r="A1204" t="str">
            <v>L505102-000-046</v>
          </cell>
          <cell r="B1204" t="str">
            <v>Third Party- Inst. Reb.- PRINCETON Est</v>
          </cell>
          <cell r="C1204" t="str">
            <v>INR</v>
          </cell>
          <cell r="D1204" t="str">
            <v>LIABILITIES</v>
          </cell>
          <cell r="E1204" t="str">
            <v>BALANCE SHEET</v>
          </cell>
          <cell r="F1204" t="str">
            <v/>
          </cell>
          <cell r="G1204" t="str">
            <v/>
          </cell>
          <cell r="H1204" t="str">
            <v>CURRENT LIABILITIES AND PROVISIONS</v>
          </cell>
          <cell r="I1204" t="str">
            <v>CURRENT LIABILITIES</v>
          </cell>
          <cell r="J1204" t="str">
            <v>REALISATION UNDER AGREEMENT TO SELL</v>
          </cell>
        </row>
        <row r="1205">
          <cell r="A1205" t="str">
            <v>L505102-000-048</v>
          </cell>
          <cell r="B1205" t="str">
            <v>Third Party- Inst. Reb.- Indpndnt Hse</v>
          </cell>
          <cell r="C1205" t="str">
            <v>INR</v>
          </cell>
          <cell r="D1205" t="str">
            <v>LIABILITIES</v>
          </cell>
          <cell r="E1205" t="str">
            <v>BALANCE SHEET</v>
          </cell>
          <cell r="F1205" t="str">
            <v/>
          </cell>
          <cell r="G1205" t="str">
            <v/>
          </cell>
          <cell r="H1205" t="str">
            <v>CURRENT LIABILITIES AND PROVISIONS</v>
          </cell>
          <cell r="I1205" t="str">
            <v>CURRENT LIABILITIES</v>
          </cell>
          <cell r="J1205" t="str">
            <v>REALISATION UNDER AGREEMENT TO SELL</v>
          </cell>
        </row>
        <row r="1206">
          <cell r="A1206" t="str">
            <v>L505102-000-049</v>
          </cell>
          <cell r="B1206" t="str">
            <v>Third Party- Inst. Reb.- REGENT HOUSES</v>
          </cell>
          <cell r="C1206" t="str">
            <v>INR</v>
          </cell>
          <cell r="D1206" t="str">
            <v>LIABILITIES</v>
          </cell>
          <cell r="E1206" t="str">
            <v>BALANCE SHEET</v>
          </cell>
          <cell r="F1206" t="str">
            <v/>
          </cell>
          <cell r="G1206" t="str">
            <v/>
          </cell>
          <cell r="H1206" t="str">
            <v>CURRENT LIABILITIES AND PROVISIONS</v>
          </cell>
          <cell r="I1206" t="str">
            <v>CURRENT LIABILITIES</v>
          </cell>
          <cell r="J1206" t="str">
            <v>REALISATION UNDER AGREEMENT TO SELL</v>
          </cell>
        </row>
        <row r="1207">
          <cell r="A1207" t="str">
            <v>L505102-000-050</v>
          </cell>
          <cell r="B1207" t="str">
            <v>Third Party- Inst. Reb.- CARLTON EST.</v>
          </cell>
          <cell r="C1207" t="str">
            <v>INR</v>
          </cell>
          <cell r="D1207" t="str">
            <v>LIABILITIES</v>
          </cell>
          <cell r="E1207" t="str">
            <v>BALANCE SHEET</v>
          </cell>
          <cell r="F1207" t="str">
            <v/>
          </cell>
          <cell r="G1207" t="str">
            <v/>
          </cell>
          <cell r="H1207" t="str">
            <v>CURRENT LIABILITIES AND PROVISIONS</v>
          </cell>
          <cell r="I1207" t="str">
            <v>CURRENT LIABILITIES</v>
          </cell>
          <cell r="J1207" t="str">
            <v>REALISATION UNDER AGREEMENT TO SELL</v>
          </cell>
        </row>
        <row r="1208">
          <cell r="A1208" t="str">
            <v>L505102-000-051</v>
          </cell>
          <cell r="B1208" t="str">
            <v>Third Party- Inst. Reb.- GARDEN VILLAS</v>
          </cell>
          <cell r="C1208" t="str">
            <v>INR</v>
          </cell>
          <cell r="D1208" t="str">
            <v>LIABILITIES</v>
          </cell>
          <cell r="E1208" t="str">
            <v>BALANCE SHEET</v>
          </cell>
          <cell r="F1208" t="str">
            <v/>
          </cell>
          <cell r="G1208" t="str">
            <v/>
          </cell>
          <cell r="H1208" t="str">
            <v>CURRENT LIABILITIES AND PROVISIONS</v>
          </cell>
          <cell r="I1208" t="str">
            <v>CURRENT LIABILITIES</v>
          </cell>
          <cell r="J1208" t="str">
            <v>REALISATION UNDER AGREEMENT TO SELL</v>
          </cell>
        </row>
        <row r="1209">
          <cell r="A1209" t="str">
            <v>L505102-000-054</v>
          </cell>
          <cell r="B1209" t="str">
            <v>Third Party- Inst. Reb.- BELVEDERE PRK</v>
          </cell>
          <cell r="C1209" t="str">
            <v>INR</v>
          </cell>
          <cell r="D1209" t="str">
            <v>LIABILITIES</v>
          </cell>
          <cell r="E1209" t="str">
            <v>BALANCE SHEET</v>
          </cell>
          <cell r="F1209" t="str">
            <v/>
          </cell>
          <cell r="G1209" t="str">
            <v/>
          </cell>
          <cell r="H1209" t="str">
            <v>CURRENT LIABILITIES AND PROVISIONS</v>
          </cell>
          <cell r="I1209" t="str">
            <v>CURRENT LIABILITIES</v>
          </cell>
          <cell r="J1209" t="str">
            <v>REALISATION UNDER AGREEMENT TO SELL</v>
          </cell>
        </row>
        <row r="1210">
          <cell r="A1210" t="str">
            <v>L505102-000-055</v>
          </cell>
          <cell r="B1210" t="str">
            <v>Third Party- Inst. Reb.- BELVEDERE TOW</v>
          </cell>
          <cell r="C1210" t="str">
            <v>INR</v>
          </cell>
          <cell r="D1210" t="str">
            <v>LIABILITIES</v>
          </cell>
          <cell r="E1210" t="str">
            <v>BALANCE SHEET</v>
          </cell>
          <cell r="F1210" t="str">
            <v/>
          </cell>
          <cell r="G1210" t="str">
            <v/>
          </cell>
          <cell r="H1210" t="str">
            <v>CURRENT LIABILITIES AND PROVISIONS</v>
          </cell>
          <cell r="I1210" t="str">
            <v>CURRENT LIABILITIES</v>
          </cell>
          <cell r="J1210" t="str">
            <v>REALISATION UNDER AGREEMENT TO SELL</v>
          </cell>
        </row>
        <row r="1211">
          <cell r="A1211" t="str">
            <v>L505102-000-056</v>
          </cell>
          <cell r="B1211" t="str">
            <v>Third Party- Inst. Reb.- DLF CITY CENT</v>
          </cell>
          <cell r="C1211" t="str">
            <v>INR</v>
          </cell>
          <cell r="D1211" t="str">
            <v>LIABILITIES</v>
          </cell>
          <cell r="E1211" t="str">
            <v>BALANCE SHEET</v>
          </cell>
          <cell r="F1211" t="str">
            <v/>
          </cell>
          <cell r="G1211" t="str">
            <v/>
          </cell>
          <cell r="H1211" t="str">
            <v>CURRENT LIABILITIES AND PROVISIONS</v>
          </cell>
          <cell r="I1211" t="str">
            <v>CURRENT LIABILITIES</v>
          </cell>
          <cell r="J1211" t="str">
            <v>REALISATION UNDER AGREEMENT TO SELL</v>
          </cell>
        </row>
        <row r="1212">
          <cell r="A1212" t="str">
            <v>L505102-000-058</v>
          </cell>
          <cell r="B1212" t="str">
            <v>Third Party- Inst. Reb.- DLF Excl Flrs</v>
          </cell>
          <cell r="C1212" t="str">
            <v>INR</v>
          </cell>
          <cell r="D1212" t="str">
            <v>LIABILITIES</v>
          </cell>
          <cell r="E1212" t="str">
            <v>BALANCE SHEET</v>
          </cell>
          <cell r="F1212" t="str">
            <v/>
          </cell>
          <cell r="G1212" t="str">
            <v/>
          </cell>
          <cell r="H1212" t="str">
            <v>CURRENT LIABILITIES AND PROVISIONS</v>
          </cell>
          <cell r="I1212" t="str">
            <v>CURRENT LIABILITIES</v>
          </cell>
          <cell r="J1212" t="str">
            <v>REALISATION UNDER AGREEMENT TO SELL</v>
          </cell>
        </row>
        <row r="1213">
          <cell r="A1213" t="str">
            <v>L505102-000-059</v>
          </cell>
          <cell r="B1213" t="str">
            <v>Third Party- Inst. Reb.- DLF MOULSARI AR</v>
          </cell>
          <cell r="C1213" t="str">
            <v>INR</v>
          </cell>
          <cell r="D1213" t="str">
            <v>LIABILITIES</v>
          </cell>
          <cell r="E1213" t="str">
            <v>BALANCE SHEET</v>
          </cell>
          <cell r="F1213" t="str">
            <v/>
          </cell>
          <cell r="G1213" t="str">
            <v/>
          </cell>
          <cell r="H1213" t="str">
            <v>CURRENT LIABILITIES AND PROVISIONS</v>
          </cell>
          <cell r="I1213" t="str">
            <v>CURRENT LIABILITIES</v>
          </cell>
          <cell r="J1213" t="str">
            <v>REALISATION UNDER AGREEMENT TO SELL</v>
          </cell>
        </row>
        <row r="1214">
          <cell r="A1214" t="str">
            <v>L505102-000-060</v>
          </cell>
          <cell r="B1214" t="str">
            <v>Third Party- Inst. Reb.- TRINITY TOWER</v>
          </cell>
          <cell r="C1214" t="str">
            <v>INR</v>
          </cell>
          <cell r="D1214" t="str">
            <v>LIABILITIES</v>
          </cell>
          <cell r="E1214" t="str">
            <v>BALANCE SHEET</v>
          </cell>
          <cell r="F1214" t="str">
            <v/>
          </cell>
          <cell r="G1214" t="str">
            <v/>
          </cell>
          <cell r="H1214" t="str">
            <v>CURRENT LIABILITIES AND PROVISIONS</v>
          </cell>
          <cell r="I1214" t="str">
            <v>CURRENT LIABILITIES</v>
          </cell>
          <cell r="J1214" t="str">
            <v>REALISATION UNDER AGREEMENT TO SELL</v>
          </cell>
        </row>
        <row r="1215">
          <cell r="A1215" t="str">
            <v>L505102-000-061</v>
          </cell>
          <cell r="B1215" t="str">
            <v>Third Party- Inst. Reb.- DLF GRAND MAL</v>
          </cell>
          <cell r="C1215" t="str">
            <v>INR</v>
          </cell>
          <cell r="D1215" t="str">
            <v>LIABILITIES</v>
          </cell>
          <cell r="E1215" t="str">
            <v>BALANCE SHEET</v>
          </cell>
          <cell r="F1215" t="str">
            <v/>
          </cell>
          <cell r="G1215" t="str">
            <v/>
          </cell>
          <cell r="H1215" t="str">
            <v>CURRENT LIABILITIES AND PROVISIONS</v>
          </cell>
          <cell r="I1215" t="str">
            <v>CURRENT LIABILITIES</v>
          </cell>
          <cell r="J1215" t="str">
            <v>REALISATION UNDER AGREEMENT TO SELL</v>
          </cell>
        </row>
        <row r="1216">
          <cell r="A1216" t="str">
            <v>L505102-000-062</v>
          </cell>
          <cell r="B1216" t="str">
            <v>Third Party- Inst. Reb.- THE ARALIAS</v>
          </cell>
          <cell r="C1216" t="str">
            <v>INR</v>
          </cell>
          <cell r="D1216" t="str">
            <v>LIABILITIES</v>
          </cell>
          <cell r="E1216" t="str">
            <v>BALANCE SHEET</v>
          </cell>
          <cell r="F1216" t="str">
            <v/>
          </cell>
          <cell r="G1216" t="str">
            <v/>
          </cell>
          <cell r="H1216" t="str">
            <v>CURRENT LIABILITIES AND PROVISIONS</v>
          </cell>
          <cell r="I1216" t="str">
            <v>CURRENT LIABILITIES</v>
          </cell>
          <cell r="J1216" t="str">
            <v>REALISATION UNDER AGREEMENT TO SELL</v>
          </cell>
        </row>
        <row r="1217">
          <cell r="A1217" t="str">
            <v>L505102-000-064</v>
          </cell>
          <cell r="B1217" t="str">
            <v>Third Party- Inst. Reb.- WESTEND Hghts</v>
          </cell>
          <cell r="C1217" t="str">
            <v>INR</v>
          </cell>
          <cell r="D1217" t="str">
            <v>LIABILITIES</v>
          </cell>
          <cell r="E1217" t="str">
            <v>BALANCE SHEET</v>
          </cell>
          <cell r="F1217" t="str">
            <v/>
          </cell>
          <cell r="G1217" t="str">
            <v/>
          </cell>
          <cell r="H1217" t="str">
            <v>CURRENT LIABILITIES AND PROVISIONS</v>
          </cell>
          <cell r="I1217" t="str">
            <v>CURRENT LIABILITIES</v>
          </cell>
          <cell r="J1217" t="str">
            <v>REALISATION UNDER AGREEMENT TO SELL</v>
          </cell>
        </row>
        <row r="1218">
          <cell r="A1218" t="str">
            <v>L505102-000-069</v>
          </cell>
          <cell r="B1218" t="str">
            <v>Third Party- Inst. Reb.- THE PINNACLE</v>
          </cell>
          <cell r="C1218" t="str">
            <v>INR</v>
          </cell>
          <cell r="D1218" t="str">
            <v>LIABILITIES</v>
          </cell>
          <cell r="E1218" t="str">
            <v>BALANCE SHEET</v>
          </cell>
          <cell r="F1218" t="str">
            <v/>
          </cell>
          <cell r="G1218" t="str">
            <v/>
          </cell>
          <cell r="H1218" t="str">
            <v>CURRENT LIABILITIES AND PROVISIONS</v>
          </cell>
          <cell r="I1218" t="str">
            <v>CURRENT LIABILITIES</v>
          </cell>
          <cell r="J1218" t="str">
            <v>REALISATION UNDER AGREEMENT TO SELL</v>
          </cell>
        </row>
        <row r="1219">
          <cell r="A1219" t="str">
            <v>L505102-000-070</v>
          </cell>
          <cell r="B1219" t="str">
            <v>Third Party- Inst. Reb.- ROYALTON TOWE</v>
          </cell>
          <cell r="C1219" t="str">
            <v>INR</v>
          </cell>
          <cell r="D1219" t="str">
            <v>LIABILITIES</v>
          </cell>
          <cell r="E1219" t="str">
            <v>BALANCE SHEET</v>
          </cell>
          <cell r="F1219" t="str">
            <v/>
          </cell>
          <cell r="G1219" t="str">
            <v/>
          </cell>
          <cell r="H1219" t="str">
            <v>CURRENT LIABILITIES AND PROVISIONS</v>
          </cell>
          <cell r="I1219" t="str">
            <v>CURRENT LIABILITIES</v>
          </cell>
          <cell r="J1219" t="str">
            <v>REALISATION UNDER AGREEMENT TO SELL</v>
          </cell>
        </row>
        <row r="1220">
          <cell r="A1220" t="str">
            <v>L505102-000-071</v>
          </cell>
          <cell r="B1220" t="str">
            <v>Third Party- Inst. Reb.- THE ICON</v>
          </cell>
          <cell r="C1220" t="str">
            <v>INR</v>
          </cell>
          <cell r="D1220" t="str">
            <v>LIABILITIES</v>
          </cell>
          <cell r="E1220" t="str">
            <v>BALANCE SHEET</v>
          </cell>
          <cell r="F1220" t="str">
            <v/>
          </cell>
          <cell r="G1220" t="str">
            <v/>
          </cell>
          <cell r="H1220" t="str">
            <v>CURRENT LIABILITIES AND PROVISIONS</v>
          </cell>
          <cell r="I1220" t="str">
            <v>CURRENT LIABILITIES</v>
          </cell>
          <cell r="J1220" t="str">
            <v>REALISATION UNDER AGREEMENT TO SELL</v>
          </cell>
        </row>
        <row r="1221">
          <cell r="A1221" t="str">
            <v>L505102-000-075</v>
          </cell>
          <cell r="B1221" t="str">
            <v>Third Party- Inst. Reb.- SUMMIT</v>
          </cell>
          <cell r="C1221" t="str">
            <v>INR</v>
          </cell>
          <cell r="D1221" t="str">
            <v>LIABILITIES</v>
          </cell>
          <cell r="E1221" t="str">
            <v>BALANCE SHEET</v>
          </cell>
          <cell r="F1221" t="str">
            <v/>
          </cell>
          <cell r="G1221" t="str">
            <v/>
          </cell>
          <cell r="H1221" t="str">
            <v>CURRENT LIABILITIES AND PROVISIONS</v>
          </cell>
          <cell r="I1221" t="str">
            <v>CURRENT LIABILITIES</v>
          </cell>
          <cell r="J1221" t="str">
            <v>REALISATION UNDER AGREEMENT TO SELL</v>
          </cell>
        </row>
        <row r="1222">
          <cell r="A1222" t="str">
            <v>L505102-000-076</v>
          </cell>
          <cell r="B1222" t="str">
            <v>Third Party- Inst. Reb.- THE COURTYARD</v>
          </cell>
          <cell r="C1222" t="str">
            <v>INR</v>
          </cell>
          <cell r="D1222" t="str">
            <v>LIABILITIES</v>
          </cell>
          <cell r="E1222" t="str">
            <v>BALANCE SHEET</v>
          </cell>
          <cell r="F1222" t="str">
            <v/>
          </cell>
          <cell r="G1222" t="str">
            <v/>
          </cell>
          <cell r="H1222" t="str">
            <v>CURRENT LIABILITIES AND PROVISIONS</v>
          </cell>
          <cell r="I1222" t="str">
            <v>CURRENT LIABILITIES</v>
          </cell>
          <cell r="J1222" t="str">
            <v>REALISATION UNDER AGREEMENT TO SELL</v>
          </cell>
        </row>
        <row r="1223">
          <cell r="A1223" t="str">
            <v>L505102-000-080</v>
          </cell>
          <cell r="B1223" t="str">
            <v>Third Party- Inst. Reb.- THE MAGNOLIAS</v>
          </cell>
          <cell r="C1223" t="str">
            <v>INR</v>
          </cell>
          <cell r="D1223" t="str">
            <v>LIABILITIES</v>
          </cell>
          <cell r="E1223" t="str">
            <v>BALANCE SHEET</v>
          </cell>
          <cell r="F1223" t="str">
            <v/>
          </cell>
          <cell r="G1223" t="str">
            <v/>
          </cell>
          <cell r="H1223" t="str">
            <v>CURRENT LIABILITIES AND PROVISIONS</v>
          </cell>
          <cell r="I1223" t="str">
            <v>CURRENT LIABILITIES</v>
          </cell>
          <cell r="J1223" t="str">
            <v>REALISATION UNDER AGREEMENT TO SELL</v>
          </cell>
        </row>
        <row r="1224">
          <cell r="A1224" t="str">
            <v>L505102-000-085</v>
          </cell>
          <cell r="B1224" t="str">
            <v>Third Party- Inst. Reb.- DLF CITY COUR</v>
          </cell>
          <cell r="C1224" t="str">
            <v>INR</v>
          </cell>
          <cell r="D1224" t="str">
            <v>LIABILITIES</v>
          </cell>
          <cell r="E1224" t="str">
            <v>BALANCE SHEET</v>
          </cell>
          <cell r="F1224" t="str">
            <v/>
          </cell>
          <cell r="G1224" t="str">
            <v/>
          </cell>
          <cell r="H1224" t="str">
            <v>CURRENT LIABILITIES AND PROVISIONS</v>
          </cell>
          <cell r="I1224" t="str">
            <v>CURRENT LIABILITIES</v>
          </cell>
          <cell r="J1224" t="str">
            <v>REALISATION UNDER AGREEMENT TO SELL</v>
          </cell>
        </row>
        <row r="1225">
          <cell r="A1225" t="str">
            <v>L505102-000-088</v>
          </cell>
          <cell r="B1225" t="str">
            <v>Third Party- Inst. Reb.- THE BELAIRE</v>
          </cell>
          <cell r="C1225" t="str">
            <v>INR</v>
          </cell>
          <cell r="D1225" t="str">
            <v>LIABILITIES</v>
          </cell>
          <cell r="E1225" t="str">
            <v>BALANCE SHEET</v>
          </cell>
          <cell r="F1225" t="str">
            <v/>
          </cell>
          <cell r="G1225" t="str">
            <v/>
          </cell>
          <cell r="H1225" t="str">
            <v>CURRENT LIABILITIES AND PROVISIONS</v>
          </cell>
          <cell r="I1225" t="str">
            <v>CURRENT LIABILITIES</v>
          </cell>
          <cell r="J1225" t="str">
            <v>REALISATION UNDER AGREEMENT TO SELL</v>
          </cell>
        </row>
        <row r="1226">
          <cell r="A1226" t="str">
            <v>L505103-000-012</v>
          </cell>
          <cell r="B1226" t="str">
            <v>Third Party- Gen Chrges- HAMILTON  Prkn</v>
          </cell>
          <cell r="C1226" t="str">
            <v>INR</v>
          </cell>
          <cell r="D1226" t="str">
            <v>LIABILITIES</v>
          </cell>
          <cell r="E1226" t="str">
            <v>BALANCE SHEET</v>
          </cell>
          <cell r="F1226" t="str">
            <v/>
          </cell>
          <cell r="G1226" t="str">
            <v/>
          </cell>
          <cell r="H1226" t="str">
            <v>CURRENT LIABILITIES AND PROVISIONS</v>
          </cell>
          <cell r="I1226" t="str">
            <v>CURRENT LIABILITIES</v>
          </cell>
          <cell r="J1226" t="str">
            <v>REALISATION UNDER AGREEMENT TO SELL</v>
          </cell>
        </row>
        <row r="1227">
          <cell r="A1227" t="str">
            <v>L505103-000-013</v>
          </cell>
          <cell r="B1227" t="str">
            <v>Third Party- Gen Chrges- HAMILTON COURT</v>
          </cell>
          <cell r="C1227" t="str">
            <v>INR</v>
          </cell>
          <cell r="D1227" t="str">
            <v>LIABILITIES</v>
          </cell>
          <cell r="E1227" t="str">
            <v>BALANCE SHEET</v>
          </cell>
          <cell r="F1227" t="str">
            <v/>
          </cell>
          <cell r="G1227" t="str">
            <v/>
          </cell>
          <cell r="H1227" t="str">
            <v>CURRENT LIABILITIES AND PROVISIONS</v>
          </cell>
          <cell r="I1227" t="str">
            <v>CURRENT LIABILITIES</v>
          </cell>
          <cell r="J1227" t="str">
            <v>REALISATION UNDER AGREEMENT TO SELL</v>
          </cell>
        </row>
        <row r="1228">
          <cell r="A1228" t="str">
            <v>L505103-000-019</v>
          </cell>
          <cell r="B1228" t="str">
            <v>Third Party- Gen Chrges- REGENCY PARK</v>
          </cell>
          <cell r="C1228" t="str">
            <v>INR</v>
          </cell>
          <cell r="D1228" t="str">
            <v>LIABILITIES</v>
          </cell>
          <cell r="E1228" t="str">
            <v>BALANCE SHEET</v>
          </cell>
          <cell r="F1228" t="str">
            <v/>
          </cell>
          <cell r="G1228" t="str">
            <v/>
          </cell>
          <cell r="H1228" t="str">
            <v>CURRENT LIABILITIES AND PROVISIONS</v>
          </cell>
          <cell r="I1228" t="str">
            <v>CURRENT LIABILITIES</v>
          </cell>
          <cell r="J1228" t="str">
            <v>REALISATION UNDER AGREEMENT TO SELL</v>
          </cell>
        </row>
        <row r="1229">
          <cell r="A1229" t="str">
            <v>L505103-000-020</v>
          </cell>
          <cell r="B1229" t="str">
            <v>Third Party- Gen Chrges- REGENCY PRK PKG</v>
          </cell>
          <cell r="C1229" t="str">
            <v>INR</v>
          </cell>
          <cell r="D1229" t="str">
            <v>LIABILITIES</v>
          </cell>
          <cell r="E1229" t="str">
            <v>BALANCE SHEET</v>
          </cell>
          <cell r="F1229" t="str">
            <v/>
          </cell>
          <cell r="G1229" t="str">
            <v/>
          </cell>
          <cell r="H1229" t="str">
            <v>CURRENT LIABILITIES AND PROVISIONS</v>
          </cell>
          <cell r="I1229" t="str">
            <v>CURRENT LIABILITIES</v>
          </cell>
          <cell r="J1229" t="str">
            <v>REALISATION UNDER AGREEMENT TO SELL</v>
          </cell>
        </row>
        <row r="1230">
          <cell r="A1230" t="str">
            <v>L505103-000-022</v>
          </cell>
          <cell r="B1230" t="str">
            <v>Third Party- Gen Chrges- RICHMOND PARK</v>
          </cell>
          <cell r="C1230" t="str">
            <v>INR</v>
          </cell>
          <cell r="D1230" t="str">
            <v>LIABILITIES</v>
          </cell>
          <cell r="E1230" t="str">
            <v>BALANCE SHEET</v>
          </cell>
          <cell r="F1230" t="str">
            <v/>
          </cell>
          <cell r="G1230" t="str">
            <v/>
          </cell>
          <cell r="H1230" t="str">
            <v>CURRENT LIABILITIES AND PROVISIONS</v>
          </cell>
          <cell r="I1230" t="str">
            <v>CURRENT LIABILITIES</v>
          </cell>
          <cell r="J1230" t="str">
            <v>REALISATION UNDER AGREEMENT TO SELL</v>
          </cell>
        </row>
        <row r="1231">
          <cell r="A1231" t="str">
            <v>L505103-000-034</v>
          </cell>
          <cell r="B1231" t="str">
            <v>Third Party- Gen Chrges- WINDSOR COURT</v>
          </cell>
          <cell r="C1231" t="str">
            <v>INR</v>
          </cell>
          <cell r="D1231" t="str">
            <v>LIABILITIES</v>
          </cell>
          <cell r="E1231" t="str">
            <v>BALANCE SHEET</v>
          </cell>
          <cell r="F1231" t="str">
            <v/>
          </cell>
          <cell r="G1231" t="str">
            <v/>
          </cell>
          <cell r="H1231" t="str">
            <v>CURRENT LIABILITIES AND PROVISIONS</v>
          </cell>
          <cell r="I1231" t="str">
            <v>CURRENT LIABILITIES</v>
          </cell>
          <cell r="J1231" t="str">
            <v>REALISATION UNDER AGREEMENT TO SELL</v>
          </cell>
        </row>
        <row r="1232">
          <cell r="A1232" t="str">
            <v>L505104-000-000</v>
          </cell>
          <cell r="B1232" t="str">
            <v>Third Party- Ext Light Fitting</v>
          </cell>
          <cell r="C1232" t="str">
            <v>INR</v>
          </cell>
          <cell r="D1232" t="str">
            <v>LIABILITIES</v>
          </cell>
          <cell r="E1232" t="str">
            <v>BALANCE SHEET</v>
          </cell>
          <cell r="F1232" t="str">
            <v/>
          </cell>
          <cell r="G1232" t="str">
            <v/>
          </cell>
          <cell r="H1232" t="str">
            <v>CURRENT LIABILITIES AND PROVISIONS</v>
          </cell>
          <cell r="I1232" t="str">
            <v>CURRENT LIABILITIES</v>
          </cell>
          <cell r="J1232" t="str">
            <v>REALISATION UNDER AGREEMENT TO SELL</v>
          </cell>
        </row>
        <row r="1233">
          <cell r="A1233" t="str">
            <v>L505104-000-001</v>
          </cell>
          <cell r="B1233" t="str">
            <v>Third Party- Ext Light Fit- ANKUR VI</v>
          </cell>
          <cell r="C1233" t="str">
            <v>INR</v>
          </cell>
          <cell r="D1233" t="str">
            <v>LIABILITIES</v>
          </cell>
          <cell r="E1233" t="str">
            <v>BALANCE SHEET</v>
          </cell>
          <cell r="F1233" t="str">
            <v/>
          </cell>
          <cell r="G1233" t="str">
            <v/>
          </cell>
          <cell r="H1233" t="str">
            <v>CURRENT LIABILITIES AND PROVISIONS</v>
          </cell>
          <cell r="I1233" t="str">
            <v>CURRENT LIABILITIES</v>
          </cell>
          <cell r="J1233" t="str">
            <v>REALISATION UNDER AGREEMENT TO SELL</v>
          </cell>
        </row>
        <row r="1234">
          <cell r="A1234" t="str">
            <v>L505104-000-006</v>
          </cell>
          <cell r="B1234" t="str">
            <v>Third Party- Ext Light Fit- CEN. ARC.</v>
          </cell>
          <cell r="C1234" t="str">
            <v>INR</v>
          </cell>
          <cell r="D1234" t="str">
            <v>LIABILITIES</v>
          </cell>
          <cell r="E1234" t="str">
            <v>BALANCE SHEET</v>
          </cell>
          <cell r="F1234" t="str">
            <v/>
          </cell>
          <cell r="G1234" t="str">
            <v/>
          </cell>
          <cell r="H1234" t="str">
            <v>CURRENT LIABILITIES AND PROVISIONS</v>
          </cell>
          <cell r="I1234" t="str">
            <v>CURRENT LIABILITIES</v>
          </cell>
          <cell r="J1234" t="str">
            <v>REALISATION UNDER AGREEMENT TO SELL</v>
          </cell>
        </row>
        <row r="1235">
          <cell r="A1235" t="str">
            <v>L505104-000-009</v>
          </cell>
          <cell r="B1235" t="str">
            <v>Third Party- Ext Light Fit- DILS. LOT</v>
          </cell>
          <cell r="C1235" t="str">
            <v>INR</v>
          </cell>
          <cell r="D1235" t="str">
            <v>LIABILITIES</v>
          </cell>
          <cell r="E1235" t="str">
            <v>BALANCE SHEET</v>
          </cell>
          <cell r="F1235" t="str">
            <v/>
          </cell>
          <cell r="G1235" t="str">
            <v/>
          </cell>
          <cell r="H1235" t="str">
            <v>CURRENT LIABILITIES AND PROVISIONS</v>
          </cell>
          <cell r="I1235" t="str">
            <v>CURRENT LIABILITIES</v>
          </cell>
          <cell r="J1235" t="str">
            <v>REALISATION UNDER AGREEMENT TO SELL</v>
          </cell>
        </row>
        <row r="1236">
          <cell r="A1236" t="str">
            <v>L505104-000-010</v>
          </cell>
          <cell r="B1236" t="str">
            <v>Third Party- Ext Light Fit-DILS. PLZ</v>
          </cell>
          <cell r="C1236" t="str">
            <v>INR</v>
          </cell>
          <cell r="D1236" t="str">
            <v>LIABILITIES</v>
          </cell>
          <cell r="E1236" t="str">
            <v>BALANCE SHEET</v>
          </cell>
          <cell r="F1236" t="str">
            <v/>
          </cell>
          <cell r="G1236" t="str">
            <v/>
          </cell>
          <cell r="H1236" t="str">
            <v>CURRENT LIABILITIES AND PROVISIONS</v>
          </cell>
          <cell r="I1236" t="str">
            <v>CURRENT LIABILITIES</v>
          </cell>
          <cell r="J1236" t="str">
            <v>REALISATION UNDER AGREEMENT TO SELL</v>
          </cell>
        </row>
        <row r="1237">
          <cell r="A1237" t="str">
            <v>L505104-000-012</v>
          </cell>
          <cell r="B1237" t="str">
            <v>Third Party- Ext Light Fit- HAMILTON PKG</v>
          </cell>
          <cell r="C1237" t="str">
            <v>INR</v>
          </cell>
          <cell r="D1237" t="str">
            <v>LIABILITIES</v>
          </cell>
          <cell r="E1237" t="str">
            <v>BALANCE SHEET</v>
          </cell>
          <cell r="F1237" t="str">
            <v/>
          </cell>
          <cell r="G1237" t="str">
            <v/>
          </cell>
          <cell r="H1237" t="str">
            <v>CURRENT LIABILITIES AND PROVISIONS</v>
          </cell>
          <cell r="I1237" t="str">
            <v>CURRENT LIABILITIES</v>
          </cell>
          <cell r="J1237" t="str">
            <v>REALISATION UNDER AGREEMENT TO SELL</v>
          </cell>
        </row>
        <row r="1238">
          <cell r="A1238" t="str">
            <v>L505104-000-014</v>
          </cell>
          <cell r="B1238" t="str">
            <v>Third Party- Ext Light Fit- NEW TOWN</v>
          </cell>
          <cell r="C1238" t="str">
            <v>INR</v>
          </cell>
          <cell r="D1238" t="str">
            <v>LIABILITIES</v>
          </cell>
          <cell r="E1238" t="str">
            <v>BALANCE SHEET</v>
          </cell>
          <cell r="F1238" t="str">
            <v/>
          </cell>
          <cell r="G1238" t="str">
            <v/>
          </cell>
          <cell r="H1238" t="str">
            <v>CURRENT LIABILITIES AND PROVISIONS</v>
          </cell>
          <cell r="I1238" t="str">
            <v>CURRENT LIABILITIES</v>
          </cell>
          <cell r="J1238" t="str">
            <v>REALISATION UNDER AGREEMENT TO SELL</v>
          </cell>
        </row>
        <row r="1239">
          <cell r="A1239" t="str">
            <v>L505104-000-017</v>
          </cell>
          <cell r="B1239" t="str">
            <v>Third Party- Ext Light Fit- QEC Ph4</v>
          </cell>
          <cell r="C1239" t="str">
            <v>INR</v>
          </cell>
          <cell r="D1239" t="str">
            <v>LIABILITIES</v>
          </cell>
          <cell r="E1239" t="str">
            <v>BALANCE SHEET</v>
          </cell>
          <cell r="F1239" t="str">
            <v/>
          </cell>
          <cell r="G1239" t="str">
            <v/>
          </cell>
          <cell r="H1239" t="str">
            <v>CURRENT LIABILITIES AND PROVISIONS</v>
          </cell>
          <cell r="I1239" t="str">
            <v>CURRENT LIABILITIES</v>
          </cell>
          <cell r="J1239" t="str">
            <v>REALISATION UNDER AGREEMENT TO SELL</v>
          </cell>
        </row>
        <row r="1240">
          <cell r="A1240" t="str">
            <v>L505104-000-019</v>
          </cell>
          <cell r="B1240" t="str">
            <v>Third Party- Ext Light Fit- REGENCY</v>
          </cell>
          <cell r="C1240" t="str">
            <v>INR</v>
          </cell>
          <cell r="D1240" t="str">
            <v>LIABILITIES</v>
          </cell>
          <cell r="E1240" t="str">
            <v>BALANCE SHEET</v>
          </cell>
          <cell r="F1240" t="str">
            <v/>
          </cell>
          <cell r="G1240" t="str">
            <v/>
          </cell>
          <cell r="H1240" t="str">
            <v>CURRENT LIABILITIES AND PROVISIONS</v>
          </cell>
          <cell r="I1240" t="str">
            <v>CURRENT LIABILITIES</v>
          </cell>
          <cell r="J1240" t="str">
            <v>REALISATION UNDER AGREEMENT TO SELL</v>
          </cell>
        </row>
        <row r="1241">
          <cell r="A1241" t="str">
            <v>L505104-000-020</v>
          </cell>
          <cell r="B1241" t="str">
            <v>Third Party- Ext Light Fit- REG. PKG</v>
          </cell>
          <cell r="C1241" t="str">
            <v>INR</v>
          </cell>
          <cell r="D1241" t="str">
            <v>LIABILITIES</v>
          </cell>
          <cell r="E1241" t="str">
            <v>BALANCE SHEET</v>
          </cell>
          <cell r="F1241" t="str">
            <v/>
          </cell>
          <cell r="G1241" t="str">
            <v/>
          </cell>
          <cell r="H1241" t="str">
            <v>CURRENT LIABILITIES AND PROVISIONS</v>
          </cell>
          <cell r="I1241" t="str">
            <v>CURRENT LIABILITIES</v>
          </cell>
          <cell r="J1241" t="str">
            <v>REALISATION UNDER AGREEMENT TO SELL</v>
          </cell>
        </row>
        <row r="1242">
          <cell r="A1242" t="str">
            <v>L505104-000-023</v>
          </cell>
          <cell r="B1242" t="str">
            <v>Third Party- Ext Light Fit- SUPER MART-2</v>
          </cell>
          <cell r="C1242" t="str">
            <v>INR</v>
          </cell>
          <cell r="D1242" t="str">
            <v>LIABILITIES</v>
          </cell>
          <cell r="E1242" t="str">
            <v>BALANCE SHEET</v>
          </cell>
          <cell r="F1242" t="str">
            <v/>
          </cell>
          <cell r="G1242" t="str">
            <v/>
          </cell>
          <cell r="H1242" t="str">
            <v>CURRENT LIABILITIES AND PROVISIONS</v>
          </cell>
          <cell r="I1242" t="str">
            <v>CURRENT LIABILITIES</v>
          </cell>
          <cell r="J1242" t="str">
            <v>REALISATION UNDER AGREEMENT TO SELL</v>
          </cell>
        </row>
        <row r="1243">
          <cell r="A1243" t="str">
            <v>L505104-000-028</v>
          </cell>
          <cell r="B1243" t="str">
            <v>Third Party- Ext Light Fit- SILVER O</v>
          </cell>
          <cell r="C1243" t="str">
            <v>INR</v>
          </cell>
          <cell r="D1243" t="str">
            <v>LIABILITIES</v>
          </cell>
          <cell r="E1243" t="str">
            <v>BALANCE SHEET</v>
          </cell>
          <cell r="F1243" t="str">
            <v/>
          </cell>
          <cell r="G1243" t="str">
            <v/>
          </cell>
          <cell r="H1243" t="str">
            <v>CURRENT LIABILITIES AND PROVISIONS</v>
          </cell>
          <cell r="I1243" t="str">
            <v>CURRENT LIABILITIES</v>
          </cell>
          <cell r="J1243" t="str">
            <v>REALISATION UNDER AGREEMENT TO SELL</v>
          </cell>
        </row>
        <row r="1244">
          <cell r="A1244" t="str">
            <v>L505104-000-029</v>
          </cell>
          <cell r="B1244" t="str">
            <v>Third Party- Ext Light Fit- SILV OAK PKG</v>
          </cell>
          <cell r="C1244" t="str">
            <v>INR</v>
          </cell>
          <cell r="D1244" t="str">
            <v>LIABILITIES</v>
          </cell>
          <cell r="E1244" t="str">
            <v>BALANCE SHEET</v>
          </cell>
          <cell r="F1244" t="str">
            <v/>
          </cell>
          <cell r="G1244" t="str">
            <v/>
          </cell>
          <cell r="H1244" t="str">
            <v>CURRENT LIABILITIES AND PROVISIONS</v>
          </cell>
          <cell r="I1244" t="str">
            <v>CURRENT LIABILITIES</v>
          </cell>
          <cell r="J1244" t="str">
            <v>REALISATION UNDER AGREEMENT TO SELL</v>
          </cell>
        </row>
        <row r="1245">
          <cell r="A1245" t="str">
            <v>L505104-000-036</v>
          </cell>
          <cell r="B1245" t="str">
            <v>Third Party- Ext Light Fit- QUTB PLA</v>
          </cell>
          <cell r="C1245" t="str">
            <v>INR</v>
          </cell>
          <cell r="D1245" t="str">
            <v>LIABILITIES</v>
          </cell>
          <cell r="E1245" t="str">
            <v>BALANCE SHEET</v>
          </cell>
          <cell r="F1245" t="str">
            <v/>
          </cell>
          <cell r="G1245" t="str">
            <v/>
          </cell>
          <cell r="H1245" t="str">
            <v>CURRENT LIABILITIES AND PROVISIONS</v>
          </cell>
          <cell r="I1245" t="str">
            <v>CURRENT LIABILITIES</v>
          </cell>
          <cell r="J1245" t="str">
            <v>REALISATION UNDER AGREEMENT TO SELL</v>
          </cell>
        </row>
        <row r="1246">
          <cell r="A1246" t="str">
            <v>L505104-000-037</v>
          </cell>
          <cell r="B1246" t="str">
            <v>Third Party- Ext Light Fit- CENTR PT</v>
          </cell>
          <cell r="C1246" t="str">
            <v>INR</v>
          </cell>
          <cell r="D1246" t="str">
            <v>LIABILITIES</v>
          </cell>
          <cell r="E1246" t="str">
            <v>BALANCE SHEET</v>
          </cell>
          <cell r="F1246" t="str">
            <v/>
          </cell>
          <cell r="G1246" t="str">
            <v/>
          </cell>
          <cell r="H1246" t="str">
            <v>CURRENT LIABILITIES AND PROVISIONS</v>
          </cell>
          <cell r="I1246" t="str">
            <v>CURRENT LIABILITIES</v>
          </cell>
          <cell r="J1246" t="str">
            <v>REALISATION UNDER AGREEMENT TO SELL</v>
          </cell>
        </row>
        <row r="1247">
          <cell r="A1247" t="str">
            <v>L505104-000-042</v>
          </cell>
          <cell r="B1247" t="str">
            <v>Third Party- Ext Light Fit- QEC I</v>
          </cell>
          <cell r="C1247" t="str">
            <v>INR</v>
          </cell>
          <cell r="D1247" t="str">
            <v>LIABILITIES</v>
          </cell>
          <cell r="E1247" t="str">
            <v>BALANCE SHEET</v>
          </cell>
          <cell r="F1247" t="str">
            <v/>
          </cell>
          <cell r="G1247" t="str">
            <v/>
          </cell>
          <cell r="H1247" t="str">
            <v>CURRENT LIABILITIES AND PROVISIONS</v>
          </cell>
          <cell r="I1247" t="str">
            <v>CURRENT LIABILITIES</v>
          </cell>
          <cell r="J1247" t="str">
            <v>REALISATION UNDER AGREEMENT TO SELL</v>
          </cell>
        </row>
        <row r="1248">
          <cell r="A1248" t="str">
            <v>L505104-000-043</v>
          </cell>
          <cell r="B1248" t="str">
            <v>Third Party- Ext Light Fit- QEC II</v>
          </cell>
          <cell r="C1248" t="str">
            <v>INR</v>
          </cell>
          <cell r="D1248" t="str">
            <v>LIABILITIES</v>
          </cell>
          <cell r="E1248" t="str">
            <v>BALANCE SHEET</v>
          </cell>
          <cell r="F1248" t="str">
            <v/>
          </cell>
          <cell r="G1248" t="str">
            <v/>
          </cell>
          <cell r="H1248" t="str">
            <v>CURRENT LIABILITIES AND PROVISIONS</v>
          </cell>
          <cell r="I1248" t="str">
            <v>CURRENT LIABILITIES</v>
          </cell>
          <cell r="J1248" t="str">
            <v>REALISATION UNDER AGREEMENT TO SELL</v>
          </cell>
        </row>
        <row r="1249">
          <cell r="A1249" t="str">
            <v>L505104-000-044</v>
          </cell>
          <cell r="B1249" t="str">
            <v>Third Party- Ext Light Fit- QEC III</v>
          </cell>
          <cell r="C1249" t="str">
            <v>INR</v>
          </cell>
          <cell r="D1249" t="str">
            <v>LIABILITIES</v>
          </cell>
          <cell r="E1249" t="str">
            <v>BALANCE SHEET</v>
          </cell>
          <cell r="F1249" t="str">
            <v/>
          </cell>
          <cell r="G1249" t="str">
            <v/>
          </cell>
          <cell r="H1249" t="str">
            <v>CURRENT LIABILITIES AND PROVISIONS</v>
          </cell>
          <cell r="I1249" t="str">
            <v>CURRENT LIABILITIES</v>
          </cell>
          <cell r="J1249" t="str">
            <v>REALISATION UNDER AGREEMENT TO SELL</v>
          </cell>
        </row>
        <row r="1250">
          <cell r="A1250" t="str">
            <v>L505105-000-000</v>
          </cell>
          <cell r="B1250" t="str">
            <v>Third Party- Fire Fighting</v>
          </cell>
          <cell r="C1250" t="str">
            <v>INR</v>
          </cell>
          <cell r="D1250" t="str">
            <v>LIABILITIES</v>
          </cell>
          <cell r="E1250" t="str">
            <v>BALANCE SHEET</v>
          </cell>
          <cell r="F1250" t="str">
            <v/>
          </cell>
          <cell r="G1250" t="str">
            <v/>
          </cell>
          <cell r="H1250" t="str">
            <v>CURRENT LIABILITIES AND PROVISIONS</v>
          </cell>
          <cell r="I1250" t="str">
            <v>CURRENT LIABILITIES</v>
          </cell>
          <cell r="J1250" t="str">
            <v>REALISATION UNDER AGREEMENT TO SELL</v>
          </cell>
        </row>
        <row r="1251">
          <cell r="A1251" t="str">
            <v>L505105-000-005</v>
          </cell>
          <cell r="B1251" t="str">
            <v>Third Party- Fire Fighting- BEVERLY PRK2</v>
          </cell>
          <cell r="C1251" t="str">
            <v>INR</v>
          </cell>
          <cell r="D1251" t="str">
            <v>LIABILITIES</v>
          </cell>
          <cell r="E1251" t="str">
            <v>BALANCE SHEET</v>
          </cell>
          <cell r="F1251" t="str">
            <v/>
          </cell>
          <cell r="G1251" t="str">
            <v/>
          </cell>
          <cell r="H1251" t="str">
            <v>CURRENT LIABILITIES AND PROVISIONS</v>
          </cell>
          <cell r="I1251" t="str">
            <v>CURRENT LIABILITIES</v>
          </cell>
          <cell r="J1251" t="str">
            <v>REALISATION UNDER AGREEMENT TO SELL</v>
          </cell>
        </row>
        <row r="1252">
          <cell r="A1252" t="str">
            <v>L505105-000-010</v>
          </cell>
          <cell r="B1252" t="str">
            <v>Third Party- Fire Fighting- DILSHAD PLAZ</v>
          </cell>
          <cell r="C1252" t="str">
            <v>INR</v>
          </cell>
          <cell r="D1252" t="str">
            <v>LIABILITIES</v>
          </cell>
          <cell r="E1252" t="str">
            <v>BALANCE SHEET</v>
          </cell>
          <cell r="F1252" t="str">
            <v/>
          </cell>
          <cell r="G1252" t="str">
            <v/>
          </cell>
          <cell r="H1252" t="str">
            <v>CURRENT LIABILITIES AND PROVISIONS</v>
          </cell>
          <cell r="I1252" t="str">
            <v>CURRENT LIABILITIES</v>
          </cell>
          <cell r="J1252" t="str">
            <v>REALISATION UNDER AGREEMENT TO SELL</v>
          </cell>
        </row>
        <row r="1253">
          <cell r="A1253" t="str">
            <v>L505105-000-013</v>
          </cell>
          <cell r="B1253" t="str">
            <v>Third Party- Fire Fighting- HAMILTON CRT</v>
          </cell>
          <cell r="C1253" t="str">
            <v>INR</v>
          </cell>
          <cell r="D1253" t="str">
            <v>LIABILITIES</v>
          </cell>
          <cell r="E1253" t="str">
            <v>BALANCE SHEET</v>
          </cell>
          <cell r="F1253" t="str">
            <v/>
          </cell>
          <cell r="G1253" t="str">
            <v/>
          </cell>
          <cell r="H1253" t="str">
            <v>CURRENT LIABILITIES AND PROVISIONS</v>
          </cell>
          <cell r="I1253" t="str">
            <v>CURRENT LIABILITIES</v>
          </cell>
          <cell r="J1253" t="str">
            <v>REALISATION UNDER AGREEMENT TO SELL</v>
          </cell>
        </row>
        <row r="1254">
          <cell r="A1254" t="str">
            <v>L505105-000-019</v>
          </cell>
          <cell r="B1254" t="str">
            <v>Third Party- Fire Fighting- REGENCY PARK</v>
          </cell>
          <cell r="C1254" t="str">
            <v>INR</v>
          </cell>
          <cell r="D1254" t="str">
            <v>LIABILITIES</v>
          </cell>
          <cell r="E1254" t="str">
            <v>BALANCE SHEET</v>
          </cell>
          <cell r="F1254" t="str">
            <v/>
          </cell>
          <cell r="G1254" t="str">
            <v/>
          </cell>
          <cell r="H1254" t="str">
            <v>CURRENT LIABILITIES AND PROVISIONS</v>
          </cell>
          <cell r="I1254" t="str">
            <v>CURRENT LIABILITIES</v>
          </cell>
          <cell r="J1254" t="str">
            <v>REALISATION UNDER AGREEMENT TO SELL</v>
          </cell>
        </row>
        <row r="1255">
          <cell r="A1255" t="str">
            <v>L505105-000-020</v>
          </cell>
          <cell r="B1255" t="str">
            <v>Third Party- Fire Fighting- REGENCY Prkn</v>
          </cell>
          <cell r="C1255" t="str">
            <v>INR</v>
          </cell>
          <cell r="D1255" t="str">
            <v>LIABILITIES</v>
          </cell>
          <cell r="E1255" t="str">
            <v>BALANCE SHEET</v>
          </cell>
          <cell r="F1255" t="str">
            <v/>
          </cell>
          <cell r="G1255" t="str">
            <v/>
          </cell>
          <cell r="H1255" t="str">
            <v>CURRENT LIABILITIES AND PROVISIONS</v>
          </cell>
          <cell r="I1255" t="str">
            <v>CURRENT LIABILITIES</v>
          </cell>
          <cell r="J1255" t="str">
            <v>REALISATION UNDER AGREEMENT TO SELL</v>
          </cell>
        </row>
        <row r="1256">
          <cell r="A1256" t="str">
            <v>L505105-000-022</v>
          </cell>
          <cell r="B1256" t="str">
            <v>Third Party- Fire Fighting- RICHMOND PRK</v>
          </cell>
          <cell r="C1256" t="str">
            <v>INR</v>
          </cell>
          <cell r="D1256" t="str">
            <v>LIABILITIES</v>
          </cell>
          <cell r="E1256" t="str">
            <v>BALANCE SHEET</v>
          </cell>
          <cell r="F1256" t="str">
            <v/>
          </cell>
          <cell r="G1256" t="str">
            <v/>
          </cell>
          <cell r="H1256" t="str">
            <v>CURRENT LIABILITIES AND PROVISIONS</v>
          </cell>
          <cell r="I1256" t="str">
            <v>CURRENT LIABILITIES</v>
          </cell>
          <cell r="J1256" t="str">
            <v>REALISATION UNDER AGREEMENT TO SELL</v>
          </cell>
        </row>
        <row r="1257">
          <cell r="A1257" t="str">
            <v>L505105-000-028</v>
          </cell>
          <cell r="B1257" t="str">
            <v>Third Party- Fire Fighting- SILVER OAKS</v>
          </cell>
          <cell r="C1257" t="str">
            <v>INR</v>
          </cell>
          <cell r="D1257" t="str">
            <v>LIABILITIES</v>
          </cell>
          <cell r="E1257" t="str">
            <v>BALANCE SHEET</v>
          </cell>
          <cell r="F1257" t="str">
            <v/>
          </cell>
          <cell r="G1257" t="str">
            <v/>
          </cell>
          <cell r="H1257" t="str">
            <v>CURRENT LIABILITIES AND PROVISIONS</v>
          </cell>
          <cell r="I1257" t="str">
            <v>CURRENT LIABILITIES</v>
          </cell>
          <cell r="J1257" t="str">
            <v>REALISATION UNDER AGREEMENT TO SELL</v>
          </cell>
        </row>
        <row r="1258">
          <cell r="A1258" t="str">
            <v>L505105-000-034</v>
          </cell>
          <cell r="B1258" t="str">
            <v>Third Party- Fire Fighting- WINDSOR CRT</v>
          </cell>
          <cell r="C1258" t="str">
            <v>INR</v>
          </cell>
          <cell r="D1258" t="str">
            <v>LIABILITIES</v>
          </cell>
          <cell r="E1258" t="str">
            <v>BALANCE SHEET</v>
          </cell>
          <cell r="F1258" t="str">
            <v/>
          </cell>
          <cell r="G1258" t="str">
            <v/>
          </cell>
          <cell r="H1258" t="str">
            <v>CURRENT LIABILITIES AND PROVISIONS</v>
          </cell>
          <cell r="I1258" t="str">
            <v>CURRENT LIABILITIES</v>
          </cell>
          <cell r="J1258" t="str">
            <v>REALISATION UNDER AGREEMENT TO SELL</v>
          </cell>
        </row>
        <row r="1259">
          <cell r="A1259" t="str">
            <v>L505106-000-015</v>
          </cell>
          <cell r="B1259" t="str">
            <v>Third Party- EDC- Old Town House</v>
          </cell>
          <cell r="C1259" t="str">
            <v>INR</v>
          </cell>
          <cell r="D1259" t="str">
            <v>LIABILITIES</v>
          </cell>
          <cell r="E1259" t="str">
            <v>BALANCE SHEET</v>
          </cell>
          <cell r="F1259" t="str">
            <v/>
          </cell>
          <cell r="G1259" t="str">
            <v/>
          </cell>
          <cell r="H1259" t="str">
            <v>CURRENT LIABILITIES AND PROVISIONS</v>
          </cell>
          <cell r="I1259" t="str">
            <v>CURRENT LIABILITIES</v>
          </cell>
          <cell r="J1259" t="str">
            <v>REALISATION UNDER AGREEMENT TO SELL</v>
          </cell>
        </row>
        <row r="1260">
          <cell r="A1260" t="str">
            <v>L505106-000-017</v>
          </cell>
          <cell r="B1260" t="str">
            <v>Third Party- EDC- QEC PH-IV</v>
          </cell>
          <cell r="C1260" t="str">
            <v>INR</v>
          </cell>
          <cell r="D1260" t="str">
            <v>LIABILITIES</v>
          </cell>
          <cell r="E1260" t="str">
            <v>BALANCE SHEET</v>
          </cell>
          <cell r="F1260" t="str">
            <v/>
          </cell>
          <cell r="G1260" t="str">
            <v/>
          </cell>
          <cell r="H1260" t="str">
            <v>CURRENT LIABILITIES AND PROVISIONS</v>
          </cell>
          <cell r="I1260" t="str">
            <v>CURRENT LIABILITIES</v>
          </cell>
          <cell r="J1260" t="str">
            <v>REALISATION UNDER AGREEMENT TO SELL</v>
          </cell>
        </row>
        <row r="1261">
          <cell r="A1261" t="str">
            <v>L505106-000-018</v>
          </cell>
          <cell r="B1261" t="str">
            <v>Third Party- EDC- QEC PH-V</v>
          </cell>
          <cell r="C1261" t="str">
            <v>INR</v>
          </cell>
          <cell r="D1261" t="str">
            <v>LIABILITIES</v>
          </cell>
          <cell r="E1261" t="str">
            <v>BALANCE SHEET</v>
          </cell>
          <cell r="F1261" t="str">
            <v/>
          </cell>
          <cell r="G1261" t="str">
            <v/>
          </cell>
          <cell r="H1261" t="str">
            <v>CURRENT LIABILITIES AND PROVISIONS</v>
          </cell>
          <cell r="I1261" t="str">
            <v>CURRENT LIABILITIES</v>
          </cell>
          <cell r="J1261" t="str">
            <v>REALISATION UNDER AGREEMENT TO SELL</v>
          </cell>
        </row>
        <row r="1262">
          <cell r="A1262" t="str">
            <v>L505106-000-024</v>
          </cell>
          <cell r="B1262" t="str">
            <v>Third Party- EDC- Shopping Mall</v>
          </cell>
          <cell r="C1262" t="str">
            <v>INR</v>
          </cell>
          <cell r="D1262" t="str">
            <v>LIABILITIES</v>
          </cell>
          <cell r="E1262" t="str">
            <v>BALANCE SHEET</v>
          </cell>
          <cell r="F1262" t="str">
            <v/>
          </cell>
          <cell r="G1262" t="str">
            <v/>
          </cell>
          <cell r="H1262" t="str">
            <v>CURRENT LIABILITIES AND PROVISIONS</v>
          </cell>
          <cell r="I1262" t="str">
            <v>CURRENT LIABILITIES</v>
          </cell>
          <cell r="J1262" t="str">
            <v>REALISATION UNDER AGREEMENT TO SELL</v>
          </cell>
        </row>
        <row r="1263">
          <cell r="A1263" t="str">
            <v>L505106-000-028</v>
          </cell>
          <cell r="B1263" t="str">
            <v>Third Party-  EDC- Silver Oaks</v>
          </cell>
          <cell r="C1263" t="str">
            <v>INR</v>
          </cell>
          <cell r="D1263" t="str">
            <v>LIABILITIES</v>
          </cell>
          <cell r="E1263" t="str">
            <v>BALANCE SHEET</v>
          </cell>
          <cell r="F1263" t="str">
            <v/>
          </cell>
          <cell r="G1263" t="str">
            <v/>
          </cell>
          <cell r="H1263" t="str">
            <v>CURRENT LIABILITIES AND PROVISIONS</v>
          </cell>
          <cell r="I1263" t="str">
            <v>CURRENT LIABILITIES</v>
          </cell>
          <cell r="J1263" t="str">
            <v>REALISATION UNDER AGREEMENT TO SELL</v>
          </cell>
        </row>
        <row r="1264">
          <cell r="A1264" t="str">
            <v>L505106-000-042</v>
          </cell>
          <cell r="B1264" t="str">
            <v>Third Party-  EDC- Plots Ph-I, II, III</v>
          </cell>
          <cell r="C1264" t="str">
            <v>INR</v>
          </cell>
          <cell r="D1264" t="str">
            <v>LIABILITIES</v>
          </cell>
          <cell r="E1264" t="str">
            <v>BALANCE SHEET</v>
          </cell>
          <cell r="F1264" t="str">
            <v/>
          </cell>
          <cell r="G1264" t="str">
            <v/>
          </cell>
          <cell r="H1264" t="str">
            <v>CURRENT LIABILITIES AND PROVISIONS</v>
          </cell>
          <cell r="I1264" t="str">
            <v>CURRENT LIABILITIES</v>
          </cell>
          <cell r="J1264" t="str">
            <v>REALISATION UNDER AGREEMENT TO SELL</v>
          </cell>
        </row>
        <row r="1265">
          <cell r="A1265" t="str">
            <v>L505106-000-102</v>
          </cell>
          <cell r="B1265" t="str">
            <v>Third Party-EDC-QEC 1,2,3</v>
          </cell>
          <cell r="C1265" t="str">
            <v>INR</v>
          </cell>
          <cell r="D1265" t="str">
            <v>LIABILITIES</v>
          </cell>
          <cell r="E1265" t="str">
            <v>BALANCE SHEET</v>
          </cell>
          <cell r="F1265" t="str">
            <v/>
          </cell>
          <cell r="G1265" t="str">
            <v/>
          </cell>
          <cell r="H1265" t="str">
            <v>CURRENT LIABILITIES AND PROVISIONS</v>
          </cell>
          <cell r="I1265" t="str">
            <v>CURRENT LIABILITIES</v>
          </cell>
          <cell r="J1265" t="str">
            <v>REALISATION UNDER AGREEMENT TO SELL</v>
          </cell>
        </row>
        <row r="1266">
          <cell r="A1266" t="str">
            <v>L506001-000-004</v>
          </cell>
          <cell r="B1266" t="str">
            <v>Contigency Deposit- BEVERLY PARK I</v>
          </cell>
          <cell r="C1266" t="str">
            <v>INR</v>
          </cell>
          <cell r="D1266" t="str">
            <v>LIABILITIES</v>
          </cell>
          <cell r="E1266" t="str">
            <v>BALANCE SHEET</v>
          </cell>
          <cell r="F1266" t="str">
            <v/>
          </cell>
          <cell r="G1266" t="str">
            <v/>
          </cell>
          <cell r="H1266" t="str">
            <v>CURRENT LIABILITIES AND PROVISIONS</v>
          </cell>
          <cell r="I1266" t="str">
            <v>CURRENT LIABILITIES</v>
          </cell>
          <cell r="J1266" t="str">
            <v>OTHER LIABILITIES</v>
          </cell>
        </row>
        <row r="1267">
          <cell r="A1267" t="str">
            <v>L506001-000-005</v>
          </cell>
          <cell r="B1267" t="str">
            <v>Contigency Deposit- BEVERLY PARK II</v>
          </cell>
          <cell r="C1267" t="str">
            <v>INR</v>
          </cell>
          <cell r="D1267" t="str">
            <v>LIABILITIES</v>
          </cell>
          <cell r="E1267" t="str">
            <v>BALANCE SHEET</v>
          </cell>
          <cell r="F1267" t="str">
            <v/>
          </cell>
          <cell r="G1267" t="str">
            <v/>
          </cell>
          <cell r="H1267" t="str">
            <v>CURRENT LIABILITIES AND PROVISIONS</v>
          </cell>
          <cell r="I1267" t="str">
            <v>CURRENT LIABILITIES</v>
          </cell>
          <cell r="J1267" t="str">
            <v>OTHER LIABILITIES</v>
          </cell>
        </row>
        <row r="1268">
          <cell r="A1268" t="str">
            <v>L506001-000-006</v>
          </cell>
          <cell r="B1268" t="str">
            <v>Contigency Deposit- CENTRAL ARCADE</v>
          </cell>
          <cell r="C1268" t="str">
            <v>INR</v>
          </cell>
          <cell r="D1268" t="str">
            <v>LIABILITIES</v>
          </cell>
          <cell r="E1268" t="str">
            <v>BALANCE SHEET</v>
          </cell>
          <cell r="F1268" t="str">
            <v/>
          </cell>
          <cell r="G1268" t="str">
            <v/>
          </cell>
          <cell r="H1268" t="str">
            <v>CURRENT LIABILITIES AND PROVISIONS</v>
          </cell>
          <cell r="I1268" t="str">
            <v>CURRENT LIABILITIES</v>
          </cell>
          <cell r="J1268" t="str">
            <v>OTHER LIABILITIES</v>
          </cell>
        </row>
        <row r="1269">
          <cell r="A1269" t="str">
            <v>L506001-000-011</v>
          </cell>
          <cell r="B1269" t="str">
            <v>Contigency Deposit- EXECUTIVE HOME</v>
          </cell>
          <cell r="C1269" t="str">
            <v>INR</v>
          </cell>
          <cell r="D1269" t="str">
            <v>LIABILITIES</v>
          </cell>
          <cell r="E1269" t="str">
            <v>BALANCE SHEET</v>
          </cell>
          <cell r="F1269" t="str">
            <v/>
          </cell>
          <cell r="G1269" t="str">
            <v/>
          </cell>
          <cell r="H1269" t="str">
            <v>CURRENT LIABILITIES AND PROVISIONS</v>
          </cell>
          <cell r="I1269" t="str">
            <v>CURRENT LIABILITIES</v>
          </cell>
          <cell r="J1269" t="str">
            <v>OTHER LIABILITIES</v>
          </cell>
        </row>
        <row r="1270">
          <cell r="A1270" t="str">
            <v>L506001-000-013</v>
          </cell>
          <cell r="B1270" t="str">
            <v>Contigency Deposit- HAMILTON COURT</v>
          </cell>
          <cell r="C1270" t="str">
            <v>INR</v>
          </cell>
          <cell r="D1270" t="str">
            <v>LIABILITIES</v>
          </cell>
          <cell r="E1270" t="str">
            <v>BALANCE SHEET</v>
          </cell>
          <cell r="F1270" t="str">
            <v/>
          </cell>
          <cell r="G1270" t="str">
            <v/>
          </cell>
          <cell r="H1270" t="str">
            <v>CURRENT LIABILITIES AND PROVISIONS</v>
          </cell>
          <cell r="I1270" t="str">
            <v>CURRENT LIABILITIES</v>
          </cell>
          <cell r="J1270" t="str">
            <v>OTHER LIABILITIES</v>
          </cell>
        </row>
        <row r="1271">
          <cell r="A1271" t="str">
            <v>L506001-000-014</v>
          </cell>
          <cell r="B1271" t="str">
            <v>Contigency Deposit- NEW TOWN HOUSE</v>
          </cell>
          <cell r="C1271" t="str">
            <v>INR</v>
          </cell>
          <cell r="D1271" t="str">
            <v>LIABILITIES</v>
          </cell>
          <cell r="E1271" t="str">
            <v>BALANCE SHEET</v>
          </cell>
          <cell r="F1271" t="str">
            <v/>
          </cell>
          <cell r="G1271" t="str">
            <v/>
          </cell>
          <cell r="H1271" t="str">
            <v>CURRENT LIABILITIES AND PROVISIONS</v>
          </cell>
          <cell r="I1271" t="str">
            <v>CURRENT LIABILITIES</v>
          </cell>
          <cell r="J1271" t="str">
            <v>OTHER LIABILITIES</v>
          </cell>
        </row>
        <row r="1272">
          <cell r="A1272" t="str">
            <v>L506001-000-015</v>
          </cell>
          <cell r="B1272" t="str">
            <v>Contigency Deposit- OLD TOWN HOUSE</v>
          </cell>
          <cell r="C1272" t="str">
            <v>INR</v>
          </cell>
          <cell r="D1272" t="str">
            <v>LIABILITIES</v>
          </cell>
          <cell r="E1272" t="str">
            <v>BALANCE SHEET</v>
          </cell>
          <cell r="F1272" t="str">
            <v/>
          </cell>
          <cell r="G1272" t="str">
            <v/>
          </cell>
          <cell r="H1272" t="str">
            <v>CURRENT LIABILITIES AND PROVISIONS</v>
          </cell>
          <cell r="I1272" t="str">
            <v>CURRENT LIABILITIES</v>
          </cell>
          <cell r="J1272" t="str">
            <v>OTHER LIABILITIES</v>
          </cell>
        </row>
        <row r="1273">
          <cell r="A1273" t="str">
            <v>L506001-000-016</v>
          </cell>
          <cell r="B1273" t="str">
            <v>Contigency Deposit- PARK-N-SHOP</v>
          </cell>
          <cell r="C1273" t="str">
            <v>INR</v>
          </cell>
          <cell r="D1273" t="str">
            <v>LIABILITIES</v>
          </cell>
          <cell r="E1273" t="str">
            <v>BALANCE SHEET</v>
          </cell>
          <cell r="F1273" t="str">
            <v/>
          </cell>
          <cell r="G1273" t="str">
            <v/>
          </cell>
          <cell r="H1273" t="str">
            <v>CURRENT LIABILITIES AND PROVISIONS</v>
          </cell>
          <cell r="I1273" t="str">
            <v>CURRENT LIABILITIES</v>
          </cell>
          <cell r="J1273" t="str">
            <v>OTHER LIABILITIES</v>
          </cell>
        </row>
        <row r="1274">
          <cell r="A1274" t="str">
            <v>L506001-000-017</v>
          </cell>
          <cell r="B1274" t="str">
            <v>Contigency Deposit- QEC PHASE-IV</v>
          </cell>
          <cell r="C1274" t="str">
            <v>INR</v>
          </cell>
          <cell r="D1274" t="str">
            <v>LIABILITIES</v>
          </cell>
          <cell r="E1274" t="str">
            <v>BALANCE SHEET</v>
          </cell>
          <cell r="F1274" t="str">
            <v/>
          </cell>
          <cell r="G1274" t="str">
            <v/>
          </cell>
          <cell r="H1274" t="str">
            <v>CURRENT LIABILITIES AND PROVISIONS</v>
          </cell>
          <cell r="I1274" t="str">
            <v>CURRENT LIABILITIES</v>
          </cell>
          <cell r="J1274" t="str">
            <v>OTHER LIABILITIES</v>
          </cell>
        </row>
        <row r="1275">
          <cell r="A1275" t="str">
            <v>L506001-000-018</v>
          </cell>
          <cell r="B1275" t="str">
            <v>Contigency Deposit- QEC PHASE-V</v>
          </cell>
          <cell r="C1275" t="str">
            <v>INR</v>
          </cell>
          <cell r="D1275" t="str">
            <v>LIABILITIES</v>
          </cell>
          <cell r="E1275" t="str">
            <v>BALANCE SHEET</v>
          </cell>
          <cell r="F1275" t="str">
            <v/>
          </cell>
          <cell r="G1275" t="str">
            <v/>
          </cell>
          <cell r="H1275" t="str">
            <v>CURRENT LIABILITIES AND PROVISIONS</v>
          </cell>
          <cell r="I1275" t="str">
            <v>CURRENT LIABILITIES</v>
          </cell>
          <cell r="J1275" t="str">
            <v>OTHER LIABILITIES</v>
          </cell>
        </row>
        <row r="1276">
          <cell r="A1276" t="str">
            <v>L506001-000-019</v>
          </cell>
          <cell r="B1276" t="str">
            <v>Contigency Deposit- REGENCY PARK</v>
          </cell>
          <cell r="C1276" t="str">
            <v>INR</v>
          </cell>
          <cell r="D1276" t="str">
            <v>LIABILITIES</v>
          </cell>
          <cell r="E1276" t="str">
            <v>BALANCE SHEET</v>
          </cell>
          <cell r="F1276" t="str">
            <v/>
          </cell>
          <cell r="G1276" t="str">
            <v/>
          </cell>
          <cell r="H1276" t="str">
            <v>CURRENT LIABILITIES AND PROVISIONS</v>
          </cell>
          <cell r="I1276" t="str">
            <v>CURRENT LIABILITIES</v>
          </cell>
          <cell r="J1276" t="str">
            <v>OTHER LIABILITIES</v>
          </cell>
        </row>
        <row r="1277">
          <cell r="A1277" t="str">
            <v>L506001-000-022</v>
          </cell>
          <cell r="B1277" t="str">
            <v>Contigency Deposit- RICHMOND PARK</v>
          </cell>
          <cell r="C1277" t="str">
            <v>INR</v>
          </cell>
          <cell r="D1277" t="str">
            <v>LIABILITIES</v>
          </cell>
          <cell r="E1277" t="str">
            <v>BALANCE SHEET</v>
          </cell>
          <cell r="F1277" t="str">
            <v/>
          </cell>
          <cell r="G1277" t="str">
            <v/>
          </cell>
          <cell r="H1277" t="str">
            <v>CURRENT LIABILITIES AND PROVISIONS</v>
          </cell>
          <cell r="I1277" t="str">
            <v>CURRENT LIABILITIES</v>
          </cell>
          <cell r="J1277" t="str">
            <v>OTHER LIABILITIES</v>
          </cell>
        </row>
        <row r="1278">
          <cell r="A1278" t="str">
            <v>L506001-000-024</v>
          </cell>
          <cell r="B1278" t="str">
            <v>Contigency Deposit- SHOPPING MALL</v>
          </cell>
          <cell r="C1278" t="str">
            <v>INR</v>
          </cell>
          <cell r="D1278" t="str">
            <v>LIABILITIES</v>
          </cell>
          <cell r="E1278" t="str">
            <v>BALANCE SHEET</v>
          </cell>
          <cell r="F1278" t="str">
            <v/>
          </cell>
          <cell r="G1278" t="str">
            <v/>
          </cell>
          <cell r="H1278" t="str">
            <v>CURRENT LIABILITIES AND PROVISIONS</v>
          </cell>
          <cell r="I1278" t="str">
            <v>CURRENT LIABILITIES</v>
          </cell>
          <cell r="J1278" t="str">
            <v>OTHER LIABILITIES</v>
          </cell>
        </row>
        <row r="1279">
          <cell r="A1279" t="str">
            <v>L506001-000-027</v>
          </cell>
          <cell r="B1279" t="str">
            <v>Contigency Deposit- STOP-N-SHOP</v>
          </cell>
          <cell r="C1279" t="str">
            <v>INR</v>
          </cell>
          <cell r="D1279" t="str">
            <v>LIABILITIES</v>
          </cell>
          <cell r="E1279" t="str">
            <v>BALANCE SHEET</v>
          </cell>
          <cell r="F1279" t="str">
            <v/>
          </cell>
          <cell r="G1279" t="str">
            <v/>
          </cell>
          <cell r="H1279" t="str">
            <v>CURRENT LIABILITIES AND PROVISIONS</v>
          </cell>
          <cell r="I1279" t="str">
            <v>CURRENT LIABILITIES</v>
          </cell>
          <cell r="J1279" t="str">
            <v>OTHER LIABILITIES</v>
          </cell>
        </row>
        <row r="1280">
          <cell r="A1280" t="str">
            <v>L506001-000-028</v>
          </cell>
          <cell r="B1280" t="str">
            <v>Contigency Deposit- SILVER OAKS</v>
          </cell>
          <cell r="C1280" t="str">
            <v>INR</v>
          </cell>
          <cell r="D1280" t="str">
            <v>LIABILITIES</v>
          </cell>
          <cell r="E1280" t="str">
            <v>BALANCE SHEET</v>
          </cell>
          <cell r="F1280" t="str">
            <v/>
          </cell>
          <cell r="G1280" t="str">
            <v/>
          </cell>
          <cell r="H1280" t="str">
            <v>CURRENT LIABILITIES AND PROVISIONS</v>
          </cell>
          <cell r="I1280" t="str">
            <v>CURRENT LIABILITIES</v>
          </cell>
          <cell r="J1280" t="str">
            <v>OTHER LIABILITIES</v>
          </cell>
        </row>
        <row r="1281">
          <cell r="A1281" t="str">
            <v>L506001-000-031</v>
          </cell>
          <cell r="B1281" t="str">
            <v>Contigency Deposit- VILLA</v>
          </cell>
          <cell r="C1281" t="str">
            <v>INR</v>
          </cell>
          <cell r="D1281" t="str">
            <v>LIABILITIES</v>
          </cell>
          <cell r="E1281" t="str">
            <v>BALANCE SHEET</v>
          </cell>
          <cell r="F1281" t="str">
            <v/>
          </cell>
          <cell r="G1281" t="str">
            <v/>
          </cell>
          <cell r="H1281" t="str">
            <v>CURRENT LIABILITIES AND PROVISIONS</v>
          </cell>
          <cell r="I1281" t="str">
            <v>CURRENT LIABILITIES</v>
          </cell>
          <cell r="J1281" t="str">
            <v>OTHER LIABILITIES</v>
          </cell>
        </row>
        <row r="1282">
          <cell r="A1282" t="str">
            <v>L506001-000-034</v>
          </cell>
          <cell r="B1282" t="str">
            <v>Contigency Deposit- WINDSOR COURT</v>
          </cell>
          <cell r="C1282" t="str">
            <v>INR</v>
          </cell>
          <cell r="D1282" t="str">
            <v>LIABILITIES</v>
          </cell>
          <cell r="E1282" t="str">
            <v>BALANCE SHEET</v>
          </cell>
          <cell r="F1282" t="str">
            <v/>
          </cell>
          <cell r="G1282" t="str">
            <v/>
          </cell>
          <cell r="H1282" t="str">
            <v>CURRENT LIABILITIES AND PROVISIONS</v>
          </cell>
          <cell r="I1282" t="str">
            <v>CURRENT LIABILITIES</v>
          </cell>
          <cell r="J1282" t="str">
            <v>OTHER LIABILITIES</v>
          </cell>
        </row>
        <row r="1283">
          <cell r="A1283" t="str">
            <v>L506001-000-036</v>
          </cell>
          <cell r="B1283" t="str">
            <v>Contigency Deposit-Qutab Plaza</v>
          </cell>
          <cell r="C1283" t="str">
            <v>INR</v>
          </cell>
          <cell r="D1283" t="str">
            <v>LIABILITIES</v>
          </cell>
          <cell r="E1283" t="str">
            <v>BALANCE SHEET</v>
          </cell>
          <cell r="F1283" t="str">
            <v/>
          </cell>
          <cell r="G1283" t="str">
            <v/>
          </cell>
          <cell r="H1283" t="str">
            <v>CURRENT LIABILITIES AND PROVISIONS</v>
          </cell>
          <cell r="I1283" t="str">
            <v>CURRENT LIABILITIES</v>
          </cell>
          <cell r="J1283" t="str">
            <v>OTHER LIABILITIES</v>
          </cell>
        </row>
        <row r="1284">
          <cell r="A1284" t="str">
            <v>L506001-000-037</v>
          </cell>
          <cell r="B1284" t="str">
            <v>Contigency Deposit- CENTRE POINT</v>
          </cell>
          <cell r="C1284" t="str">
            <v>INR</v>
          </cell>
          <cell r="D1284" t="str">
            <v>LIABILITIES</v>
          </cell>
          <cell r="E1284" t="str">
            <v>BALANCE SHEET</v>
          </cell>
          <cell r="F1284" t="str">
            <v/>
          </cell>
          <cell r="G1284" t="str">
            <v/>
          </cell>
          <cell r="H1284" t="str">
            <v>CURRENT LIABILITIES AND PROVISIONS</v>
          </cell>
          <cell r="I1284" t="str">
            <v>CURRENT LIABILITIES</v>
          </cell>
          <cell r="J1284" t="str">
            <v>OTHER LIABILITIES</v>
          </cell>
        </row>
        <row r="1285">
          <cell r="A1285" t="str">
            <v>L506001-000-042</v>
          </cell>
          <cell r="B1285" t="str">
            <v>Contigency Deposit- PLOTS(PH-I,II,III)</v>
          </cell>
          <cell r="C1285" t="str">
            <v>INR</v>
          </cell>
          <cell r="D1285" t="str">
            <v>LIABILITIES</v>
          </cell>
          <cell r="E1285" t="str">
            <v>BALANCE SHEET</v>
          </cell>
          <cell r="F1285" t="str">
            <v/>
          </cell>
          <cell r="G1285" t="str">
            <v/>
          </cell>
          <cell r="H1285" t="str">
            <v>CURRENT LIABILITIES AND PROVISIONS</v>
          </cell>
          <cell r="I1285" t="str">
            <v>CURRENT LIABILITIES</v>
          </cell>
          <cell r="J1285" t="str">
            <v>OTHER LIABILITIES</v>
          </cell>
        </row>
        <row r="1286">
          <cell r="A1286" t="str">
            <v>L506001-000-047</v>
          </cell>
          <cell r="B1286" t="str">
            <v>Contigency Deposit- GROUP HOUSING</v>
          </cell>
          <cell r="C1286" t="str">
            <v>INR</v>
          </cell>
          <cell r="D1286" t="str">
            <v>LIABILITIES</v>
          </cell>
          <cell r="E1286" t="str">
            <v>BALANCE SHEET</v>
          </cell>
          <cell r="F1286" t="str">
            <v/>
          </cell>
          <cell r="G1286" t="str">
            <v/>
          </cell>
          <cell r="H1286" t="str">
            <v>CURRENT LIABILITIES AND PROVISIONS</v>
          </cell>
          <cell r="I1286" t="str">
            <v>CURRENT LIABILITIES</v>
          </cell>
          <cell r="J1286" t="str">
            <v>OTHER LIABILITIES</v>
          </cell>
        </row>
        <row r="1287">
          <cell r="A1287" t="str">
            <v>L506001-000-048</v>
          </cell>
          <cell r="B1287" t="str">
            <v>Contigency Deposit- INDEPENDENT HOUSE</v>
          </cell>
          <cell r="C1287" t="str">
            <v>INR</v>
          </cell>
          <cell r="D1287" t="str">
            <v>LIABILITIES</v>
          </cell>
          <cell r="E1287" t="str">
            <v>BALANCE SHEET</v>
          </cell>
          <cell r="F1287" t="str">
            <v/>
          </cell>
          <cell r="G1287" t="str">
            <v/>
          </cell>
          <cell r="H1287" t="str">
            <v>CURRENT LIABILITIES AND PROVISIONS</v>
          </cell>
          <cell r="I1287" t="str">
            <v>CURRENT LIABILITIES</v>
          </cell>
          <cell r="J1287" t="str">
            <v>OTHER LIABILITIES</v>
          </cell>
        </row>
        <row r="1288">
          <cell r="A1288" t="str">
            <v>L506001-000-102</v>
          </cell>
          <cell r="B1288" t="str">
            <v>Contigency Deposit-QEC 1,2,3</v>
          </cell>
          <cell r="C1288" t="str">
            <v>INR</v>
          </cell>
          <cell r="D1288" t="str">
            <v>LIABILITIES</v>
          </cell>
          <cell r="E1288" t="str">
            <v>BALANCE SHEET</v>
          </cell>
          <cell r="F1288" t="str">
            <v/>
          </cell>
          <cell r="G1288" t="str">
            <v/>
          </cell>
          <cell r="H1288" t="str">
            <v>CURRENT LIABILITIES AND PROVISIONS</v>
          </cell>
          <cell r="I1288" t="str">
            <v>CURRENT LIABILITIES</v>
          </cell>
          <cell r="J1288" t="str">
            <v>OTHER LIABILITIES</v>
          </cell>
        </row>
        <row r="1289">
          <cell r="A1289" t="str">
            <v>L506001-000-105</v>
          </cell>
          <cell r="B1289" t="str">
            <v>Contigency Deposit- NILGIRI CONTGENCY</v>
          </cell>
          <cell r="C1289" t="str">
            <v>INR</v>
          </cell>
          <cell r="D1289" t="str">
            <v>LIABILITIES</v>
          </cell>
          <cell r="E1289" t="str">
            <v>BALANCE SHEET</v>
          </cell>
          <cell r="F1289" t="str">
            <v/>
          </cell>
          <cell r="G1289" t="str">
            <v/>
          </cell>
          <cell r="H1289" t="str">
            <v>CURRENT LIABILITIES AND PROVISIONS</v>
          </cell>
          <cell r="I1289" t="str">
            <v>CURRENT LIABILITIES</v>
          </cell>
          <cell r="J1289" t="str">
            <v>OTHER LIABILITIES</v>
          </cell>
        </row>
        <row r="1290">
          <cell r="A1290" t="str">
            <v>L506001-000-934</v>
          </cell>
          <cell r="B1290" t="str">
            <v>Contigency Deposit-QEC PLOTS</v>
          </cell>
          <cell r="C1290" t="str">
            <v>INR</v>
          </cell>
          <cell r="D1290" t="str">
            <v>LIABILITIES</v>
          </cell>
          <cell r="E1290" t="str">
            <v>BALANCE SHEET</v>
          </cell>
          <cell r="F1290" t="str">
            <v/>
          </cell>
          <cell r="G1290" t="str">
            <v/>
          </cell>
          <cell r="H1290" t="str">
            <v>CURRENT LIABILITIES AND PROVISIONS</v>
          </cell>
          <cell r="I1290" t="str">
            <v>CURRENT LIABILITIES</v>
          </cell>
          <cell r="J1290" t="str">
            <v>OTHER LIABILITIES</v>
          </cell>
        </row>
        <row r="1291">
          <cell r="A1291" t="str">
            <v>L506002-000-000</v>
          </cell>
          <cell r="B1291" t="str">
            <v>Ifms(Security)</v>
          </cell>
          <cell r="C1291" t="str">
            <v>INR</v>
          </cell>
          <cell r="D1291" t="str">
            <v>LIABILITIES</v>
          </cell>
          <cell r="E1291" t="str">
            <v>BALANCE SHEET</v>
          </cell>
          <cell r="F1291" t="str">
            <v/>
          </cell>
          <cell r="G1291" t="str">
            <v/>
          </cell>
          <cell r="H1291" t="str">
            <v>CURRENT LIABILITIES AND PROVISIONS</v>
          </cell>
          <cell r="I1291" t="str">
            <v>CURRENT LIABILITIES</v>
          </cell>
          <cell r="J1291" t="str">
            <v>OTHER LIABILITIES</v>
          </cell>
        </row>
        <row r="1292">
          <cell r="A1292" t="str">
            <v>L506002-000-001</v>
          </cell>
          <cell r="B1292" t="str">
            <v>Ifms(Security)- ANKUR VIHAR</v>
          </cell>
          <cell r="C1292" t="str">
            <v>INR</v>
          </cell>
          <cell r="D1292" t="str">
            <v>LIABILITIES</v>
          </cell>
          <cell r="E1292" t="str">
            <v>BALANCE SHEET</v>
          </cell>
          <cell r="F1292" t="str">
            <v/>
          </cell>
          <cell r="G1292" t="str">
            <v/>
          </cell>
          <cell r="H1292" t="str">
            <v>CURRENT LIABILITIES AND PROVISIONS</v>
          </cell>
          <cell r="I1292" t="str">
            <v>CURRENT LIABILITIES</v>
          </cell>
          <cell r="J1292" t="str">
            <v>OTHER LIABILITIES</v>
          </cell>
        </row>
        <row r="1293">
          <cell r="A1293" t="str">
            <v>L506002-000-004</v>
          </cell>
          <cell r="B1293" t="str">
            <v>Ifms(Security)- BEVERLY PARK-I</v>
          </cell>
          <cell r="C1293" t="str">
            <v>INR</v>
          </cell>
          <cell r="D1293" t="str">
            <v>LIABILITIES</v>
          </cell>
          <cell r="E1293" t="str">
            <v>BALANCE SHEET</v>
          </cell>
          <cell r="F1293" t="str">
            <v/>
          </cell>
          <cell r="G1293" t="str">
            <v/>
          </cell>
          <cell r="H1293" t="str">
            <v>CURRENT LIABILITIES AND PROVISIONS</v>
          </cell>
          <cell r="I1293" t="str">
            <v>CURRENT LIABILITIES</v>
          </cell>
          <cell r="J1293" t="str">
            <v>OTHER LIABILITIES</v>
          </cell>
        </row>
        <row r="1294">
          <cell r="A1294" t="str">
            <v>L506002-000-005</v>
          </cell>
          <cell r="B1294" t="str">
            <v>Ifms(Security)- BEVERLY PARK-II</v>
          </cell>
          <cell r="C1294" t="str">
            <v>INR</v>
          </cell>
          <cell r="D1294" t="str">
            <v>LIABILITIES</v>
          </cell>
          <cell r="E1294" t="str">
            <v>BALANCE SHEET</v>
          </cell>
          <cell r="F1294" t="str">
            <v/>
          </cell>
          <cell r="G1294" t="str">
            <v/>
          </cell>
          <cell r="H1294" t="str">
            <v>CURRENT LIABILITIES AND PROVISIONS</v>
          </cell>
          <cell r="I1294" t="str">
            <v>CURRENT LIABILITIES</v>
          </cell>
          <cell r="J1294" t="str">
            <v>OTHER LIABILITIES</v>
          </cell>
        </row>
        <row r="1295">
          <cell r="A1295" t="str">
            <v>L506002-000-006</v>
          </cell>
          <cell r="B1295" t="str">
            <v>Ifms(Security)- CENTRAL ARCADE</v>
          </cell>
          <cell r="C1295" t="str">
            <v>INR</v>
          </cell>
          <cell r="D1295" t="str">
            <v>LIABILITIES</v>
          </cell>
          <cell r="E1295" t="str">
            <v>BALANCE SHEET</v>
          </cell>
          <cell r="F1295" t="str">
            <v/>
          </cell>
          <cell r="G1295" t="str">
            <v/>
          </cell>
          <cell r="H1295" t="str">
            <v>CURRENT LIABILITIES AND PROVISIONS</v>
          </cell>
          <cell r="I1295" t="str">
            <v>CURRENT LIABILITIES</v>
          </cell>
          <cell r="J1295" t="str">
            <v>OTHER LIABILITIES</v>
          </cell>
        </row>
        <row r="1296">
          <cell r="A1296" t="str">
            <v>L506002-000-008</v>
          </cell>
          <cell r="B1296" t="str">
            <v>Ifms(Security)- CORPORATE PARK</v>
          </cell>
          <cell r="C1296" t="str">
            <v>INR</v>
          </cell>
          <cell r="D1296" t="str">
            <v>LIABILITIES</v>
          </cell>
          <cell r="E1296" t="str">
            <v>BALANCE SHEET</v>
          </cell>
          <cell r="F1296" t="str">
            <v/>
          </cell>
          <cell r="G1296" t="str">
            <v/>
          </cell>
          <cell r="H1296" t="str">
            <v>CURRENT LIABILITIES AND PROVISIONS</v>
          </cell>
          <cell r="I1296" t="str">
            <v>CURRENT LIABILITIES</v>
          </cell>
          <cell r="J1296" t="str">
            <v>OTHER LIABILITIES</v>
          </cell>
        </row>
        <row r="1297">
          <cell r="A1297" t="str">
            <v>L506002-000-010</v>
          </cell>
          <cell r="B1297" t="str">
            <v>Ifms(Security)- DILSHAD PLAZA</v>
          </cell>
          <cell r="C1297" t="str">
            <v>INR</v>
          </cell>
          <cell r="D1297" t="str">
            <v>LIABILITIES</v>
          </cell>
          <cell r="E1297" t="str">
            <v>BALANCE SHEET</v>
          </cell>
          <cell r="F1297" t="str">
            <v/>
          </cell>
          <cell r="G1297" t="str">
            <v/>
          </cell>
          <cell r="H1297" t="str">
            <v>CURRENT LIABILITIES AND PROVISIONS</v>
          </cell>
          <cell r="I1297" t="str">
            <v>CURRENT LIABILITIES</v>
          </cell>
          <cell r="J1297" t="str">
            <v>OTHER LIABILITIES</v>
          </cell>
        </row>
        <row r="1298">
          <cell r="A1298" t="str">
            <v>L506002-000-011</v>
          </cell>
          <cell r="B1298" t="str">
            <v>Ifms(Security)- EXECUTIVE HOME</v>
          </cell>
          <cell r="C1298" t="str">
            <v>INR</v>
          </cell>
          <cell r="D1298" t="str">
            <v>LIABILITIES</v>
          </cell>
          <cell r="E1298" t="str">
            <v>BALANCE SHEET</v>
          </cell>
          <cell r="F1298" t="str">
            <v/>
          </cell>
          <cell r="G1298" t="str">
            <v/>
          </cell>
          <cell r="H1298" t="str">
            <v>CURRENT LIABILITIES AND PROVISIONS</v>
          </cell>
          <cell r="I1298" t="str">
            <v>CURRENT LIABILITIES</v>
          </cell>
          <cell r="J1298" t="str">
            <v>OTHER LIABILITIES</v>
          </cell>
        </row>
        <row r="1299">
          <cell r="A1299" t="str">
            <v>L506002-000-014</v>
          </cell>
          <cell r="B1299" t="str">
            <v>Ifms(Security)- NEW TOWN HOUSE</v>
          </cell>
          <cell r="C1299" t="str">
            <v>INR</v>
          </cell>
          <cell r="D1299" t="str">
            <v>LIABILITIES</v>
          </cell>
          <cell r="E1299" t="str">
            <v>BALANCE SHEET</v>
          </cell>
          <cell r="F1299" t="str">
            <v/>
          </cell>
          <cell r="G1299" t="str">
            <v/>
          </cell>
          <cell r="H1299" t="str">
            <v>CURRENT LIABILITIES AND PROVISIONS</v>
          </cell>
          <cell r="I1299" t="str">
            <v>CURRENT LIABILITIES</v>
          </cell>
          <cell r="J1299" t="str">
            <v>OTHER LIABILITIES</v>
          </cell>
        </row>
        <row r="1300">
          <cell r="A1300" t="str">
            <v>L506002-000-015</v>
          </cell>
          <cell r="B1300" t="str">
            <v>Ifms(Security)- OLD TOWN HOUSE</v>
          </cell>
          <cell r="C1300" t="str">
            <v>INR</v>
          </cell>
          <cell r="D1300" t="str">
            <v>LIABILITIES</v>
          </cell>
          <cell r="E1300" t="str">
            <v>BALANCE SHEET</v>
          </cell>
          <cell r="F1300" t="str">
            <v/>
          </cell>
          <cell r="G1300" t="str">
            <v/>
          </cell>
          <cell r="H1300" t="str">
            <v>CURRENT LIABILITIES AND PROVISIONS</v>
          </cell>
          <cell r="I1300" t="str">
            <v>CURRENT LIABILITIES</v>
          </cell>
          <cell r="J1300" t="str">
            <v>OTHER LIABILITIES</v>
          </cell>
        </row>
        <row r="1301">
          <cell r="A1301" t="str">
            <v>L506002-000-016</v>
          </cell>
          <cell r="B1301" t="str">
            <v>Ifms(Security)- PARK-N-SHOP</v>
          </cell>
          <cell r="C1301" t="str">
            <v>INR</v>
          </cell>
          <cell r="D1301" t="str">
            <v>LIABILITIES</v>
          </cell>
          <cell r="E1301" t="str">
            <v>BALANCE SHEET</v>
          </cell>
          <cell r="F1301" t="str">
            <v/>
          </cell>
          <cell r="G1301" t="str">
            <v/>
          </cell>
          <cell r="H1301" t="str">
            <v>CURRENT LIABILITIES AND PROVISIONS</v>
          </cell>
          <cell r="I1301" t="str">
            <v>CURRENT LIABILITIES</v>
          </cell>
          <cell r="J1301" t="str">
            <v>OTHER LIABILITIES</v>
          </cell>
        </row>
        <row r="1302">
          <cell r="A1302" t="str">
            <v>L506002-000-017</v>
          </cell>
          <cell r="B1302" t="str">
            <v>Ifms(Security)- QEC PHASE-IV</v>
          </cell>
          <cell r="C1302" t="str">
            <v>INR</v>
          </cell>
          <cell r="D1302" t="str">
            <v>LIABILITIES</v>
          </cell>
          <cell r="E1302" t="str">
            <v>BALANCE SHEET</v>
          </cell>
          <cell r="F1302" t="str">
            <v/>
          </cell>
          <cell r="G1302" t="str">
            <v/>
          </cell>
          <cell r="H1302" t="str">
            <v>CURRENT LIABILITIES AND PROVISIONS</v>
          </cell>
          <cell r="I1302" t="str">
            <v>CURRENT LIABILITIES</v>
          </cell>
          <cell r="J1302" t="str">
            <v>OTHER LIABILITIES</v>
          </cell>
        </row>
        <row r="1303">
          <cell r="A1303" t="str">
            <v>L506002-000-018</v>
          </cell>
          <cell r="B1303" t="str">
            <v>Ifms(Security)- QEC PHASE-V</v>
          </cell>
          <cell r="C1303" t="str">
            <v>INR</v>
          </cell>
          <cell r="D1303" t="str">
            <v>LIABILITIES</v>
          </cell>
          <cell r="E1303" t="str">
            <v>BALANCE SHEET</v>
          </cell>
          <cell r="F1303" t="str">
            <v/>
          </cell>
          <cell r="G1303" t="str">
            <v/>
          </cell>
          <cell r="H1303" t="str">
            <v>CURRENT LIABILITIES AND PROVISIONS</v>
          </cell>
          <cell r="I1303" t="str">
            <v>CURRENT LIABILITIES</v>
          </cell>
          <cell r="J1303" t="str">
            <v>OTHER LIABILITIES</v>
          </cell>
        </row>
        <row r="1304">
          <cell r="A1304" t="str">
            <v>L506002-000-024</v>
          </cell>
          <cell r="B1304" t="str">
            <v>Ifms(Security)- SHOPPING MALL</v>
          </cell>
          <cell r="C1304" t="str">
            <v>INR</v>
          </cell>
          <cell r="D1304" t="str">
            <v>LIABILITIES</v>
          </cell>
          <cell r="E1304" t="str">
            <v>BALANCE SHEET</v>
          </cell>
          <cell r="F1304" t="str">
            <v/>
          </cell>
          <cell r="G1304" t="str">
            <v/>
          </cell>
          <cell r="H1304" t="str">
            <v>CURRENT LIABILITIES AND PROVISIONS</v>
          </cell>
          <cell r="I1304" t="str">
            <v>CURRENT LIABILITIES</v>
          </cell>
          <cell r="J1304" t="str">
            <v>OTHER LIABILITIES</v>
          </cell>
        </row>
        <row r="1305">
          <cell r="A1305" t="str">
            <v>L506002-000-027</v>
          </cell>
          <cell r="B1305" t="str">
            <v>Ifms(Security)- STOP-N-SHOP</v>
          </cell>
          <cell r="C1305" t="str">
            <v>INR</v>
          </cell>
          <cell r="D1305" t="str">
            <v>LIABILITIES</v>
          </cell>
          <cell r="E1305" t="str">
            <v>BALANCE SHEET</v>
          </cell>
          <cell r="F1305" t="str">
            <v/>
          </cell>
          <cell r="G1305" t="str">
            <v/>
          </cell>
          <cell r="H1305" t="str">
            <v>CURRENT LIABILITIES AND PROVISIONS</v>
          </cell>
          <cell r="I1305" t="str">
            <v>CURRENT LIABILITIES</v>
          </cell>
          <cell r="J1305" t="str">
            <v>OTHER LIABILITIES</v>
          </cell>
        </row>
        <row r="1306">
          <cell r="A1306" t="str">
            <v>L506002-000-028</v>
          </cell>
          <cell r="B1306" t="str">
            <v>Ifms(Security)- SILVER OAKS</v>
          </cell>
          <cell r="C1306" t="str">
            <v>INR</v>
          </cell>
          <cell r="D1306" t="str">
            <v>LIABILITIES</v>
          </cell>
          <cell r="E1306" t="str">
            <v>BALANCE SHEET</v>
          </cell>
          <cell r="F1306" t="str">
            <v/>
          </cell>
          <cell r="G1306" t="str">
            <v/>
          </cell>
          <cell r="H1306" t="str">
            <v>CURRENT LIABILITIES AND PROVISIONS</v>
          </cell>
          <cell r="I1306" t="str">
            <v>CURRENT LIABILITIES</v>
          </cell>
          <cell r="J1306" t="str">
            <v>OTHER LIABILITIES</v>
          </cell>
        </row>
        <row r="1307">
          <cell r="A1307" t="str">
            <v>L506002-000-030</v>
          </cell>
          <cell r="B1307" t="str">
            <v>Ifms(Security)- SPRING FIELD</v>
          </cell>
          <cell r="C1307" t="str">
            <v>INR</v>
          </cell>
          <cell r="D1307" t="str">
            <v>LIABILITIES</v>
          </cell>
          <cell r="E1307" t="str">
            <v>BALANCE SHEET</v>
          </cell>
          <cell r="F1307" t="str">
            <v/>
          </cell>
          <cell r="G1307" t="str">
            <v/>
          </cell>
          <cell r="H1307" t="str">
            <v>CURRENT LIABILITIES AND PROVISIONS</v>
          </cell>
          <cell r="I1307" t="str">
            <v>CURRENT LIABILITIES</v>
          </cell>
          <cell r="J1307" t="str">
            <v>OTHER LIABILITIES</v>
          </cell>
        </row>
        <row r="1308">
          <cell r="A1308" t="str">
            <v>L506002-000-031</v>
          </cell>
          <cell r="B1308" t="str">
            <v>Ifms(Security)- VILLA</v>
          </cell>
          <cell r="C1308" t="str">
            <v>INR</v>
          </cell>
          <cell r="D1308" t="str">
            <v>LIABILITIES</v>
          </cell>
          <cell r="E1308" t="str">
            <v>BALANCE SHEET</v>
          </cell>
          <cell r="F1308" t="str">
            <v/>
          </cell>
          <cell r="G1308" t="str">
            <v/>
          </cell>
          <cell r="H1308" t="str">
            <v>CURRENT LIABILITIES AND PROVISIONS</v>
          </cell>
          <cell r="I1308" t="str">
            <v>CURRENT LIABILITIES</v>
          </cell>
          <cell r="J1308" t="str">
            <v>OTHER LIABILITIES</v>
          </cell>
        </row>
        <row r="1309">
          <cell r="A1309" t="str">
            <v>L506002-000-038</v>
          </cell>
          <cell r="B1309" t="str">
            <v>Ifms(Security)- FARIDABAD PLOTS</v>
          </cell>
          <cell r="C1309" t="str">
            <v>INR</v>
          </cell>
          <cell r="D1309" t="str">
            <v>LIABILITIES</v>
          </cell>
          <cell r="E1309" t="str">
            <v>BALANCE SHEET</v>
          </cell>
          <cell r="F1309" t="str">
            <v/>
          </cell>
          <cell r="G1309" t="str">
            <v/>
          </cell>
          <cell r="H1309" t="str">
            <v>CURRENT LIABILITIES AND PROVISIONS</v>
          </cell>
          <cell r="I1309" t="str">
            <v>CURRENT LIABILITIES</v>
          </cell>
          <cell r="J1309" t="str">
            <v>OTHER LIABILITIES</v>
          </cell>
        </row>
        <row r="1310">
          <cell r="A1310" t="str">
            <v>L506002-000-042</v>
          </cell>
          <cell r="B1310" t="str">
            <v>Ifms(Security)- PLOTS(PHASE-I,II,III)</v>
          </cell>
          <cell r="C1310" t="str">
            <v>INR</v>
          </cell>
          <cell r="D1310" t="str">
            <v>LIABILITIES</v>
          </cell>
          <cell r="E1310" t="str">
            <v>BALANCE SHEET</v>
          </cell>
          <cell r="F1310" t="str">
            <v/>
          </cell>
          <cell r="G1310" t="str">
            <v/>
          </cell>
          <cell r="H1310" t="str">
            <v>CURRENT LIABILITIES AND PROVISIONS</v>
          </cell>
          <cell r="I1310" t="str">
            <v>CURRENT LIABILITIES</v>
          </cell>
          <cell r="J1310" t="str">
            <v>OTHER LIABILITIES</v>
          </cell>
        </row>
        <row r="1311">
          <cell r="A1311" t="str">
            <v>L506002-000-047</v>
          </cell>
          <cell r="B1311" t="str">
            <v>Ifms(Security)- GROUP HOUSING</v>
          </cell>
          <cell r="C1311" t="str">
            <v>INR</v>
          </cell>
          <cell r="D1311" t="str">
            <v>LIABILITIES</v>
          </cell>
          <cell r="E1311" t="str">
            <v>BALANCE SHEET</v>
          </cell>
          <cell r="F1311" t="str">
            <v/>
          </cell>
          <cell r="G1311" t="str">
            <v/>
          </cell>
          <cell r="H1311" t="str">
            <v>CURRENT LIABILITIES AND PROVISIONS</v>
          </cell>
          <cell r="I1311" t="str">
            <v>CURRENT LIABILITIES</v>
          </cell>
          <cell r="J1311" t="str">
            <v>OTHER LIABILITIES</v>
          </cell>
        </row>
        <row r="1312">
          <cell r="A1312" t="str">
            <v>L506002-000-048</v>
          </cell>
          <cell r="B1312" t="str">
            <v>Ifms(Security)- INDEPENDENT HOUSE</v>
          </cell>
          <cell r="C1312" t="str">
            <v>INR</v>
          </cell>
          <cell r="D1312" t="str">
            <v>LIABILITIES</v>
          </cell>
          <cell r="E1312" t="str">
            <v>BALANCE SHEET</v>
          </cell>
          <cell r="F1312" t="str">
            <v/>
          </cell>
          <cell r="G1312" t="str">
            <v/>
          </cell>
          <cell r="H1312" t="str">
            <v>CURRENT LIABILITIES AND PROVISIONS</v>
          </cell>
          <cell r="I1312" t="str">
            <v>CURRENT LIABILITIES</v>
          </cell>
          <cell r="J1312" t="str">
            <v>OTHER LIABILITIES</v>
          </cell>
        </row>
        <row r="1313">
          <cell r="A1313" t="str">
            <v>L506002-000-058</v>
          </cell>
          <cell r="B1313" t="str">
            <v>Ifms(Security)- EXECLUSIVE FLOORS</v>
          </cell>
          <cell r="C1313" t="str">
            <v>INR</v>
          </cell>
          <cell r="D1313" t="str">
            <v>LIABILITIES</v>
          </cell>
          <cell r="E1313" t="str">
            <v>BALANCE SHEET</v>
          </cell>
          <cell r="F1313" t="str">
            <v/>
          </cell>
          <cell r="G1313" t="str">
            <v/>
          </cell>
          <cell r="H1313" t="str">
            <v>CURRENT LIABILITIES AND PROVISIONS</v>
          </cell>
          <cell r="I1313" t="str">
            <v>CURRENT LIABILITIES</v>
          </cell>
          <cell r="J1313" t="str">
            <v>OTHER LIABILITIES</v>
          </cell>
        </row>
        <row r="1314">
          <cell r="A1314" t="str">
            <v>L506002-000-099</v>
          </cell>
          <cell r="B1314" t="str">
            <v>Ifms(Security)- INSTITUTIONAL SITES</v>
          </cell>
          <cell r="C1314" t="str">
            <v>INR</v>
          </cell>
          <cell r="D1314" t="str">
            <v>LIABILITIES</v>
          </cell>
          <cell r="E1314" t="str">
            <v>BALANCE SHEET</v>
          </cell>
          <cell r="F1314" t="str">
            <v/>
          </cell>
          <cell r="G1314" t="str">
            <v/>
          </cell>
          <cell r="H1314" t="str">
            <v>CURRENT LIABILITIES AND PROVISIONS</v>
          </cell>
          <cell r="I1314" t="str">
            <v>CURRENT LIABILITIES</v>
          </cell>
          <cell r="J1314" t="str">
            <v>OTHER LIABILITIES</v>
          </cell>
        </row>
        <row r="1315">
          <cell r="A1315" t="str">
            <v>L506002-000-101</v>
          </cell>
          <cell r="B1315" t="str">
            <v>Ifms(Security)- LIG/EWS</v>
          </cell>
          <cell r="C1315" t="str">
            <v>INR</v>
          </cell>
          <cell r="D1315" t="str">
            <v>LIABILITIES</v>
          </cell>
          <cell r="E1315" t="str">
            <v>BALANCE SHEET</v>
          </cell>
          <cell r="F1315" t="str">
            <v/>
          </cell>
          <cell r="G1315" t="str">
            <v/>
          </cell>
          <cell r="H1315" t="str">
            <v>CURRENT LIABILITIES AND PROVISIONS</v>
          </cell>
          <cell r="I1315" t="str">
            <v>CURRENT LIABILITIES</v>
          </cell>
          <cell r="J1315" t="str">
            <v>OTHER LIABILITIES</v>
          </cell>
        </row>
        <row r="1316">
          <cell r="A1316" t="str">
            <v>L506002-000-106</v>
          </cell>
          <cell r="B1316" t="str">
            <v>Ifms(Security)- MARUTI HOUSING SECURITY</v>
          </cell>
          <cell r="C1316" t="str">
            <v>INR</v>
          </cell>
          <cell r="D1316" t="str">
            <v>LIABILITIES</v>
          </cell>
          <cell r="E1316" t="str">
            <v>BALANCE SHEET</v>
          </cell>
          <cell r="F1316" t="str">
            <v/>
          </cell>
          <cell r="G1316" t="str">
            <v/>
          </cell>
          <cell r="H1316" t="str">
            <v>CURRENT LIABILITIES AND PROVISIONS</v>
          </cell>
          <cell r="I1316" t="str">
            <v>CURRENT LIABILITIES</v>
          </cell>
          <cell r="J1316" t="str">
            <v>OTHER LIABILITIES</v>
          </cell>
        </row>
        <row r="1317">
          <cell r="A1317" t="str">
            <v>L506003-000-000</v>
          </cell>
          <cell r="B1317" t="str">
            <v>IBMS</v>
          </cell>
          <cell r="C1317" t="str">
            <v>INR</v>
          </cell>
          <cell r="D1317" t="str">
            <v>LIABILITIES</v>
          </cell>
          <cell r="E1317" t="str">
            <v>BALANCE SHEET</v>
          </cell>
          <cell r="F1317" t="str">
            <v/>
          </cell>
          <cell r="G1317" t="str">
            <v/>
          </cell>
          <cell r="H1317" t="str">
            <v>CURRENT LIABILITIES AND PROVISIONS</v>
          </cell>
          <cell r="I1317" t="str">
            <v>CURRENT LIABILITIES</v>
          </cell>
          <cell r="J1317" t="str">
            <v>OTHER LIABILITIES</v>
          </cell>
        </row>
        <row r="1318">
          <cell r="A1318" t="str">
            <v>L506003-000-037</v>
          </cell>
          <cell r="B1318" t="str">
            <v>IBMS- CENTRE POINT</v>
          </cell>
          <cell r="C1318" t="str">
            <v>INR</v>
          </cell>
          <cell r="D1318" t="str">
            <v>LIABILITIES</v>
          </cell>
          <cell r="E1318" t="str">
            <v>BALANCE SHEET</v>
          </cell>
          <cell r="F1318" t="str">
            <v/>
          </cell>
          <cell r="G1318" t="str">
            <v/>
          </cell>
          <cell r="H1318" t="str">
            <v>CURRENT LIABILITIES AND PROVISIONS</v>
          </cell>
          <cell r="I1318" t="str">
            <v>CURRENT LIABILITIES</v>
          </cell>
          <cell r="J1318" t="str">
            <v>OTHER LIABILITIES</v>
          </cell>
        </row>
        <row r="1319">
          <cell r="A1319" t="str">
            <v>L506003-000-050</v>
          </cell>
          <cell r="B1319" t="str">
            <v>IBMS- Carlton Estate</v>
          </cell>
          <cell r="C1319" t="str">
            <v>INR</v>
          </cell>
          <cell r="D1319" t="str">
            <v>LIABILITIES</v>
          </cell>
          <cell r="E1319" t="str">
            <v>BALANCE SHEET</v>
          </cell>
          <cell r="F1319" t="str">
            <v/>
          </cell>
          <cell r="G1319" t="str">
            <v/>
          </cell>
          <cell r="H1319" t="str">
            <v>CURRENT LIABILITIES AND PROVISIONS</v>
          </cell>
          <cell r="I1319" t="str">
            <v>CURRENT LIABILITIES</v>
          </cell>
          <cell r="J1319" t="str">
            <v>OTHER LIABILITIES</v>
          </cell>
        </row>
        <row r="1320">
          <cell r="A1320" t="str">
            <v>L506003-000-055</v>
          </cell>
          <cell r="B1320" t="str">
            <v>IBMS- BELVEDERE TOWERS</v>
          </cell>
          <cell r="C1320" t="str">
            <v>INR</v>
          </cell>
          <cell r="D1320" t="str">
            <v>LIABILITIES</v>
          </cell>
          <cell r="E1320" t="str">
            <v>BALANCE SHEET</v>
          </cell>
          <cell r="F1320" t="str">
            <v/>
          </cell>
          <cell r="G1320" t="str">
            <v/>
          </cell>
          <cell r="H1320" t="str">
            <v>CURRENT LIABILITIES AND PROVISIONS</v>
          </cell>
          <cell r="I1320" t="str">
            <v>CURRENT LIABILITIES</v>
          </cell>
          <cell r="J1320" t="str">
            <v>OTHER LIABILITIES</v>
          </cell>
        </row>
        <row r="1321">
          <cell r="A1321" t="str">
            <v>L506003-000-060</v>
          </cell>
          <cell r="B1321" t="str">
            <v>IBMS- TRINITY TOWERS</v>
          </cell>
          <cell r="C1321" t="str">
            <v>INR</v>
          </cell>
          <cell r="D1321" t="str">
            <v>LIABILITIES</v>
          </cell>
          <cell r="E1321" t="str">
            <v>BALANCE SHEET</v>
          </cell>
          <cell r="F1321" t="str">
            <v/>
          </cell>
          <cell r="G1321" t="str">
            <v/>
          </cell>
          <cell r="H1321" t="str">
            <v>CURRENT LIABILITIES AND PROVISIONS</v>
          </cell>
          <cell r="I1321" t="str">
            <v>CURRENT LIABILITIES</v>
          </cell>
          <cell r="J1321" t="str">
            <v>OTHER LIABILITIES</v>
          </cell>
        </row>
        <row r="1322">
          <cell r="A1322" t="str">
            <v>L506004</v>
          </cell>
          <cell r="B1322" t="str">
            <v>Security Deposits</v>
          </cell>
          <cell r="C1322" t="str">
            <v>INR</v>
          </cell>
          <cell r="D1322" t="str">
            <v>LIABILITIES</v>
          </cell>
          <cell r="E1322" t="str">
            <v>BALANCE SHEET</v>
          </cell>
          <cell r="F1322" t="str">
            <v/>
          </cell>
          <cell r="G1322" t="str">
            <v/>
          </cell>
          <cell r="H1322" t="str">
            <v>CURRENT LIABILITIES AND PROVISIONS</v>
          </cell>
          <cell r="I1322" t="str">
            <v>CURRENT LIABILITIES</v>
          </cell>
          <cell r="J1322" t="str">
            <v>OTHER LIABILITIES</v>
          </cell>
        </row>
        <row r="1323">
          <cell r="A1323" t="str">
            <v>L506005</v>
          </cell>
          <cell r="B1323" t="str">
            <v>Security Deposits (Rent)- Int. Bearing</v>
          </cell>
          <cell r="C1323" t="str">
            <v>INR</v>
          </cell>
          <cell r="D1323" t="str">
            <v>LIABILITIES</v>
          </cell>
          <cell r="E1323" t="str">
            <v>BALANCE SHEET</v>
          </cell>
          <cell r="F1323" t="str">
            <v/>
          </cell>
          <cell r="G1323" t="str">
            <v/>
          </cell>
          <cell r="H1323" t="str">
            <v>CURRENT LIABILITIES AND PROVISIONS</v>
          </cell>
          <cell r="I1323" t="str">
            <v>CURRENT LIABILITIES</v>
          </cell>
          <cell r="J1323" t="str">
            <v>OTHER LIABILITIES</v>
          </cell>
        </row>
        <row r="1324">
          <cell r="A1324" t="str">
            <v>L506006</v>
          </cell>
          <cell r="B1324" t="str">
            <v>Security Deposits (Rent)- Interest Free</v>
          </cell>
          <cell r="C1324" t="str">
            <v>INR</v>
          </cell>
          <cell r="D1324" t="str">
            <v>LIABILITIES</v>
          </cell>
          <cell r="E1324" t="str">
            <v>BALANCE SHEET</v>
          </cell>
          <cell r="F1324" t="str">
            <v/>
          </cell>
          <cell r="G1324" t="str">
            <v/>
          </cell>
          <cell r="H1324" t="str">
            <v>CURRENT LIABILITIES AND PROVISIONS</v>
          </cell>
          <cell r="I1324" t="str">
            <v>CURRENT LIABILITIES</v>
          </cell>
          <cell r="J1324" t="str">
            <v>OTHER LIABILITIES</v>
          </cell>
        </row>
        <row r="1325">
          <cell r="A1325" t="str">
            <v>L506007</v>
          </cell>
          <cell r="B1325" t="str">
            <v>Security Deposits (Cust)- Refundable</v>
          </cell>
          <cell r="C1325" t="str">
            <v>INR</v>
          </cell>
          <cell r="D1325" t="str">
            <v>LIABILITIES</v>
          </cell>
          <cell r="E1325" t="str">
            <v>BALANCE SHEET</v>
          </cell>
          <cell r="F1325" t="str">
            <v>CUSTOMER DEPOSIT A/C</v>
          </cell>
          <cell r="G1325" t="str">
            <v/>
          </cell>
          <cell r="H1325" t="str">
            <v>CURRENT LIABILITIES AND PROVISIONS</v>
          </cell>
          <cell r="I1325" t="str">
            <v>CURRENT LIABILITIES</v>
          </cell>
          <cell r="J1325" t="str">
            <v>OTHER LIABILITIES</v>
          </cell>
        </row>
        <row r="1326">
          <cell r="A1326" t="str">
            <v>L506008</v>
          </cell>
          <cell r="B1326" t="str">
            <v>Security Deposits (Cust)- Meter</v>
          </cell>
          <cell r="C1326" t="str">
            <v>INR</v>
          </cell>
          <cell r="D1326" t="str">
            <v>LIABILITIES</v>
          </cell>
          <cell r="E1326" t="str">
            <v>BALANCE SHEET</v>
          </cell>
          <cell r="F1326" t="str">
            <v>CUSTOMER DEPOSIT A/C</v>
          </cell>
          <cell r="G1326" t="str">
            <v/>
          </cell>
          <cell r="H1326" t="str">
            <v>CURRENT LIABILITIES AND PROVISIONS</v>
          </cell>
          <cell r="I1326" t="str">
            <v>CURRENT LIABILITIES</v>
          </cell>
          <cell r="J1326" t="str">
            <v>OTHER LIABILITIES</v>
          </cell>
        </row>
        <row r="1327">
          <cell r="A1327" t="str">
            <v>L506009</v>
          </cell>
          <cell r="B1327" t="str">
            <v>Security Deposits (Cust)- Security Depos</v>
          </cell>
          <cell r="C1327" t="str">
            <v>INR</v>
          </cell>
          <cell r="D1327" t="str">
            <v>LIABILITIES</v>
          </cell>
          <cell r="E1327" t="str">
            <v>BALANCE SHEET</v>
          </cell>
          <cell r="F1327" t="str">
            <v>CUSTOMER DEPOSIT A/C</v>
          </cell>
          <cell r="G1327" t="str">
            <v/>
          </cell>
          <cell r="H1327" t="str">
            <v>CURRENT LIABILITIES AND PROVISIONS</v>
          </cell>
          <cell r="I1327" t="str">
            <v>CURRENT LIABILITIES</v>
          </cell>
          <cell r="J1327" t="str">
            <v>OTHER LIABILITIES</v>
          </cell>
        </row>
        <row r="1328">
          <cell r="A1328" t="str">
            <v>L506010</v>
          </cell>
          <cell r="B1328" t="str">
            <v>Security Deposits (Cust)- Glof Membershp</v>
          </cell>
          <cell r="C1328" t="str">
            <v>INR</v>
          </cell>
          <cell r="D1328" t="str">
            <v>LIABILITIES</v>
          </cell>
          <cell r="E1328" t="str">
            <v>BALANCE SHEET</v>
          </cell>
          <cell r="F1328" t="str">
            <v>CUSTOMER DEPOSIT A/C</v>
          </cell>
          <cell r="G1328" t="str">
            <v/>
          </cell>
          <cell r="H1328" t="str">
            <v>CURRENT LIABILITIES AND PROVISIONS</v>
          </cell>
          <cell r="I1328" t="str">
            <v>CURRENT LIABILITIES</v>
          </cell>
          <cell r="J1328" t="str">
            <v>OTHER LIABILITIES</v>
          </cell>
        </row>
        <row r="1329">
          <cell r="A1329" t="str">
            <v>L506011</v>
          </cell>
          <cell r="B1329" t="str">
            <v>Security Deposits (Cust)- Water</v>
          </cell>
          <cell r="C1329" t="str">
            <v>INR</v>
          </cell>
          <cell r="D1329" t="str">
            <v>LIABILITIES</v>
          </cell>
          <cell r="E1329" t="str">
            <v>BALANCE SHEET</v>
          </cell>
          <cell r="F1329" t="str">
            <v>CUSTOMER DEPOSIT A/C</v>
          </cell>
          <cell r="G1329" t="str">
            <v/>
          </cell>
          <cell r="H1329" t="str">
            <v>CURRENT LIABILITIES AND PROVISIONS</v>
          </cell>
          <cell r="I1329" t="str">
            <v>CURRENT LIABILITIES</v>
          </cell>
          <cell r="J1329" t="str">
            <v>OTHER LIABILITIES</v>
          </cell>
        </row>
        <row r="1330">
          <cell r="A1330" t="str">
            <v>L506012</v>
          </cell>
          <cell r="B1330" t="str">
            <v>Security Deposits (Cust)- Security Sewer</v>
          </cell>
          <cell r="C1330" t="str">
            <v>INR</v>
          </cell>
          <cell r="D1330" t="str">
            <v>LIABILITIES</v>
          </cell>
          <cell r="E1330" t="str">
            <v>BALANCE SHEET</v>
          </cell>
          <cell r="F1330" t="str">
            <v>CUSTOMER DEPOSIT A/C</v>
          </cell>
          <cell r="G1330" t="str">
            <v/>
          </cell>
          <cell r="H1330" t="str">
            <v>CURRENT LIABILITIES AND PROVISIONS</v>
          </cell>
          <cell r="I1330" t="str">
            <v>CURRENT LIABILITIES</v>
          </cell>
          <cell r="J1330" t="str">
            <v>OTHER LIABILITIES</v>
          </cell>
        </row>
        <row r="1331">
          <cell r="A1331" t="str">
            <v>L506013</v>
          </cell>
          <cell r="B1331" t="str">
            <v>Security Deposits (Cust)- Acd Refundable</v>
          </cell>
          <cell r="C1331" t="str">
            <v>INR</v>
          </cell>
          <cell r="D1331" t="str">
            <v>LIABILITIES</v>
          </cell>
          <cell r="E1331" t="str">
            <v>BALANCE SHEET</v>
          </cell>
          <cell r="F1331" t="str">
            <v>CUSTOMER DEPOSIT A/C</v>
          </cell>
          <cell r="G1331" t="str">
            <v/>
          </cell>
          <cell r="H1331" t="str">
            <v>CURRENT LIABILITIES AND PROVISIONS</v>
          </cell>
          <cell r="I1331" t="str">
            <v>CURRENT LIABILITIES</v>
          </cell>
          <cell r="J1331" t="str">
            <v>OTHER LIABILITIES</v>
          </cell>
        </row>
        <row r="1332">
          <cell r="A1332" t="str">
            <v>L506014</v>
          </cell>
          <cell r="B1332" t="str">
            <v>Refundble lng trm sec dep (Golf Course)</v>
          </cell>
          <cell r="C1332" t="str">
            <v>INR</v>
          </cell>
          <cell r="D1332" t="str">
            <v>LIABILITIES</v>
          </cell>
          <cell r="E1332" t="str">
            <v>BALANCE SHEET</v>
          </cell>
          <cell r="F1332" t="str">
            <v/>
          </cell>
          <cell r="G1332" t="str">
            <v/>
          </cell>
          <cell r="H1332" t="str">
            <v>CURRENT LIABILITIES AND PROVISIONS</v>
          </cell>
          <cell r="I1332" t="str">
            <v>CURRENT LIABILITIES</v>
          </cell>
          <cell r="J1332" t="str">
            <v>OTHER LIABILITIES</v>
          </cell>
        </row>
        <row r="1333">
          <cell r="A1333" t="str">
            <v>L506015</v>
          </cell>
          <cell r="B1333" t="str">
            <v>Security Deposits (Others)</v>
          </cell>
          <cell r="C1333" t="str">
            <v>INR</v>
          </cell>
          <cell r="D1333" t="str">
            <v>LIABILITIES</v>
          </cell>
          <cell r="E1333" t="str">
            <v>BALANCE SHEET</v>
          </cell>
          <cell r="F1333" t="str">
            <v/>
          </cell>
          <cell r="G1333" t="str">
            <v/>
          </cell>
          <cell r="H1333" t="str">
            <v>CURRENT LIABILITIES AND PROVISIONS</v>
          </cell>
          <cell r="I1333" t="str">
            <v>CURRENT LIABILITIES</v>
          </cell>
          <cell r="J1333" t="str">
            <v>OTHER LIABILITIES</v>
          </cell>
        </row>
        <row r="1334">
          <cell r="A1334" t="str">
            <v>L506016</v>
          </cell>
          <cell r="B1334" t="str">
            <v>Security From Contractors</v>
          </cell>
          <cell r="C1334" t="str">
            <v>INR</v>
          </cell>
          <cell r="D1334" t="str">
            <v>LIABILITIES</v>
          </cell>
          <cell r="E1334" t="str">
            <v>BALANCE SHEET</v>
          </cell>
          <cell r="F1334" t="str">
            <v/>
          </cell>
          <cell r="G1334" t="str">
            <v/>
          </cell>
          <cell r="H1334" t="str">
            <v>CURRENT LIABILITIES AND PROVISIONS</v>
          </cell>
          <cell r="I1334" t="str">
            <v>CURRENT LIABILITIES</v>
          </cell>
          <cell r="J1334" t="str">
            <v>OTHER LIABILITIES</v>
          </cell>
        </row>
        <row r="1335">
          <cell r="A1335" t="str">
            <v>L506017</v>
          </cell>
          <cell r="B1335" t="str">
            <v>Security - Nitrogen Gas Cylinder</v>
          </cell>
          <cell r="C1335" t="str">
            <v>INR</v>
          </cell>
          <cell r="D1335" t="str">
            <v>LIABILITIES</v>
          </cell>
          <cell r="E1335" t="str">
            <v>BALANCE SHEET</v>
          </cell>
          <cell r="F1335" t="str">
            <v/>
          </cell>
          <cell r="G1335" t="str">
            <v/>
          </cell>
          <cell r="H1335" t="str">
            <v>CURRENT LIABILITIES AND PROVISIONS</v>
          </cell>
          <cell r="I1335" t="str">
            <v>CURRENT LIABILITIES</v>
          </cell>
          <cell r="J1335" t="str">
            <v>OTHER LIABILITIES</v>
          </cell>
        </row>
        <row r="1336">
          <cell r="A1336" t="str">
            <v>L506018</v>
          </cell>
          <cell r="B1336" t="str">
            <v>Security Deposit - A C D</v>
          </cell>
          <cell r="C1336" t="str">
            <v>INR</v>
          </cell>
          <cell r="D1336" t="str">
            <v>LIABILITIES</v>
          </cell>
          <cell r="E1336" t="str">
            <v>BALANCE SHEET</v>
          </cell>
          <cell r="F1336" t="str">
            <v/>
          </cell>
          <cell r="G1336" t="str">
            <v/>
          </cell>
          <cell r="H1336" t="str">
            <v>CURRENT LIABILITIES AND PROVISIONS</v>
          </cell>
          <cell r="I1336" t="str">
            <v>CURRENT LIABILITIES</v>
          </cell>
          <cell r="J1336" t="str">
            <v>OTHER LIABILITIES</v>
          </cell>
        </row>
        <row r="1337">
          <cell r="A1337" t="str">
            <v>L506019-015</v>
          </cell>
          <cell r="B1337" t="str">
            <v>Security-Town House</v>
          </cell>
          <cell r="C1337" t="str">
            <v>INR</v>
          </cell>
          <cell r="D1337" t="str">
            <v>LIABILITIES</v>
          </cell>
          <cell r="E1337" t="str">
            <v>BALANCE SHEET</v>
          </cell>
          <cell r="F1337" t="str">
            <v/>
          </cell>
          <cell r="G1337" t="str">
            <v/>
          </cell>
          <cell r="H1337" t="str">
            <v>CURRENT LIABILITIES AND PROVISIONS</v>
          </cell>
          <cell r="I1337" t="str">
            <v>CURRENT LIABILITIES</v>
          </cell>
          <cell r="J1337" t="str">
            <v>OTHER LIABILITIES</v>
          </cell>
        </row>
        <row r="1338">
          <cell r="A1338" t="str">
            <v>L506019-031</v>
          </cell>
          <cell r="B1338" t="str">
            <v>Security-Villa</v>
          </cell>
          <cell r="C1338" t="str">
            <v>INR</v>
          </cell>
          <cell r="D1338" t="str">
            <v>LIABILITIES</v>
          </cell>
          <cell r="E1338" t="str">
            <v>BALANCE SHEET</v>
          </cell>
          <cell r="F1338" t="str">
            <v/>
          </cell>
          <cell r="G1338" t="str">
            <v/>
          </cell>
          <cell r="H1338" t="str">
            <v>CURRENT LIABILITIES AND PROVISIONS</v>
          </cell>
          <cell r="I1338" t="str">
            <v>CURRENT LIABILITIES</v>
          </cell>
          <cell r="J1338" t="str">
            <v>OTHER LIABILITIES</v>
          </cell>
        </row>
        <row r="1339">
          <cell r="A1339" t="str">
            <v>L506019-102</v>
          </cell>
          <cell r="B1339" t="str">
            <v>Security-QEC 1,2,3</v>
          </cell>
          <cell r="C1339" t="str">
            <v>INR</v>
          </cell>
          <cell r="D1339" t="str">
            <v>LIABILITIES</v>
          </cell>
          <cell r="E1339" t="str">
            <v>BALANCE SHEET</v>
          </cell>
          <cell r="F1339" t="str">
            <v/>
          </cell>
          <cell r="G1339" t="str">
            <v/>
          </cell>
          <cell r="H1339" t="str">
            <v>CURRENT LIABILITIES AND PROVISIONS</v>
          </cell>
          <cell r="I1339" t="str">
            <v>CURRENT LIABILITIES</v>
          </cell>
          <cell r="J1339" t="str">
            <v>OTHER LIABILITIES</v>
          </cell>
        </row>
        <row r="1340">
          <cell r="A1340" t="str">
            <v>L506020</v>
          </cell>
          <cell r="B1340" t="str">
            <v>Security Deposits (DSA)</v>
          </cell>
          <cell r="C1340" t="str">
            <v>INR</v>
          </cell>
          <cell r="D1340" t="str">
            <v>LIABILITIES</v>
          </cell>
          <cell r="E1340" t="str">
            <v>BALANCE SHEET</v>
          </cell>
          <cell r="F1340" t="str">
            <v>CUSTOMER DEPOSIT A/C</v>
          </cell>
          <cell r="G1340" t="str">
            <v/>
          </cell>
          <cell r="H1340" t="str">
            <v>CURRENT LIABILITIES AND PROVISIONS</v>
          </cell>
          <cell r="I1340" t="str">
            <v>CURRENT LIABILITIES</v>
          </cell>
          <cell r="J1340" t="str">
            <v>OTHER LIABILITIES</v>
          </cell>
        </row>
        <row r="1341">
          <cell r="A1341" t="str">
            <v>L506101</v>
          </cell>
          <cell r="B1341" t="str">
            <v>Advance (deposits from members)</v>
          </cell>
          <cell r="C1341" t="str">
            <v>INR</v>
          </cell>
          <cell r="D1341" t="str">
            <v>LIABILITIES</v>
          </cell>
          <cell r="E1341" t="str">
            <v>BALANCE SHEET</v>
          </cell>
          <cell r="F1341" t="str">
            <v/>
          </cell>
          <cell r="G1341" t="str">
            <v/>
          </cell>
          <cell r="H1341" t="str">
            <v>CURRENT LIABILITIES AND PROVISIONS</v>
          </cell>
          <cell r="I1341" t="str">
            <v>CURRENT LIABILITIES</v>
          </cell>
          <cell r="J1341" t="str">
            <v>OTHER LIABILITIES</v>
          </cell>
        </row>
        <row r="1342">
          <cell r="A1342" t="str">
            <v>L506102</v>
          </cell>
          <cell r="B1342" t="str">
            <v>Advance from Customers</v>
          </cell>
          <cell r="C1342" t="str">
            <v>INR</v>
          </cell>
          <cell r="D1342" t="str">
            <v>LIABILITIES</v>
          </cell>
          <cell r="E1342" t="str">
            <v>BALANCE SHEET</v>
          </cell>
          <cell r="F1342" t="str">
            <v>CUSTOMER PREPAYMENT A/C</v>
          </cell>
          <cell r="G1342" t="str">
            <v/>
          </cell>
          <cell r="H1342" t="str">
            <v>CURRENT LIABILITIES AND PROVISIONS</v>
          </cell>
          <cell r="I1342" t="str">
            <v>CURRENT LIABILITIES</v>
          </cell>
          <cell r="J1342" t="str">
            <v>OTHER LIABILITIES</v>
          </cell>
        </row>
        <row r="1343">
          <cell r="A1343" t="str">
            <v>L506103</v>
          </cell>
          <cell r="B1343" t="str">
            <v>Advance Maint Charges Received</v>
          </cell>
          <cell r="C1343" t="str">
            <v>INR</v>
          </cell>
          <cell r="D1343" t="str">
            <v>LIABILITIES</v>
          </cell>
          <cell r="E1343" t="str">
            <v>BALANCE SHEET</v>
          </cell>
          <cell r="F1343" t="str">
            <v>CUSTOMER PREPAYMENT A/C</v>
          </cell>
          <cell r="G1343" t="str">
            <v/>
          </cell>
          <cell r="H1343" t="str">
            <v>CURRENT LIABILITIES AND PROVISIONS</v>
          </cell>
          <cell r="I1343" t="str">
            <v>CURRENT LIABILITIES</v>
          </cell>
          <cell r="J1343" t="str">
            <v>OTHER LIABILITIES</v>
          </cell>
        </row>
        <row r="1344">
          <cell r="A1344" t="str">
            <v>L506104</v>
          </cell>
          <cell r="B1344" t="str">
            <v>Advance From Employees</v>
          </cell>
          <cell r="C1344" t="str">
            <v>INR</v>
          </cell>
          <cell r="D1344" t="str">
            <v>LIABILITIES</v>
          </cell>
          <cell r="E1344" t="str">
            <v>BALANCE SHEET</v>
          </cell>
          <cell r="F1344" t="str">
            <v/>
          </cell>
          <cell r="G1344" t="str">
            <v/>
          </cell>
          <cell r="H1344" t="str">
            <v>CURRENT LIABILITIES AND PROVISIONS</v>
          </cell>
          <cell r="I1344" t="str">
            <v>CURRENT LIABILITIES</v>
          </cell>
          <cell r="J1344" t="str">
            <v>OTHER LIABILITIES</v>
          </cell>
        </row>
        <row r="1345">
          <cell r="A1345" t="str">
            <v>L506105</v>
          </cell>
          <cell r="B1345" t="str">
            <v>Fee Recd For Electric Connection</v>
          </cell>
          <cell r="C1345" t="str">
            <v>INR</v>
          </cell>
          <cell r="D1345" t="str">
            <v>LIABILITIES</v>
          </cell>
          <cell r="E1345" t="str">
            <v>BALANCE SHEET</v>
          </cell>
          <cell r="F1345" t="str">
            <v/>
          </cell>
          <cell r="G1345" t="str">
            <v/>
          </cell>
          <cell r="H1345" t="str">
            <v>CURRENT LIABILITIES AND PROVISIONS</v>
          </cell>
          <cell r="I1345" t="str">
            <v>CURRENT LIABILITIES</v>
          </cell>
          <cell r="J1345" t="str">
            <v>OTHER LIABILITIES</v>
          </cell>
        </row>
        <row r="1346">
          <cell r="A1346" t="str">
            <v>L506106</v>
          </cell>
          <cell r="B1346" t="str">
            <v>Int Payable on Customer's Deposits</v>
          </cell>
          <cell r="C1346" t="str">
            <v>INR</v>
          </cell>
          <cell r="D1346" t="str">
            <v>LIABILITIES</v>
          </cell>
          <cell r="E1346" t="str">
            <v>BALANCE SHEET</v>
          </cell>
          <cell r="F1346" t="str">
            <v/>
          </cell>
          <cell r="G1346" t="str">
            <v/>
          </cell>
          <cell r="H1346" t="str">
            <v>CURRENT LIABILITIES AND PROVISIONS</v>
          </cell>
          <cell r="I1346" t="str">
            <v>CURRENT LIABILITIES</v>
          </cell>
          <cell r="J1346" t="str">
            <v>OTHER LIABILITIES</v>
          </cell>
        </row>
        <row r="1347">
          <cell r="A1347" t="str">
            <v>L506107</v>
          </cell>
          <cell r="B1347" t="str">
            <v>Advance Rent Received (Customers)</v>
          </cell>
          <cell r="C1347" t="str">
            <v>INR</v>
          </cell>
          <cell r="D1347" t="str">
            <v>LIABILITIES</v>
          </cell>
          <cell r="E1347" t="str">
            <v>BALANCE SHEET</v>
          </cell>
          <cell r="F1347" t="str">
            <v>CUSTOMER PREPAYMENT A/C</v>
          </cell>
          <cell r="G1347" t="str">
            <v/>
          </cell>
          <cell r="H1347" t="str">
            <v>CURRENT LIABILITIES AND PROVISIONS</v>
          </cell>
          <cell r="I1347" t="str">
            <v>CURRENT LIABILITIES</v>
          </cell>
          <cell r="J1347" t="str">
            <v>OTHER LIABILITIES</v>
          </cell>
        </row>
        <row r="1348">
          <cell r="A1348" t="str">
            <v>L506108</v>
          </cell>
          <cell r="B1348" t="str">
            <v>Refunded Tickets</v>
          </cell>
          <cell r="C1348" t="str">
            <v>INR</v>
          </cell>
          <cell r="D1348" t="str">
            <v>LIABILITIES</v>
          </cell>
          <cell r="E1348" t="str">
            <v>BALANCE SHEET</v>
          </cell>
          <cell r="F1348" t="str">
            <v/>
          </cell>
          <cell r="G1348" t="str">
            <v/>
          </cell>
          <cell r="H1348" t="str">
            <v>CURRENT LIABILITIES AND PROVISIONS</v>
          </cell>
          <cell r="I1348" t="str">
            <v>CURRENT LIABILITIES</v>
          </cell>
          <cell r="J1348" t="str">
            <v>OTHER LIABILITIES</v>
          </cell>
        </row>
        <row r="1349">
          <cell r="A1349" t="str">
            <v>L506199</v>
          </cell>
          <cell r="B1349" t="str">
            <v>IB-CUSTOMERS</v>
          </cell>
          <cell r="C1349" t="str">
            <v>INR</v>
          </cell>
          <cell r="D1349" t="str">
            <v>LIABILITIES</v>
          </cell>
          <cell r="E1349" t="str">
            <v>BALANCE SHEET</v>
          </cell>
          <cell r="F1349" t="str">
            <v/>
          </cell>
          <cell r="G1349" t="str">
            <v/>
          </cell>
          <cell r="H1349" t="str">
            <v>CURRENT LIABILITIES AND PROVISIONS</v>
          </cell>
          <cell r="I1349" t="str">
            <v>CURRENT LIABILITIES</v>
          </cell>
          <cell r="J1349" t="str">
            <v>OTHER LIABILITIES</v>
          </cell>
        </row>
        <row r="1350">
          <cell r="A1350" t="str">
            <v>L506201</v>
          </cell>
          <cell r="B1350" t="str">
            <v>Interest Payable (Oth)</v>
          </cell>
          <cell r="C1350" t="str">
            <v>INR</v>
          </cell>
          <cell r="D1350" t="str">
            <v>LIABILITIES</v>
          </cell>
          <cell r="E1350" t="str">
            <v>BALANCE SHEET</v>
          </cell>
          <cell r="F1350" t="str">
            <v/>
          </cell>
          <cell r="G1350" t="str">
            <v/>
          </cell>
          <cell r="H1350" t="str">
            <v>CURRENT LIABILITIES AND PROVISIONS</v>
          </cell>
          <cell r="I1350" t="str">
            <v>CURRENT LIABILITIES</v>
          </cell>
          <cell r="J1350" t="str">
            <v>OTHER LIABILITIES</v>
          </cell>
        </row>
        <row r="1351">
          <cell r="A1351" t="str">
            <v>L506202</v>
          </cell>
          <cell r="B1351" t="str">
            <v>Amount Payable (Group Companies)</v>
          </cell>
          <cell r="C1351" t="str">
            <v>INR</v>
          </cell>
          <cell r="D1351" t="str">
            <v>LIABILITIES</v>
          </cell>
          <cell r="E1351" t="str">
            <v>BALANCE SHEET</v>
          </cell>
          <cell r="F1351" t="str">
            <v/>
          </cell>
          <cell r="G1351" t="str">
            <v/>
          </cell>
          <cell r="H1351" t="str">
            <v>CURRENT LIABILITIES AND PROVISIONS</v>
          </cell>
          <cell r="I1351" t="str">
            <v>CURRENT LIABILITIES</v>
          </cell>
          <cell r="J1351" t="str">
            <v>OTHER LIABILITIES</v>
          </cell>
        </row>
        <row r="1352">
          <cell r="A1352" t="str">
            <v>L506203</v>
          </cell>
          <cell r="B1352" t="str">
            <v>Amount Payable (Firms)</v>
          </cell>
          <cell r="C1352" t="str">
            <v>INR</v>
          </cell>
          <cell r="D1352" t="str">
            <v>LIABILITIES</v>
          </cell>
          <cell r="E1352" t="str">
            <v>BALANCE SHEET</v>
          </cell>
          <cell r="F1352" t="str">
            <v/>
          </cell>
          <cell r="G1352" t="str">
            <v/>
          </cell>
          <cell r="H1352" t="str">
            <v>CURRENT LIABILITIES AND PROVISIONS</v>
          </cell>
          <cell r="I1352" t="str">
            <v>CURRENT LIABILITIES</v>
          </cell>
          <cell r="J1352" t="str">
            <v>OTHER LIABILITIES</v>
          </cell>
        </row>
        <row r="1353">
          <cell r="A1353" t="str">
            <v>L506204</v>
          </cell>
          <cell r="B1353" t="str">
            <v>Amount Payable (JVs)</v>
          </cell>
          <cell r="C1353" t="str">
            <v>INR</v>
          </cell>
          <cell r="D1353" t="str">
            <v>LIABILITIES</v>
          </cell>
          <cell r="E1353" t="str">
            <v>BALANCE SHEET</v>
          </cell>
          <cell r="F1353" t="str">
            <v/>
          </cell>
          <cell r="G1353" t="str">
            <v/>
          </cell>
          <cell r="H1353" t="str">
            <v>CURRENT LIABILITIES AND PROVISIONS</v>
          </cell>
          <cell r="I1353" t="str">
            <v>CURRENT LIABILITIES</v>
          </cell>
          <cell r="J1353" t="str">
            <v>OTHER LIABILITIES</v>
          </cell>
        </row>
        <row r="1354">
          <cell r="A1354" t="str">
            <v>L506205</v>
          </cell>
          <cell r="B1354" t="str">
            <v>Sundry Creditors (Emp)- Unpaid Salaries</v>
          </cell>
          <cell r="C1354" t="str">
            <v>INR</v>
          </cell>
          <cell r="D1354" t="str">
            <v>LIABILITIES</v>
          </cell>
          <cell r="E1354" t="str">
            <v>BALANCE SHEET</v>
          </cell>
          <cell r="F1354" t="str">
            <v/>
          </cell>
          <cell r="G1354" t="str">
            <v/>
          </cell>
          <cell r="H1354" t="str">
            <v>CURRENT LIABILITIES AND PROVISIONS</v>
          </cell>
          <cell r="I1354" t="str">
            <v>CURRENT LIABILITIES</v>
          </cell>
          <cell r="J1354" t="str">
            <v>OTHER LIABILITIES</v>
          </cell>
        </row>
        <row r="1355">
          <cell r="A1355" t="str">
            <v>L506206</v>
          </cell>
          <cell r="B1355" t="str">
            <v>Sundry Creditors (Emp)- Unpaid Bonus</v>
          </cell>
          <cell r="C1355" t="str">
            <v>INR</v>
          </cell>
          <cell r="D1355" t="str">
            <v>LIABILITIES</v>
          </cell>
          <cell r="E1355" t="str">
            <v>BALANCE SHEET</v>
          </cell>
          <cell r="F1355" t="str">
            <v/>
          </cell>
          <cell r="G1355" t="str">
            <v/>
          </cell>
          <cell r="H1355" t="str">
            <v>CURRENT LIABILITIES AND PROVISIONS</v>
          </cell>
          <cell r="I1355" t="str">
            <v>CURRENT LIABILITIES</v>
          </cell>
          <cell r="J1355" t="str">
            <v>OTHER LIABILITIES</v>
          </cell>
        </row>
        <row r="1356">
          <cell r="A1356" t="str">
            <v>L506207</v>
          </cell>
          <cell r="B1356" t="str">
            <v>Sundry Creditors (Directors)</v>
          </cell>
          <cell r="C1356" t="str">
            <v>INR</v>
          </cell>
          <cell r="D1356" t="str">
            <v>LIABILITIES</v>
          </cell>
          <cell r="E1356" t="str">
            <v>BALANCE SHEET</v>
          </cell>
          <cell r="F1356" t="str">
            <v/>
          </cell>
          <cell r="G1356" t="str">
            <v/>
          </cell>
          <cell r="H1356" t="str">
            <v>CURRENT LIABILITIES AND PROVISIONS</v>
          </cell>
          <cell r="I1356" t="str">
            <v>CURRENT LIABILITIES</v>
          </cell>
          <cell r="J1356" t="str">
            <v>OTHER LIABILITIES</v>
          </cell>
        </row>
        <row r="1357">
          <cell r="A1357" t="str">
            <v>L506208-010</v>
          </cell>
          <cell r="B1357" t="str">
            <v>Amt Payable (Gr Co)-DLF LTD CNSTR DIV</v>
          </cell>
          <cell r="C1357" t="str">
            <v>INR</v>
          </cell>
          <cell r="D1357" t="str">
            <v>LIABILITIES</v>
          </cell>
          <cell r="E1357" t="str">
            <v>BALANCE SHEET</v>
          </cell>
          <cell r="F1357" t="str">
            <v/>
          </cell>
          <cell r="G1357" t="str">
            <v/>
          </cell>
          <cell r="H1357" t="str">
            <v>CURRENT LIABILITIES AND PROVISIONS</v>
          </cell>
          <cell r="I1357" t="str">
            <v>CURRENT LIABILITIES</v>
          </cell>
          <cell r="J1357" t="str">
            <v>OTHER LIABILITIES</v>
          </cell>
        </row>
        <row r="1358">
          <cell r="A1358" t="str">
            <v>L506208-020</v>
          </cell>
          <cell r="B1358" t="str">
            <v>Amt Payable (Gr Co)-DEDL</v>
          </cell>
          <cell r="C1358" t="str">
            <v>INR</v>
          </cell>
          <cell r="D1358" t="str">
            <v>LIABILITIES</v>
          </cell>
          <cell r="E1358" t="str">
            <v>BALANCE SHEET</v>
          </cell>
          <cell r="F1358" t="str">
            <v/>
          </cell>
          <cell r="G1358" t="str">
            <v/>
          </cell>
          <cell r="H1358" t="str">
            <v>CURRENT LIABILITIES AND PROVISIONS</v>
          </cell>
          <cell r="I1358" t="str">
            <v>CURRENT LIABILITIES</v>
          </cell>
          <cell r="J1358" t="str">
            <v>OTHER LIABILITIES</v>
          </cell>
        </row>
        <row r="1359">
          <cell r="A1359" t="str">
            <v>L506208-025</v>
          </cell>
          <cell r="B1359" t="str">
            <v>Amt Payable (Gr Co)-DSL</v>
          </cell>
          <cell r="C1359" t="str">
            <v>INR</v>
          </cell>
          <cell r="D1359" t="str">
            <v>LIABILITIES</v>
          </cell>
          <cell r="E1359" t="str">
            <v>BALANCE SHEET</v>
          </cell>
          <cell r="F1359" t="str">
            <v/>
          </cell>
          <cell r="G1359" t="str">
            <v/>
          </cell>
          <cell r="H1359" t="str">
            <v>CURRENT LIABILITIES AND PROVISIONS</v>
          </cell>
          <cell r="I1359" t="str">
            <v>CURRENT LIABILITIES</v>
          </cell>
          <cell r="J1359" t="str">
            <v>OTHER LIABILITIES</v>
          </cell>
        </row>
        <row r="1360">
          <cell r="A1360" t="str">
            <v>L506208-055</v>
          </cell>
          <cell r="B1360" t="str">
            <v>Amt Payable (Gr Co)-DLF RECR. FOUNDATION</v>
          </cell>
          <cell r="C1360" t="str">
            <v>INR</v>
          </cell>
          <cell r="D1360" t="str">
            <v>LIABILITIES</v>
          </cell>
          <cell r="E1360" t="str">
            <v>BALANCE SHEET</v>
          </cell>
          <cell r="F1360" t="str">
            <v/>
          </cell>
          <cell r="G1360" t="str">
            <v/>
          </cell>
          <cell r="H1360" t="str">
            <v>CURRENT LIABILITIES AND PROVISIONS</v>
          </cell>
          <cell r="I1360" t="str">
            <v>CURRENT LIABILITIES</v>
          </cell>
          <cell r="J1360" t="str">
            <v>OTHER LIABILITIES</v>
          </cell>
        </row>
        <row r="1361">
          <cell r="A1361" t="str">
            <v>L506208-101</v>
          </cell>
          <cell r="B1361" t="str">
            <v>Amt Payable (Gr Co)-DLF LTD</v>
          </cell>
          <cell r="C1361" t="str">
            <v>INR</v>
          </cell>
          <cell r="D1361" t="str">
            <v>LIABILITIES</v>
          </cell>
          <cell r="E1361" t="str">
            <v>BALANCE SHEET</v>
          </cell>
          <cell r="F1361" t="str">
            <v/>
          </cell>
          <cell r="G1361" t="str">
            <v/>
          </cell>
          <cell r="H1361" t="str">
            <v>CURRENT LIABILITIES AND PROVISIONS</v>
          </cell>
          <cell r="I1361" t="str">
            <v>CURRENT LIABILITIES</v>
          </cell>
          <cell r="J1361" t="str">
            <v>OTHER LIABILITIES</v>
          </cell>
        </row>
        <row r="1362">
          <cell r="A1362" t="str">
            <v>L506208-550</v>
          </cell>
          <cell r="B1362" t="str">
            <v>Amt Payable (Gr Co)-Delanco Real Est P L</v>
          </cell>
          <cell r="C1362" t="str">
            <v>INR</v>
          </cell>
          <cell r="D1362" t="str">
            <v>ASSET</v>
          </cell>
          <cell r="E1362" t="str">
            <v>BALANCE SHEET</v>
          </cell>
          <cell r="F1362" t="str">
            <v/>
          </cell>
          <cell r="G1362" t="str">
            <v/>
          </cell>
          <cell r="H1362" t="str">
            <v>CURRENT LIABILITIES AND PROVISIONS</v>
          </cell>
          <cell r="I1362" t="str">
            <v>CURRENT LIABILITIES</v>
          </cell>
          <cell r="J1362" t="str">
            <v>OTHER LIABILITIES</v>
          </cell>
        </row>
        <row r="1363">
          <cell r="A1363" t="str">
            <v>L506209</v>
          </cell>
          <cell r="B1363" t="str">
            <v>Amt Payable-Late Cnstr Chrgs</v>
          </cell>
          <cell r="C1363" t="str">
            <v>INR</v>
          </cell>
          <cell r="D1363" t="str">
            <v>LIABILITIES</v>
          </cell>
          <cell r="E1363" t="str">
            <v>BALANCE SHEET</v>
          </cell>
          <cell r="F1363" t="str">
            <v/>
          </cell>
          <cell r="G1363" t="str">
            <v/>
          </cell>
          <cell r="H1363" t="str">
            <v>CURRENT LIABILITIES AND PROVISIONS</v>
          </cell>
          <cell r="I1363" t="str">
            <v>CURRENT LIABILITIES</v>
          </cell>
          <cell r="J1363" t="str">
            <v>OTHER LIABILITIES</v>
          </cell>
        </row>
        <row r="1364">
          <cell r="A1364" t="str">
            <v>L506210-245</v>
          </cell>
          <cell r="B1364" t="str">
            <v>Due to Partnership Firm-DLF Comm Pjts</v>
          </cell>
          <cell r="C1364" t="str">
            <v>INR</v>
          </cell>
          <cell r="D1364" t="str">
            <v>LIABILITIES</v>
          </cell>
          <cell r="E1364" t="str">
            <v>BALANCE SHEET</v>
          </cell>
          <cell r="F1364" t="str">
            <v/>
          </cell>
          <cell r="G1364" t="str">
            <v/>
          </cell>
          <cell r="H1364" t="str">
            <v>CURRENT LIABILITIES AND PROVISIONS</v>
          </cell>
          <cell r="I1364" t="str">
            <v>CURRENT LIABILITIES</v>
          </cell>
          <cell r="J1364" t="str">
            <v>OTHER LIABILITIES</v>
          </cell>
        </row>
        <row r="1365">
          <cell r="A1365" t="str">
            <v>L506210-267</v>
          </cell>
          <cell r="B1365" t="str">
            <v>Due to Partnership Firm-DLF Resi Prtnr</v>
          </cell>
          <cell r="C1365" t="str">
            <v>INR</v>
          </cell>
          <cell r="D1365" t="str">
            <v>LIABILITIES</v>
          </cell>
          <cell r="E1365" t="str">
            <v>BALANCE SHEET</v>
          </cell>
          <cell r="F1365" t="str">
            <v/>
          </cell>
          <cell r="G1365" t="str">
            <v/>
          </cell>
          <cell r="H1365" t="str">
            <v>CURRENT LIABILITIES AND PROVISIONS</v>
          </cell>
          <cell r="I1365" t="str">
            <v>CURRENT LIABILITIES</v>
          </cell>
          <cell r="J1365" t="str">
            <v>OTHER LIABILITIES</v>
          </cell>
        </row>
        <row r="1366">
          <cell r="A1366" t="str">
            <v>L506210-278</v>
          </cell>
          <cell r="B1366" t="str">
            <v>Due to Partnership Firm-DLF Home Dev</v>
          </cell>
          <cell r="C1366" t="str">
            <v>INR</v>
          </cell>
          <cell r="D1366" t="str">
            <v>LIABILITIES</v>
          </cell>
          <cell r="E1366" t="str">
            <v>BALANCE SHEET</v>
          </cell>
          <cell r="F1366" t="str">
            <v/>
          </cell>
          <cell r="G1366" t="str">
            <v/>
          </cell>
          <cell r="H1366" t="str">
            <v>CURRENT LIABILITIES AND PROVISIONS</v>
          </cell>
          <cell r="I1366" t="str">
            <v>CURRENT LIABILITIES</v>
          </cell>
          <cell r="J1366" t="str">
            <v>OTHER LIABILITIES</v>
          </cell>
        </row>
        <row r="1367">
          <cell r="A1367" t="str">
            <v>L506210-536</v>
          </cell>
          <cell r="B1367" t="str">
            <v>Due to Partnership Firm-Heimo</v>
          </cell>
          <cell r="C1367" t="str">
            <v>INR</v>
          </cell>
          <cell r="D1367" t="str">
            <v>LIABILITIES</v>
          </cell>
          <cell r="E1367" t="str">
            <v>BALANCE SHEET</v>
          </cell>
          <cell r="F1367" t="str">
            <v/>
          </cell>
          <cell r="G1367" t="str">
            <v/>
          </cell>
          <cell r="H1367" t="str">
            <v>CURRENT LIABILITIES AND PROVISIONS</v>
          </cell>
          <cell r="I1367" t="str">
            <v>CURRENT LIABILITIES</v>
          </cell>
          <cell r="J1367" t="str">
            <v>OTHER LIABILITIES</v>
          </cell>
        </row>
        <row r="1368">
          <cell r="A1368" t="str">
            <v>L506210-537</v>
          </cell>
          <cell r="B1368" t="str">
            <v>Due to Partnership Firm-Khem</v>
          </cell>
          <cell r="C1368" t="str">
            <v>INR</v>
          </cell>
          <cell r="D1368" t="str">
            <v>LIABILITIES</v>
          </cell>
          <cell r="E1368" t="str">
            <v>BALANCE SHEET</v>
          </cell>
          <cell r="F1368" t="str">
            <v/>
          </cell>
          <cell r="G1368" t="str">
            <v/>
          </cell>
          <cell r="H1368" t="str">
            <v>CURRENT LIABILITIES AND PROVISIONS</v>
          </cell>
          <cell r="I1368" t="str">
            <v>CURRENT LIABILITIES</v>
          </cell>
          <cell r="J1368" t="str">
            <v>OTHER LIABILITIES</v>
          </cell>
        </row>
        <row r="1369">
          <cell r="A1369" t="str">
            <v>L506211</v>
          </cell>
          <cell r="B1369" t="str">
            <v>Interest Payable on Debentures</v>
          </cell>
          <cell r="C1369" t="str">
            <v>INR</v>
          </cell>
          <cell r="D1369" t="str">
            <v>LIABILITIES</v>
          </cell>
          <cell r="E1369" t="str">
            <v>BALANCE SHEET</v>
          </cell>
          <cell r="F1369" t="str">
            <v/>
          </cell>
          <cell r="G1369" t="str">
            <v/>
          </cell>
          <cell r="H1369" t="str">
            <v>CURRENT LIABILITIES AND PROVISIONS</v>
          </cell>
          <cell r="I1369" t="str">
            <v>CURRENT LIABILITIES</v>
          </cell>
          <cell r="J1369" t="str">
            <v>OTHER LIABILITIES</v>
          </cell>
        </row>
        <row r="1370">
          <cell r="A1370" t="str">
            <v>L506212</v>
          </cell>
          <cell r="B1370" t="str">
            <v>Amount Payable (Third Party)</v>
          </cell>
          <cell r="C1370" t="str">
            <v>INR</v>
          </cell>
          <cell r="D1370" t="str">
            <v>LIABILITIES</v>
          </cell>
          <cell r="E1370" t="str">
            <v>BALANCE SHEET</v>
          </cell>
          <cell r="F1370" t="str">
            <v/>
          </cell>
          <cell r="G1370" t="str">
            <v/>
          </cell>
          <cell r="H1370" t="str">
            <v>CURRENT LIABILITIES AND PROVISIONS</v>
          </cell>
          <cell r="I1370" t="str">
            <v>CURRENT LIABILITIES</v>
          </cell>
          <cell r="J1370" t="str">
            <v>OTHER LIABILITIES</v>
          </cell>
        </row>
        <row r="1371">
          <cell r="A1371" t="str">
            <v>L506213</v>
          </cell>
          <cell r="B1371" t="str">
            <v>Amount Payable to HUDA</v>
          </cell>
          <cell r="C1371" t="str">
            <v>INR</v>
          </cell>
          <cell r="D1371" t="str">
            <v>LIABILITIES</v>
          </cell>
          <cell r="E1371" t="str">
            <v>BALANCE SHEET</v>
          </cell>
          <cell r="F1371" t="str">
            <v/>
          </cell>
          <cell r="G1371" t="str">
            <v/>
          </cell>
          <cell r="H1371" t="str">
            <v>CURRENT LIABILITIES AND PROVISIONS</v>
          </cell>
          <cell r="I1371" t="str">
            <v>CURRENT LIABILITIES</v>
          </cell>
          <cell r="J1371" t="str">
            <v>OTHER LIABILITIES</v>
          </cell>
        </row>
        <row r="1372">
          <cell r="A1372" t="str">
            <v>L506214</v>
          </cell>
          <cell r="B1372" t="str">
            <v>Adv from DLF Comm Pjt Corp</v>
          </cell>
          <cell r="C1372" t="str">
            <v>INR</v>
          </cell>
          <cell r="D1372" t="str">
            <v>LIABILITIES</v>
          </cell>
          <cell r="E1372" t="str">
            <v>BALANCE SHEET</v>
          </cell>
          <cell r="F1372" t="str">
            <v/>
          </cell>
          <cell r="G1372" t="str">
            <v/>
          </cell>
          <cell r="H1372" t="str">
            <v>CURRENT LIABILITIES AND PROVISIONS</v>
          </cell>
          <cell r="I1372" t="str">
            <v>CURRENT LIABILITIES</v>
          </cell>
          <cell r="J1372" t="str">
            <v>OTHER LIABILITIES</v>
          </cell>
        </row>
        <row r="1373">
          <cell r="A1373" t="str">
            <v>L506301</v>
          </cell>
          <cell r="B1373" t="str">
            <v>TDS- Salary</v>
          </cell>
          <cell r="C1373" t="str">
            <v>INR</v>
          </cell>
          <cell r="D1373" t="str">
            <v>LIABILITIES</v>
          </cell>
          <cell r="E1373" t="str">
            <v>BALANCE SHEET</v>
          </cell>
          <cell r="F1373" t="str">
            <v/>
          </cell>
          <cell r="G1373" t="str">
            <v/>
          </cell>
          <cell r="H1373" t="str">
            <v>CURRENT LIABILITIES AND PROVISIONS</v>
          </cell>
          <cell r="I1373" t="str">
            <v>CURRENT LIABILITIES</v>
          </cell>
          <cell r="J1373" t="str">
            <v>OTHER LIABILITIES</v>
          </cell>
        </row>
        <row r="1374">
          <cell r="A1374" t="str">
            <v>L506302</v>
          </cell>
          <cell r="B1374" t="str">
            <v>TDS- Contractor</v>
          </cell>
          <cell r="C1374" t="str">
            <v>INR</v>
          </cell>
          <cell r="D1374" t="str">
            <v>LIABILITIES</v>
          </cell>
          <cell r="E1374" t="str">
            <v>BALANCE SHEET</v>
          </cell>
          <cell r="F1374" t="str">
            <v>TDSPAYABLE</v>
          </cell>
          <cell r="G1374" t="str">
            <v/>
          </cell>
          <cell r="H1374" t="str">
            <v>CURRENT LIABILITIES AND PROVISIONS</v>
          </cell>
          <cell r="I1374" t="str">
            <v>CURRENT LIABILITIES</v>
          </cell>
          <cell r="J1374" t="str">
            <v>OTHER LIABILITIES</v>
          </cell>
        </row>
        <row r="1375">
          <cell r="A1375" t="str">
            <v>L506303</v>
          </cell>
          <cell r="B1375" t="str">
            <v>TDS- Retainer</v>
          </cell>
          <cell r="C1375" t="str">
            <v>INR</v>
          </cell>
          <cell r="D1375" t="str">
            <v>LIABILITIES</v>
          </cell>
          <cell r="E1375" t="str">
            <v>BALANCE SHEET</v>
          </cell>
          <cell r="F1375" t="str">
            <v>TDSPAYABLE</v>
          </cell>
          <cell r="G1375" t="str">
            <v/>
          </cell>
          <cell r="H1375" t="str">
            <v>CURRENT LIABILITIES AND PROVISIONS</v>
          </cell>
          <cell r="I1375" t="str">
            <v>CURRENT LIABILITIES</v>
          </cell>
          <cell r="J1375" t="str">
            <v>OTHER LIABILITIES</v>
          </cell>
        </row>
        <row r="1376">
          <cell r="A1376" t="str">
            <v>L506304</v>
          </cell>
          <cell r="B1376" t="str">
            <v>TDS- Broker</v>
          </cell>
          <cell r="C1376" t="str">
            <v>INR</v>
          </cell>
          <cell r="D1376" t="str">
            <v>LIABILITIES</v>
          </cell>
          <cell r="E1376" t="str">
            <v>BALANCE SHEET</v>
          </cell>
          <cell r="F1376" t="str">
            <v>TDSPAYABLE</v>
          </cell>
          <cell r="G1376" t="str">
            <v/>
          </cell>
          <cell r="H1376" t="str">
            <v>CURRENT LIABILITIES AND PROVISIONS</v>
          </cell>
          <cell r="I1376" t="str">
            <v>CURRENT LIABILITIES</v>
          </cell>
          <cell r="J1376" t="str">
            <v>OTHER LIABILITIES</v>
          </cell>
        </row>
        <row r="1377">
          <cell r="A1377" t="str">
            <v>L506305</v>
          </cell>
          <cell r="B1377" t="str">
            <v>TDS- Rent</v>
          </cell>
          <cell r="C1377" t="str">
            <v>INR</v>
          </cell>
          <cell r="D1377" t="str">
            <v>LIABILITIES</v>
          </cell>
          <cell r="E1377" t="str">
            <v>BALANCE SHEET</v>
          </cell>
          <cell r="F1377" t="str">
            <v>TDSPAYABLE</v>
          </cell>
          <cell r="G1377" t="str">
            <v/>
          </cell>
          <cell r="H1377" t="str">
            <v>CURRENT LIABILITIES AND PROVISIONS</v>
          </cell>
          <cell r="I1377" t="str">
            <v>CURRENT LIABILITIES</v>
          </cell>
          <cell r="J1377" t="str">
            <v>OTHER LIABILITIES</v>
          </cell>
        </row>
        <row r="1378">
          <cell r="A1378" t="str">
            <v>L506306</v>
          </cell>
          <cell r="B1378" t="str">
            <v>TDS- Interest</v>
          </cell>
          <cell r="C1378" t="str">
            <v>INR</v>
          </cell>
          <cell r="D1378" t="str">
            <v>LIABILITIES</v>
          </cell>
          <cell r="E1378" t="str">
            <v>BALANCE SHEET</v>
          </cell>
          <cell r="F1378" t="str">
            <v>TDSPAYABLE</v>
          </cell>
          <cell r="G1378" t="str">
            <v/>
          </cell>
          <cell r="H1378" t="str">
            <v>CURRENT LIABILITIES AND PROVISIONS</v>
          </cell>
          <cell r="I1378" t="str">
            <v>CURRENT LIABILITIES</v>
          </cell>
          <cell r="J1378" t="str">
            <v>OTHER LIABILITIES</v>
          </cell>
        </row>
        <row r="1379">
          <cell r="A1379" t="str">
            <v>L506307</v>
          </cell>
          <cell r="B1379" t="str">
            <v>TDS- Others</v>
          </cell>
          <cell r="C1379" t="str">
            <v>INR</v>
          </cell>
          <cell r="D1379" t="str">
            <v>LIABILITIES</v>
          </cell>
          <cell r="E1379" t="str">
            <v>BALANCE SHEET</v>
          </cell>
          <cell r="F1379" t="str">
            <v>TDSPAYABLE</v>
          </cell>
          <cell r="G1379" t="str">
            <v/>
          </cell>
          <cell r="H1379" t="str">
            <v>CURRENT LIABILITIES AND PROVISIONS</v>
          </cell>
          <cell r="I1379" t="str">
            <v>CURRENT LIABILITIES</v>
          </cell>
          <cell r="J1379" t="str">
            <v>OTHER LIABILITIES</v>
          </cell>
        </row>
        <row r="1380">
          <cell r="A1380" t="str">
            <v>L506308</v>
          </cell>
          <cell r="B1380" t="str">
            <v>TDS-PROFESSIONAL</v>
          </cell>
          <cell r="C1380" t="str">
            <v>INR</v>
          </cell>
          <cell r="D1380" t="str">
            <v>LIABILITIES</v>
          </cell>
          <cell r="E1380" t="str">
            <v>BALANCE SHEET</v>
          </cell>
          <cell r="F1380" t="str">
            <v>TDSPAYABLE</v>
          </cell>
          <cell r="G1380" t="str">
            <v/>
          </cell>
          <cell r="H1380" t="str">
            <v>CURRENT LIABILITIES AND PROVISIONS</v>
          </cell>
          <cell r="I1380" t="str">
            <v>CURRENT LIABILITIES</v>
          </cell>
          <cell r="J1380" t="str">
            <v>OTHER LIABILITIES</v>
          </cell>
        </row>
        <row r="1381">
          <cell r="A1381" t="str">
            <v>L506309</v>
          </cell>
          <cell r="B1381" t="str">
            <v>Surchage- TDS Salary</v>
          </cell>
          <cell r="C1381" t="str">
            <v>INR</v>
          </cell>
          <cell r="D1381" t="str">
            <v>LIABILITIES</v>
          </cell>
          <cell r="E1381" t="str">
            <v>BALANCE SHEET</v>
          </cell>
          <cell r="F1381" t="str">
            <v/>
          </cell>
          <cell r="G1381" t="str">
            <v/>
          </cell>
          <cell r="H1381" t="str">
            <v>CURRENT LIABILITIES AND PROVISIONS</v>
          </cell>
          <cell r="I1381" t="str">
            <v>CURRENT LIABILITIES</v>
          </cell>
          <cell r="J1381" t="str">
            <v>OTHER LIABILITIES</v>
          </cell>
        </row>
        <row r="1382">
          <cell r="A1382" t="str">
            <v>L506310</v>
          </cell>
          <cell r="B1382" t="str">
            <v>Surchage- TDS Others</v>
          </cell>
          <cell r="C1382" t="str">
            <v>INR</v>
          </cell>
          <cell r="D1382" t="str">
            <v>LIABILITIES</v>
          </cell>
          <cell r="E1382" t="str">
            <v>BALANCE SHEET</v>
          </cell>
          <cell r="F1382" t="str">
            <v>TDSPAYABLE</v>
          </cell>
          <cell r="G1382" t="str">
            <v/>
          </cell>
          <cell r="H1382" t="str">
            <v>CURRENT LIABILITIES AND PROVISIONS</v>
          </cell>
          <cell r="I1382" t="str">
            <v>CURRENT LIABILITIES</v>
          </cell>
          <cell r="J1382" t="str">
            <v>OTHER LIABILITIES</v>
          </cell>
        </row>
        <row r="1383">
          <cell r="A1383" t="str">
            <v>L506311</v>
          </cell>
          <cell r="B1383" t="str">
            <v>Cess- TDS Salary</v>
          </cell>
          <cell r="C1383" t="str">
            <v>INR</v>
          </cell>
          <cell r="D1383" t="str">
            <v>LIABILITIES</v>
          </cell>
          <cell r="E1383" t="str">
            <v>BALANCE SHEET</v>
          </cell>
          <cell r="F1383" t="str">
            <v/>
          </cell>
          <cell r="G1383" t="str">
            <v/>
          </cell>
          <cell r="H1383" t="str">
            <v>CURRENT LIABILITIES AND PROVISIONS</v>
          </cell>
          <cell r="I1383" t="str">
            <v>CURRENT LIABILITIES</v>
          </cell>
          <cell r="J1383" t="str">
            <v>OTHER LIABILITIES</v>
          </cell>
        </row>
        <row r="1384">
          <cell r="A1384" t="str">
            <v>L506312</v>
          </cell>
          <cell r="B1384" t="str">
            <v>Cess- TDS Others</v>
          </cell>
          <cell r="C1384" t="str">
            <v>INR</v>
          </cell>
          <cell r="D1384" t="str">
            <v>LIABILITIES</v>
          </cell>
          <cell r="E1384" t="str">
            <v>BALANCE SHEET</v>
          </cell>
          <cell r="F1384" t="str">
            <v>TDSPAYABLE</v>
          </cell>
          <cell r="G1384" t="str">
            <v/>
          </cell>
          <cell r="H1384" t="str">
            <v>CURRENT LIABILITIES AND PROVISIONS</v>
          </cell>
          <cell r="I1384" t="str">
            <v>CURRENT LIABILITIES</v>
          </cell>
          <cell r="J1384" t="str">
            <v>OTHER LIABILITIES</v>
          </cell>
        </row>
        <row r="1385">
          <cell r="A1385" t="str">
            <v>L506313</v>
          </cell>
          <cell r="B1385" t="str">
            <v>Sundry Creditors (Emp)</v>
          </cell>
          <cell r="C1385" t="str">
            <v>INR</v>
          </cell>
          <cell r="D1385" t="str">
            <v>LIABILITIES</v>
          </cell>
          <cell r="E1385" t="str">
            <v>BALANCE SHEET</v>
          </cell>
          <cell r="F1385" t="str">
            <v>SUPPLIER PAYABLE A/C</v>
          </cell>
          <cell r="G1385" t="str">
            <v/>
          </cell>
          <cell r="H1385" t="str">
            <v>CURRENT LIABILITIES AND PROVISIONS</v>
          </cell>
          <cell r="I1385" t="str">
            <v>CURRENT LIABILITIES</v>
          </cell>
          <cell r="J1385" t="str">
            <v>OTHER LIABILITIES</v>
          </cell>
        </row>
        <row r="1386">
          <cell r="A1386" t="str">
            <v>L506314</v>
          </cell>
          <cell r="B1386" t="str">
            <v>TDS - Advertisement</v>
          </cell>
          <cell r="C1386" t="str">
            <v>INR</v>
          </cell>
          <cell r="D1386" t="str">
            <v>LIABILITIES</v>
          </cell>
          <cell r="E1386" t="str">
            <v>BALANCE SHEET</v>
          </cell>
          <cell r="F1386" t="str">
            <v>TDSPAYABLE</v>
          </cell>
          <cell r="G1386" t="str">
            <v/>
          </cell>
          <cell r="H1386" t="str">
            <v>CURRENT LIABILITIES AND PROVISIONS</v>
          </cell>
          <cell r="I1386" t="str">
            <v>CURRENT LIABILITIES</v>
          </cell>
          <cell r="J1386" t="str">
            <v>OTHER LIABILITIES</v>
          </cell>
        </row>
        <row r="1387">
          <cell r="A1387" t="str">
            <v>L506401</v>
          </cell>
          <cell r="B1387" t="str">
            <v>Service Tax Payable</v>
          </cell>
          <cell r="C1387" t="str">
            <v>INR</v>
          </cell>
          <cell r="D1387" t="str">
            <v>LIABILITIES</v>
          </cell>
          <cell r="E1387" t="str">
            <v>BALANCE SHEET</v>
          </cell>
          <cell r="F1387" t="str">
            <v/>
          </cell>
          <cell r="G1387" t="str">
            <v/>
          </cell>
          <cell r="H1387" t="str">
            <v>CURRENT LIABILITIES AND PROVISIONS</v>
          </cell>
          <cell r="I1387" t="str">
            <v>CURRENT LIABILITIES</v>
          </cell>
          <cell r="J1387" t="str">
            <v>OTHER LIABILITIES</v>
          </cell>
        </row>
        <row r="1388">
          <cell r="A1388" t="str">
            <v>L506402</v>
          </cell>
          <cell r="B1388" t="str">
            <v>Sales Tax / Vat Payable</v>
          </cell>
          <cell r="C1388" t="str">
            <v>INR</v>
          </cell>
          <cell r="D1388" t="str">
            <v>LIABILITIES</v>
          </cell>
          <cell r="E1388" t="str">
            <v>BALANCE SHEET</v>
          </cell>
          <cell r="F1388" t="str">
            <v/>
          </cell>
          <cell r="G1388" t="str">
            <v/>
          </cell>
          <cell r="H1388" t="str">
            <v>CURRENT LIABILITIES AND PROVISIONS</v>
          </cell>
          <cell r="I1388" t="str">
            <v>CURRENT LIABILITIES</v>
          </cell>
          <cell r="J1388" t="str">
            <v>OTHER LIABILITIES</v>
          </cell>
        </row>
        <row r="1389">
          <cell r="A1389" t="str">
            <v>L506403</v>
          </cell>
          <cell r="B1389" t="str">
            <v>Sales Tax/Vat Payable- Haryana (Hst)</v>
          </cell>
          <cell r="C1389" t="str">
            <v>INR</v>
          </cell>
          <cell r="D1389" t="str">
            <v>LIABILITIES</v>
          </cell>
          <cell r="E1389" t="str">
            <v>BALANCE SHEET</v>
          </cell>
          <cell r="F1389" t="str">
            <v>OUTPUTTAX</v>
          </cell>
          <cell r="G1389" t="str">
            <v/>
          </cell>
          <cell r="H1389" t="str">
            <v>CURRENT LIABILITIES AND PROVISIONS</v>
          </cell>
          <cell r="I1389" t="str">
            <v>CURRENT LIABILITIES</v>
          </cell>
          <cell r="J1389" t="str">
            <v>OTHER LIABILITIES</v>
          </cell>
        </row>
        <row r="1390">
          <cell r="A1390" t="str">
            <v>L506404</v>
          </cell>
          <cell r="B1390" t="str">
            <v>Sales Tax/Vat Payable- Tamil Nadu</v>
          </cell>
          <cell r="C1390" t="str">
            <v>INR</v>
          </cell>
          <cell r="D1390" t="str">
            <v>LIABILITIES</v>
          </cell>
          <cell r="E1390" t="str">
            <v>BALANCE SHEET</v>
          </cell>
          <cell r="F1390" t="str">
            <v/>
          </cell>
          <cell r="G1390" t="str">
            <v/>
          </cell>
          <cell r="H1390" t="str">
            <v>CURRENT LIABILITIES AND PROVISIONS</v>
          </cell>
          <cell r="I1390" t="str">
            <v>CURRENT LIABILITIES</v>
          </cell>
          <cell r="J1390" t="str">
            <v>OTHER LIABILITIES</v>
          </cell>
        </row>
        <row r="1391">
          <cell r="A1391" t="str">
            <v>L506405</v>
          </cell>
          <cell r="B1391" t="str">
            <v>Sales Tax/Vat Payable- Punjab</v>
          </cell>
          <cell r="C1391" t="str">
            <v>INR</v>
          </cell>
          <cell r="D1391" t="str">
            <v>LIABILITIES</v>
          </cell>
          <cell r="E1391" t="str">
            <v>BALANCE SHEET</v>
          </cell>
          <cell r="F1391" t="str">
            <v/>
          </cell>
          <cell r="G1391" t="str">
            <v/>
          </cell>
          <cell r="H1391" t="str">
            <v>CURRENT LIABILITIES AND PROVISIONS</v>
          </cell>
          <cell r="I1391" t="str">
            <v>CURRENT LIABILITIES</v>
          </cell>
          <cell r="J1391" t="str">
            <v>OTHER LIABILITIES</v>
          </cell>
        </row>
        <row r="1392">
          <cell r="A1392" t="str">
            <v>L506406</v>
          </cell>
          <cell r="B1392" t="str">
            <v>Sales Tax/Vat Payable- West Bengal(WBST)</v>
          </cell>
          <cell r="C1392" t="str">
            <v>INR</v>
          </cell>
          <cell r="D1392" t="str">
            <v>LIABILITIES</v>
          </cell>
          <cell r="E1392" t="str">
            <v>BALANCE SHEET</v>
          </cell>
          <cell r="F1392" t="str">
            <v/>
          </cell>
          <cell r="G1392" t="str">
            <v/>
          </cell>
          <cell r="H1392" t="str">
            <v>CURRENT LIABILITIES AND PROVISIONS</v>
          </cell>
          <cell r="I1392" t="str">
            <v>CURRENT LIABILITIES</v>
          </cell>
          <cell r="J1392" t="str">
            <v>OTHER LIABILITIES</v>
          </cell>
        </row>
        <row r="1393">
          <cell r="A1393" t="str">
            <v>L506407</v>
          </cell>
          <cell r="B1393" t="str">
            <v>Sales Tax/Vat Payable- Delhi</v>
          </cell>
          <cell r="C1393" t="str">
            <v>INR</v>
          </cell>
          <cell r="D1393" t="str">
            <v>LIABILITIES</v>
          </cell>
          <cell r="E1393" t="str">
            <v>BALANCE SHEET</v>
          </cell>
          <cell r="F1393" t="str">
            <v>OUTPUTTAX</v>
          </cell>
          <cell r="G1393" t="str">
            <v/>
          </cell>
          <cell r="H1393" t="str">
            <v>CURRENT LIABILITIES AND PROVISIONS</v>
          </cell>
          <cell r="I1393" t="str">
            <v>CURRENT LIABILITIES</v>
          </cell>
          <cell r="J1393" t="str">
            <v>OTHER LIABILITIES</v>
          </cell>
        </row>
        <row r="1394">
          <cell r="A1394" t="str">
            <v>L506408</v>
          </cell>
          <cell r="B1394" t="str">
            <v>UPST Payable</v>
          </cell>
          <cell r="C1394" t="str">
            <v>INR</v>
          </cell>
          <cell r="D1394" t="str">
            <v>LIABILITIES</v>
          </cell>
          <cell r="E1394" t="str">
            <v>BALANCE SHEET</v>
          </cell>
          <cell r="F1394" t="str">
            <v/>
          </cell>
          <cell r="G1394" t="str">
            <v/>
          </cell>
          <cell r="H1394" t="str">
            <v>CURRENT LIABILITIES AND PROVISIONS</v>
          </cell>
          <cell r="I1394" t="str">
            <v>CURRENT LIABILITIES</v>
          </cell>
          <cell r="J1394" t="str">
            <v>OTHER LIABILITIES</v>
          </cell>
        </row>
        <row r="1395">
          <cell r="A1395" t="str">
            <v>L506409</v>
          </cell>
          <cell r="B1395" t="str">
            <v>CST Payable</v>
          </cell>
          <cell r="C1395" t="str">
            <v>INR</v>
          </cell>
          <cell r="D1395" t="str">
            <v>LIABILITIES</v>
          </cell>
          <cell r="E1395" t="str">
            <v>BALANCE SHEET</v>
          </cell>
          <cell r="F1395" t="str">
            <v/>
          </cell>
          <cell r="G1395" t="str">
            <v/>
          </cell>
          <cell r="H1395" t="str">
            <v>CURRENT LIABILITIES AND PROVISIONS</v>
          </cell>
          <cell r="I1395" t="str">
            <v>CURRENT LIABILITIES</v>
          </cell>
          <cell r="J1395" t="str">
            <v>OTHER LIABILITIES</v>
          </cell>
        </row>
        <row r="1396">
          <cell r="A1396" t="str">
            <v>L506410</v>
          </cell>
          <cell r="B1396" t="str">
            <v>HLADT Payable</v>
          </cell>
          <cell r="C1396" t="str">
            <v>INR</v>
          </cell>
          <cell r="D1396" t="str">
            <v>LIABILITIES</v>
          </cell>
          <cell r="E1396" t="str">
            <v>BALANCE SHEET</v>
          </cell>
          <cell r="F1396" t="str">
            <v/>
          </cell>
          <cell r="G1396" t="str">
            <v/>
          </cell>
          <cell r="H1396" t="str">
            <v>CURRENT LIABILITIES AND PROVISIONS</v>
          </cell>
          <cell r="I1396" t="str">
            <v>CURRENT LIABILITIES</v>
          </cell>
          <cell r="J1396" t="str">
            <v>OTHER LIABILITIES</v>
          </cell>
        </row>
        <row r="1397">
          <cell r="A1397" t="str">
            <v>L506411</v>
          </cell>
          <cell r="B1397" t="str">
            <v>Work Contract Tax Payable</v>
          </cell>
          <cell r="C1397" t="str">
            <v>INR</v>
          </cell>
          <cell r="D1397" t="str">
            <v>LIABILITIES</v>
          </cell>
          <cell r="E1397" t="str">
            <v>BALANCE SHEET</v>
          </cell>
          <cell r="F1397" t="str">
            <v/>
          </cell>
          <cell r="G1397" t="str">
            <v/>
          </cell>
          <cell r="H1397" t="str">
            <v>CURRENT LIABILITIES AND PROVISIONS</v>
          </cell>
          <cell r="I1397" t="str">
            <v>CURRENT LIABILITIES</v>
          </cell>
          <cell r="J1397" t="str">
            <v>OTHER LIABILITIES</v>
          </cell>
        </row>
        <row r="1398">
          <cell r="A1398" t="str">
            <v>L506412</v>
          </cell>
          <cell r="B1398" t="str">
            <v>TDS PAYABLE</v>
          </cell>
          <cell r="C1398" t="str">
            <v>INR</v>
          </cell>
          <cell r="D1398" t="str">
            <v>LIABILITIES</v>
          </cell>
          <cell r="E1398" t="str">
            <v>BALANCE SHEET</v>
          </cell>
          <cell r="F1398" t="str">
            <v/>
          </cell>
          <cell r="G1398" t="str">
            <v/>
          </cell>
          <cell r="H1398" t="str">
            <v>CURRENT LIABILITIES AND PROVISIONS</v>
          </cell>
          <cell r="I1398" t="str">
            <v>CURRENT LIABILITIES</v>
          </cell>
          <cell r="J1398" t="str">
            <v>OTHER LIABILITIES</v>
          </cell>
        </row>
        <row r="1399">
          <cell r="A1399" t="str">
            <v>L506413</v>
          </cell>
          <cell r="B1399" t="str">
            <v>SERVICE TAX CUSTOMERS (PROV. RECEIVABLE)</v>
          </cell>
          <cell r="C1399" t="str">
            <v>INR</v>
          </cell>
          <cell r="D1399" t="str">
            <v>LIABILITIES</v>
          </cell>
          <cell r="E1399" t="str">
            <v>BALANCE SHEET</v>
          </cell>
          <cell r="F1399" t="str">
            <v>OUTPUTTAX</v>
          </cell>
          <cell r="G1399" t="str">
            <v/>
          </cell>
          <cell r="H1399" t="str">
            <v>CURRENT LIABILITIES AND PROVISIONS</v>
          </cell>
          <cell r="I1399" t="str">
            <v>CURRENT LIABILITIES</v>
          </cell>
          <cell r="J1399" t="str">
            <v>OTHER LIABILITIES</v>
          </cell>
        </row>
        <row r="1400">
          <cell r="A1400" t="str">
            <v>L506414</v>
          </cell>
          <cell r="B1400" t="str">
            <v>SERVICE TAX CUSTOMERS (ACTU. RECEIVABLE)</v>
          </cell>
          <cell r="C1400" t="str">
            <v>INR</v>
          </cell>
          <cell r="D1400" t="str">
            <v>LIABILITIES</v>
          </cell>
          <cell r="E1400" t="str">
            <v>BALANCE SHEET</v>
          </cell>
          <cell r="F1400" t="str">
            <v>OUTPUTTAX</v>
          </cell>
          <cell r="G1400" t="str">
            <v/>
          </cell>
          <cell r="H1400" t="str">
            <v>CURRENT LIABILITIES AND PROVISIONS</v>
          </cell>
          <cell r="I1400" t="str">
            <v>CURRENT LIABILITIES</v>
          </cell>
          <cell r="J1400" t="str">
            <v>OTHER LIABILITIES</v>
          </cell>
        </row>
        <row r="1401">
          <cell r="A1401" t="str">
            <v>L506415</v>
          </cell>
          <cell r="B1401" t="str">
            <v>L&amp;D.O.Charges Payable</v>
          </cell>
          <cell r="C1401" t="str">
            <v>INR</v>
          </cell>
          <cell r="D1401" t="str">
            <v>LIABILITIES</v>
          </cell>
          <cell r="E1401" t="str">
            <v>BALANCE SHEET</v>
          </cell>
          <cell r="F1401" t="str">
            <v/>
          </cell>
          <cell r="G1401" t="str">
            <v/>
          </cell>
          <cell r="H1401" t="str">
            <v>CURRENT LIABILITIES AND PROVISIONS</v>
          </cell>
          <cell r="I1401" t="str">
            <v>CURRENT LIABILITIES</v>
          </cell>
          <cell r="J1401" t="str">
            <v>OTHER LIABILITIES</v>
          </cell>
        </row>
        <row r="1402">
          <cell r="A1402" t="str">
            <v>L506416</v>
          </cell>
          <cell r="B1402" t="str">
            <v>Edu. Cess on Service Tax Payable</v>
          </cell>
          <cell r="C1402" t="str">
            <v>INR</v>
          </cell>
          <cell r="D1402" t="str">
            <v>LIABILITIES</v>
          </cell>
          <cell r="E1402" t="str">
            <v>BALANCE SHEET</v>
          </cell>
          <cell r="F1402" t="str">
            <v/>
          </cell>
          <cell r="G1402" t="str">
            <v/>
          </cell>
          <cell r="H1402" t="str">
            <v>CURRENT LIABILITIES AND PROVISIONS</v>
          </cell>
          <cell r="I1402" t="str">
            <v>CURRENT LIABILITIES</v>
          </cell>
          <cell r="J1402" t="str">
            <v>OTHER LIABILITIES</v>
          </cell>
        </row>
        <row r="1403">
          <cell r="A1403" t="str">
            <v>L506417</v>
          </cell>
          <cell r="B1403" t="str">
            <v>S &amp; HE Cess on Service Tax Payable</v>
          </cell>
          <cell r="C1403" t="str">
            <v>INR</v>
          </cell>
          <cell r="D1403" t="str">
            <v>LIABILITIES</v>
          </cell>
          <cell r="E1403" t="str">
            <v>BALANCE SHEET</v>
          </cell>
          <cell r="F1403" t="str">
            <v/>
          </cell>
          <cell r="G1403" t="str">
            <v/>
          </cell>
          <cell r="H1403" t="str">
            <v>CURRENT LIABILITIES AND PROVISIONS</v>
          </cell>
          <cell r="I1403" t="str">
            <v>CURRENT LIABILITIES</v>
          </cell>
          <cell r="J1403" t="str">
            <v>OTHER LIABILITIES</v>
          </cell>
        </row>
        <row r="1404">
          <cell r="A1404" t="str">
            <v>L506418</v>
          </cell>
          <cell r="B1404" t="str">
            <v>Consolidated Output Tax (Service Tax)</v>
          </cell>
          <cell r="C1404" t="str">
            <v>INR</v>
          </cell>
          <cell r="D1404" t="str">
            <v>LIABILITIES</v>
          </cell>
          <cell r="E1404" t="str">
            <v>BALANCE SHEET</v>
          </cell>
          <cell r="F1404" t="str">
            <v/>
          </cell>
          <cell r="G1404" t="str">
            <v/>
          </cell>
          <cell r="H1404" t="str">
            <v>CURRENT LIABILITIES AND PROVISIONS</v>
          </cell>
          <cell r="I1404" t="str">
            <v>CURRENT LIABILITIES</v>
          </cell>
          <cell r="J1404" t="str">
            <v>OTHER LIABILITIES</v>
          </cell>
        </row>
        <row r="1405">
          <cell r="A1405" t="str">
            <v>L506419</v>
          </cell>
          <cell r="B1405" t="str">
            <v>E.Tax Payable</v>
          </cell>
          <cell r="C1405" t="str">
            <v>INR</v>
          </cell>
          <cell r="D1405" t="str">
            <v>LIABILITIES</v>
          </cell>
          <cell r="E1405" t="str">
            <v>BALANCE SHEET</v>
          </cell>
          <cell r="F1405" t="str">
            <v/>
          </cell>
          <cell r="G1405" t="str">
            <v/>
          </cell>
          <cell r="H1405" t="str">
            <v>CURRENT LIABILITIES AND PROVISIONS</v>
          </cell>
          <cell r="I1405" t="str">
            <v>CURRENT LIABILITIES</v>
          </cell>
          <cell r="J1405" t="str">
            <v>OTHER LIABILITIES</v>
          </cell>
        </row>
        <row r="1406">
          <cell r="A1406" t="str">
            <v>L506420</v>
          </cell>
          <cell r="B1406" t="str">
            <v>Sales Tax/Vat Payable- Kerala</v>
          </cell>
          <cell r="C1406" t="str">
            <v>INR</v>
          </cell>
          <cell r="D1406" t="str">
            <v>LIABILITIES</v>
          </cell>
          <cell r="E1406" t="str">
            <v>BALANCE SHEET</v>
          </cell>
          <cell r="F1406" t="str">
            <v>OUTPUTTAX</v>
          </cell>
          <cell r="G1406" t="str">
            <v/>
          </cell>
          <cell r="H1406" t="str">
            <v>CURRENT LIABILITIES AND PROVISIONS</v>
          </cell>
          <cell r="I1406" t="str">
            <v>CURRENT LIABILITIES</v>
          </cell>
          <cell r="J1406" t="str">
            <v>OTHER LIABILITIES</v>
          </cell>
        </row>
        <row r="1407">
          <cell r="A1407" t="str">
            <v>L506421</v>
          </cell>
          <cell r="B1407" t="str">
            <v>ENTRY TAX</v>
          </cell>
          <cell r="C1407" t="str">
            <v>INR</v>
          </cell>
          <cell r="D1407" t="str">
            <v>LIABILITIES</v>
          </cell>
          <cell r="E1407" t="str">
            <v>BALANCE SHEET</v>
          </cell>
          <cell r="F1407" t="str">
            <v/>
          </cell>
          <cell r="G1407" t="str">
            <v/>
          </cell>
          <cell r="H1407" t="str">
            <v>CURRENT LIABILITIES AND PROVISIONS</v>
          </cell>
          <cell r="I1407" t="str">
            <v>CURRENT LIABILITIES</v>
          </cell>
          <cell r="J1407" t="str">
            <v>OTHER LIABILITIES</v>
          </cell>
        </row>
        <row r="1408">
          <cell r="A1408" t="str">
            <v>L506422</v>
          </cell>
          <cell r="B1408" t="str">
            <v>CHANDIGARH VAT PAYABLE</v>
          </cell>
          <cell r="C1408" t="str">
            <v>INR</v>
          </cell>
          <cell r="D1408" t="str">
            <v>LIABILITIES</v>
          </cell>
          <cell r="E1408" t="str">
            <v>BALANCE SHEET</v>
          </cell>
          <cell r="F1408" t="str">
            <v>OUTPUTTAX</v>
          </cell>
          <cell r="G1408" t="str">
            <v/>
          </cell>
          <cell r="H1408" t="str">
            <v>CURRENT LIABILITIES AND PROVISIONS</v>
          </cell>
          <cell r="I1408" t="str">
            <v>CURRENT LIABILITIES</v>
          </cell>
          <cell r="J1408" t="str">
            <v>OTHER LIABILITIES</v>
          </cell>
        </row>
        <row r="1409">
          <cell r="A1409" t="str">
            <v>L506423</v>
          </cell>
          <cell r="B1409" t="str">
            <v>CHENNAI VAT PAYABLE</v>
          </cell>
          <cell r="C1409" t="str">
            <v>INR</v>
          </cell>
          <cell r="D1409" t="str">
            <v>LIABILITIES</v>
          </cell>
          <cell r="E1409" t="str">
            <v>BALANCE SHEET</v>
          </cell>
          <cell r="F1409" t="str">
            <v>OUTPUTTAX</v>
          </cell>
          <cell r="G1409" t="str">
            <v/>
          </cell>
          <cell r="H1409" t="str">
            <v>CURRENT LIABILITIES AND PROVISIONS</v>
          </cell>
          <cell r="I1409" t="str">
            <v>CURRENT LIABILITIES</v>
          </cell>
          <cell r="J1409" t="str">
            <v>OTHER LIABILITIES</v>
          </cell>
        </row>
        <row r="1410">
          <cell r="A1410" t="str">
            <v>L506424</v>
          </cell>
          <cell r="B1410" t="str">
            <v>ANDHRA PRADESH VAT PAYABLE</v>
          </cell>
          <cell r="C1410" t="str">
            <v>INR</v>
          </cell>
          <cell r="D1410" t="str">
            <v>LIABILITIES</v>
          </cell>
          <cell r="E1410" t="str">
            <v>BALANCE SHEET</v>
          </cell>
          <cell r="F1410" t="str">
            <v>OUTPUTTAX</v>
          </cell>
          <cell r="G1410" t="str">
            <v/>
          </cell>
          <cell r="H1410" t="str">
            <v>CURRENT LIABILITIES AND PROVISIONS</v>
          </cell>
          <cell r="I1410" t="str">
            <v>CURRENT LIABILITIES</v>
          </cell>
          <cell r="J1410" t="str">
            <v>OTHER LIABILITIES</v>
          </cell>
        </row>
        <row r="1411">
          <cell r="A1411" t="str">
            <v>L506425</v>
          </cell>
          <cell r="B1411" t="str">
            <v>MAHARSHTRA VALUE ADDED TAX</v>
          </cell>
          <cell r="C1411" t="str">
            <v>INR</v>
          </cell>
          <cell r="D1411" t="str">
            <v>LIABILITIES</v>
          </cell>
          <cell r="E1411" t="str">
            <v>BALANCE SHEET</v>
          </cell>
          <cell r="F1411" t="str">
            <v>OUTPUTTAX</v>
          </cell>
          <cell r="G1411" t="str">
            <v/>
          </cell>
          <cell r="H1411" t="str">
            <v>CURRENT LIABILITIES AND PROVISIONS</v>
          </cell>
          <cell r="I1411" t="str">
            <v>CURRENT LIABILITIES</v>
          </cell>
          <cell r="J1411" t="str">
            <v>OTHER LIABILITIES</v>
          </cell>
        </row>
        <row r="1412">
          <cell r="A1412" t="str">
            <v>L506426</v>
          </cell>
          <cell r="B1412" t="str">
            <v>UP ENTRY TAX</v>
          </cell>
          <cell r="C1412" t="str">
            <v>INR</v>
          </cell>
          <cell r="D1412" t="str">
            <v>LIABILITIES</v>
          </cell>
          <cell r="E1412" t="str">
            <v>BALANCE SHEET</v>
          </cell>
          <cell r="F1412" t="str">
            <v/>
          </cell>
          <cell r="G1412" t="str">
            <v/>
          </cell>
          <cell r="H1412" t="str">
            <v>CURRENT LIABILITIES AND PROVISIONS</v>
          </cell>
          <cell r="I1412" t="str">
            <v>CURRENT LIABILITIES</v>
          </cell>
          <cell r="J1412" t="str">
            <v>OTHER LIABILITIES</v>
          </cell>
        </row>
        <row r="1413">
          <cell r="A1413" t="str">
            <v>L506427</v>
          </cell>
          <cell r="B1413" t="str">
            <v>AP ENTRY TAX PAYABLE</v>
          </cell>
          <cell r="C1413" t="str">
            <v>INR</v>
          </cell>
          <cell r="D1413" t="str">
            <v>LIABILITIES</v>
          </cell>
          <cell r="E1413" t="str">
            <v>BALANCE SHEET</v>
          </cell>
          <cell r="F1413" t="str">
            <v/>
          </cell>
          <cell r="G1413" t="str">
            <v/>
          </cell>
          <cell r="H1413" t="str">
            <v>CURRENT LIABILITIES AND PROVISIONS</v>
          </cell>
          <cell r="I1413" t="str">
            <v>CURRENT LIABILITIES</v>
          </cell>
          <cell r="J1413" t="str">
            <v>OTHER LIABILITIES</v>
          </cell>
        </row>
        <row r="1414">
          <cell r="A1414" t="str">
            <v>L506428</v>
          </cell>
          <cell r="B1414" t="str">
            <v>KARNATAKA VAT PAYBLE</v>
          </cell>
          <cell r="C1414" t="str">
            <v>INR</v>
          </cell>
          <cell r="D1414" t="str">
            <v>LIABILITIES</v>
          </cell>
          <cell r="E1414" t="str">
            <v>BALANCE SHEET</v>
          </cell>
          <cell r="F1414" t="str">
            <v>OUTPUTTAX</v>
          </cell>
          <cell r="G1414" t="str">
            <v/>
          </cell>
          <cell r="H1414" t="str">
            <v>CURRENT LIABILITIES AND PROVISIONS</v>
          </cell>
          <cell r="I1414" t="str">
            <v>CURRENT LIABILITIES</v>
          </cell>
          <cell r="J1414" t="str">
            <v>OTHER LIABILITIES</v>
          </cell>
        </row>
        <row r="1415">
          <cell r="A1415" t="str">
            <v>L506429</v>
          </cell>
          <cell r="B1415" t="str">
            <v>KERALA VAT PAYABLE</v>
          </cell>
          <cell r="C1415" t="str">
            <v>INR</v>
          </cell>
          <cell r="D1415" t="str">
            <v>LIABILITIES</v>
          </cell>
          <cell r="E1415" t="str">
            <v>BALANCE SHEET</v>
          </cell>
          <cell r="F1415" t="str">
            <v>OUTPUTTAX</v>
          </cell>
          <cell r="G1415" t="str">
            <v/>
          </cell>
          <cell r="H1415" t="str">
            <v>CURRENT LIABILITIES AND PROVISIONS</v>
          </cell>
          <cell r="I1415" t="str">
            <v>CURRENT LIABILITIES</v>
          </cell>
          <cell r="J1415" t="str">
            <v>OTHER LIABILITIES</v>
          </cell>
        </row>
        <row r="1416">
          <cell r="A1416" t="str">
            <v>L506430</v>
          </cell>
          <cell r="B1416" t="str">
            <v>TCS PAYABLE</v>
          </cell>
          <cell r="C1416" t="str">
            <v>INR</v>
          </cell>
          <cell r="D1416" t="str">
            <v>LIABILITIES</v>
          </cell>
          <cell r="E1416" t="str">
            <v>BALANCE SHEET</v>
          </cell>
          <cell r="F1416" t="str">
            <v>OUTPUTTAX</v>
          </cell>
          <cell r="G1416" t="str">
            <v/>
          </cell>
          <cell r="H1416" t="str">
            <v>CURRENT LIABILITIES AND PROVISIONS</v>
          </cell>
          <cell r="I1416" t="str">
            <v>CURRENT LIABILITIES</v>
          </cell>
          <cell r="J1416" t="str">
            <v>OTHER LIABILITIES</v>
          </cell>
        </row>
        <row r="1417">
          <cell r="A1417" t="str">
            <v>L506431</v>
          </cell>
          <cell r="B1417" t="str">
            <v>SRG ON TCS PAYABLE</v>
          </cell>
          <cell r="C1417" t="str">
            <v>INR</v>
          </cell>
          <cell r="D1417" t="str">
            <v>LIABILITIES</v>
          </cell>
          <cell r="E1417" t="str">
            <v>BALANCE SHEET</v>
          </cell>
          <cell r="F1417" t="str">
            <v>OUTPUTTAX</v>
          </cell>
          <cell r="G1417" t="str">
            <v/>
          </cell>
          <cell r="H1417" t="str">
            <v>CURRENT LIABILITIES AND PROVISIONS</v>
          </cell>
          <cell r="I1417" t="str">
            <v>CURRENT LIABILITIES</v>
          </cell>
          <cell r="J1417" t="str">
            <v>OTHER LIABILITIES</v>
          </cell>
        </row>
        <row r="1418">
          <cell r="A1418" t="str">
            <v>L506432</v>
          </cell>
          <cell r="B1418" t="str">
            <v>CESS PAYABLE - TCS</v>
          </cell>
          <cell r="C1418" t="str">
            <v>INR</v>
          </cell>
          <cell r="D1418" t="str">
            <v>LIABILITIES</v>
          </cell>
          <cell r="E1418" t="str">
            <v>BALANCE SHEET</v>
          </cell>
          <cell r="F1418" t="str">
            <v>OUTPUTTAX</v>
          </cell>
          <cell r="G1418" t="str">
            <v/>
          </cell>
          <cell r="H1418" t="str">
            <v>CURRENT LIABILITIES AND PROVISIONS</v>
          </cell>
          <cell r="I1418" t="str">
            <v>CURRENT LIABILITIES</v>
          </cell>
          <cell r="J1418" t="str">
            <v>OTHER LIABILITIES</v>
          </cell>
        </row>
        <row r="1419">
          <cell r="A1419" t="str">
            <v>L506501</v>
          </cell>
          <cell r="B1419" t="str">
            <v>Compensation Charges</v>
          </cell>
          <cell r="C1419" t="str">
            <v>INR</v>
          </cell>
          <cell r="D1419" t="str">
            <v>LIABILITIES</v>
          </cell>
          <cell r="E1419" t="str">
            <v>BALANCE SHEET</v>
          </cell>
          <cell r="F1419" t="str">
            <v/>
          </cell>
          <cell r="G1419" t="str">
            <v/>
          </cell>
          <cell r="H1419" t="str">
            <v>CURRENT LIABILITIES AND PROVISIONS</v>
          </cell>
          <cell r="I1419" t="str">
            <v>CURRENT LIABILITIES</v>
          </cell>
          <cell r="J1419" t="str">
            <v>OTHER LIABILITIES</v>
          </cell>
        </row>
        <row r="1420">
          <cell r="A1420" t="str">
            <v>L506601</v>
          </cell>
          <cell r="B1420" t="str">
            <v>EPF Payable</v>
          </cell>
          <cell r="C1420" t="str">
            <v>INR</v>
          </cell>
          <cell r="D1420" t="str">
            <v>LIABILITIES</v>
          </cell>
          <cell r="E1420" t="str">
            <v>BALANCE SHEET</v>
          </cell>
          <cell r="F1420" t="str">
            <v/>
          </cell>
          <cell r="G1420" t="str">
            <v/>
          </cell>
          <cell r="H1420" t="str">
            <v>CURRENT LIABILITIES AND PROVISIONS</v>
          </cell>
          <cell r="I1420" t="str">
            <v>CURRENT LIABILITIES</v>
          </cell>
          <cell r="J1420" t="str">
            <v>OTHER LIABILITIES</v>
          </cell>
        </row>
        <row r="1421">
          <cell r="A1421" t="str">
            <v>L506602</v>
          </cell>
          <cell r="B1421" t="str">
            <v>FPF Payable</v>
          </cell>
          <cell r="C1421" t="str">
            <v>INR</v>
          </cell>
          <cell r="D1421" t="str">
            <v>LIABILITIES</v>
          </cell>
          <cell r="E1421" t="str">
            <v>BALANCE SHEET</v>
          </cell>
          <cell r="F1421" t="str">
            <v/>
          </cell>
          <cell r="G1421" t="str">
            <v/>
          </cell>
          <cell r="H1421" t="str">
            <v>CURRENT LIABILITIES AND PROVISIONS</v>
          </cell>
          <cell r="I1421" t="str">
            <v>CURRENT LIABILITIES</v>
          </cell>
          <cell r="J1421" t="str">
            <v>OTHER LIABILITIES</v>
          </cell>
        </row>
        <row r="1422">
          <cell r="A1422" t="str">
            <v>L506603</v>
          </cell>
          <cell r="B1422" t="str">
            <v>Additional/Voluntary PF Contribution</v>
          </cell>
          <cell r="C1422" t="str">
            <v>INR</v>
          </cell>
          <cell r="D1422" t="str">
            <v>LIABILITIES</v>
          </cell>
          <cell r="E1422" t="str">
            <v>BALANCE SHEET</v>
          </cell>
          <cell r="F1422" t="str">
            <v/>
          </cell>
          <cell r="G1422" t="str">
            <v/>
          </cell>
          <cell r="H1422" t="str">
            <v>CURRENT LIABILITIES AND PROVISIONS</v>
          </cell>
          <cell r="I1422" t="str">
            <v>CURRENT LIABILITIES</v>
          </cell>
          <cell r="J1422" t="str">
            <v>OTHER LIABILITIES</v>
          </cell>
        </row>
        <row r="1423">
          <cell r="A1423" t="str">
            <v>L506604</v>
          </cell>
          <cell r="B1423" t="str">
            <v>E S I C Payable</v>
          </cell>
          <cell r="C1423" t="str">
            <v>INR</v>
          </cell>
          <cell r="D1423" t="str">
            <v>LIABILITIES</v>
          </cell>
          <cell r="E1423" t="str">
            <v>BALANCE SHEET</v>
          </cell>
          <cell r="F1423" t="str">
            <v/>
          </cell>
          <cell r="G1423" t="str">
            <v/>
          </cell>
          <cell r="H1423" t="str">
            <v>CURRENT LIABILITIES AND PROVISIONS</v>
          </cell>
          <cell r="I1423" t="str">
            <v>CURRENT LIABILITIES</v>
          </cell>
          <cell r="J1423" t="str">
            <v>OTHER LIABILITIES</v>
          </cell>
        </row>
        <row r="1424">
          <cell r="A1424" t="str">
            <v>L506605</v>
          </cell>
          <cell r="B1424" t="str">
            <v>EDLI Payable</v>
          </cell>
          <cell r="C1424" t="str">
            <v>INR</v>
          </cell>
          <cell r="D1424" t="str">
            <v>LIABILITIES</v>
          </cell>
          <cell r="E1424" t="str">
            <v>BALANCE SHEET</v>
          </cell>
          <cell r="F1424" t="str">
            <v/>
          </cell>
          <cell r="G1424" t="str">
            <v/>
          </cell>
          <cell r="H1424" t="str">
            <v>CURRENT LIABILITIES AND PROVISIONS</v>
          </cell>
          <cell r="I1424" t="str">
            <v>CURRENT LIABILITIES</v>
          </cell>
          <cell r="J1424" t="str">
            <v>OTHER LIABILITIES</v>
          </cell>
        </row>
        <row r="1425">
          <cell r="A1425" t="str">
            <v>L506606</v>
          </cell>
          <cell r="B1425" t="str">
            <v>Adm. On EDLI Payable</v>
          </cell>
          <cell r="C1425" t="str">
            <v>INR</v>
          </cell>
          <cell r="D1425" t="str">
            <v>LIABILITIES</v>
          </cell>
          <cell r="E1425" t="str">
            <v>BALANCE SHEET</v>
          </cell>
          <cell r="F1425" t="str">
            <v/>
          </cell>
          <cell r="G1425" t="str">
            <v/>
          </cell>
          <cell r="H1425" t="str">
            <v>CURRENT LIABILITIES AND PROVISIONS</v>
          </cell>
          <cell r="I1425" t="str">
            <v>CURRENT LIABILITIES</v>
          </cell>
          <cell r="J1425" t="str">
            <v>OTHER LIABILITIES</v>
          </cell>
        </row>
        <row r="1426">
          <cell r="A1426" t="str">
            <v>L506607</v>
          </cell>
          <cell r="B1426" t="str">
            <v>Superannuation Contri. Payable</v>
          </cell>
          <cell r="C1426" t="str">
            <v>INR</v>
          </cell>
          <cell r="D1426" t="str">
            <v>LIABILITIES</v>
          </cell>
          <cell r="E1426" t="str">
            <v>BALANCE SHEET</v>
          </cell>
          <cell r="F1426" t="str">
            <v/>
          </cell>
          <cell r="G1426" t="str">
            <v/>
          </cell>
          <cell r="H1426" t="str">
            <v>CURRENT LIABILITIES AND PROVISIONS</v>
          </cell>
          <cell r="I1426" t="str">
            <v>CURRENT LIABILITIES</v>
          </cell>
          <cell r="J1426" t="str">
            <v>OTHER LIABILITIES</v>
          </cell>
        </row>
        <row r="1427">
          <cell r="A1427" t="str">
            <v>L506608</v>
          </cell>
          <cell r="B1427" t="str">
            <v>Salary And Wages Payable</v>
          </cell>
          <cell r="C1427" t="str">
            <v>INR</v>
          </cell>
          <cell r="D1427" t="str">
            <v>LIABILITIES</v>
          </cell>
          <cell r="E1427" t="str">
            <v>BALANCE SHEET</v>
          </cell>
          <cell r="F1427" t="str">
            <v/>
          </cell>
          <cell r="G1427" t="str">
            <v/>
          </cell>
          <cell r="H1427" t="str">
            <v>CURRENT LIABILITIES AND PROVISIONS</v>
          </cell>
          <cell r="I1427" t="str">
            <v>CURRENT LIABILITIES</v>
          </cell>
          <cell r="J1427" t="str">
            <v>OTHER LIABILITIES</v>
          </cell>
        </row>
        <row r="1428">
          <cell r="A1428" t="str">
            <v>L506609</v>
          </cell>
          <cell r="B1428" t="str">
            <v>Bonus Payable</v>
          </cell>
          <cell r="C1428" t="str">
            <v>INR</v>
          </cell>
          <cell r="D1428" t="str">
            <v>LIABILITIES</v>
          </cell>
          <cell r="E1428" t="str">
            <v>BALANCE SHEET</v>
          </cell>
          <cell r="F1428" t="str">
            <v/>
          </cell>
          <cell r="G1428" t="str">
            <v/>
          </cell>
          <cell r="H1428" t="str">
            <v>CURRENT LIABILITIES AND PROVISIONS</v>
          </cell>
          <cell r="I1428" t="str">
            <v>CURRENT LIABILITIES</v>
          </cell>
          <cell r="J1428" t="str">
            <v>OTHER LIABILITIES</v>
          </cell>
        </row>
        <row r="1429">
          <cell r="A1429" t="str">
            <v>L506610</v>
          </cell>
          <cell r="B1429" t="str">
            <v>Amt. Payable to Thrift Society</v>
          </cell>
          <cell r="C1429" t="str">
            <v>INR</v>
          </cell>
          <cell r="D1429" t="str">
            <v>LIABILITIES</v>
          </cell>
          <cell r="E1429" t="str">
            <v>BALANCE SHEET</v>
          </cell>
          <cell r="F1429" t="str">
            <v/>
          </cell>
          <cell r="G1429" t="str">
            <v/>
          </cell>
          <cell r="H1429" t="str">
            <v>CURRENT LIABILITIES AND PROVISIONS</v>
          </cell>
          <cell r="I1429" t="str">
            <v>CURRENT LIABILITIES</v>
          </cell>
          <cell r="J1429" t="str">
            <v>OTHER LIABILITIES</v>
          </cell>
        </row>
        <row r="1430">
          <cell r="A1430" t="str">
            <v>L506611</v>
          </cell>
          <cell r="B1430" t="str">
            <v>Lease Rent Payable (Emp)</v>
          </cell>
          <cell r="C1430" t="str">
            <v>INR</v>
          </cell>
          <cell r="D1430" t="str">
            <v>LIABILITIES</v>
          </cell>
          <cell r="E1430" t="str">
            <v>BALANCE SHEET</v>
          </cell>
          <cell r="F1430" t="str">
            <v/>
          </cell>
          <cell r="G1430" t="str">
            <v/>
          </cell>
          <cell r="H1430" t="str">
            <v>CURRENT LIABILITIES AND PROVISIONS</v>
          </cell>
          <cell r="I1430" t="str">
            <v>CURRENT LIABILITIES</v>
          </cell>
          <cell r="J1430" t="str">
            <v>OTHER LIABILITIES</v>
          </cell>
        </row>
        <row r="1431">
          <cell r="A1431" t="str">
            <v>L506612</v>
          </cell>
          <cell r="B1431" t="str">
            <v>PF Loan Account</v>
          </cell>
          <cell r="C1431" t="str">
            <v>INR</v>
          </cell>
          <cell r="D1431" t="str">
            <v>LIABILITIES</v>
          </cell>
          <cell r="E1431" t="str">
            <v>BALANCE SHEET</v>
          </cell>
          <cell r="F1431" t="str">
            <v>SUPPLIER PAYABLE A/C</v>
          </cell>
          <cell r="G1431" t="str">
            <v/>
          </cell>
          <cell r="H1431" t="str">
            <v>CURRENT LIABILITIES AND PROVISIONS</v>
          </cell>
          <cell r="I1431" t="str">
            <v>CURRENT LIABILITIES</v>
          </cell>
          <cell r="J1431" t="str">
            <v>OTHER LIABILITIES</v>
          </cell>
        </row>
        <row r="1432">
          <cell r="A1432" t="str">
            <v>L506701</v>
          </cell>
          <cell r="B1432" t="str">
            <v>Commission Payable</v>
          </cell>
          <cell r="C1432" t="str">
            <v>INR</v>
          </cell>
          <cell r="D1432" t="str">
            <v>LIABILITIES</v>
          </cell>
          <cell r="E1432" t="str">
            <v>BALANCE SHEET</v>
          </cell>
          <cell r="F1432" t="str">
            <v/>
          </cell>
          <cell r="G1432" t="str">
            <v/>
          </cell>
          <cell r="H1432" t="str">
            <v>CURRENT LIABILITIES AND PROVISIONS</v>
          </cell>
          <cell r="I1432" t="str">
            <v>CURRENT LIABILITIES</v>
          </cell>
          <cell r="J1432" t="str">
            <v>OTHER LIABILITIES</v>
          </cell>
        </row>
        <row r="1433">
          <cell r="A1433" t="str">
            <v>L506702</v>
          </cell>
          <cell r="B1433" t="str">
            <v>Welfare Fund- Payable</v>
          </cell>
          <cell r="C1433" t="str">
            <v>INR</v>
          </cell>
          <cell r="D1433" t="str">
            <v>LIABILITIES</v>
          </cell>
          <cell r="E1433" t="str">
            <v>BALANCE SHEET</v>
          </cell>
          <cell r="F1433" t="str">
            <v/>
          </cell>
          <cell r="G1433" t="str">
            <v/>
          </cell>
          <cell r="H1433" t="str">
            <v>CURRENT LIABILITIES AND PROVISIONS</v>
          </cell>
          <cell r="I1433" t="str">
            <v>CURRENT LIABILITIES</v>
          </cell>
          <cell r="J1433" t="str">
            <v>OTHER LIABILITIES</v>
          </cell>
        </row>
        <row r="1434">
          <cell r="A1434" t="str">
            <v>L506703</v>
          </cell>
          <cell r="B1434" t="str">
            <v>Punjab Labour Welfare Fund Payable</v>
          </cell>
          <cell r="C1434" t="str">
            <v>INR</v>
          </cell>
          <cell r="D1434" t="str">
            <v>LIABILITIES</v>
          </cell>
          <cell r="E1434" t="str">
            <v>BALANCE SHEET</v>
          </cell>
          <cell r="F1434" t="str">
            <v/>
          </cell>
          <cell r="G1434" t="str">
            <v/>
          </cell>
          <cell r="H1434" t="str">
            <v>CURRENT LIABILITIES AND PROVISIONS</v>
          </cell>
          <cell r="I1434" t="str">
            <v>CURRENT LIABILITIES</v>
          </cell>
          <cell r="J1434" t="str">
            <v>OTHER LIABILITIES</v>
          </cell>
        </row>
        <row r="1435">
          <cell r="A1435" t="str">
            <v>L506704</v>
          </cell>
          <cell r="B1435" t="str">
            <v>Interest Payable (Misc.)</v>
          </cell>
          <cell r="C1435" t="str">
            <v>INR</v>
          </cell>
          <cell r="D1435" t="str">
            <v>LIABILITIES</v>
          </cell>
          <cell r="E1435" t="str">
            <v>BALANCE SHEET</v>
          </cell>
          <cell r="F1435" t="str">
            <v/>
          </cell>
          <cell r="G1435" t="str">
            <v/>
          </cell>
          <cell r="H1435" t="str">
            <v>CURRENT LIABILITIES AND PROVISIONS</v>
          </cell>
          <cell r="I1435" t="str">
            <v>CURRENT LIABILITIES</v>
          </cell>
          <cell r="J1435" t="str">
            <v>OTHER LIABILITIES</v>
          </cell>
        </row>
        <row r="1436">
          <cell r="A1436" t="str">
            <v>L506705</v>
          </cell>
          <cell r="B1436" t="str">
            <v>Shyam Niwas Security</v>
          </cell>
          <cell r="C1436" t="str">
            <v>INR</v>
          </cell>
          <cell r="D1436" t="str">
            <v>LIABILITIES</v>
          </cell>
          <cell r="E1436" t="str">
            <v>BALANCE SHEET</v>
          </cell>
          <cell r="F1436" t="str">
            <v/>
          </cell>
          <cell r="G1436" t="str">
            <v/>
          </cell>
          <cell r="H1436" t="str">
            <v>CURRENT LIABILITIES AND PROVISIONS</v>
          </cell>
          <cell r="I1436" t="str">
            <v>CURRENT LIABILITIES</v>
          </cell>
          <cell r="J1436" t="str">
            <v>OTHER LIABILITIES</v>
          </cell>
        </row>
        <row r="1437">
          <cell r="A1437" t="str">
            <v>L506706</v>
          </cell>
          <cell r="B1437" t="str">
            <v>Rent Payable</v>
          </cell>
          <cell r="C1437" t="str">
            <v>INR</v>
          </cell>
          <cell r="D1437" t="str">
            <v>LIABILITIES</v>
          </cell>
          <cell r="E1437" t="str">
            <v>BALANCE SHEET</v>
          </cell>
          <cell r="F1437" t="str">
            <v>SUPPLIER PAYABLE A/C</v>
          </cell>
          <cell r="G1437" t="str">
            <v/>
          </cell>
          <cell r="H1437" t="str">
            <v>CURRENT LIABILITIES AND PROVISIONS</v>
          </cell>
          <cell r="I1437" t="str">
            <v>CURRENT LIABILITIES</v>
          </cell>
          <cell r="J1437" t="str">
            <v>OTHER LIABILITIES</v>
          </cell>
        </row>
        <row r="1438">
          <cell r="A1438" t="str">
            <v>L506707</v>
          </cell>
          <cell r="B1438" t="str">
            <v>Advance Rent Received</v>
          </cell>
          <cell r="C1438" t="str">
            <v>INR</v>
          </cell>
          <cell r="D1438" t="str">
            <v>LIABILITIES</v>
          </cell>
          <cell r="E1438" t="str">
            <v>BALANCE SHEET</v>
          </cell>
          <cell r="F1438" t="str">
            <v/>
          </cell>
          <cell r="G1438" t="str">
            <v/>
          </cell>
          <cell r="H1438" t="str">
            <v>CURRENT LIABILITIES AND PROVISIONS</v>
          </cell>
          <cell r="I1438" t="str">
            <v>CURRENT LIABILITIES</v>
          </cell>
          <cell r="J1438" t="str">
            <v>OTHER LIABILITIES</v>
          </cell>
        </row>
        <row r="1439">
          <cell r="A1439" t="str">
            <v>L506708</v>
          </cell>
          <cell r="B1439" t="str">
            <v>Initial Deposits</v>
          </cell>
          <cell r="C1439" t="str">
            <v>INR</v>
          </cell>
          <cell r="D1439" t="str">
            <v>LIABILITIES</v>
          </cell>
          <cell r="E1439" t="str">
            <v>BALANCE SHEET</v>
          </cell>
          <cell r="F1439" t="str">
            <v/>
          </cell>
          <cell r="G1439" t="str">
            <v/>
          </cell>
          <cell r="H1439" t="str">
            <v>CURRENT LIABILITIES AND PROVISIONS</v>
          </cell>
          <cell r="I1439" t="str">
            <v>CURRENT LIABILITIES</v>
          </cell>
          <cell r="J1439" t="str">
            <v>OTHER LIABILITIES</v>
          </cell>
        </row>
        <row r="1440">
          <cell r="A1440" t="str">
            <v>L506709</v>
          </cell>
          <cell r="B1440" t="str">
            <v>Deposit For Re-Appointment Of Directors</v>
          </cell>
          <cell r="C1440" t="str">
            <v>INR</v>
          </cell>
          <cell r="D1440" t="str">
            <v>LIABILITIES</v>
          </cell>
          <cell r="E1440" t="str">
            <v>BALANCE SHEET</v>
          </cell>
          <cell r="F1440" t="str">
            <v/>
          </cell>
          <cell r="G1440" t="str">
            <v/>
          </cell>
          <cell r="H1440" t="str">
            <v>CURRENT LIABILITIES AND PROVISIONS</v>
          </cell>
          <cell r="I1440" t="str">
            <v>CURRENT LIABILITIES</v>
          </cell>
          <cell r="J1440" t="str">
            <v>OTHER LIABILITIES</v>
          </cell>
        </row>
        <row r="1441">
          <cell r="A1441" t="str">
            <v>L506710</v>
          </cell>
          <cell r="B1441" t="str">
            <v>Amt. Rec. Dlf Centre Tenants</v>
          </cell>
          <cell r="C1441" t="str">
            <v>INR</v>
          </cell>
          <cell r="D1441" t="str">
            <v>LIABILITIES</v>
          </cell>
          <cell r="E1441" t="str">
            <v>BALANCE SHEET</v>
          </cell>
          <cell r="F1441" t="str">
            <v/>
          </cell>
          <cell r="G1441" t="str">
            <v/>
          </cell>
          <cell r="H1441" t="str">
            <v>CURRENT LIABILITIES AND PROVISIONS</v>
          </cell>
          <cell r="I1441" t="str">
            <v>CURRENT LIABILITIES</v>
          </cell>
          <cell r="J1441" t="str">
            <v>OTHER LIABILITIES</v>
          </cell>
        </row>
        <row r="1442">
          <cell r="A1442" t="str">
            <v>L506711</v>
          </cell>
          <cell r="B1442" t="str">
            <v>Stale Cheques</v>
          </cell>
          <cell r="C1442" t="str">
            <v>INR</v>
          </cell>
          <cell r="D1442" t="str">
            <v>LIABILITIES</v>
          </cell>
          <cell r="E1442" t="str">
            <v>BALANCE SHEET</v>
          </cell>
          <cell r="F1442" t="str">
            <v/>
          </cell>
          <cell r="G1442" t="str">
            <v/>
          </cell>
          <cell r="H1442" t="str">
            <v>CURRENT LIABILITIES AND PROVISIONS</v>
          </cell>
          <cell r="I1442" t="str">
            <v>CURRENT LIABILITIES</v>
          </cell>
          <cell r="J1442" t="str">
            <v>OTHER LIABILITIES</v>
          </cell>
        </row>
        <row r="1443">
          <cell r="A1443" t="str">
            <v>L506712</v>
          </cell>
          <cell r="B1443" t="str">
            <v>Advance Adjustable - D G Set</v>
          </cell>
          <cell r="C1443" t="str">
            <v>INR</v>
          </cell>
          <cell r="D1443" t="str">
            <v>LIABILITIES</v>
          </cell>
          <cell r="E1443" t="str">
            <v>BALANCE SHEET</v>
          </cell>
          <cell r="F1443" t="str">
            <v/>
          </cell>
          <cell r="G1443" t="str">
            <v/>
          </cell>
          <cell r="H1443" t="str">
            <v>CURRENT LIABILITIES AND PROVISIONS</v>
          </cell>
          <cell r="I1443" t="str">
            <v>CURRENT LIABILITIES</v>
          </cell>
          <cell r="J1443" t="str">
            <v>OTHER LIABILITIES</v>
          </cell>
        </row>
        <row r="1444">
          <cell r="A1444" t="str">
            <v>L506713</v>
          </cell>
          <cell r="B1444" t="str">
            <v>Adv. Adjusted Agst Maint. Chgs</v>
          </cell>
          <cell r="C1444" t="str">
            <v>INR</v>
          </cell>
          <cell r="D1444" t="str">
            <v>LIABILITIES</v>
          </cell>
          <cell r="E1444" t="str">
            <v>BALANCE SHEET</v>
          </cell>
          <cell r="F1444" t="str">
            <v/>
          </cell>
          <cell r="G1444" t="str">
            <v/>
          </cell>
          <cell r="H1444" t="str">
            <v>CURRENT LIABILITIES AND PROVISIONS</v>
          </cell>
          <cell r="I1444" t="str">
            <v>CURRENT LIABILITIES</v>
          </cell>
          <cell r="J1444" t="str">
            <v>OTHER LIABILITIES</v>
          </cell>
        </row>
        <row r="1445">
          <cell r="A1445" t="str">
            <v>L506714</v>
          </cell>
          <cell r="B1445" t="str">
            <v>Advance Adjustable</v>
          </cell>
          <cell r="C1445" t="str">
            <v>INR</v>
          </cell>
          <cell r="D1445" t="str">
            <v>LIABILITIES</v>
          </cell>
          <cell r="E1445" t="str">
            <v>BALANCE SHEET</v>
          </cell>
          <cell r="F1445" t="str">
            <v/>
          </cell>
          <cell r="G1445" t="str">
            <v/>
          </cell>
          <cell r="H1445" t="str">
            <v>CURRENT LIABILITIES AND PROVISIONS</v>
          </cell>
          <cell r="I1445" t="str">
            <v>CURRENT LIABILITIES</v>
          </cell>
          <cell r="J1445" t="str">
            <v>OTHER LIABILITIES</v>
          </cell>
        </row>
        <row r="1446">
          <cell r="A1446" t="str">
            <v>L506715</v>
          </cell>
          <cell r="B1446" t="str">
            <v>Expenses Payable</v>
          </cell>
          <cell r="C1446" t="str">
            <v>INR</v>
          </cell>
          <cell r="D1446" t="str">
            <v>LIABILITIES</v>
          </cell>
          <cell r="E1446" t="str">
            <v>BALANCE SHEET</v>
          </cell>
          <cell r="F1446" t="str">
            <v/>
          </cell>
          <cell r="G1446" t="str">
            <v/>
          </cell>
          <cell r="H1446" t="str">
            <v>CURRENT LIABILITIES AND PROVISIONS</v>
          </cell>
          <cell r="I1446" t="str">
            <v>CURRENT LIABILITIES</v>
          </cell>
          <cell r="J1446" t="str">
            <v>OTHER LIABILITIES</v>
          </cell>
        </row>
        <row r="1447">
          <cell r="A1447" t="str">
            <v>L506716</v>
          </cell>
          <cell r="B1447" t="str">
            <v>Indirect Tax Recovered</v>
          </cell>
          <cell r="C1447" t="str">
            <v>INR</v>
          </cell>
          <cell r="D1447" t="str">
            <v>LIABILITIES</v>
          </cell>
          <cell r="E1447" t="str">
            <v>BALANCE SHEET</v>
          </cell>
          <cell r="F1447" t="str">
            <v/>
          </cell>
          <cell r="G1447" t="str">
            <v/>
          </cell>
          <cell r="H1447" t="str">
            <v>CURRENT LIABILITIES AND PROVISIONS</v>
          </cell>
          <cell r="I1447" t="str">
            <v>CURRENT LIABILITIES</v>
          </cell>
          <cell r="J1447" t="str">
            <v>OTHER LIABILITIES</v>
          </cell>
        </row>
        <row r="1448">
          <cell r="A1448" t="str">
            <v>L506717</v>
          </cell>
          <cell r="B1448" t="str">
            <v>Indirect Tax Recovered- DLF CENTRE POINT</v>
          </cell>
          <cell r="C1448" t="str">
            <v>INR</v>
          </cell>
          <cell r="D1448" t="str">
            <v>LIABILITIES</v>
          </cell>
          <cell r="E1448" t="str">
            <v>BALANCE SHEET</v>
          </cell>
          <cell r="F1448" t="str">
            <v/>
          </cell>
          <cell r="G1448" t="str">
            <v/>
          </cell>
          <cell r="H1448" t="str">
            <v>CURRENT LIABILITIES AND PROVISIONS</v>
          </cell>
          <cell r="I1448" t="str">
            <v>CURRENT LIABILITIES</v>
          </cell>
          <cell r="J1448" t="str">
            <v>OTHER LIABILITIES</v>
          </cell>
        </row>
        <row r="1449">
          <cell r="A1449" t="str">
            <v>L506718</v>
          </cell>
          <cell r="B1449" t="str">
            <v>Indirect Tax Recovered- TRINITY TOWERS</v>
          </cell>
          <cell r="C1449" t="str">
            <v>INR</v>
          </cell>
          <cell r="D1449" t="str">
            <v>LIABILITIES</v>
          </cell>
          <cell r="E1449" t="str">
            <v>BALANCE SHEET</v>
          </cell>
          <cell r="F1449" t="str">
            <v/>
          </cell>
          <cell r="G1449" t="str">
            <v/>
          </cell>
          <cell r="H1449" t="str">
            <v>CURRENT LIABILITIES AND PROVISIONS</v>
          </cell>
          <cell r="I1449" t="str">
            <v>CURRENT LIABILITIES</v>
          </cell>
          <cell r="J1449" t="str">
            <v>OTHER LIABILITIES</v>
          </cell>
        </row>
        <row r="1450">
          <cell r="A1450" t="str">
            <v>L506719</v>
          </cell>
          <cell r="B1450" t="str">
            <v>Indirect Tax Recovered- DLF GRAND MALL</v>
          </cell>
          <cell r="C1450" t="str">
            <v>INR</v>
          </cell>
          <cell r="D1450" t="str">
            <v>LIABILITIES</v>
          </cell>
          <cell r="E1450" t="str">
            <v>BALANCE SHEET</v>
          </cell>
          <cell r="F1450" t="str">
            <v/>
          </cell>
          <cell r="G1450" t="str">
            <v/>
          </cell>
          <cell r="H1450" t="str">
            <v>CURRENT LIABILITIES AND PROVISIONS</v>
          </cell>
          <cell r="I1450" t="str">
            <v>CURRENT LIABILITIES</v>
          </cell>
          <cell r="J1450" t="str">
            <v>OTHER LIABILITIES</v>
          </cell>
        </row>
        <row r="1451">
          <cell r="A1451" t="str">
            <v>L506720</v>
          </cell>
          <cell r="B1451" t="str">
            <v>Gift Card Payable</v>
          </cell>
          <cell r="C1451" t="str">
            <v>INR</v>
          </cell>
          <cell r="D1451" t="str">
            <v>LIABILITIES</v>
          </cell>
          <cell r="E1451" t="str">
            <v>BALANCE SHEET</v>
          </cell>
          <cell r="F1451" t="str">
            <v/>
          </cell>
          <cell r="G1451" t="str">
            <v/>
          </cell>
          <cell r="H1451" t="str">
            <v>CURRENT LIABILITIES AND PROVISIONS</v>
          </cell>
          <cell r="I1451" t="str">
            <v>CURRENT LIABILITIES</v>
          </cell>
          <cell r="J1451" t="str">
            <v>OTHER LIABILITIES</v>
          </cell>
        </row>
        <row r="1452">
          <cell r="A1452" t="str">
            <v>L506721</v>
          </cell>
          <cell r="B1452" t="str">
            <v>Audit Fee Payable</v>
          </cell>
          <cell r="C1452" t="str">
            <v>INR</v>
          </cell>
          <cell r="D1452" t="str">
            <v>LIABILITIES</v>
          </cell>
          <cell r="E1452" t="str">
            <v>BALANCE SHEET</v>
          </cell>
          <cell r="F1452" t="str">
            <v/>
          </cell>
          <cell r="G1452" t="str">
            <v/>
          </cell>
          <cell r="H1452" t="str">
            <v>CURRENT LIABILITIES AND PROVISIONS</v>
          </cell>
          <cell r="I1452" t="str">
            <v>CURRENT LIABILITIES</v>
          </cell>
          <cell r="J1452" t="str">
            <v>OTHER LIABILITIES</v>
          </cell>
        </row>
        <row r="1453">
          <cell r="A1453" t="str">
            <v>L506722</v>
          </cell>
          <cell r="B1453" t="str">
            <v>SUPPLIER CONTRA A/C</v>
          </cell>
          <cell r="C1453" t="str">
            <v>INR</v>
          </cell>
          <cell r="D1453" t="str">
            <v>LIABILITIES</v>
          </cell>
          <cell r="E1453" t="str">
            <v>BALANCE SHEET</v>
          </cell>
          <cell r="F1453" t="str">
            <v/>
          </cell>
          <cell r="G1453" t="str">
            <v/>
          </cell>
          <cell r="H1453" t="str">
            <v>CURRENT LIABILITIES AND PROVISIONS</v>
          </cell>
          <cell r="I1453" t="str">
            <v>CURRENT LIABILITIES</v>
          </cell>
          <cell r="J1453" t="str">
            <v>OTHER LIABILITIES</v>
          </cell>
        </row>
        <row r="1454">
          <cell r="A1454" t="str">
            <v>L506723</v>
          </cell>
          <cell r="B1454" t="str">
            <v>Other Deductions</v>
          </cell>
          <cell r="C1454" t="str">
            <v>INR</v>
          </cell>
          <cell r="D1454" t="str">
            <v>LIABILITIES</v>
          </cell>
          <cell r="E1454" t="str">
            <v>BALANCE SHEET</v>
          </cell>
          <cell r="F1454" t="str">
            <v/>
          </cell>
          <cell r="G1454" t="str">
            <v/>
          </cell>
          <cell r="H1454" t="str">
            <v>CURRENT LIABILITIES AND PROVISIONS</v>
          </cell>
          <cell r="I1454" t="str">
            <v>CURRENT LIABILITIES</v>
          </cell>
          <cell r="J1454" t="str">
            <v>OTHER LIABILITIES</v>
          </cell>
        </row>
        <row r="1455">
          <cell r="A1455" t="str">
            <v>L506724</v>
          </cell>
          <cell r="B1455" t="str">
            <v>Advance Bookings</v>
          </cell>
          <cell r="C1455" t="str">
            <v>INR</v>
          </cell>
          <cell r="D1455" t="str">
            <v>LIABILITIES</v>
          </cell>
          <cell r="E1455" t="str">
            <v>BALANCE SHEET</v>
          </cell>
          <cell r="F1455" t="str">
            <v/>
          </cell>
          <cell r="G1455" t="str">
            <v/>
          </cell>
          <cell r="H1455" t="str">
            <v>CURRENT LIABILITIES AND PROVISIONS</v>
          </cell>
          <cell r="I1455" t="str">
            <v>CURRENT LIABILITIES</v>
          </cell>
          <cell r="J1455" t="str">
            <v>OTHER LIABILITIES</v>
          </cell>
        </row>
        <row r="1456">
          <cell r="A1456" t="str">
            <v>L506725</v>
          </cell>
          <cell r="B1456" t="str">
            <v>Credit Card Excess Recd.</v>
          </cell>
          <cell r="C1456" t="str">
            <v>INR</v>
          </cell>
          <cell r="D1456" t="str">
            <v>LIABILITIES</v>
          </cell>
          <cell r="E1456" t="str">
            <v>BALANCE SHEET</v>
          </cell>
          <cell r="F1456" t="str">
            <v/>
          </cell>
          <cell r="G1456" t="str">
            <v/>
          </cell>
          <cell r="H1456" t="str">
            <v>CURRENT LIABILITIES AND PROVISIONS</v>
          </cell>
          <cell r="I1456" t="str">
            <v>CURRENT LIABILITIES</v>
          </cell>
          <cell r="J1456" t="str">
            <v>OTHER LIABILITIES</v>
          </cell>
        </row>
        <row r="1457">
          <cell r="A1457" t="str">
            <v>L506726</v>
          </cell>
          <cell r="B1457" t="str">
            <v>INR Payable</v>
          </cell>
          <cell r="C1457" t="str">
            <v>INR</v>
          </cell>
          <cell r="D1457" t="str">
            <v>LIABILITIES</v>
          </cell>
          <cell r="E1457" t="str">
            <v>BALANCE SHEET</v>
          </cell>
          <cell r="F1457" t="str">
            <v/>
          </cell>
          <cell r="G1457" t="str">
            <v/>
          </cell>
          <cell r="H1457" t="str">
            <v>CURRENT LIABILITIES AND PROVISIONS</v>
          </cell>
          <cell r="I1457" t="str">
            <v>CURRENT LIABILITIES</v>
          </cell>
          <cell r="J1457" t="str">
            <v>OTHER LIABILITIES</v>
          </cell>
        </row>
        <row r="1458">
          <cell r="A1458" t="str">
            <v>L506727</v>
          </cell>
          <cell r="B1458" t="str">
            <v>DEPRECIATION FUND</v>
          </cell>
          <cell r="C1458" t="str">
            <v>INR</v>
          </cell>
          <cell r="D1458" t="str">
            <v>LIABILITIES</v>
          </cell>
          <cell r="E1458" t="str">
            <v>BALANCE SHEET</v>
          </cell>
          <cell r="F1458" t="str">
            <v/>
          </cell>
          <cell r="G1458" t="str">
            <v/>
          </cell>
          <cell r="H1458" t="str">
            <v>CURRENT LIABILITIES AND PROVISIONS</v>
          </cell>
          <cell r="I1458" t="str">
            <v>CURRENT LIABILITIES</v>
          </cell>
          <cell r="J1458" t="str">
            <v>OTHER LIABILITIES</v>
          </cell>
        </row>
        <row r="1459">
          <cell r="A1459" t="str">
            <v>L506728</v>
          </cell>
          <cell r="B1459" t="str">
            <v>OVERSEAS PROJECTS</v>
          </cell>
          <cell r="C1459" t="str">
            <v>INR</v>
          </cell>
          <cell r="D1459" t="str">
            <v>LIABILITIES</v>
          </cell>
          <cell r="E1459" t="str">
            <v>BALANCE SHEET</v>
          </cell>
          <cell r="F1459" t="str">
            <v/>
          </cell>
          <cell r="G1459" t="str">
            <v/>
          </cell>
          <cell r="H1459" t="str">
            <v>CURRENT LIABILITIES AND PROVISIONS</v>
          </cell>
          <cell r="I1459" t="str">
            <v>CURRENT LIABILITIES</v>
          </cell>
          <cell r="J1459" t="str">
            <v>OTHER LIABILITIES</v>
          </cell>
        </row>
        <row r="1460">
          <cell r="A1460" t="str">
            <v>L506729</v>
          </cell>
          <cell r="B1460" t="str">
            <v>INLAND PROJECTS</v>
          </cell>
          <cell r="C1460" t="str">
            <v>INR</v>
          </cell>
          <cell r="D1460" t="str">
            <v>LIABILITIES</v>
          </cell>
          <cell r="E1460" t="str">
            <v>BALANCE SHEET</v>
          </cell>
          <cell r="F1460" t="str">
            <v/>
          </cell>
          <cell r="G1460" t="str">
            <v/>
          </cell>
          <cell r="H1460" t="str">
            <v>CURRENT LIABILITIES AND PROVISIONS</v>
          </cell>
          <cell r="I1460" t="str">
            <v>CURRENT LIABILITIES</v>
          </cell>
          <cell r="J1460" t="str">
            <v>OTHER LIABILITIES</v>
          </cell>
        </row>
        <row r="1461">
          <cell r="A1461" t="str">
            <v>L506730</v>
          </cell>
          <cell r="B1461" t="str">
            <v>PROJECT CONTROL ACCOUNT</v>
          </cell>
          <cell r="C1461" t="str">
            <v>INR</v>
          </cell>
          <cell r="D1461" t="str">
            <v>LIABILITIES</v>
          </cell>
          <cell r="E1461" t="str">
            <v>BALANCE SHEET</v>
          </cell>
          <cell r="F1461" t="str">
            <v/>
          </cell>
          <cell r="G1461" t="str">
            <v/>
          </cell>
          <cell r="H1461" t="str">
            <v>CURRENT LIABILITIES AND PROVISIONS</v>
          </cell>
          <cell r="I1461" t="str">
            <v>CURRENT LIABILITIES</v>
          </cell>
          <cell r="J1461" t="str">
            <v>OTHER LIABILITIES</v>
          </cell>
        </row>
        <row r="1462">
          <cell r="A1462" t="str">
            <v>L506999</v>
          </cell>
          <cell r="B1462" t="str">
            <v>Suspense A/c (Plots)</v>
          </cell>
          <cell r="C1462" t="str">
            <v>INR</v>
          </cell>
          <cell r="D1462" t="str">
            <v>LIABILITIES</v>
          </cell>
          <cell r="E1462" t="str">
            <v>BALANCE SHEET</v>
          </cell>
          <cell r="F1462" t="str">
            <v/>
          </cell>
          <cell r="G1462" t="str">
            <v/>
          </cell>
          <cell r="H1462" t="str">
            <v>CURRENT LIABILITIES AND PROVISIONS</v>
          </cell>
          <cell r="I1462" t="str">
            <v>CURRENT LIABILITIES</v>
          </cell>
          <cell r="J1462" t="str">
            <v>OTHER LIABILITIES</v>
          </cell>
        </row>
        <row r="1463">
          <cell r="A1463" t="str">
            <v>L507001</v>
          </cell>
          <cell r="B1463" t="str">
            <v>Interest accrued but not Due (Loan)</v>
          </cell>
          <cell r="C1463" t="str">
            <v>INR</v>
          </cell>
          <cell r="D1463" t="str">
            <v>LIABILITIES</v>
          </cell>
          <cell r="E1463" t="str">
            <v>BALANCE SHEET</v>
          </cell>
          <cell r="F1463" t="str">
            <v/>
          </cell>
          <cell r="G1463" t="str">
            <v/>
          </cell>
          <cell r="H1463" t="str">
            <v>CURRENT LIABILITIES AND PROVISIONS</v>
          </cell>
          <cell r="I1463" t="str">
            <v>CURRENT LIABILITIES</v>
          </cell>
          <cell r="J1463" t="str">
            <v>INTEREST ACCRUED BUT NOT DUE</v>
          </cell>
        </row>
        <row r="1464">
          <cell r="A1464" t="str">
            <v>L507002</v>
          </cell>
          <cell r="B1464" t="str">
            <v>Interest accrued but not Due (Others)</v>
          </cell>
          <cell r="C1464" t="str">
            <v>INR</v>
          </cell>
          <cell r="D1464" t="str">
            <v>LIABILITIES</v>
          </cell>
          <cell r="E1464" t="str">
            <v>BALANCE SHEET</v>
          </cell>
          <cell r="F1464" t="str">
            <v/>
          </cell>
          <cell r="G1464" t="str">
            <v/>
          </cell>
          <cell r="H1464" t="str">
            <v>CURRENT LIABILITIES AND PROVISIONS</v>
          </cell>
          <cell r="I1464" t="str">
            <v>CURRENT LIABILITIES</v>
          </cell>
          <cell r="J1464" t="str">
            <v>INTEREST ACCRUED BUT NOT DUE</v>
          </cell>
        </row>
        <row r="1465">
          <cell r="A1465" t="str">
            <v>L601001</v>
          </cell>
          <cell r="B1465" t="str">
            <v>Provision for Proposed dividend</v>
          </cell>
          <cell r="C1465" t="str">
            <v>INR</v>
          </cell>
          <cell r="D1465" t="str">
            <v>LIABILITIES</v>
          </cell>
          <cell r="E1465" t="str">
            <v>BALANCE SHEET</v>
          </cell>
          <cell r="F1465" t="str">
            <v/>
          </cell>
          <cell r="G1465" t="str">
            <v/>
          </cell>
          <cell r="H1465" t="str">
            <v>CURRENT LIABILITIES AND PROVISIONS</v>
          </cell>
          <cell r="I1465" t="str">
            <v>PROVISIONS(LIAB)</v>
          </cell>
          <cell r="J1465" t="str">
            <v>PROPOSED DIVIDEND</v>
          </cell>
        </row>
        <row r="1466">
          <cell r="A1466" t="str">
            <v>L601002</v>
          </cell>
          <cell r="B1466" t="str">
            <v>Unpaid/ Unclaimed dividend</v>
          </cell>
          <cell r="C1466" t="str">
            <v>INR</v>
          </cell>
          <cell r="D1466" t="str">
            <v>LIABILITIES</v>
          </cell>
          <cell r="E1466" t="str">
            <v>BALANCE SHEET</v>
          </cell>
          <cell r="F1466" t="str">
            <v/>
          </cell>
          <cell r="G1466" t="str">
            <v/>
          </cell>
          <cell r="H1466" t="str">
            <v>CURRENT LIABILITIES AND PROVISIONS</v>
          </cell>
          <cell r="I1466" t="str">
            <v>PROVISIONS(LIAB)</v>
          </cell>
          <cell r="J1466" t="str">
            <v>UNCLAIMED DIVIDEND</v>
          </cell>
        </row>
        <row r="1467">
          <cell r="A1467" t="str">
            <v>L601003</v>
          </cell>
          <cell r="B1467" t="str">
            <v>Dividend Payable - Preference Shares</v>
          </cell>
          <cell r="C1467" t="str">
            <v>INR</v>
          </cell>
          <cell r="D1467" t="str">
            <v>LIABILITIES</v>
          </cell>
          <cell r="E1467" t="str">
            <v>BALANCE SHEET</v>
          </cell>
          <cell r="F1467" t="str">
            <v/>
          </cell>
          <cell r="G1467" t="str">
            <v/>
          </cell>
          <cell r="H1467" t="str">
            <v>CURRENT LIABILITIES AND PROVISIONS</v>
          </cell>
          <cell r="I1467" t="str">
            <v>CURRENT LIABILITIES</v>
          </cell>
          <cell r="J1467" t="str">
            <v>OTHER LIABILITIES</v>
          </cell>
        </row>
        <row r="1468">
          <cell r="A1468" t="str">
            <v>L601004</v>
          </cell>
          <cell r="B1468" t="str">
            <v>Dividend Distribution Tax Payable</v>
          </cell>
          <cell r="C1468" t="str">
            <v>INR</v>
          </cell>
          <cell r="D1468" t="str">
            <v>LIABILITIES</v>
          </cell>
          <cell r="E1468" t="str">
            <v>BALANCE SHEET</v>
          </cell>
          <cell r="F1468" t="str">
            <v/>
          </cell>
          <cell r="G1468" t="str">
            <v/>
          </cell>
          <cell r="H1468" t="str">
            <v>CURRENT LIABILITIES AND PROVISIONS</v>
          </cell>
          <cell r="I1468" t="str">
            <v>PROVISIONS(LIAB)</v>
          </cell>
          <cell r="J1468" t="str">
            <v>OTHER PROVISIONS</v>
          </cell>
        </row>
        <row r="1469">
          <cell r="A1469" t="str">
            <v>L601101</v>
          </cell>
          <cell r="B1469" t="str">
            <v>Provision For Leave Salary</v>
          </cell>
          <cell r="C1469" t="str">
            <v>INR</v>
          </cell>
          <cell r="D1469" t="str">
            <v>LIABILITIES</v>
          </cell>
          <cell r="E1469" t="str">
            <v>BALANCE SHEET</v>
          </cell>
          <cell r="F1469" t="str">
            <v/>
          </cell>
          <cell r="G1469" t="str">
            <v/>
          </cell>
          <cell r="H1469" t="str">
            <v>CURRENT LIABILITIES AND PROVISIONS</v>
          </cell>
          <cell r="I1469" t="str">
            <v>PROVISIONS(LIAB)</v>
          </cell>
          <cell r="J1469" t="str">
            <v>RETIREMENT PROVISION</v>
          </cell>
        </row>
        <row r="1470">
          <cell r="A1470" t="str">
            <v>L601102</v>
          </cell>
          <cell r="B1470" t="str">
            <v>Provision For Gratuity</v>
          </cell>
          <cell r="C1470" t="str">
            <v>INR</v>
          </cell>
          <cell r="D1470" t="str">
            <v>LIABILITIES</v>
          </cell>
          <cell r="E1470" t="str">
            <v>BALANCE SHEET</v>
          </cell>
          <cell r="F1470" t="str">
            <v/>
          </cell>
          <cell r="G1470" t="str">
            <v/>
          </cell>
          <cell r="H1470" t="str">
            <v>CURRENT LIABILITIES AND PROVISIONS</v>
          </cell>
          <cell r="I1470" t="str">
            <v>PROVISIONS(LIAB)</v>
          </cell>
          <cell r="J1470" t="str">
            <v>RETIREMENT PROVISION</v>
          </cell>
        </row>
        <row r="1471">
          <cell r="A1471" t="str">
            <v>L601103</v>
          </cell>
          <cell r="B1471" t="str">
            <v>Provision For Bonus</v>
          </cell>
          <cell r="C1471" t="str">
            <v>INR</v>
          </cell>
          <cell r="D1471" t="str">
            <v>LIABILITIES</v>
          </cell>
          <cell r="E1471" t="str">
            <v>BALANCE SHEET</v>
          </cell>
          <cell r="F1471" t="str">
            <v/>
          </cell>
          <cell r="G1471" t="str">
            <v/>
          </cell>
          <cell r="H1471" t="str">
            <v>CURRENT LIABILITIES AND PROVISIONS</v>
          </cell>
          <cell r="I1471" t="str">
            <v>PROVISIONS(LIAB)</v>
          </cell>
          <cell r="J1471" t="str">
            <v>OTHER PROVISIONS</v>
          </cell>
        </row>
        <row r="1472">
          <cell r="A1472" t="str">
            <v>L601104</v>
          </cell>
          <cell r="B1472" t="str">
            <v>Provision For Superannuation</v>
          </cell>
          <cell r="C1472" t="str">
            <v>INR</v>
          </cell>
          <cell r="D1472" t="str">
            <v>LIABILITIES</v>
          </cell>
          <cell r="E1472" t="str">
            <v>BALANCE SHEET</v>
          </cell>
          <cell r="F1472" t="str">
            <v/>
          </cell>
          <cell r="G1472" t="str">
            <v/>
          </cell>
          <cell r="H1472" t="str">
            <v>CURRENT LIABILITIES AND PROVISIONS</v>
          </cell>
          <cell r="I1472" t="str">
            <v>PROVISIONS(LIAB)</v>
          </cell>
          <cell r="J1472" t="str">
            <v>OTHER PROVISIONS</v>
          </cell>
        </row>
        <row r="1473">
          <cell r="A1473" t="str">
            <v>L601201</v>
          </cell>
          <cell r="B1473" t="str">
            <v>Provision For Income Tax</v>
          </cell>
          <cell r="C1473" t="str">
            <v>INR</v>
          </cell>
          <cell r="D1473" t="str">
            <v>LIABILITIES</v>
          </cell>
          <cell r="E1473" t="str">
            <v>BALANCE SHEET</v>
          </cell>
          <cell r="F1473" t="str">
            <v/>
          </cell>
          <cell r="G1473" t="str">
            <v/>
          </cell>
          <cell r="H1473" t="str">
            <v>CURRENT LIABILITIES AND PROVISIONS</v>
          </cell>
          <cell r="I1473" t="str">
            <v>PROVISIONS(LIAB)</v>
          </cell>
          <cell r="J1473" t="str">
            <v>PROVISION FOR INCOME TAX</v>
          </cell>
        </row>
        <row r="1474">
          <cell r="A1474" t="str">
            <v>L601301</v>
          </cell>
          <cell r="B1474" t="str">
            <v>Provision for Doubtful debts</v>
          </cell>
          <cell r="C1474" t="str">
            <v>INR</v>
          </cell>
          <cell r="D1474" t="str">
            <v>LIABILITIES</v>
          </cell>
          <cell r="E1474" t="str">
            <v>BALANCE SHEET</v>
          </cell>
          <cell r="F1474" t="str">
            <v/>
          </cell>
          <cell r="G1474" t="str">
            <v/>
          </cell>
          <cell r="H1474" t="str">
            <v>CURRENT LIABILITIES AND PROVISIONS</v>
          </cell>
          <cell r="I1474" t="str">
            <v>PROVISIONS(LIAB)</v>
          </cell>
          <cell r="J1474" t="str">
            <v>PROVISION FOR DOUBTFUL DEBTS</v>
          </cell>
        </row>
        <row r="1475">
          <cell r="A1475" t="str">
            <v>L601302</v>
          </cell>
          <cell r="B1475" t="str">
            <v>Provision for Doubtful debts- Investment</v>
          </cell>
          <cell r="C1475" t="str">
            <v>INR</v>
          </cell>
          <cell r="D1475" t="str">
            <v>LIABILITIES</v>
          </cell>
          <cell r="E1475" t="str">
            <v>BALANCE SHEET</v>
          </cell>
          <cell r="F1475" t="str">
            <v/>
          </cell>
          <cell r="G1475" t="str">
            <v/>
          </cell>
          <cell r="H1475" t="str">
            <v>CURRENT LIABILITIES AND PROVISIONS</v>
          </cell>
          <cell r="I1475" t="str">
            <v>PROVISIONS(LIAB)</v>
          </cell>
          <cell r="J1475" t="str">
            <v>PROVISION FOR DOUBTFUL DEBTS</v>
          </cell>
        </row>
        <row r="1476">
          <cell r="A1476" t="str">
            <v>L601401</v>
          </cell>
          <cell r="B1476" t="str">
            <v>Provision for Loss on POCM</v>
          </cell>
          <cell r="C1476" t="str">
            <v>INR</v>
          </cell>
          <cell r="D1476" t="str">
            <v>LIABILITIES</v>
          </cell>
          <cell r="E1476" t="str">
            <v>BALANCE SHEET</v>
          </cell>
          <cell r="F1476" t="str">
            <v/>
          </cell>
          <cell r="G1476" t="str">
            <v/>
          </cell>
          <cell r="H1476" t="str">
            <v>CURRENT LIABILITIES AND PROVISIONS</v>
          </cell>
          <cell r="I1476" t="str">
            <v>PROVISIONS(LIAB)</v>
          </cell>
          <cell r="J1476" t="str">
            <v>OTHER PROVISIONS</v>
          </cell>
        </row>
        <row r="1477">
          <cell r="A1477" t="str">
            <v>L601501</v>
          </cell>
          <cell r="B1477" t="str">
            <v>Prov.For Work Pend.Certificat.</v>
          </cell>
          <cell r="C1477" t="str">
            <v>INR</v>
          </cell>
          <cell r="D1477" t="str">
            <v>LIABILITIES</v>
          </cell>
          <cell r="E1477" t="str">
            <v>BALANCE SHEET</v>
          </cell>
          <cell r="F1477" t="str">
            <v/>
          </cell>
          <cell r="G1477" t="str">
            <v/>
          </cell>
          <cell r="H1477" t="str">
            <v>CURRENT LIABILITIES AND PROVISIONS</v>
          </cell>
          <cell r="I1477" t="str">
            <v>PROVISIONS(LIAB)</v>
          </cell>
          <cell r="J1477" t="str">
            <v>OTHER PROVISIONS</v>
          </cell>
        </row>
        <row r="1478">
          <cell r="A1478" t="str">
            <v>L601502</v>
          </cell>
          <cell r="B1478" t="str">
            <v>Provision For Cost To Compl. Of Work</v>
          </cell>
          <cell r="C1478" t="str">
            <v>INR</v>
          </cell>
          <cell r="D1478" t="str">
            <v>LIABILITIES</v>
          </cell>
          <cell r="E1478" t="str">
            <v>BALANCE SHEET</v>
          </cell>
          <cell r="F1478" t="str">
            <v/>
          </cell>
          <cell r="G1478" t="str">
            <v/>
          </cell>
          <cell r="H1478" t="str">
            <v>CURRENT LIABILITIES AND PROVISIONS</v>
          </cell>
          <cell r="I1478" t="str">
            <v>PROVISIONS(LIAB)</v>
          </cell>
          <cell r="J1478" t="str">
            <v>OTHER PROVISIONS</v>
          </cell>
        </row>
        <row r="1479">
          <cell r="A1479" t="str">
            <v>L601503</v>
          </cell>
          <cell r="B1479" t="str">
            <v>PROVISION FOR CONTINGENCIES</v>
          </cell>
          <cell r="C1479" t="str">
            <v>INR</v>
          </cell>
          <cell r="D1479" t="str">
            <v>LIABILITIES</v>
          </cell>
          <cell r="E1479" t="str">
            <v>BALANCE SHEET</v>
          </cell>
          <cell r="F1479" t="str">
            <v/>
          </cell>
          <cell r="G1479" t="str">
            <v/>
          </cell>
          <cell r="H1479" t="str">
            <v>CURRENT LIABILITIES AND PROVISIONS</v>
          </cell>
          <cell r="I1479" t="str">
            <v>PROVISIONS(LIAB)</v>
          </cell>
          <cell r="J1479" t="str">
            <v>OTHER PROVISIONS</v>
          </cell>
        </row>
        <row r="1480">
          <cell r="A1480" t="str">
            <v>L601504</v>
          </cell>
          <cell r="B1480" t="str">
            <v>PROVISION FOR SALES TAX</v>
          </cell>
          <cell r="C1480" t="str">
            <v>INR</v>
          </cell>
          <cell r="D1480" t="str">
            <v>LIABILITIES</v>
          </cell>
          <cell r="E1480" t="str">
            <v>BALANCE SHEET</v>
          </cell>
          <cell r="F1480" t="str">
            <v/>
          </cell>
          <cell r="G1480" t="str">
            <v/>
          </cell>
          <cell r="H1480" t="str">
            <v>CURRENT LIABILITIES AND PROVISIONS</v>
          </cell>
          <cell r="I1480" t="str">
            <v>PROVISIONS(LIAB)</v>
          </cell>
          <cell r="J1480" t="str">
            <v>OTHER PROVISIONS</v>
          </cell>
        </row>
        <row r="1481">
          <cell r="A1481" t="str">
            <v>L601601</v>
          </cell>
          <cell r="B1481" t="str">
            <v>Deferred Tax Liability</v>
          </cell>
          <cell r="C1481" t="str">
            <v>INR</v>
          </cell>
          <cell r="D1481" t="str">
            <v>LIABILITIES</v>
          </cell>
          <cell r="E1481" t="str">
            <v>BALANCE SHEET</v>
          </cell>
          <cell r="F1481" t="str">
            <v/>
          </cell>
          <cell r="G1481" t="str">
            <v/>
          </cell>
          <cell r="H1481" t="str">
            <v>CURRENT LIABILITIES AND PROVISIONS</v>
          </cell>
          <cell r="I1481" t="str">
            <v>PROVISIONS(LIAB)</v>
          </cell>
          <cell r="J1481" t="str">
            <v>DEFERRED TAX PROVISION</v>
          </cell>
        </row>
        <row r="1482">
          <cell r="A1482" t="str">
            <v>L601701</v>
          </cell>
          <cell r="B1482" t="str">
            <v>Derivatives Liablility</v>
          </cell>
          <cell r="C1482" t="str">
            <v>INR</v>
          </cell>
          <cell r="D1482" t="str">
            <v>LIABILITIES</v>
          </cell>
          <cell r="E1482" t="str">
            <v>BALANCE SHEET</v>
          </cell>
          <cell r="F1482" t="str">
            <v/>
          </cell>
          <cell r="G1482" t="str">
            <v/>
          </cell>
          <cell r="H1482" t="str">
            <v>CURRENT LIABILITIES AND PROVISIONS</v>
          </cell>
          <cell r="I1482" t="str">
            <v>PROVISIONS(LIAB)</v>
          </cell>
          <cell r="J1482" t="str">
            <v>DERIVATIVES LIABLILITY</v>
          </cell>
        </row>
        <row r="1483">
          <cell r="A1483" t="str">
            <v>L601801</v>
          </cell>
          <cell r="B1483" t="str">
            <v>Provision for HLADT</v>
          </cell>
          <cell r="C1483" t="str">
            <v>INR</v>
          </cell>
          <cell r="D1483" t="str">
            <v>LIABILITIES</v>
          </cell>
          <cell r="E1483" t="str">
            <v>BALANCE SHEET</v>
          </cell>
          <cell r="F1483" t="str">
            <v/>
          </cell>
          <cell r="G1483" t="str">
            <v/>
          </cell>
          <cell r="H1483" t="str">
            <v>CURRENT LIABILITIES AND PROVISIONS</v>
          </cell>
          <cell r="I1483" t="str">
            <v>PROVISIONS(LIAB)</v>
          </cell>
          <cell r="J1483" t="str">
            <v>OTHER PROVISIONS</v>
          </cell>
        </row>
        <row r="1484">
          <cell r="A1484" t="str">
            <v>L601901</v>
          </cell>
          <cell r="B1484" t="str">
            <v>Provision for FBT</v>
          </cell>
          <cell r="C1484" t="str">
            <v>INR</v>
          </cell>
          <cell r="D1484" t="str">
            <v>LIABILITIES</v>
          </cell>
          <cell r="E1484" t="str">
            <v>BALANCE SHEET</v>
          </cell>
          <cell r="F1484" t="str">
            <v/>
          </cell>
          <cell r="G1484" t="str">
            <v/>
          </cell>
          <cell r="H1484" t="str">
            <v>CURRENT LIABILITIES AND PROVISIONS</v>
          </cell>
          <cell r="I1484" t="str">
            <v>PROVISIONS(LIAB)</v>
          </cell>
          <cell r="J1484" t="str">
            <v>OTHER PROVISIONS</v>
          </cell>
        </row>
        <row r="1485">
          <cell r="A1485" t="str">
            <v>L701001</v>
          </cell>
          <cell r="B1485" t="str">
            <v>Amortisation- Land- Lease Hold</v>
          </cell>
          <cell r="C1485" t="str">
            <v>INR</v>
          </cell>
          <cell r="D1485" t="str">
            <v>LIABILITIES</v>
          </cell>
          <cell r="E1485" t="str">
            <v>BALANCE SHEET</v>
          </cell>
          <cell r="F1485" t="str">
            <v/>
          </cell>
          <cell r="G1485" t="str">
            <v/>
          </cell>
          <cell r="H1485" t="str">
            <v>CURRENT LIABILITIES AND PROVISIONS</v>
          </cell>
          <cell r="I1485" t="str">
            <v>DEPRECIATION RESERVE</v>
          </cell>
          <cell r="J1485" t="str">
            <v>AMORTISATION- LAND- LEASE HOLD</v>
          </cell>
        </row>
        <row r="1486">
          <cell r="A1486" t="str">
            <v>L701002</v>
          </cell>
          <cell r="B1486" t="str">
            <v>Dep. Reserve- BUILDINGS</v>
          </cell>
          <cell r="C1486" t="str">
            <v>INR</v>
          </cell>
          <cell r="D1486" t="str">
            <v>LIABILITIES</v>
          </cell>
          <cell r="E1486" t="str">
            <v>BALANCE SHEET</v>
          </cell>
          <cell r="F1486" t="str">
            <v/>
          </cell>
          <cell r="G1486" t="str">
            <v/>
          </cell>
          <cell r="H1486" t="str">
            <v>CURRENT LIABILITIES AND PROVISIONS</v>
          </cell>
          <cell r="I1486" t="str">
            <v>DEPRECIATION RESERVE</v>
          </cell>
          <cell r="J1486" t="str">
            <v>DEP.RESERVE- BUILDINGS</v>
          </cell>
        </row>
        <row r="1487">
          <cell r="A1487" t="str">
            <v>L701003</v>
          </cell>
          <cell r="B1487" t="str">
            <v>Dep. Reserve- Plant &amp; Machinery</v>
          </cell>
          <cell r="C1487" t="str">
            <v>INR</v>
          </cell>
          <cell r="D1487" t="str">
            <v>LIABILITIES</v>
          </cell>
          <cell r="E1487" t="str">
            <v>BALANCE SHEET</v>
          </cell>
          <cell r="F1487" t="str">
            <v>CUMULATIVE DEPN A/C</v>
          </cell>
          <cell r="G1487" t="str">
            <v/>
          </cell>
          <cell r="H1487" t="str">
            <v>CURRENT LIABILITIES AND PROVISIONS</v>
          </cell>
          <cell r="I1487" t="str">
            <v>DEPRECIATION RESERVE</v>
          </cell>
          <cell r="J1487" t="str">
            <v>DEP.RESERVE- PLANT &amp; MACHINERY</v>
          </cell>
        </row>
        <row r="1488">
          <cell r="A1488" t="str">
            <v>L701004</v>
          </cell>
          <cell r="B1488" t="str">
            <v>Dep. Reserve- Air Conditions</v>
          </cell>
          <cell r="C1488" t="str">
            <v>INR</v>
          </cell>
          <cell r="D1488" t="str">
            <v>LIABILITIES</v>
          </cell>
          <cell r="E1488" t="str">
            <v>BALANCE SHEET</v>
          </cell>
          <cell r="F1488" t="str">
            <v/>
          </cell>
          <cell r="G1488" t="str">
            <v/>
          </cell>
          <cell r="H1488" t="str">
            <v>CURRENT LIABILITIES AND PROVISIONS</v>
          </cell>
          <cell r="I1488" t="str">
            <v>DEPRECIATION RESERVE</v>
          </cell>
          <cell r="J1488" t="str">
            <v>DEP. RESERVE- AIR CONDITIONS</v>
          </cell>
        </row>
        <row r="1489">
          <cell r="A1489" t="str">
            <v>L701005</v>
          </cell>
          <cell r="B1489" t="str">
            <v>Dep. Reserve- Office Equipments</v>
          </cell>
          <cell r="C1489" t="str">
            <v>INR</v>
          </cell>
          <cell r="D1489" t="str">
            <v>LIABILITIES</v>
          </cell>
          <cell r="E1489" t="str">
            <v>BALANCE SHEET</v>
          </cell>
          <cell r="F1489" t="str">
            <v/>
          </cell>
          <cell r="G1489" t="str">
            <v/>
          </cell>
          <cell r="H1489" t="str">
            <v>CURRENT LIABILITIES AND PROVISIONS</v>
          </cell>
          <cell r="I1489" t="str">
            <v>DEPRECIATION RESERVE</v>
          </cell>
          <cell r="J1489" t="str">
            <v>DEP.RESERVE-OFFICE EQUIPMENTS</v>
          </cell>
        </row>
        <row r="1490">
          <cell r="A1490" t="str">
            <v>L701006</v>
          </cell>
          <cell r="B1490" t="str">
            <v>Dep. Reserve- Computers &amp; EDP Hardwares</v>
          </cell>
          <cell r="C1490" t="str">
            <v>INR</v>
          </cell>
          <cell r="D1490" t="str">
            <v>LIABILITIES</v>
          </cell>
          <cell r="E1490" t="str">
            <v>BALANCE SHEET</v>
          </cell>
          <cell r="F1490" t="str">
            <v>CUMULATIVE DEPN A/C</v>
          </cell>
          <cell r="G1490" t="str">
            <v/>
          </cell>
          <cell r="H1490" t="str">
            <v>CURRENT LIABILITIES AND PROVISIONS</v>
          </cell>
          <cell r="I1490" t="str">
            <v>DEPRECIATION RESERVE</v>
          </cell>
          <cell r="J1490" t="str">
            <v>DEP.RESERVE-COMPUTERS AND EDP HARDWARES</v>
          </cell>
        </row>
        <row r="1491">
          <cell r="A1491" t="str">
            <v>L701007</v>
          </cell>
          <cell r="B1491" t="str">
            <v>Dep. Reserve- Networking and WAN Setup</v>
          </cell>
          <cell r="C1491" t="str">
            <v>INR</v>
          </cell>
          <cell r="D1491" t="str">
            <v>LIABILITIES</v>
          </cell>
          <cell r="E1491" t="str">
            <v>BALANCE SHEET</v>
          </cell>
          <cell r="F1491" t="str">
            <v/>
          </cell>
          <cell r="G1491" t="str">
            <v/>
          </cell>
          <cell r="H1491" t="str">
            <v>CURRENT LIABILITIES AND PROVISIONS</v>
          </cell>
          <cell r="I1491" t="str">
            <v>DEPRECIATION RESERVE</v>
          </cell>
          <cell r="J1491" t="str">
            <v>DEP.RESERVE-NETWORKING AND WAN SETUP</v>
          </cell>
        </row>
        <row r="1492">
          <cell r="A1492" t="str">
            <v>L701008</v>
          </cell>
          <cell r="B1492" t="str">
            <v>Dep. Reserve- Software</v>
          </cell>
          <cell r="C1492" t="str">
            <v>INR</v>
          </cell>
          <cell r="D1492" t="str">
            <v>LIABILITIES</v>
          </cell>
          <cell r="E1492" t="str">
            <v>BALANCE SHEET</v>
          </cell>
          <cell r="F1492" t="str">
            <v/>
          </cell>
          <cell r="G1492" t="str">
            <v/>
          </cell>
          <cell r="H1492" t="str">
            <v>CURRENT LIABILITIES AND PROVISIONS</v>
          </cell>
          <cell r="I1492" t="str">
            <v>DEPRECIATION RESERVE</v>
          </cell>
          <cell r="J1492" t="str">
            <v>DEP.RESERVE-SOFTWARE</v>
          </cell>
        </row>
        <row r="1493">
          <cell r="A1493" t="str">
            <v>L701009</v>
          </cell>
          <cell r="B1493" t="str">
            <v>Dep. Reserve- Furniture and Fixtures</v>
          </cell>
          <cell r="C1493" t="str">
            <v>INR</v>
          </cell>
          <cell r="D1493" t="str">
            <v>LIABILITIES</v>
          </cell>
          <cell r="E1493" t="str">
            <v>BALANCE SHEET</v>
          </cell>
          <cell r="F1493" t="str">
            <v>CUMULATIVE DEPN A/C</v>
          </cell>
          <cell r="G1493" t="str">
            <v/>
          </cell>
          <cell r="H1493" t="str">
            <v>CURRENT LIABILITIES AND PROVISIONS</v>
          </cell>
          <cell r="I1493" t="str">
            <v>DEPRECIATION RESERVE</v>
          </cell>
          <cell r="J1493" t="str">
            <v>DEP.RESERVE-FURNITURE AND FIXTURES</v>
          </cell>
        </row>
        <row r="1494">
          <cell r="A1494" t="str">
            <v>L701010</v>
          </cell>
          <cell r="B1494" t="str">
            <v>Dep. Reserve- Vehicles</v>
          </cell>
          <cell r="C1494" t="str">
            <v>INR</v>
          </cell>
          <cell r="D1494" t="str">
            <v>LIABILITIES</v>
          </cell>
          <cell r="E1494" t="str">
            <v>BALANCE SHEET</v>
          </cell>
          <cell r="F1494" t="str">
            <v>CUMULATIVE DEPN A/C</v>
          </cell>
          <cell r="G1494" t="str">
            <v/>
          </cell>
          <cell r="H1494" t="str">
            <v>CURRENT LIABILITIES AND PROVISIONS</v>
          </cell>
          <cell r="I1494" t="str">
            <v>DEPRECIATION RESERVE</v>
          </cell>
          <cell r="J1494" t="str">
            <v>DEP.RESERVE-VEHICLES</v>
          </cell>
        </row>
        <row r="1495">
          <cell r="A1495" t="str">
            <v>L701011</v>
          </cell>
          <cell r="B1495" t="str">
            <v>Dep. Reserve- Air Craft</v>
          </cell>
          <cell r="C1495" t="str">
            <v>INR</v>
          </cell>
          <cell r="D1495" t="str">
            <v>LIABILITIES</v>
          </cell>
          <cell r="E1495" t="str">
            <v>BALANCE SHEET</v>
          </cell>
          <cell r="F1495" t="str">
            <v/>
          </cell>
          <cell r="G1495" t="str">
            <v/>
          </cell>
          <cell r="H1495" t="str">
            <v>CURRENT LIABILITIES AND PROVISIONS</v>
          </cell>
          <cell r="I1495" t="str">
            <v>DEPRECIATION RESERVE</v>
          </cell>
          <cell r="J1495" t="str">
            <v>DEP.RESERVE- AIR CRAFT</v>
          </cell>
        </row>
        <row r="1496">
          <cell r="A1496" t="str">
            <v>L701012</v>
          </cell>
          <cell r="B1496" t="str">
            <v>Dep. Reserve- Stock Properties</v>
          </cell>
          <cell r="C1496" t="str">
            <v>INR</v>
          </cell>
          <cell r="D1496" t="str">
            <v>LIABILITIES</v>
          </cell>
          <cell r="E1496" t="str">
            <v>BALANCE SHEET</v>
          </cell>
          <cell r="F1496" t="str">
            <v/>
          </cell>
          <cell r="G1496" t="str">
            <v/>
          </cell>
          <cell r="H1496" t="str">
            <v>CURRENT LIABILITIES AND PROVISIONS</v>
          </cell>
          <cell r="I1496" t="str">
            <v>DEPRECIATION RESERVE</v>
          </cell>
          <cell r="J1496" t="str">
            <v>DEP.RESERVE- STOCK PROPERTIES</v>
          </cell>
        </row>
        <row r="1497">
          <cell r="A1497" t="str">
            <v>L701013</v>
          </cell>
          <cell r="B1497" t="str">
            <v>Dep. Reserve- Vehicles- Car</v>
          </cell>
          <cell r="C1497" t="str">
            <v>INR</v>
          </cell>
          <cell r="D1497" t="str">
            <v>LIABILITIES</v>
          </cell>
          <cell r="E1497" t="str">
            <v>BALANCE SHEET</v>
          </cell>
          <cell r="F1497" t="str">
            <v>CUMULATIVE DEPN A/C</v>
          </cell>
          <cell r="G1497" t="str">
            <v/>
          </cell>
          <cell r="H1497" t="str">
            <v>CURRENT LIABILITIES AND PROVISIONS</v>
          </cell>
          <cell r="I1497" t="str">
            <v>DEPRECIATION RESERVE</v>
          </cell>
          <cell r="J1497" t="str">
            <v>DEP.RESERVE-VEHICLES</v>
          </cell>
        </row>
        <row r="1498">
          <cell r="A1498" t="str">
            <v>L701014</v>
          </cell>
          <cell r="B1498" t="str">
            <v>Dep. Reserve- Vehicles- Motor Cycles/ Sc</v>
          </cell>
          <cell r="C1498" t="str">
            <v>INR</v>
          </cell>
          <cell r="D1498" t="str">
            <v>LIABILITIES</v>
          </cell>
          <cell r="E1498" t="str">
            <v>BALANCE SHEET</v>
          </cell>
          <cell r="F1498" t="str">
            <v>CUMULATIVE DEPN A/C</v>
          </cell>
          <cell r="G1498" t="str">
            <v/>
          </cell>
          <cell r="H1498" t="str">
            <v>CURRENT LIABILITIES AND PROVISIONS</v>
          </cell>
          <cell r="I1498" t="str">
            <v>DEPRECIATION RESERVE</v>
          </cell>
          <cell r="J1498" t="str">
            <v>DEP.RESERVE-VEHICLES</v>
          </cell>
        </row>
        <row r="1499">
          <cell r="A1499" t="str">
            <v>L701015</v>
          </cell>
          <cell r="B1499" t="str">
            <v>Dep. Reserve- Vehicles- Cycles</v>
          </cell>
          <cell r="C1499" t="str">
            <v>INR</v>
          </cell>
          <cell r="D1499" t="str">
            <v>LIABILITIES</v>
          </cell>
          <cell r="E1499" t="str">
            <v>BALANCE SHEET</v>
          </cell>
          <cell r="F1499" t="str">
            <v>CUMULATIVE DEPN A/C</v>
          </cell>
          <cell r="G1499" t="str">
            <v/>
          </cell>
          <cell r="H1499" t="str">
            <v>CURRENT LIABILITIES AND PROVISIONS</v>
          </cell>
          <cell r="I1499" t="str">
            <v>DEPRECIATION RESERVE</v>
          </cell>
          <cell r="J1499" t="str">
            <v>DEP.RESERVE-VEHICLES</v>
          </cell>
        </row>
        <row r="1500">
          <cell r="A1500" t="str">
            <v>L701090</v>
          </cell>
          <cell r="B1500" t="str">
            <v>Dep. Reserve-OTHERS</v>
          </cell>
          <cell r="C1500" t="str">
            <v>INR</v>
          </cell>
          <cell r="D1500" t="str">
            <v>LIABILITIES</v>
          </cell>
          <cell r="E1500" t="str">
            <v>BALANCE SHEET</v>
          </cell>
          <cell r="F1500" t="str">
            <v/>
          </cell>
          <cell r="G1500" t="str">
            <v/>
          </cell>
          <cell r="H1500" t="str">
            <v>CURRENT LIABILITIES AND PROVISIONS</v>
          </cell>
          <cell r="I1500" t="str">
            <v>PROVISIONS(LIAB)</v>
          </cell>
          <cell r="J1500" t="str">
            <v>OTHER PROVISIONS</v>
          </cell>
        </row>
        <row r="1501">
          <cell r="A1501" t="str">
            <v>R101000</v>
          </cell>
          <cell r="B1501" t="str">
            <v>Sale A/C</v>
          </cell>
          <cell r="C1501" t="str">
            <v>INR</v>
          </cell>
          <cell r="D1501" t="str">
            <v>REVENUE</v>
          </cell>
          <cell r="E1501" t="str">
            <v>INCOME STATEMENT</v>
          </cell>
          <cell r="F1501" t="str">
            <v/>
          </cell>
          <cell r="G1501" t="str">
            <v/>
          </cell>
          <cell r="H1501" t="str">
            <v>INCOME</v>
          </cell>
          <cell r="I1501" t="str">
            <v>INCOME FROM OPERATIONS</v>
          </cell>
          <cell r="J1501" t="str">
            <v>SALE OF GOODS</v>
          </cell>
        </row>
        <row r="1502">
          <cell r="A1502" t="str">
            <v>R101001</v>
          </cell>
          <cell r="B1502" t="str">
            <v>Sale of Land &amp; plots</v>
          </cell>
          <cell r="C1502" t="str">
            <v>INR</v>
          </cell>
          <cell r="D1502" t="str">
            <v>REVENUE</v>
          </cell>
          <cell r="E1502" t="str">
            <v>INCOME STATEMENT</v>
          </cell>
          <cell r="F1502" t="str">
            <v/>
          </cell>
          <cell r="G1502" t="str">
            <v/>
          </cell>
          <cell r="H1502" t="str">
            <v>INCOME</v>
          </cell>
          <cell r="I1502" t="str">
            <v>INCOME FROM OPERATIONS</v>
          </cell>
          <cell r="J1502" t="str">
            <v>SALE OF GOODS</v>
          </cell>
        </row>
        <row r="1503">
          <cell r="A1503" t="str">
            <v>R101002</v>
          </cell>
          <cell r="B1503" t="str">
            <v>Sale Of Merchandise</v>
          </cell>
          <cell r="C1503" t="str">
            <v>INR</v>
          </cell>
          <cell r="D1503" t="str">
            <v>REVENUE</v>
          </cell>
          <cell r="E1503" t="str">
            <v>INCOME STATEMENT</v>
          </cell>
          <cell r="F1503" t="str">
            <v/>
          </cell>
          <cell r="G1503" t="str">
            <v/>
          </cell>
          <cell r="H1503" t="str">
            <v>INCOME</v>
          </cell>
          <cell r="I1503" t="str">
            <v>INCOME FROM OPERATIONS</v>
          </cell>
          <cell r="J1503" t="str">
            <v>SALE OF GOODS</v>
          </cell>
        </row>
        <row r="1504">
          <cell r="A1504" t="str">
            <v>R101003</v>
          </cell>
          <cell r="B1504" t="str">
            <v>sale of liquor</v>
          </cell>
          <cell r="C1504" t="str">
            <v>INR</v>
          </cell>
          <cell r="D1504" t="str">
            <v>REVENUE</v>
          </cell>
          <cell r="E1504" t="str">
            <v>INCOME STATEMENT</v>
          </cell>
          <cell r="F1504" t="str">
            <v/>
          </cell>
          <cell r="G1504" t="str">
            <v/>
          </cell>
          <cell r="H1504" t="str">
            <v>INCOME</v>
          </cell>
          <cell r="I1504" t="str">
            <v>INCOME FROM OPERATIONS</v>
          </cell>
          <cell r="J1504" t="str">
            <v>SALE OF GOODS</v>
          </cell>
        </row>
        <row r="1505">
          <cell r="A1505" t="str">
            <v>R101004</v>
          </cell>
          <cell r="B1505" t="str">
            <v>Sale A/C- Cash</v>
          </cell>
          <cell r="C1505" t="str">
            <v>INR</v>
          </cell>
          <cell r="D1505" t="str">
            <v>REVENUE</v>
          </cell>
          <cell r="E1505" t="str">
            <v>INCOME STATEMENT</v>
          </cell>
          <cell r="F1505" t="str">
            <v/>
          </cell>
          <cell r="G1505" t="str">
            <v/>
          </cell>
          <cell r="H1505" t="str">
            <v>INCOME</v>
          </cell>
          <cell r="I1505" t="str">
            <v>INCOME FROM OPERATIONS</v>
          </cell>
          <cell r="J1505" t="str">
            <v>SALE OF GOODS</v>
          </cell>
        </row>
        <row r="1506">
          <cell r="A1506" t="str">
            <v>R101005</v>
          </cell>
          <cell r="B1506" t="str">
            <v>SALE - MATERIAL</v>
          </cell>
          <cell r="C1506" t="str">
            <v>INR</v>
          </cell>
          <cell r="D1506" t="str">
            <v>REVENUE</v>
          </cell>
          <cell r="E1506" t="str">
            <v>INCOME STATEMENT</v>
          </cell>
          <cell r="F1506" t="str">
            <v/>
          </cell>
          <cell r="G1506" t="str">
            <v/>
          </cell>
          <cell r="H1506" t="str">
            <v>INCOME</v>
          </cell>
          <cell r="I1506" t="str">
            <v>INCOME FROM OPERATIONS</v>
          </cell>
          <cell r="J1506" t="str">
            <v>SALE OF GOODS</v>
          </cell>
        </row>
        <row r="1507">
          <cell r="A1507" t="str">
            <v>R101101</v>
          </cell>
          <cell r="B1507" t="str">
            <v>Revenue from Constructed properties</v>
          </cell>
          <cell r="C1507" t="str">
            <v>INR</v>
          </cell>
          <cell r="D1507" t="str">
            <v>REVENUE</v>
          </cell>
          <cell r="E1507" t="str">
            <v>INCOME STATEMENT</v>
          </cell>
          <cell r="F1507" t="str">
            <v/>
          </cell>
          <cell r="G1507" t="str">
            <v/>
          </cell>
          <cell r="H1507" t="str">
            <v>INCOME</v>
          </cell>
          <cell r="I1507" t="str">
            <v>INCOME FROM OPERATIONS</v>
          </cell>
          <cell r="J1507" t="str">
            <v>SALE OF GOODS</v>
          </cell>
        </row>
        <row r="1508">
          <cell r="A1508" t="str">
            <v>R101201-000-000</v>
          </cell>
          <cell r="B1508" t="str">
            <v>Service Charges</v>
          </cell>
          <cell r="C1508" t="str">
            <v>INR</v>
          </cell>
          <cell r="D1508" t="str">
            <v>REVENUE</v>
          </cell>
          <cell r="E1508" t="str">
            <v>INCOME STATEMENT</v>
          </cell>
          <cell r="F1508" t="str">
            <v/>
          </cell>
          <cell r="G1508" t="str">
            <v/>
          </cell>
          <cell r="H1508" t="str">
            <v>INCOME</v>
          </cell>
          <cell r="I1508" t="str">
            <v>INCOME FROM OPERATIONS</v>
          </cell>
          <cell r="J1508" t="str">
            <v>SERVICE RECEIPTS</v>
          </cell>
        </row>
        <row r="1509">
          <cell r="A1509" t="str">
            <v>R101201-000-005</v>
          </cell>
          <cell r="B1509" t="str">
            <v>Service Charges- BEVERLY PARK-II</v>
          </cell>
          <cell r="C1509" t="str">
            <v>INR</v>
          </cell>
          <cell r="D1509" t="str">
            <v>REVENUE</v>
          </cell>
          <cell r="E1509" t="str">
            <v>INCOME STATEMENT</v>
          </cell>
          <cell r="F1509" t="str">
            <v/>
          </cell>
          <cell r="G1509" t="str">
            <v/>
          </cell>
          <cell r="H1509" t="str">
            <v>INCOME</v>
          </cell>
          <cell r="I1509" t="str">
            <v>INCOME FROM OPERATIONS</v>
          </cell>
          <cell r="J1509" t="str">
            <v>SERVICE RECEIPTS</v>
          </cell>
        </row>
        <row r="1510">
          <cell r="A1510" t="str">
            <v>R101201-000-006</v>
          </cell>
          <cell r="B1510" t="str">
            <v>Service Charges- CENTRAL ARCADE</v>
          </cell>
          <cell r="C1510" t="str">
            <v>INR</v>
          </cell>
          <cell r="D1510" t="str">
            <v>REVENUE</v>
          </cell>
          <cell r="E1510" t="str">
            <v>INCOME STATEMENT</v>
          </cell>
          <cell r="F1510" t="str">
            <v/>
          </cell>
          <cell r="G1510" t="str">
            <v/>
          </cell>
          <cell r="H1510" t="str">
            <v>INCOME</v>
          </cell>
          <cell r="I1510" t="str">
            <v>INCOME FROM OPERATIONS</v>
          </cell>
          <cell r="J1510" t="str">
            <v>SERVICE RECEIPTS</v>
          </cell>
        </row>
        <row r="1511">
          <cell r="A1511" t="str">
            <v>R101201-000-009</v>
          </cell>
          <cell r="B1511" t="str">
            <v>Service Charges- DILSHAD LOTTERY</v>
          </cell>
          <cell r="C1511" t="str">
            <v>INR</v>
          </cell>
          <cell r="D1511" t="str">
            <v>REVENUE</v>
          </cell>
          <cell r="E1511" t="str">
            <v>INCOME STATEMENT</v>
          </cell>
          <cell r="F1511" t="str">
            <v/>
          </cell>
          <cell r="G1511" t="str">
            <v/>
          </cell>
          <cell r="H1511" t="str">
            <v>INCOME</v>
          </cell>
          <cell r="I1511" t="str">
            <v>INCOME FROM OPERATIONS</v>
          </cell>
          <cell r="J1511" t="str">
            <v>SERVICE RECEIPTS</v>
          </cell>
        </row>
        <row r="1512">
          <cell r="A1512" t="str">
            <v>R101201-000-010</v>
          </cell>
          <cell r="B1512" t="str">
            <v>Service Charges- DILSHAD PLAZA</v>
          </cell>
          <cell r="C1512" t="str">
            <v>INR</v>
          </cell>
          <cell r="D1512" t="str">
            <v>REVENUE</v>
          </cell>
          <cell r="E1512" t="str">
            <v>INCOME STATEMENT</v>
          </cell>
          <cell r="F1512" t="str">
            <v/>
          </cell>
          <cell r="G1512" t="str">
            <v/>
          </cell>
          <cell r="H1512" t="str">
            <v>INCOME</v>
          </cell>
          <cell r="I1512" t="str">
            <v>INCOME FROM OPERATIONS</v>
          </cell>
          <cell r="J1512" t="str">
            <v>SERVICE RECEIPTS</v>
          </cell>
        </row>
        <row r="1513">
          <cell r="A1513" t="str">
            <v>R101201-000-011</v>
          </cell>
          <cell r="B1513" t="str">
            <v>Service Charges- EXECUTIVE HOME</v>
          </cell>
          <cell r="C1513" t="str">
            <v>INR</v>
          </cell>
          <cell r="D1513" t="str">
            <v>REVENUE</v>
          </cell>
          <cell r="E1513" t="str">
            <v>INCOME STATEMENT</v>
          </cell>
          <cell r="F1513" t="str">
            <v/>
          </cell>
          <cell r="G1513" t="str">
            <v/>
          </cell>
          <cell r="H1513" t="str">
            <v>INCOME</v>
          </cell>
          <cell r="I1513" t="str">
            <v>INCOME FROM OPERATIONS</v>
          </cell>
          <cell r="J1513" t="str">
            <v>SERVICE RECEIPTS</v>
          </cell>
        </row>
        <row r="1514">
          <cell r="A1514" t="str">
            <v>R101201-000-013</v>
          </cell>
          <cell r="B1514" t="str">
            <v>Service Charges- HAMILTON COURT</v>
          </cell>
          <cell r="C1514" t="str">
            <v>INR</v>
          </cell>
          <cell r="D1514" t="str">
            <v>REVENUE</v>
          </cell>
          <cell r="E1514" t="str">
            <v>INCOME STATEMENT</v>
          </cell>
          <cell r="F1514" t="str">
            <v/>
          </cell>
          <cell r="G1514" t="str">
            <v/>
          </cell>
          <cell r="H1514" t="str">
            <v>INCOME</v>
          </cell>
          <cell r="I1514" t="str">
            <v>INCOME FROM OPERATIONS</v>
          </cell>
          <cell r="J1514" t="str">
            <v>SERVICE RECEIPTS</v>
          </cell>
        </row>
        <row r="1515">
          <cell r="A1515" t="str">
            <v>R101201-000-014</v>
          </cell>
          <cell r="B1515" t="str">
            <v>Service Charges- NEW TOWN HOUSE</v>
          </cell>
          <cell r="C1515" t="str">
            <v>INR</v>
          </cell>
          <cell r="D1515" t="str">
            <v>REVENUE</v>
          </cell>
          <cell r="E1515" t="str">
            <v>INCOME STATEMENT</v>
          </cell>
          <cell r="F1515" t="str">
            <v/>
          </cell>
          <cell r="G1515" t="str">
            <v/>
          </cell>
          <cell r="H1515" t="str">
            <v>INCOME</v>
          </cell>
          <cell r="I1515" t="str">
            <v>INCOME FROM OPERATIONS</v>
          </cell>
          <cell r="J1515" t="str">
            <v>SERVICE RECEIPTS</v>
          </cell>
        </row>
        <row r="1516">
          <cell r="A1516" t="str">
            <v>R101201-000-015</v>
          </cell>
          <cell r="B1516" t="str">
            <v>Service Charges- TOWN HOUSE</v>
          </cell>
          <cell r="C1516" t="str">
            <v>INR</v>
          </cell>
          <cell r="D1516" t="str">
            <v>REVENUE</v>
          </cell>
          <cell r="E1516" t="str">
            <v>INCOME STATEMENT</v>
          </cell>
          <cell r="F1516" t="str">
            <v/>
          </cell>
          <cell r="G1516" t="str">
            <v/>
          </cell>
          <cell r="H1516" t="str">
            <v>INCOME</v>
          </cell>
          <cell r="I1516" t="str">
            <v>INCOME FROM OPERATIONS</v>
          </cell>
          <cell r="J1516" t="str">
            <v>SERVICE RECEIPTS</v>
          </cell>
        </row>
        <row r="1517">
          <cell r="A1517" t="str">
            <v>R101201-000-017</v>
          </cell>
          <cell r="B1517" t="str">
            <v>Service Charges- QEC PHASE-IV</v>
          </cell>
          <cell r="C1517" t="str">
            <v>INR</v>
          </cell>
          <cell r="D1517" t="str">
            <v>REVENUE</v>
          </cell>
          <cell r="E1517" t="str">
            <v>INCOME STATEMENT</v>
          </cell>
          <cell r="F1517" t="str">
            <v/>
          </cell>
          <cell r="G1517" t="str">
            <v/>
          </cell>
          <cell r="H1517" t="str">
            <v>INCOME</v>
          </cell>
          <cell r="I1517" t="str">
            <v>INCOME FROM OPERATIONS</v>
          </cell>
          <cell r="J1517" t="str">
            <v>SERVICE RECEIPTS</v>
          </cell>
        </row>
        <row r="1518">
          <cell r="A1518" t="str">
            <v>R101201-000-019</v>
          </cell>
          <cell r="B1518" t="str">
            <v>Service Charges- REGENCY PARK</v>
          </cell>
          <cell r="C1518" t="str">
            <v>INR</v>
          </cell>
          <cell r="D1518" t="str">
            <v>REVENUE</v>
          </cell>
          <cell r="E1518" t="str">
            <v>INCOME STATEMENT</v>
          </cell>
          <cell r="F1518" t="str">
            <v/>
          </cell>
          <cell r="G1518" t="str">
            <v/>
          </cell>
          <cell r="H1518" t="str">
            <v>INCOME</v>
          </cell>
          <cell r="I1518" t="str">
            <v>INCOME FROM OPERATIONS</v>
          </cell>
          <cell r="J1518" t="str">
            <v>SERVICE RECEIPTS</v>
          </cell>
        </row>
        <row r="1519">
          <cell r="A1519" t="str">
            <v>R101201-000-022</v>
          </cell>
          <cell r="B1519" t="str">
            <v>Service Charges- RICHMOND PARK</v>
          </cell>
          <cell r="C1519" t="str">
            <v>INR</v>
          </cell>
          <cell r="D1519" t="str">
            <v>REVENUE</v>
          </cell>
          <cell r="E1519" t="str">
            <v>INCOME STATEMENT</v>
          </cell>
          <cell r="F1519" t="str">
            <v/>
          </cell>
          <cell r="G1519" t="str">
            <v/>
          </cell>
          <cell r="H1519" t="str">
            <v>INCOME</v>
          </cell>
          <cell r="I1519" t="str">
            <v>INCOME FROM OPERATIONS</v>
          </cell>
          <cell r="J1519" t="str">
            <v>SERVICE RECEIPTS</v>
          </cell>
        </row>
        <row r="1520">
          <cell r="A1520" t="str">
            <v>R101201-000-023</v>
          </cell>
          <cell r="B1520" t="str">
            <v>Service Charges- SUPER MART-II</v>
          </cell>
          <cell r="C1520" t="str">
            <v>INR</v>
          </cell>
          <cell r="D1520" t="str">
            <v>REVENUE</v>
          </cell>
          <cell r="E1520" t="str">
            <v>INCOME STATEMENT</v>
          </cell>
          <cell r="F1520" t="str">
            <v/>
          </cell>
          <cell r="G1520" t="str">
            <v/>
          </cell>
          <cell r="H1520" t="str">
            <v>INCOME</v>
          </cell>
          <cell r="I1520" t="str">
            <v>INCOME FROM OPERATIONS</v>
          </cell>
          <cell r="J1520" t="str">
            <v>SERVICE RECEIPTS</v>
          </cell>
        </row>
        <row r="1521">
          <cell r="A1521" t="str">
            <v>R101201-000-027</v>
          </cell>
          <cell r="B1521" t="str">
            <v>Service Charges- STOP-N-SHOP</v>
          </cell>
          <cell r="C1521" t="str">
            <v>INR</v>
          </cell>
          <cell r="D1521" t="str">
            <v>REVENUE</v>
          </cell>
          <cell r="E1521" t="str">
            <v>INCOME STATEMENT</v>
          </cell>
          <cell r="F1521" t="str">
            <v/>
          </cell>
          <cell r="G1521" t="str">
            <v/>
          </cell>
          <cell r="H1521" t="str">
            <v>INCOME</v>
          </cell>
          <cell r="I1521" t="str">
            <v>INCOME FROM OPERATIONS</v>
          </cell>
          <cell r="J1521" t="str">
            <v>SERVICE RECEIPTS</v>
          </cell>
        </row>
        <row r="1522">
          <cell r="A1522" t="str">
            <v>R101201-000-028</v>
          </cell>
          <cell r="B1522" t="str">
            <v>Service Charges- SILVER OAKS</v>
          </cell>
          <cell r="C1522" t="str">
            <v>INR</v>
          </cell>
          <cell r="D1522" t="str">
            <v>REVENUE</v>
          </cell>
          <cell r="E1522" t="str">
            <v>INCOME STATEMENT</v>
          </cell>
          <cell r="F1522" t="str">
            <v/>
          </cell>
          <cell r="G1522" t="str">
            <v/>
          </cell>
          <cell r="H1522" t="str">
            <v>INCOME</v>
          </cell>
          <cell r="I1522" t="str">
            <v>INCOME FROM OPERATIONS</v>
          </cell>
          <cell r="J1522" t="str">
            <v>SERVICE RECEIPTS</v>
          </cell>
        </row>
        <row r="1523">
          <cell r="A1523" t="str">
            <v>R101201-000-029</v>
          </cell>
          <cell r="B1523" t="str">
            <v>Service Charges- SILVER OAKS-PARKING</v>
          </cell>
          <cell r="C1523" t="str">
            <v>INR</v>
          </cell>
          <cell r="D1523" t="str">
            <v>REVENUE</v>
          </cell>
          <cell r="E1523" t="str">
            <v>INCOME STATEMENT</v>
          </cell>
          <cell r="F1523" t="str">
            <v/>
          </cell>
          <cell r="G1523" t="str">
            <v/>
          </cell>
          <cell r="H1523" t="str">
            <v>INCOME</v>
          </cell>
          <cell r="I1523" t="str">
            <v>INCOME FROM OPERATIONS</v>
          </cell>
          <cell r="J1523" t="str">
            <v>SERVICE RECEIPTS</v>
          </cell>
        </row>
        <row r="1524">
          <cell r="A1524" t="str">
            <v>R101201-000-031</v>
          </cell>
          <cell r="B1524" t="str">
            <v>Service Charges- VILLA</v>
          </cell>
          <cell r="C1524" t="str">
            <v>INR</v>
          </cell>
          <cell r="D1524" t="str">
            <v>REVENUE</v>
          </cell>
          <cell r="E1524" t="str">
            <v>INCOME STATEMENT</v>
          </cell>
          <cell r="F1524" t="str">
            <v/>
          </cell>
          <cell r="G1524" t="str">
            <v/>
          </cell>
          <cell r="H1524" t="str">
            <v>INCOME</v>
          </cell>
          <cell r="I1524" t="str">
            <v>INCOME FROM OPERATIONS</v>
          </cell>
          <cell r="J1524" t="str">
            <v>SERVICE RECEIPTS</v>
          </cell>
        </row>
        <row r="1525">
          <cell r="A1525" t="str">
            <v>R101201-000-034</v>
          </cell>
          <cell r="B1525" t="str">
            <v>Service Charges- WINDSOR COURT</v>
          </cell>
          <cell r="C1525" t="str">
            <v>INR</v>
          </cell>
          <cell r="D1525" t="str">
            <v>REVENUE</v>
          </cell>
          <cell r="E1525" t="str">
            <v>INCOME STATEMENT</v>
          </cell>
          <cell r="F1525" t="str">
            <v/>
          </cell>
          <cell r="G1525" t="str">
            <v/>
          </cell>
          <cell r="H1525" t="str">
            <v>INCOME</v>
          </cell>
          <cell r="I1525" t="str">
            <v>INCOME FROM OPERATIONS</v>
          </cell>
          <cell r="J1525" t="str">
            <v>SERVICE RECEIPTS</v>
          </cell>
        </row>
        <row r="1526">
          <cell r="A1526" t="str">
            <v>R101201-000-037</v>
          </cell>
          <cell r="B1526" t="str">
            <v>Service Charges- CENTRE POINT</v>
          </cell>
          <cell r="C1526" t="str">
            <v>INR</v>
          </cell>
          <cell r="D1526" t="str">
            <v>REVENUE</v>
          </cell>
          <cell r="E1526" t="str">
            <v>INCOME STATEMENT</v>
          </cell>
          <cell r="F1526" t="str">
            <v/>
          </cell>
          <cell r="G1526" t="str">
            <v/>
          </cell>
          <cell r="H1526" t="str">
            <v>INCOME</v>
          </cell>
          <cell r="I1526" t="str">
            <v>INCOME FROM OPERATIONS</v>
          </cell>
          <cell r="J1526" t="str">
            <v>SERVICE RECEIPTS</v>
          </cell>
        </row>
        <row r="1527">
          <cell r="A1527" t="str">
            <v>R101201-000-039</v>
          </cell>
          <cell r="B1527" t="str">
            <v>Service Charges- RIDGEWOOD ESTATES</v>
          </cell>
          <cell r="C1527" t="str">
            <v>INR</v>
          </cell>
          <cell r="D1527" t="str">
            <v>REVENUE</v>
          </cell>
          <cell r="E1527" t="str">
            <v>INCOME STATEMENT</v>
          </cell>
          <cell r="F1527" t="str">
            <v/>
          </cell>
          <cell r="G1527" t="str">
            <v/>
          </cell>
          <cell r="H1527" t="str">
            <v>INCOME</v>
          </cell>
          <cell r="I1527" t="str">
            <v>INCOME FROM OPERATIONS</v>
          </cell>
          <cell r="J1527" t="str">
            <v>SERVICE RECEIPTS</v>
          </cell>
        </row>
        <row r="1528">
          <cell r="A1528" t="str">
            <v>R101201-000-040</v>
          </cell>
          <cell r="B1528" t="str">
            <v>Service Charges- OAKWOOD ESTATES</v>
          </cell>
          <cell r="C1528" t="str">
            <v>INR</v>
          </cell>
          <cell r="D1528" t="str">
            <v>REVENUE</v>
          </cell>
          <cell r="E1528" t="str">
            <v>INCOME STATEMENT</v>
          </cell>
          <cell r="F1528" t="str">
            <v/>
          </cell>
          <cell r="G1528" t="str">
            <v/>
          </cell>
          <cell r="H1528" t="str">
            <v>INCOME</v>
          </cell>
          <cell r="I1528" t="str">
            <v>INCOME FROM OPERATIONS</v>
          </cell>
          <cell r="J1528" t="str">
            <v>SERVICE RECEIPTS</v>
          </cell>
        </row>
        <row r="1529">
          <cell r="A1529" t="str">
            <v>R101201-000-041</v>
          </cell>
          <cell r="B1529" t="str">
            <v>Service Charges- WELLINGTON ESTATES</v>
          </cell>
          <cell r="C1529" t="str">
            <v>INR</v>
          </cell>
          <cell r="D1529" t="str">
            <v>REVENUE</v>
          </cell>
          <cell r="E1529" t="str">
            <v>INCOME STATEMENT</v>
          </cell>
          <cell r="F1529" t="str">
            <v/>
          </cell>
          <cell r="G1529" t="str">
            <v/>
          </cell>
          <cell r="H1529" t="str">
            <v>INCOME</v>
          </cell>
          <cell r="I1529" t="str">
            <v>INCOME FROM OPERATIONS</v>
          </cell>
          <cell r="J1529" t="str">
            <v>SERVICE RECEIPTS</v>
          </cell>
        </row>
        <row r="1530">
          <cell r="A1530" t="str">
            <v>R101201-000-043</v>
          </cell>
          <cell r="B1530" t="str">
            <v>Service Charges- PLOTS PH-2</v>
          </cell>
          <cell r="C1530" t="str">
            <v>INR</v>
          </cell>
          <cell r="D1530" t="str">
            <v>REVENUE</v>
          </cell>
          <cell r="E1530" t="str">
            <v>INCOME STATEMENT</v>
          </cell>
          <cell r="F1530" t="str">
            <v/>
          </cell>
          <cell r="G1530" t="str">
            <v/>
          </cell>
          <cell r="H1530" t="str">
            <v>INCOME</v>
          </cell>
          <cell r="I1530" t="str">
            <v>INCOME FROM OPERATIONS</v>
          </cell>
          <cell r="J1530" t="str">
            <v>SERVICE RECEIPTS</v>
          </cell>
        </row>
        <row r="1531">
          <cell r="A1531" t="str">
            <v>R101201-000-046</v>
          </cell>
          <cell r="B1531" t="str">
            <v>Service Charges- PRINCETON ESTATE</v>
          </cell>
          <cell r="C1531" t="str">
            <v>INR</v>
          </cell>
          <cell r="D1531" t="str">
            <v>REVENUE</v>
          </cell>
          <cell r="E1531" t="str">
            <v>INCOME STATEMENT</v>
          </cell>
          <cell r="F1531" t="str">
            <v/>
          </cell>
          <cell r="G1531" t="str">
            <v/>
          </cell>
          <cell r="H1531" t="str">
            <v>INCOME</v>
          </cell>
          <cell r="I1531" t="str">
            <v>INCOME FROM OPERATIONS</v>
          </cell>
          <cell r="J1531" t="str">
            <v>SERVICE RECEIPTS</v>
          </cell>
        </row>
        <row r="1532">
          <cell r="A1532" t="str">
            <v>R101201-000-050</v>
          </cell>
          <cell r="B1532" t="str">
            <v>Service Charges- CARLTON ESTATE</v>
          </cell>
          <cell r="C1532" t="str">
            <v>INR</v>
          </cell>
          <cell r="D1532" t="str">
            <v>REVENUE</v>
          </cell>
          <cell r="E1532" t="str">
            <v>INCOME STATEMENT</v>
          </cell>
          <cell r="F1532" t="str">
            <v/>
          </cell>
          <cell r="G1532" t="str">
            <v/>
          </cell>
          <cell r="H1532" t="str">
            <v>INCOME</v>
          </cell>
          <cell r="I1532" t="str">
            <v>INCOME FROM OPERATIONS</v>
          </cell>
          <cell r="J1532" t="str">
            <v>SERVICE RECEIPTS</v>
          </cell>
        </row>
        <row r="1533">
          <cell r="A1533" t="str">
            <v>R101201-000-054</v>
          </cell>
          <cell r="B1533" t="str">
            <v>Service Charges- BELVEDERE PARK</v>
          </cell>
          <cell r="C1533" t="str">
            <v>INR</v>
          </cell>
          <cell r="D1533" t="str">
            <v>REVENUE</v>
          </cell>
          <cell r="E1533" t="str">
            <v>INCOME STATEMENT</v>
          </cell>
          <cell r="F1533" t="str">
            <v/>
          </cell>
          <cell r="G1533" t="str">
            <v/>
          </cell>
          <cell r="H1533" t="str">
            <v>INCOME</v>
          </cell>
          <cell r="I1533" t="str">
            <v>INCOME FROM OPERATIONS</v>
          </cell>
          <cell r="J1533" t="str">
            <v>SERVICE RECEIPTS</v>
          </cell>
        </row>
        <row r="1534">
          <cell r="A1534" t="str">
            <v>R101201-000-055</v>
          </cell>
          <cell r="B1534" t="str">
            <v>Service Charges- BELVEDERE TOWER</v>
          </cell>
          <cell r="C1534" t="str">
            <v>INR</v>
          </cell>
          <cell r="D1534" t="str">
            <v>REVENUE</v>
          </cell>
          <cell r="E1534" t="str">
            <v>INCOME STATEMENT</v>
          </cell>
          <cell r="F1534" t="str">
            <v/>
          </cell>
          <cell r="G1534" t="str">
            <v/>
          </cell>
          <cell r="H1534" t="str">
            <v>INCOME</v>
          </cell>
          <cell r="I1534" t="str">
            <v>INCOME FROM OPERATIONS</v>
          </cell>
          <cell r="J1534" t="str">
            <v>SERVICE RECEIPTS</v>
          </cell>
        </row>
        <row r="1535">
          <cell r="A1535" t="str">
            <v>R101201-000-056</v>
          </cell>
          <cell r="B1535" t="str">
            <v>Service Charges- DLF CITY CENTRE</v>
          </cell>
          <cell r="C1535" t="str">
            <v>INR</v>
          </cell>
          <cell r="D1535" t="str">
            <v>REVENUE</v>
          </cell>
          <cell r="E1535" t="str">
            <v>INCOME STATEMENT</v>
          </cell>
          <cell r="F1535" t="str">
            <v/>
          </cell>
          <cell r="G1535" t="str">
            <v/>
          </cell>
          <cell r="H1535" t="str">
            <v>INCOME</v>
          </cell>
          <cell r="I1535" t="str">
            <v>INCOME FROM OPERATIONS</v>
          </cell>
          <cell r="J1535" t="str">
            <v>SERVICE RECEIPTS</v>
          </cell>
        </row>
        <row r="1536">
          <cell r="A1536" t="str">
            <v>R101201-000-058</v>
          </cell>
          <cell r="B1536" t="str">
            <v>Service Charges- DLF EXCLUSIVE FLOORS</v>
          </cell>
          <cell r="C1536" t="str">
            <v>INR</v>
          </cell>
          <cell r="D1536" t="str">
            <v>REVENUE</v>
          </cell>
          <cell r="E1536" t="str">
            <v>INCOME STATEMENT</v>
          </cell>
          <cell r="F1536" t="str">
            <v/>
          </cell>
          <cell r="G1536" t="str">
            <v/>
          </cell>
          <cell r="H1536" t="str">
            <v>INCOME</v>
          </cell>
          <cell r="I1536" t="str">
            <v>INCOME FROM OPERATIONS</v>
          </cell>
          <cell r="J1536" t="str">
            <v>SERVICE RECEIPTS</v>
          </cell>
        </row>
        <row r="1537">
          <cell r="A1537" t="str">
            <v>R101201-000-059</v>
          </cell>
          <cell r="B1537" t="str">
            <v>Service Charges- MOULSARI ARCADE</v>
          </cell>
          <cell r="C1537" t="str">
            <v>INR</v>
          </cell>
          <cell r="D1537" t="str">
            <v>REVENUE</v>
          </cell>
          <cell r="E1537" t="str">
            <v>INCOME STATEMENT</v>
          </cell>
          <cell r="F1537" t="str">
            <v/>
          </cell>
          <cell r="G1537" t="str">
            <v/>
          </cell>
          <cell r="H1537" t="str">
            <v>INCOME</v>
          </cell>
          <cell r="I1537" t="str">
            <v>INCOME FROM OPERATIONS</v>
          </cell>
          <cell r="J1537" t="str">
            <v>SERVICE RECEIPTS</v>
          </cell>
        </row>
        <row r="1538">
          <cell r="A1538" t="str">
            <v>R101201-000-060</v>
          </cell>
          <cell r="B1538" t="str">
            <v>Service Charges- TRINITY TOWERS</v>
          </cell>
          <cell r="C1538" t="str">
            <v>INR</v>
          </cell>
          <cell r="D1538" t="str">
            <v>REVENUE</v>
          </cell>
          <cell r="E1538" t="str">
            <v>INCOME STATEMENT</v>
          </cell>
          <cell r="F1538" t="str">
            <v/>
          </cell>
          <cell r="G1538" t="str">
            <v/>
          </cell>
          <cell r="H1538" t="str">
            <v>INCOME</v>
          </cell>
          <cell r="I1538" t="str">
            <v>INCOME FROM OPERATIONS</v>
          </cell>
          <cell r="J1538" t="str">
            <v>SERVICE RECEIPTS</v>
          </cell>
        </row>
        <row r="1539">
          <cell r="A1539" t="str">
            <v>R101201-000-061</v>
          </cell>
          <cell r="B1539" t="str">
            <v>Service Charges- DLF GRAND MALL</v>
          </cell>
          <cell r="C1539" t="str">
            <v>INR</v>
          </cell>
          <cell r="D1539" t="str">
            <v>REVENUE</v>
          </cell>
          <cell r="E1539" t="str">
            <v>INCOME STATEMENT</v>
          </cell>
          <cell r="F1539" t="str">
            <v/>
          </cell>
          <cell r="G1539" t="str">
            <v/>
          </cell>
          <cell r="H1539" t="str">
            <v>INCOME</v>
          </cell>
          <cell r="I1539" t="str">
            <v>INCOME FROM OPERATIONS</v>
          </cell>
          <cell r="J1539" t="str">
            <v>SERVICE RECEIPTS</v>
          </cell>
        </row>
        <row r="1540">
          <cell r="A1540" t="str">
            <v>R101201-000-062</v>
          </cell>
          <cell r="B1540" t="str">
            <v>Service Charges- THE ARALIAS</v>
          </cell>
          <cell r="C1540" t="str">
            <v>INR</v>
          </cell>
          <cell r="D1540" t="str">
            <v>REVENUE</v>
          </cell>
          <cell r="E1540" t="str">
            <v>INCOME STATEMENT</v>
          </cell>
          <cell r="F1540" t="str">
            <v/>
          </cell>
          <cell r="G1540" t="str">
            <v/>
          </cell>
          <cell r="H1540" t="str">
            <v>INCOME</v>
          </cell>
          <cell r="I1540" t="str">
            <v>INCOME FROM OPERATIONS</v>
          </cell>
          <cell r="J1540" t="str">
            <v>SERVICE RECEIPTS</v>
          </cell>
        </row>
        <row r="1541">
          <cell r="A1541" t="str">
            <v>R101201-000-064</v>
          </cell>
          <cell r="B1541" t="str">
            <v>Service Charges- WESTEND HEIGHTS</v>
          </cell>
          <cell r="C1541" t="str">
            <v>INR</v>
          </cell>
          <cell r="D1541" t="str">
            <v>REVENUE</v>
          </cell>
          <cell r="E1541" t="str">
            <v>INCOME STATEMENT</v>
          </cell>
          <cell r="F1541" t="str">
            <v/>
          </cell>
          <cell r="G1541" t="str">
            <v/>
          </cell>
          <cell r="H1541" t="str">
            <v>INCOME</v>
          </cell>
          <cell r="I1541" t="str">
            <v>INCOME FROM OPERATIONS</v>
          </cell>
          <cell r="J1541" t="str">
            <v>SERVICE RECEIPTS</v>
          </cell>
        </row>
        <row r="1542">
          <cell r="A1542" t="str">
            <v>R101201-000-069</v>
          </cell>
          <cell r="B1542" t="str">
            <v>Service Charges- THE PINNACLE</v>
          </cell>
          <cell r="C1542" t="str">
            <v>INR</v>
          </cell>
          <cell r="D1542" t="str">
            <v>REVENUE</v>
          </cell>
          <cell r="E1542" t="str">
            <v>INCOME STATEMENT</v>
          </cell>
          <cell r="F1542" t="str">
            <v/>
          </cell>
          <cell r="G1542" t="str">
            <v/>
          </cell>
          <cell r="H1542" t="str">
            <v>INCOME</v>
          </cell>
          <cell r="I1542" t="str">
            <v>INCOME FROM OPERATIONS</v>
          </cell>
          <cell r="J1542" t="str">
            <v>SERVICE RECEIPTS</v>
          </cell>
        </row>
        <row r="1543">
          <cell r="A1543" t="str">
            <v>R101201-000-070</v>
          </cell>
          <cell r="B1543" t="str">
            <v>Service Charges- ROYALTON TOWER</v>
          </cell>
          <cell r="C1543" t="str">
            <v>INR</v>
          </cell>
          <cell r="D1543" t="str">
            <v>REVENUE</v>
          </cell>
          <cell r="E1543" t="str">
            <v>INCOME STATEMENT</v>
          </cell>
          <cell r="F1543" t="str">
            <v/>
          </cell>
          <cell r="G1543" t="str">
            <v/>
          </cell>
          <cell r="H1543" t="str">
            <v>INCOME</v>
          </cell>
          <cell r="I1543" t="str">
            <v>INCOME FROM OPERATIONS</v>
          </cell>
          <cell r="J1543" t="str">
            <v>SERVICE RECEIPTS</v>
          </cell>
        </row>
        <row r="1544">
          <cell r="A1544" t="str">
            <v>R101201-000-071</v>
          </cell>
          <cell r="B1544" t="str">
            <v>Service Charges- THE ICON</v>
          </cell>
          <cell r="C1544" t="str">
            <v>INR</v>
          </cell>
          <cell r="D1544" t="str">
            <v>REVENUE</v>
          </cell>
          <cell r="E1544" t="str">
            <v>INCOME STATEMENT</v>
          </cell>
          <cell r="F1544" t="str">
            <v/>
          </cell>
          <cell r="G1544" t="str">
            <v/>
          </cell>
          <cell r="H1544" t="str">
            <v>INCOME</v>
          </cell>
          <cell r="I1544" t="str">
            <v>INCOME FROM OPERATIONS</v>
          </cell>
          <cell r="J1544" t="str">
            <v>SERVICE RECEIPTS</v>
          </cell>
        </row>
        <row r="1545">
          <cell r="A1545" t="str">
            <v>R101201-000-075</v>
          </cell>
          <cell r="B1545" t="str">
            <v>Service Charges- THE SUMMIT</v>
          </cell>
          <cell r="C1545" t="str">
            <v>INR</v>
          </cell>
          <cell r="D1545" t="str">
            <v>REVENUE</v>
          </cell>
          <cell r="E1545" t="str">
            <v>INCOME STATEMENT</v>
          </cell>
          <cell r="F1545" t="str">
            <v/>
          </cell>
          <cell r="G1545" t="str">
            <v/>
          </cell>
          <cell r="H1545" t="str">
            <v>INCOME</v>
          </cell>
          <cell r="I1545" t="str">
            <v>INCOME FROM OPERATIONS</v>
          </cell>
          <cell r="J1545" t="str">
            <v>SERVICE RECEIPTS</v>
          </cell>
        </row>
        <row r="1546">
          <cell r="A1546" t="str">
            <v>R101201-000-076</v>
          </cell>
          <cell r="B1546" t="str">
            <v>Service Charges- THE COURTYARD</v>
          </cell>
          <cell r="C1546" t="str">
            <v>INR</v>
          </cell>
          <cell r="D1546" t="str">
            <v>REVENUE</v>
          </cell>
          <cell r="E1546" t="str">
            <v>INCOME STATEMENT</v>
          </cell>
          <cell r="F1546" t="str">
            <v/>
          </cell>
          <cell r="G1546" t="str">
            <v/>
          </cell>
          <cell r="H1546" t="str">
            <v>INCOME</v>
          </cell>
          <cell r="I1546" t="str">
            <v>INCOME FROM OPERATIONS</v>
          </cell>
          <cell r="J1546" t="str">
            <v>SERVICE RECEIPTS</v>
          </cell>
        </row>
        <row r="1547">
          <cell r="A1547" t="str">
            <v>R101201-000-080</v>
          </cell>
          <cell r="B1547" t="str">
            <v>Service Charges- THE MAGNOLIAS</v>
          </cell>
          <cell r="C1547" t="str">
            <v>INR</v>
          </cell>
          <cell r="D1547" t="str">
            <v>REVENUE</v>
          </cell>
          <cell r="E1547" t="str">
            <v>INCOME STATEMENT</v>
          </cell>
          <cell r="F1547" t="str">
            <v/>
          </cell>
          <cell r="G1547" t="str">
            <v/>
          </cell>
          <cell r="H1547" t="str">
            <v>INCOME</v>
          </cell>
          <cell r="I1547" t="str">
            <v>INCOME FROM OPERATIONS</v>
          </cell>
          <cell r="J1547" t="str">
            <v>SERVICE RECEIPTS</v>
          </cell>
        </row>
        <row r="1548">
          <cell r="A1548" t="str">
            <v>R101201-000-085</v>
          </cell>
          <cell r="B1548" t="str">
            <v>Service Charges- DLF CITY COURT</v>
          </cell>
          <cell r="C1548" t="str">
            <v>INR</v>
          </cell>
          <cell r="D1548" t="str">
            <v>REVENUE</v>
          </cell>
          <cell r="E1548" t="str">
            <v>INCOME STATEMENT</v>
          </cell>
          <cell r="F1548" t="str">
            <v/>
          </cell>
          <cell r="G1548" t="str">
            <v/>
          </cell>
          <cell r="H1548" t="str">
            <v>INCOME</v>
          </cell>
          <cell r="I1548" t="str">
            <v>INCOME FROM OPERATIONS</v>
          </cell>
          <cell r="J1548" t="str">
            <v>SERVICE RECEIPTS</v>
          </cell>
        </row>
        <row r="1549">
          <cell r="A1549" t="str">
            <v>R101201-000-088</v>
          </cell>
          <cell r="B1549" t="str">
            <v>Service Charges- THE BLEAIRE</v>
          </cell>
          <cell r="C1549" t="str">
            <v>INR</v>
          </cell>
          <cell r="D1549" t="str">
            <v>REVENUE</v>
          </cell>
          <cell r="E1549" t="str">
            <v>INCOME STATEMENT</v>
          </cell>
          <cell r="F1549" t="str">
            <v/>
          </cell>
          <cell r="G1549" t="str">
            <v/>
          </cell>
          <cell r="H1549" t="str">
            <v>INCOME</v>
          </cell>
          <cell r="I1549" t="str">
            <v>INCOME FROM OPERATIONS</v>
          </cell>
          <cell r="J1549" t="str">
            <v>SERVICE RECEIPTS</v>
          </cell>
        </row>
        <row r="1550">
          <cell r="A1550" t="str">
            <v>R101202-000-009</v>
          </cell>
          <cell r="B1550" t="str">
            <v>Holding Charges- DILSHAD LOTTERY</v>
          </cell>
          <cell r="C1550" t="str">
            <v>INR</v>
          </cell>
          <cell r="D1550" t="str">
            <v>REVENUE</v>
          </cell>
          <cell r="E1550" t="str">
            <v>INCOME STATEMENT</v>
          </cell>
          <cell r="F1550" t="str">
            <v/>
          </cell>
          <cell r="G1550" t="str">
            <v/>
          </cell>
          <cell r="H1550" t="str">
            <v>INCOME</v>
          </cell>
          <cell r="I1550" t="str">
            <v>INCOME FROM OPERATIONS</v>
          </cell>
          <cell r="J1550" t="str">
            <v>SERVICE RECEIPTS</v>
          </cell>
        </row>
        <row r="1551">
          <cell r="A1551" t="str">
            <v>R101202-000-010</v>
          </cell>
          <cell r="B1551" t="str">
            <v>Holding Charges- DILSHAD PLAZA</v>
          </cell>
          <cell r="C1551" t="str">
            <v>INR</v>
          </cell>
          <cell r="D1551" t="str">
            <v>REVENUE</v>
          </cell>
          <cell r="E1551" t="str">
            <v>INCOME STATEMENT</v>
          </cell>
          <cell r="F1551" t="str">
            <v/>
          </cell>
          <cell r="G1551" t="str">
            <v/>
          </cell>
          <cell r="H1551" t="str">
            <v>INCOME</v>
          </cell>
          <cell r="I1551" t="str">
            <v>INCOME FROM OPERATIONS</v>
          </cell>
          <cell r="J1551" t="str">
            <v>SERVICE RECEIPTS</v>
          </cell>
        </row>
        <row r="1552">
          <cell r="A1552" t="str">
            <v>R101202-000-019</v>
          </cell>
          <cell r="B1552" t="str">
            <v>Holding Charges- REGENCY PARK</v>
          </cell>
          <cell r="C1552" t="str">
            <v>INR</v>
          </cell>
          <cell r="D1552" t="str">
            <v>REVENUE</v>
          </cell>
          <cell r="E1552" t="str">
            <v>INCOME STATEMENT</v>
          </cell>
          <cell r="F1552" t="str">
            <v/>
          </cell>
          <cell r="G1552" t="str">
            <v/>
          </cell>
          <cell r="H1552" t="str">
            <v>INCOME</v>
          </cell>
          <cell r="I1552" t="str">
            <v>INCOME FROM OPERATIONS</v>
          </cell>
          <cell r="J1552" t="str">
            <v>SERVICE RECEIPTS</v>
          </cell>
        </row>
        <row r="1553">
          <cell r="A1553" t="str">
            <v>R101202-000-020</v>
          </cell>
          <cell r="B1553" t="str">
            <v>Holding Charges- REGENCY PARK-PARKING</v>
          </cell>
          <cell r="C1553" t="str">
            <v>INR</v>
          </cell>
          <cell r="D1553" t="str">
            <v>REVENUE</v>
          </cell>
          <cell r="E1553" t="str">
            <v>INCOME STATEMENT</v>
          </cell>
          <cell r="F1553" t="str">
            <v/>
          </cell>
          <cell r="G1553" t="str">
            <v/>
          </cell>
          <cell r="H1553" t="str">
            <v>INCOME</v>
          </cell>
          <cell r="I1553" t="str">
            <v>INCOME FROM OPERATIONS</v>
          </cell>
          <cell r="J1553" t="str">
            <v>SERVICE RECEIPTS</v>
          </cell>
        </row>
        <row r="1554">
          <cell r="A1554" t="str">
            <v>R101202-000-022</v>
          </cell>
          <cell r="B1554" t="str">
            <v>Holding Charges- RICHMOND PARK</v>
          </cell>
          <cell r="C1554" t="str">
            <v>INR</v>
          </cell>
          <cell r="D1554" t="str">
            <v>REVENUE</v>
          </cell>
          <cell r="E1554" t="str">
            <v>INCOME STATEMENT</v>
          </cell>
          <cell r="F1554" t="str">
            <v/>
          </cell>
          <cell r="G1554" t="str">
            <v/>
          </cell>
          <cell r="H1554" t="str">
            <v>INCOME</v>
          </cell>
          <cell r="I1554" t="str">
            <v>INCOME FROM OPERATIONS</v>
          </cell>
          <cell r="J1554" t="str">
            <v>SERVICE RECEIPTS</v>
          </cell>
        </row>
        <row r="1555">
          <cell r="A1555" t="str">
            <v>R101202-000-037</v>
          </cell>
          <cell r="B1555" t="str">
            <v>Holding Charges- CENTRE POINT</v>
          </cell>
          <cell r="C1555" t="str">
            <v>INR</v>
          </cell>
          <cell r="D1555" t="str">
            <v>REVENUE</v>
          </cell>
          <cell r="E1555" t="str">
            <v>INCOME STATEMENT</v>
          </cell>
          <cell r="F1555" t="str">
            <v/>
          </cell>
          <cell r="G1555" t="str">
            <v/>
          </cell>
          <cell r="H1555" t="str">
            <v>INCOME</v>
          </cell>
          <cell r="I1555" t="str">
            <v>INCOME FROM OPERATIONS</v>
          </cell>
          <cell r="J1555" t="str">
            <v>SERVICE RECEIPTS</v>
          </cell>
        </row>
        <row r="1556">
          <cell r="A1556" t="str">
            <v>R101202-000-039</v>
          </cell>
          <cell r="B1556" t="str">
            <v>Holding Charges- RIDGWOOD ESTATE</v>
          </cell>
          <cell r="C1556" t="str">
            <v>INR</v>
          </cell>
          <cell r="D1556" t="str">
            <v>REVENUE</v>
          </cell>
          <cell r="E1556" t="str">
            <v>INCOME STATEMENT</v>
          </cell>
          <cell r="F1556" t="str">
            <v/>
          </cell>
          <cell r="G1556" t="str">
            <v/>
          </cell>
          <cell r="H1556" t="str">
            <v>INCOME</v>
          </cell>
          <cell r="I1556" t="str">
            <v>INCOME FROM OPERATIONS</v>
          </cell>
          <cell r="J1556" t="str">
            <v>SERVICE RECEIPTS</v>
          </cell>
        </row>
        <row r="1557">
          <cell r="A1557" t="str">
            <v>R101202-000-046</v>
          </cell>
          <cell r="B1557" t="str">
            <v>Holding Charges- PRINCETON ESTATE</v>
          </cell>
          <cell r="C1557" t="str">
            <v>INR</v>
          </cell>
          <cell r="D1557" t="str">
            <v>REVENUE</v>
          </cell>
          <cell r="E1557" t="str">
            <v>INCOME STATEMENT</v>
          </cell>
          <cell r="F1557" t="str">
            <v/>
          </cell>
          <cell r="G1557" t="str">
            <v/>
          </cell>
          <cell r="H1557" t="str">
            <v>INCOME</v>
          </cell>
          <cell r="I1557" t="str">
            <v>INCOME FROM OPERATIONS</v>
          </cell>
          <cell r="J1557" t="str">
            <v>SERVICE RECEIPTS</v>
          </cell>
        </row>
        <row r="1558">
          <cell r="A1558" t="str">
            <v>R101202-000-054</v>
          </cell>
          <cell r="B1558" t="str">
            <v>Holding Charges- BELVEDERE PARK</v>
          </cell>
          <cell r="C1558" t="str">
            <v>INR</v>
          </cell>
          <cell r="D1558" t="str">
            <v>REVENUE</v>
          </cell>
          <cell r="E1558" t="str">
            <v>INCOME STATEMENT</v>
          </cell>
          <cell r="F1558" t="str">
            <v/>
          </cell>
          <cell r="G1558" t="str">
            <v/>
          </cell>
          <cell r="H1558" t="str">
            <v>INCOME</v>
          </cell>
          <cell r="I1558" t="str">
            <v>INCOME FROM OPERATIONS</v>
          </cell>
          <cell r="J1558" t="str">
            <v>SERVICE RECEIPTS</v>
          </cell>
        </row>
        <row r="1559">
          <cell r="A1559" t="str">
            <v>R101202-000-060</v>
          </cell>
          <cell r="B1559" t="str">
            <v>Holding Charges- TRINITY TOWERS</v>
          </cell>
          <cell r="C1559" t="str">
            <v>INR</v>
          </cell>
          <cell r="D1559" t="str">
            <v>REVENUE</v>
          </cell>
          <cell r="E1559" t="str">
            <v>INCOME STATEMENT</v>
          </cell>
          <cell r="F1559" t="str">
            <v/>
          </cell>
          <cell r="G1559" t="str">
            <v/>
          </cell>
          <cell r="H1559" t="str">
            <v>INCOME</v>
          </cell>
          <cell r="I1559" t="str">
            <v>INCOME FROM OPERATIONS</v>
          </cell>
          <cell r="J1559" t="str">
            <v>SERVICE RECEIPTS</v>
          </cell>
        </row>
        <row r="1560">
          <cell r="A1560" t="str">
            <v>R101202-000-061</v>
          </cell>
          <cell r="B1560" t="str">
            <v>Holding Charges- DLF GRAND MALL</v>
          </cell>
          <cell r="C1560" t="str">
            <v>INR</v>
          </cell>
          <cell r="D1560" t="str">
            <v>REVENUE</v>
          </cell>
          <cell r="E1560" t="str">
            <v>INCOME STATEMENT</v>
          </cell>
          <cell r="F1560" t="str">
            <v/>
          </cell>
          <cell r="G1560" t="str">
            <v/>
          </cell>
          <cell r="H1560" t="str">
            <v>INCOME</v>
          </cell>
          <cell r="I1560" t="str">
            <v>INCOME FROM OPERATIONS</v>
          </cell>
          <cell r="J1560" t="str">
            <v>SERVICE RECEIPTS</v>
          </cell>
        </row>
        <row r="1561">
          <cell r="A1561" t="str">
            <v>R101203</v>
          </cell>
          <cell r="B1561" t="str">
            <v>Service Charges Received (Others)</v>
          </cell>
          <cell r="C1561" t="str">
            <v>INR</v>
          </cell>
          <cell r="D1561" t="str">
            <v>REVENUE</v>
          </cell>
          <cell r="E1561" t="str">
            <v>INCOME STATEMENT</v>
          </cell>
          <cell r="F1561" t="str">
            <v/>
          </cell>
          <cell r="G1561" t="str">
            <v/>
          </cell>
          <cell r="H1561" t="str">
            <v>INCOME</v>
          </cell>
          <cell r="I1561" t="str">
            <v>INCOME FROM OPERATIONS</v>
          </cell>
          <cell r="J1561" t="str">
            <v>SERVICE RECEIPTS</v>
          </cell>
        </row>
        <row r="1562">
          <cell r="A1562" t="str">
            <v>R101204</v>
          </cell>
          <cell r="B1562" t="str">
            <v>Amount forfeited on properties</v>
          </cell>
          <cell r="C1562" t="str">
            <v>INR</v>
          </cell>
          <cell r="D1562" t="str">
            <v>REVENUE</v>
          </cell>
          <cell r="E1562" t="str">
            <v>INCOME STATEMENT</v>
          </cell>
          <cell r="F1562" t="str">
            <v/>
          </cell>
          <cell r="G1562" t="str">
            <v/>
          </cell>
          <cell r="H1562" t="str">
            <v>INCOME</v>
          </cell>
          <cell r="I1562" t="str">
            <v>INCOME FROM OPERATIONS</v>
          </cell>
          <cell r="J1562" t="str">
            <v>SERVICE RECEIPTS</v>
          </cell>
        </row>
        <row r="1563">
          <cell r="A1563" t="str">
            <v>R101205-000-000</v>
          </cell>
          <cell r="B1563" t="str">
            <v>Late Const.Charges</v>
          </cell>
          <cell r="C1563" t="str">
            <v>INR</v>
          </cell>
          <cell r="D1563" t="str">
            <v>REVENUE</v>
          </cell>
          <cell r="E1563" t="str">
            <v>INCOME STATEMENT</v>
          </cell>
          <cell r="F1563" t="str">
            <v/>
          </cell>
          <cell r="G1563" t="str">
            <v/>
          </cell>
          <cell r="H1563" t="str">
            <v>INCOME</v>
          </cell>
          <cell r="I1563" t="str">
            <v>INCOME FROM OPERATIONS</v>
          </cell>
          <cell r="J1563" t="str">
            <v>SERVICE RECEIPTS</v>
          </cell>
        </row>
        <row r="1564">
          <cell r="A1564" t="str">
            <v>R101206-000-000</v>
          </cell>
          <cell r="B1564" t="str">
            <v>Rebate On Instalment</v>
          </cell>
          <cell r="C1564" t="str">
            <v>INR</v>
          </cell>
          <cell r="D1564" t="str">
            <v>REVENUE</v>
          </cell>
          <cell r="E1564" t="str">
            <v>INCOME STATEMENT</v>
          </cell>
          <cell r="F1564" t="str">
            <v/>
          </cell>
          <cell r="G1564" t="str">
            <v/>
          </cell>
          <cell r="H1564" t="str">
            <v>INCOME</v>
          </cell>
          <cell r="I1564" t="str">
            <v>INCOME FROM OPERATIONS</v>
          </cell>
          <cell r="J1564" t="str">
            <v>SALE OF GOODS (NET OFF)</v>
          </cell>
        </row>
        <row r="1565">
          <cell r="A1565" t="str">
            <v>R101207-000-010</v>
          </cell>
          <cell r="B1565" t="str">
            <v>Rebates On Extra Charges- DILSHAD PLAZA</v>
          </cell>
          <cell r="C1565" t="str">
            <v>INR</v>
          </cell>
          <cell r="D1565" t="str">
            <v>REVENUE</v>
          </cell>
          <cell r="E1565" t="str">
            <v>INCOME STATEMENT</v>
          </cell>
          <cell r="F1565" t="str">
            <v/>
          </cell>
          <cell r="G1565" t="str">
            <v/>
          </cell>
          <cell r="H1565" t="str">
            <v>INCOME</v>
          </cell>
          <cell r="I1565" t="str">
            <v>INCOME FROM OPERATIONS</v>
          </cell>
          <cell r="J1565" t="str">
            <v>SALE OF GOODS (NET OFF)</v>
          </cell>
        </row>
        <row r="1566">
          <cell r="A1566" t="str">
            <v>R101207-000-033</v>
          </cell>
          <cell r="B1566" t="str">
            <v>Rebates On Extra Charges- Prkn WINDSOR</v>
          </cell>
          <cell r="C1566" t="str">
            <v>INR</v>
          </cell>
          <cell r="D1566" t="str">
            <v>REVENUE</v>
          </cell>
          <cell r="E1566" t="str">
            <v>INCOME STATEMENT</v>
          </cell>
          <cell r="F1566" t="str">
            <v/>
          </cell>
          <cell r="G1566" t="str">
            <v/>
          </cell>
          <cell r="H1566" t="str">
            <v>INCOME</v>
          </cell>
          <cell r="I1566" t="str">
            <v>INCOME FROM OPERATIONS</v>
          </cell>
          <cell r="J1566" t="str">
            <v>SALE OF GOODS (NET OFF)</v>
          </cell>
        </row>
        <row r="1567">
          <cell r="A1567" t="str">
            <v>R101207-000-038</v>
          </cell>
          <cell r="B1567" t="str">
            <v>Rebates On Extra Charges- FARIDABAD PLOT</v>
          </cell>
          <cell r="C1567" t="str">
            <v>INR</v>
          </cell>
          <cell r="D1567" t="str">
            <v>REVENUE</v>
          </cell>
          <cell r="E1567" t="str">
            <v>INCOME STATEMENT</v>
          </cell>
          <cell r="F1567" t="str">
            <v/>
          </cell>
          <cell r="G1567" t="str">
            <v/>
          </cell>
          <cell r="H1567" t="str">
            <v>INCOME</v>
          </cell>
          <cell r="I1567" t="str">
            <v>INCOME FROM OPERATIONS</v>
          </cell>
          <cell r="J1567" t="str">
            <v>SALE OF GOODS (NET OFF)</v>
          </cell>
        </row>
        <row r="1568">
          <cell r="A1568" t="str">
            <v>R101207-000-041</v>
          </cell>
          <cell r="B1568" t="str">
            <v>Rebates On Extra Charges- WELLINGTON EST</v>
          </cell>
          <cell r="C1568" t="str">
            <v>INR</v>
          </cell>
          <cell r="D1568" t="str">
            <v>REVENUE</v>
          </cell>
          <cell r="E1568" t="str">
            <v>INCOME STATEMENT</v>
          </cell>
          <cell r="F1568" t="str">
            <v/>
          </cell>
          <cell r="G1568" t="str">
            <v/>
          </cell>
          <cell r="H1568" t="str">
            <v>INCOME</v>
          </cell>
          <cell r="I1568" t="str">
            <v>INCOME FROM OPERATIONS</v>
          </cell>
          <cell r="J1568" t="str">
            <v>SALE OF GOODS (NET OFF)</v>
          </cell>
        </row>
        <row r="1569">
          <cell r="A1569" t="str">
            <v>R101207-000-060</v>
          </cell>
          <cell r="B1569" t="str">
            <v>Rebates On Extra Charges- TRINITY TOWER</v>
          </cell>
          <cell r="C1569" t="str">
            <v>INR</v>
          </cell>
          <cell r="D1569" t="str">
            <v>REVENUE</v>
          </cell>
          <cell r="E1569" t="str">
            <v>INCOME STATEMENT</v>
          </cell>
          <cell r="F1569" t="str">
            <v/>
          </cell>
          <cell r="G1569" t="str">
            <v/>
          </cell>
          <cell r="H1569" t="str">
            <v>INCOME</v>
          </cell>
          <cell r="I1569" t="str">
            <v>INCOME FROM OPERATIONS</v>
          </cell>
          <cell r="J1569" t="str">
            <v>SALE OF GOODS (NET OFF)</v>
          </cell>
        </row>
        <row r="1570">
          <cell r="A1570" t="str">
            <v>R101207-000-061</v>
          </cell>
          <cell r="B1570" t="str">
            <v>Rebates On Extra Charges- DLF GRAND MALL</v>
          </cell>
          <cell r="C1570" t="str">
            <v>INR</v>
          </cell>
          <cell r="D1570" t="str">
            <v>REVENUE</v>
          </cell>
          <cell r="E1570" t="str">
            <v>INCOME STATEMENT</v>
          </cell>
          <cell r="F1570" t="str">
            <v/>
          </cell>
          <cell r="G1570" t="str">
            <v/>
          </cell>
          <cell r="H1570" t="str">
            <v>INCOME</v>
          </cell>
          <cell r="I1570" t="str">
            <v>INCOME FROM OPERATIONS</v>
          </cell>
          <cell r="J1570" t="str">
            <v>SALE OF GOODS (NET OFF)</v>
          </cell>
        </row>
        <row r="1571">
          <cell r="A1571" t="str">
            <v>R101207-000-062</v>
          </cell>
          <cell r="B1571" t="str">
            <v>Rebates On Extra Charges- THE ARALIAS</v>
          </cell>
          <cell r="C1571" t="str">
            <v>INR</v>
          </cell>
          <cell r="D1571" t="str">
            <v>REVENUE</v>
          </cell>
          <cell r="E1571" t="str">
            <v>INCOME STATEMENT</v>
          </cell>
          <cell r="F1571" t="str">
            <v/>
          </cell>
          <cell r="G1571" t="str">
            <v/>
          </cell>
          <cell r="H1571" t="str">
            <v>INCOME</v>
          </cell>
          <cell r="I1571" t="str">
            <v>INCOME FROM OPERATIONS</v>
          </cell>
          <cell r="J1571" t="str">
            <v>SALE OF GOODS (NET OFF)</v>
          </cell>
        </row>
        <row r="1572">
          <cell r="A1572" t="str">
            <v>R101207-000-064</v>
          </cell>
          <cell r="B1572" t="str">
            <v>Rebates On Extra Charges- WESTEND Hghts</v>
          </cell>
          <cell r="C1572" t="str">
            <v>INR</v>
          </cell>
          <cell r="D1572" t="str">
            <v>REVENUE</v>
          </cell>
          <cell r="E1572" t="str">
            <v>INCOME STATEMENT</v>
          </cell>
          <cell r="F1572" t="str">
            <v/>
          </cell>
          <cell r="G1572" t="str">
            <v/>
          </cell>
          <cell r="H1572" t="str">
            <v>INCOME</v>
          </cell>
          <cell r="I1572" t="str">
            <v>INCOME FROM OPERATIONS</v>
          </cell>
          <cell r="J1572" t="str">
            <v>SALE OF GOODS (NET OFF)</v>
          </cell>
        </row>
        <row r="1573">
          <cell r="A1573" t="str">
            <v>R101207-000-069</v>
          </cell>
          <cell r="B1573" t="str">
            <v>Rebates On Extra Charges- THE PINNACLE</v>
          </cell>
          <cell r="C1573" t="str">
            <v>INR</v>
          </cell>
          <cell r="D1573" t="str">
            <v>REVENUE</v>
          </cell>
          <cell r="E1573" t="str">
            <v>INCOME STATEMENT</v>
          </cell>
          <cell r="F1573" t="str">
            <v/>
          </cell>
          <cell r="G1573" t="str">
            <v/>
          </cell>
          <cell r="H1573" t="str">
            <v>INCOME</v>
          </cell>
          <cell r="I1573" t="str">
            <v>INCOME FROM OPERATIONS</v>
          </cell>
          <cell r="J1573" t="str">
            <v>SALE OF GOODS (NET OFF)</v>
          </cell>
        </row>
        <row r="1574">
          <cell r="A1574" t="str">
            <v>R101207-000-070</v>
          </cell>
          <cell r="B1574" t="str">
            <v>Rebates On Extra Charges- ROYALTON TOWER</v>
          </cell>
          <cell r="C1574" t="str">
            <v>INR</v>
          </cell>
          <cell r="D1574" t="str">
            <v>REVENUE</v>
          </cell>
          <cell r="E1574" t="str">
            <v>INCOME STATEMENT</v>
          </cell>
          <cell r="F1574" t="str">
            <v/>
          </cell>
          <cell r="G1574" t="str">
            <v/>
          </cell>
          <cell r="H1574" t="str">
            <v>INCOME</v>
          </cell>
          <cell r="I1574" t="str">
            <v>INCOME FROM OPERATIONS</v>
          </cell>
          <cell r="J1574" t="str">
            <v>SALE OF GOODS (NET OFF)</v>
          </cell>
        </row>
        <row r="1575">
          <cell r="A1575" t="str">
            <v>R101207-000-071</v>
          </cell>
          <cell r="B1575" t="str">
            <v>Rebates On Extra Charges- THE ICON</v>
          </cell>
          <cell r="C1575" t="str">
            <v>INR</v>
          </cell>
          <cell r="D1575" t="str">
            <v>REVENUE</v>
          </cell>
          <cell r="E1575" t="str">
            <v>INCOME STATEMENT</v>
          </cell>
          <cell r="F1575" t="str">
            <v/>
          </cell>
          <cell r="G1575" t="str">
            <v/>
          </cell>
          <cell r="H1575" t="str">
            <v>INCOME</v>
          </cell>
          <cell r="I1575" t="str">
            <v>INCOME FROM OPERATIONS</v>
          </cell>
          <cell r="J1575" t="str">
            <v>SALE OF GOODS (NET OFF)</v>
          </cell>
        </row>
        <row r="1576">
          <cell r="A1576" t="str">
            <v>R101207-000-075</v>
          </cell>
          <cell r="B1576" t="str">
            <v>Rebates On Extra Charges- THE SUMMIT</v>
          </cell>
          <cell r="C1576" t="str">
            <v>INR</v>
          </cell>
          <cell r="D1576" t="str">
            <v>REVENUE</v>
          </cell>
          <cell r="E1576" t="str">
            <v>INCOME STATEMENT</v>
          </cell>
          <cell r="F1576" t="str">
            <v/>
          </cell>
          <cell r="G1576" t="str">
            <v/>
          </cell>
          <cell r="H1576" t="str">
            <v>INCOME</v>
          </cell>
          <cell r="I1576" t="str">
            <v>INCOME FROM OPERATIONS</v>
          </cell>
          <cell r="J1576" t="str">
            <v>SALE OF GOODS (NET OFF)</v>
          </cell>
        </row>
        <row r="1577">
          <cell r="A1577" t="str">
            <v>R101207-000-080</v>
          </cell>
          <cell r="B1577" t="str">
            <v>Rebates On Extra Charges- THE MAGNOLIAS</v>
          </cell>
          <cell r="C1577" t="str">
            <v>INR</v>
          </cell>
          <cell r="D1577" t="str">
            <v>REVENUE</v>
          </cell>
          <cell r="E1577" t="str">
            <v>INCOME STATEMENT</v>
          </cell>
          <cell r="F1577" t="str">
            <v/>
          </cell>
          <cell r="G1577" t="str">
            <v/>
          </cell>
          <cell r="H1577" t="str">
            <v>INCOME</v>
          </cell>
          <cell r="I1577" t="str">
            <v>INCOME FROM OPERATIONS</v>
          </cell>
          <cell r="J1577" t="str">
            <v>SALE OF GOODS (NET OFF)</v>
          </cell>
        </row>
        <row r="1578">
          <cell r="A1578" t="str">
            <v>R101301</v>
          </cell>
          <cell r="B1578" t="str">
            <v>Contract Receipts-Construction</v>
          </cell>
          <cell r="C1578" t="str">
            <v>INR</v>
          </cell>
          <cell r="D1578" t="str">
            <v>REVENUE</v>
          </cell>
          <cell r="E1578" t="str">
            <v>INCOME STATEMENT</v>
          </cell>
          <cell r="F1578" t="str">
            <v/>
          </cell>
          <cell r="G1578" t="str">
            <v/>
          </cell>
          <cell r="H1578" t="str">
            <v>INCOME</v>
          </cell>
          <cell r="I1578" t="str">
            <v>INCOME FROM OPERATIONS</v>
          </cell>
          <cell r="J1578" t="str">
            <v>SALE OF GOODS (NET OFF)</v>
          </cell>
        </row>
        <row r="1579">
          <cell r="A1579" t="str">
            <v>R102001</v>
          </cell>
          <cell r="B1579" t="str">
            <v>Rent and licence fee</v>
          </cell>
          <cell r="C1579" t="str">
            <v>INR</v>
          </cell>
          <cell r="D1579" t="str">
            <v>REVENUE</v>
          </cell>
          <cell r="E1579" t="str">
            <v>INCOME STATEMENT</v>
          </cell>
          <cell r="F1579" t="str">
            <v/>
          </cell>
          <cell r="G1579" t="str">
            <v/>
          </cell>
          <cell r="H1579" t="str">
            <v>INCOME</v>
          </cell>
          <cell r="I1579" t="str">
            <v>INCOME FROM OPERATIONS</v>
          </cell>
          <cell r="J1579" t="str">
            <v>RENT INCOME</v>
          </cell>
        </row>
        <row r="1580">
          <cell r="A1580" t="str">
            <v>R102002</v>
          </cell>
          <cell r="B1580" t="str">
            <v>Rent Received</v>
          </cell>
          <cell r="C1580" t="str">
            <v>INR</v>
          </cell>
          <cell r="D1580" t="str">
            <v>REVENUE</v>
          </cell>
          <cell r="E1580" t="str">
            <v>INCOME STATEMENT</v>
          </cell>
          <cell r="F1580" t="str">
            <v/>
          </cell>
          <cell r="G1580" t="str">
            <v/>
          </cell>
          <cell r="H1580" t="str">
            <v>INCOME</v>
          </cell>
          <cell r="I1580" t="str">
            <v>INCOME FROM OPERATIONS</v>
          </cell>
          <cell r="J1580" t="str">
            <v>RENT INCOME</v>
          </cell>
        </row>
        <row r="1581">
          <cell r="A1581" t="str">
            <v>R102003</v>
          </cell>
          <cell r="B1581" t="str">
            <v>Rent Received (Commercial)</v>
          </cell>
          <cell r="C1581" t="str">
            <v>INR</v>
          </cell>
          <cell r="D1581" t="str">
            <v>REVENUE</v>
          </cell>
          <cell r="E1581" t="str">
            <v>INCOME STATEMENT</v>
          </cell>
          <cell r="F1581" t="str">
            <v/>
          </cell>
          <cell r="G1581" t="str">
            <v/>
          </cell>
          <cell r="H1581" t="str">
            <v>INCOME</v>
          </cell>
          <cell r="I1581" t="str">
            <v>INCOME FROM OPERATIONS</v>
          </cell>
          <cell r="J1581" t="str">
            <v>RENT INCOME</v>
          </cell>
        </row>
        <row r="1582">
          <cell r="A1582" t="str">
            <v>R102004</v>
          </cell>
          <cell r="B1582" t="str">
            <v>Rent Received (Retail)</v>
          </cell>
          <cell r="C1582" t="str">
            <v>INR</v>
          </cell>
          <cell r="D1582" t="str">
            <v>REVENUE</v>
          </cell>
          <cell r="E1582" t="str">
            <v>INCOME STATEMENT</v>
          </cell>
          <cell r="F1582" t="str">
            <v/>
          </cell>
          <cell r="G1582" t="str">
            <v/>
          </cell>
          <cell r="H1582" t="str">
            <v>INCOME</v>
          </cell>
          <cell r="I1582" t="str">
            <v>INCOME FROM OPERATIONS</v>
          </cell>
          <cell r="J1582" t="str">
            <v>RENT INCOME</v>
          </cell>
        </row>
        <row r="1583">
          <cell r="A1583" t="str">
            <v>R102005</v>
          </cell>
          <cell r="B1583" t="str">
            <v>Rent received (Other operations)</v>
          </cell>
          <cell r="C1583" t="str">
            <v>INR</v>
          </cell>
          <cell r="D1583" t="str">
            <v>REVENUE</v>
          </cell>
          <cell r="E1583" t="str">
            <v>INCOME STATEMENT</v>
          </cell>
          <cell r="F1583" t="str">
            <v/>
          </cell>
          <cell r="G1583" t="str">
            <v/>
          </cell>
          <cell r="H1583" t="str">
            <v>INCOME</v>
          </cell>
          <cell r="I1583" t="str">
            <v>INCOME FROM OPERATIONS</v>
          </cell>
          <cell r="J1583" t="str">
            <v>RENT INCOME</v>
          </cell>
        </row>
        <row r="1584">
          <cell r="A1584" t="str">
            <v>R102006</v>
          </cell>
          <cell r="B1584" t="str">
            <v>Rent received (Related Party)</v>
          </cell>
          <cell r="C1584" t="str">
            <v>INR</v>
          </cell>
          <cell r="D1584" t="str">
            <v>REVENUE</v>
          </cell>
          <cell r="E1584" t="str">
            <v>INCOME STATEMENT</v>
          </cell>
          <cell r="F1584" t="str">
            <v/>
          </cell>
          <cell r="G1584" t="str">
            <v/>
          </cell>
          <cell r="H1584" t="str">
            <v>INCOME</v>
          </cell>
          <cell r="I1584" t="str">
            <v>INCOME FROM OPERATIONS</v>
          </cell>
          <cell r="J1584" t="str">
            <v>RENT INCOME</v>
          </cell>
        </row>
        <row r="1585">
          <cell r="A1585" t="str">
            <v>R102007</v>
          </cell>
          <cell r="B1585" t="str">
            <v>Lease Money Received</v>
          </cell>
          <cell r="C1585" t="str">
            <v>INR</v>
          </cell>
          <cell r="D1585" t="str">
            <v>REVENUE</v>
          </cell>
          <cell r="E1585" t="str">
            <v>INCOME STATEMENT</v>
          </cell>
          <cell r="F1585" t="str">
            <v/>
          </cell>
          <cell r="G1585" t="str">
            <v/>
          </cell>
          <cell r="H1585" t="str">
            <v>INCOME</v>
          </cell>
          <cell r="I1585" t="str">
            <v>INCOME FROM OPERATIONS</v>
          </cell>
          <cell r="J1585" t="str">
            <v>RENT INCOME</v>
          </cell>
        </row>
        <row r="1586">
          <cell r="A1586" t="str">
            <v>R103001</v>
          </cell>
          <cell r="B1586" t="str">
            <v>Service &amp; maintenance Income</v>
          </cell>
          <cell r="C1586" t="str">
            <v>INR</v>
          </cell>
          <cell r="D1586" t="str">
            <v>REVENUE</v>
          </cell>
          <cell r="E1586" t="str">
            <v>INCOME STATEMENT</v>
          </cell>
          <cell r="F1586" t="str">
            <v/>
          </cell>
          <cell r="G1586" t="str">
            <v/>
          </cell>
          <cell r="H1586" t="str">
            <v>INCOME</v>
          </cell>
          <cell r="I1586" t="str">
            <v>INCOME FROM OPERATIONS</v>
          </cell>
          <cell r="J1586" t="str">
            <v>SERVICE RECEIPTS</v>
          </cell>
        </row>
        <row r="1587">
          <cell r="A1587" t="str">
            <v>R103002</v>
          </cell>
          <cell r="B1587" t="str">
            <v>Road Repairing Charges</v>
          </cell>
          <cell r="C1587" t="str">
            <v>INR</v>
          </cell>
          <cell r="D1587" t="str">
            <v>REVENUE</v>
          </cell>
          <cell r="E1587" t="str">
            <v>INCOME STATEMENT</v>
          </cell>
          <cell r="F1587" t="str">
            <v/>
          </cell>
          <cell r="G1587" t="str">
            <v/>
          </cell>
          <cell r="H1587" t="str">
            <v>INCOME</v>
          </cell>
          <cell r="I1587" t="str">
            <v>INCOME FROM OPERATIONS</v>
          </cell>
          <cell r="J1587" t="str">
            <v>SERVICE RECEIPTS</v>
          </cell>
        </row>
        <row r="1588">
          <cell r="A1588" t="str">
            <v>R103003</v>
          </cell>
          <cell r="B1588" t="str">
            <v>Water Connection</v>
          </cell>
          <cell r="C1588" t="str">
            <v>INR</v>
          </cell>
          <cell r="D1588" t="str">
            <v>REVENUE</v>
          </cell>
          <cell r="E1588" t="str">
            <v>INCOME STATEMENT</v>
          </cell>
          <cell r="F1588" t="str">
            <v/>
          </cell>
          <cell r="G1588" t="str">
            <v/>
          </cell>
          <cell r="H1588" t="str">
            <v>INCOME</v>
          </cell>
          <cell r="I1588" t="str">
            <v>INCOME FROM OPERATIONS</v>
          </cell>
          <cell r="J1588" t="str">
            <v>SERVICE RECEIPTS</v>
          </cell>
        </row>
        <row r="1589">
          <cell r="A1589" t="str">
            <v>R103004</v>
          </cell>
          <cell r="B1589" t="str">
            <v>Shifting Charges/Reconnection Charges</v>
          </cell>
          <cell r="C1589" t="str">
            <v>INR</v>
          </cell>
          <cell r="D1589" t="str">
            <v>REVENUE</v>
          </cell>
          <cell r="E1589" t="str">
            <v>INCOME STATEMENT</v>
          </cell>
          <cell r="F1589" t="str">
            <v/>
          </cell>
          <cell r="G1589" t="str">
            <v/>
          </cell>
          <cell r="H1589" t="str">
            <v>INCOME</v>
          </cell>
          <cell r="I1589" t="str">
            <v>INCOME FROM OPERATIONS</v>
          </cell>
          <cell r="J1589" t="str">
            <v>SERVICE RECEIPTS</v>
          </cell>
        </row>
        <row r="1590">
          <cell r="A1590" t="str">
            <v>R103005</v>
          </cell>
          <cell r="B1590" t="str">
            <v>Shifting/Reconnection Internet</v>
          </cell>
          <cell r="C1590" t="str">
            <v>INR</v>
          </cell>
          <cell r="D1590" t="str">
            <v>REVENUE</v>
          </cell>
          <cell r="E1590" t="str">
            <v>INCOME STATEMENT</v>
          </cell>
          <cell r="F1590" t="str">
            <v/>
          </cell>
          <cell r="G1590" t="str">
            <v/>
          </cell>
          <cell r="H1590" t="str">
            <v>INCOME</v>
          </cell>
          <cell r="I1590" t="str">
            <v>INCOME FROM OPERATIONS</v>
          </cell>
          <cell r="J1590" t="str">
            <v>SERVICE RECEIPTS</v>
          </cell>
        </row>
        <row r="1591">
          <cell r="A1591" t="str">
            <v>R103006</v>
          </cell>
          <cell r="B1591" t="str">
            <v>Fixed Service Connection Charges Account</v>
          </cell>
          <cell r="C1591" t="str">
            <v>INR</v>
          </cell>
          <cell r="D1591" t="str">
            <v>REVENUE</v>
          </cell>
          <cell r="E1591" t="str">
            <v>INCOME STATEMENT</v>
          </cell>
          <cell r="F1591" t="str">
            <v/>
          </cell>
          <cell r="G1591" t="str">
            <v/>
          </cell>
          <cell r="H1591" t="str">
            <v>INCOME</v>
          </cell>
          <cell r="I1591" t="str">
            <v>INCOME FROM OPERATIONS</v>
          </cell>
          <cell r="J1591" t="str">
            <v>SERVICE RECEIPTS</v>
          </cell>
        </row>
        <row r="1592">
          <cell r="A1592" t="str">
            <v>R103007</v>
          </cell>
          <cell r="B1592" t="str">
            <v>Excavation Revenue</v>
          </cell>
          <cell r="C1592" t="str">
            <v>INR</v>
          </cell>
          <cell r="D1592" t="str">
            <v>REVENUE</v>
          </cell>
          <cell r="E1592" t="str">
            <v>INCOME STATEMENT</v>
          </cell>
          <cell r="F1592" t="str">
            <v/>
          </cell>
          <cell r="G1592" t="str">
            <v/>
          </cell>
          <cell r="H1592" t="str">
            <v>INCOME</v>
          </cell>
          <cell r="I1592" t="str">
            <v>INCOME FROM OPERATIONS</v>
          </cell>
          <cell r="J1592" t="str">
            <v>SERVICE RECEIPTS</v>
          </cell>
        </row>
        <row r="1593">
          <cell r="A1593" t="str">
            <v>R103008</v>
          </cell>
          <cell r="B1593" t="str">
            <v>Concrete  Revenue</v>
          </cell>
          <cell r="C1593" t="str">
            <v>INR</v>
          </cell>
          <cell r="D1593" t="str">
            <v>REVENUE</v>
          </cell>
          <cell r="E1593" t="str">
            <v>INCOME STATEMENT</v>
          </cell>
          <cell r="F1593" t="str">
            <v/>
          </cell>
          <cell r="G1593" t="str">
            <v/>
          </cell>
          <cell r="H1593" t="str">
            <v>INCOME</v>
          </cell>
          <cell r="I1593" t="str">
            <v>INCOME FROM OPERATIONS</v>
          </cell>
          <cell r="J1593" t="str">
            <v>SERVICE RECEIPTS</v>
          </cell>
        </row>
        <row r="1594">
          <cell r="A1594" t="str">
            <v>R103009</v>
          </cell>
          <cell r="B1594" t="str">
            <v>Other Incomes</v>
          </cell>
          <cell r="C1594" t="str">
            <v>INR</v>
          </cell>
          <cell r="D1594" t="str">
            <v>REVENUE</v>
          </cell>
          <cell r="E1594" t="str">
            <v>INCOME STATEMENT</v>
          </cell>
          <cell r="F1594" t="str">
            <v/>
          </cell>
          <cell r="G1594" t="str">
            <v/>
          </cell>
          <cell r="H1594" t="str">
            <v>INCOME</v>
          </cell>
          <cell r="I1594" t="str">
            <v>INCOME FROM OPERATIONS</v>
          </cell>
          <cell r="J1594" t="str">
            <v>SERVICE RECEIPTS</v>
          </cell>
        </row>
        <row r="1595">
          <cell r="A1595" t="str">
            <v>R103010</v>
          </cell>
          <cell r="B1595" t="str">
            <v>Other Maintainance Incomes</v>
          </cell>
          <cell r="C1595" t="str">
            <v>INR</v>
          </cell>
          <cell r="D1595" t="str">
            <v>REVENUE</v>
          </cell>
          <cell r="E1595" t="str">
            <v>INCOME STATEMENT</v>
          </cell>
          <cell r="F1595" t="str">
            <v/>
          </cell>
          <cell r="G1595" t="str">
            <v/>
          </cell>
          <cell r="H1595" t="str">
            <v>INCOME</v>
          </cell>
          <cell r="I1595" t="str">
            <v>INCOME FROM OPERATIONS</v>
          </cell>
          <cell r="J1595" t="str">
            <v>SERVICE RECEIPTS</v>
          </cell>
        </row>
        <row r="1596">
          <cell r="A1596" t="str">
            <v>R103011</v>
          </cell>
          <cell r="B1596" t="str">
            <v>Shopping Mall - Development Income</v>
          </cell>
          <cell r="C1596" t="str">
            <v>INR</v>
          </cell>
          <cell r="D1596" t="str">
            <v>REVENUE</v>
          </cell>
          <cell r="E1596" t="str">
            <v>INCOME STATEMENT</v>
          </cell>
          <cell r="F1596" t="str">
            <v/>
          </cell>
          <cell r="G1596" t="str">
            <v/>
          </cell>
          <cell r="H1596" t="str">
            <v>INCOME</v>
          </cell>
          <cell r="I1596" t="str">
            <v>INCOME FROM OPERATIONS</v>
          </cell>
          <cell r="J1596" t="str">
            <v>SERVICE RECEIPTS</v>
          </cell>
        </row>
        <row r="1597">
          <cell r="A1597" t="str">
            <v>R103012</v>
          </cell>
          <cell r="B1597" t="str">
            <v>Development Income</v>
          </cell>
          <cell r="C1597" t="str">
            <v>INR</v>
          </cell>
          <cell r="D1597" t="str">
            <v>REVENUE</v>
          </cell>
          <cell r="E1597" t="str">
            <v>INCOME STATEMENT</v>
          </cell>
          <cell r="F1597" t="str">
            <v/>
          </cell>
          <cell r="G1597" t="str">
            <v/>
          </cell>
          <cell r="H1597" t="str">
            <v>INCOME</v>
          </cell>
          <cell r="I1597" t="str">
            <v>INCOME FROM OPERATIONS</v>
          </cell>
          <cell r="J1597" t="str">
            <v>SERVICE RECEIPTS</v>
          </cell>
        </row>
        <row r="1598">
          <cell r="A1598" t="str">
            <v>R103013</v>
          </cell>
          <cell r="B1598" t="str">
            <v>Parking Income</v>
          </cell>
          <cell r="C1598" t="str">
            <v>INR</v>
          </cell>
          <cell r="D1598" t="str">
            <v>REVENUE</v>
          </cell>
          <cell r="E1598" t="str">
            <v>INCOME STATEMENT</v>
          </cell>
          <cell r="F1598" t="str">
            <v/>
          </cell>
          <cell r="G1598" t="str">
            <v/>
          </cell>
          <cell r="H1598" t="str">
            <v>INCOME</v>
          </cell>
          <cell r="I1598" t="str">
            <v>INCOME FROM OPERATIONS</v>
          </cell>
          <cell r="J1598" t="str">
            <v>SERVICE RECEIPTS</v>
          </cell>
        </row>
        <row r="1599">
          <cell r="A1599" t="str">
            <v>R103014</v>
          </cell>
          <cell r="B1599" t="str">
            <v>Internal Lighting Income</v>
          </cell>
          <cell r="C1599" t="str">
            <v>INR</v>
          </cell>
          <cell r="D1599" t="str">
            <v>REVENUE</v>
          </cell>
          <cell r="E1599" t="str">
            <v>INCOME STATEMENT</v>
          </cell>
          <cell r="F1599" t="str">
            <v/>
          </cell>
          <cell r="G1599" t="str">
            <v/>
          </cell>
          <cell r="H1599" t="str">
            <v>INCOME</v>
          </cell>
          <cell r="I1599" t="str">
            <v>INCOME FROM OPERATIONS</v>
          </cell>
          <cell r="J1599" t="str">
            <v>SERVICE RECEIPTS</v>
          </cell>
        </row>
        <row r="1600">
          <cell r="A1600" t="str">
            <v>R103015</v>
          </cell>
          <cell r="B1600" t="str">
            <v>Additional Hours Incomes</v>
          </cell>
          <cell r="C1600" t="str">
            <v>INR</v>
          </cell>
          <cell r="D1600" t="str">
            <v>REVENUE</v>
          </cell>
          <cell r="E1600" t="str">
            <v>INCOME STATEMENT</v>
          </cell>
          <cell r="F1600" t="str">
            <v/>
          </cell>
          <cell r="G1600" t="str">
            <v/>
          </cell>
          <cell r="H1600" t="str">
            <v>INCOME</v>
          </cell>
          <cell r="I1600" t="str">
            <v>INCOME FROM OPERATIONS</v>
          </cell>
          <cell r="J1600" t="str">
            <v>SERVICE RECEIPTS</v>
          </cell>
        </row>
        <row r="1601">
          <cell r="A1601" t="str">
            <v>R103016</v>
          </cell>
          <cell r="B1601" t="str">
            <v>Fee For Electric Connection</v>
          </cell>
          <cell r="C1601" t="str">
            <v>INR</v>
          </cell>
          <cell r="D1601" t="str">
            <v>REVENUE</v>
          </cell>
          <cell r="E1601" t="str">
            <v>INCOME STATEMENT</v>
          </cell>
          <cell r="F1601" t="str">
            <v/>
          </cell>
          <cell r="G1601" t="str">
            <v/>
          </cell>
          <cell r="H1601" t="str">
            <v>INCOME</v>
          </cell>
          <cell r="I1601" t="str">
            <v>INCOME FROM OPERATIONS</v>
          </cell>
          <cell r="J1601" t="str">
            <v>SERVICE RECEIPTS</v>
          </cell>
        </row>
        <row r="1602">
          <cell r="A1602" t="str">
            <v>R103017</v>
          </cell>
          <cell r="B1602" t="str">
            <v>Water &amp; Sewerage</v>
          </cell>
          <cell r="C1602" t="str">
            <v>INR</v>
          </cell>
          <cell r="D1602" t="str">
            <v>REVENUE</v>
          </cell>
          <cell r="E1602" t="str">
            <v>INCOME STATEMENT</v>
          </cell>
          <cell r="F1602" t="str">
            <v/>
          </cell>
          <cell r="G1602" t="str">
            <v/>
          </cell>
          <cell r="H1602" t="str">
            <v>INCOME</v>
          </cell>
          <cell r="I1602" t="str">
            <v>INCOME FROM OPERATIONS</v>
          </cell>
          <cell r="J1602" t="str">
            <v>SERVICE RECEIPTS</v>
          </cell>
        </row>
        <row r="1603">
          <cell r="A1603" t="str">
            <v>R103018</v>
          </cell>
          <cell r="B1603" t="str">
            <v>Maintenance Incomes</v>
          </cell>
          <cell r="C1603" t="str">
            <v>INR</v>
          </cell>
          <cell r="D1603" t="str">
            <v>REVENUE</v>
          </cell>
          <cell r="E1603" t="str">
            <v>INCOME STATEMENT</v>
          </cell>
          <cell r="F1603" t="str">
            <v/>
          </cell>
          <cell r="G1603" t="str">
            <v/>
          </cell>
          <cell r="H1603" t="str">
            <v>INCOME</v>
          </cell>
          <cell r="I1603" t="str">
            <v>INCOME FROM OPERATIONS</v>
          </cell>
          <cell r="J1603" t="str">
            <v>SERVICE RECEIPTS</v>
          </cell>
        </row>
        <row r="1604">
          <cell r="A1604" t="str">
            <v>R103019</v>
          </cell>
          <cell r="B1604" t="str">
            <v>Misc Income-Entry Comm Vehicles</v>
          </cell>
          <cell r="C1604" t="str">
            <v>INR</v>
          </cell>
          <cell r="D1604" t="str">
            <v>REVENUE</v>
          </cell>
          <cell r="E1604" t="str">
            <v>INCOME STATEMENT</v>
          </cell>
          <cell r="F1604" t="str">
            <v/>
          </cell>
          <cell r="G1604" t="str">
            <v/>
          </cell>
          <cell r="H1604" t="str">
            <v>INCOME</v>
          </cell>
          <cell r="I1604" t="str">
            <v>INCOME FROM OPERATIONS</v>
          </cell>
          <cell r="J1604" t="str">
            <v>SERVICE RECEIPTS</v>
          </cell>
        </row>
        <row r="1605">
          <cell r="A1605" t="str">
            <v>R103020</v>
          </cell>
          <cell r="B1605" t="str">
            <v>Period Inspection Charges</v>
          </cell>
          <cell r="C1605" t="str">
            <v>INR</v>
          </cell>
          <cell r="D1605" t="str">
            <v>REVENUE</v>
          </cell>
          <cell r="E1605" t="str">
            <v>INCOME STATEMENT</v>
          </cell>
          <cell r="F1605" t="str">
            <v/>
          </cell>
          <cell r="G1605" t="str">
            <v/>
          </cell>
          <cell r="H1605" t="str">
            <v>INCOME</v>
          </cell>
          <cell r="I1605" t="str">
            <v>INCOME FROM OPERATIONS</v>
          </cell>
          <cell r="J1605" t="str">
            <v>SERVICE RECEIPTS</v>
          </cell>
        </row>
        <row r="1606">
          <cell r="A1606" t="str">
            <v>R103021</v>
          </cell>
          <cell r="B1606" t="str">
            <v>Testing Charges</v>
          </cell>
          <cell r="C1606" t="str">
            <v>INR</v>
          </cell>
          <cell r="D1606" t="str">
            <v>REVENUE</v>
          </cell>
          <cell r="E1606" t="str">
            <v>INCOME STATEMENT</v>
          </cell>
          <cell r="F1606" t="str">
            <v/>
          </cell>
          <cell r="G1606" t="str">
            <v/>
          </cell>
          <cell r="H1606" t="str">
            <v>INCOME</v>
          </cell>
          <cell r="I1606" t="str">
            <v>INCOME FROM OPERATIONS</v>
          </cell>
          <cell r="J1606" t="str">
            <v>SERVICE RECEIPTS</v>
          </cell>
        </row>
        <row r="1607">
          <cell r="A1607" t="str">
            <v>R104001</v>
          </cell>
          <cell r="B1607" t="str">
            <v>Sale Of Electricity/Gas</v>
          </cell>
          <cell r="C1607" t="str">
            <v>INR</v>
          </cell>
          <cell r="D1607" t="str">
            <v>REVENUE</v>
          </cell>
          <cell r="E1607" t="str">
            <v>INCOME STATEMENT</v>
          </cell>
          <cell r="F1607" t="str">
            <v/>
          </cell>
          <cell r="G1607" t="str">
            <v/>
          </cell>
          <cell r="H1607" t="str">
            <v>INCOME</v>
          </cell>
          <cell r="I1607" t="str">
            <v>INCOME FROM OPERATIONS</v>
          </cell>
          <cell r="J1607" t="str">
            <v>SERVICE RECEIPTS</v>
          </cell>
        </row>
        <row r="1608">
          <cell r="A1608" t="str">
            <v>R105001</v>
          </cell>
          <cell r="B1608" t="str">
            <v>Cable Operations</v>
          </cell>
          <cell r="C1608" t="str">
            <v>INR</v>
          </cell>
          <cell r="D1608" t="str">
            <v>REVENUE</v>
          </cell>
          <cell r="E1608" t="str">
            <v>INCOME STATEMENT</v>
          </cell>
          <cell r="F1608" t="str">
            <v/>
          </cell>
          <cell r="G1608" t="str">
            <v/>
          </cell>
          <cell r="H1608" t="str">
            <v>INCOME</v>
          </cell>
          <cell r="I1608" t="str">
            <v>INCOME FROM OPERATIONS</v>
          </cell>
          <cell r="J1608" t="str">
            <v>SERVICE RECEIPTS</v>
          </cell>
        </row>
        <row r="1609">
          <cell r="A1609" t="str">
            <v>R105101</v>
          </cell>
          <cell r="B1609" t="str">
            <v>Vending Services</v>
          </cell>
          <cell r="C1609" t="str">
            <v>INR</v>
          </cell>
          <cell r="D1609" t="str">
            <v>REVENUE</v>
          </cell>
          <cell r="E1609" t="str">
            <v>INCOME STATEMENT</v>
          </cell>
          <cell r="F1609" t="str">
            <v/>
          </cell>
          <cell r="G1609" t="str">
            <v/>
          </cell>
          <cell r="H1609" t="str">
            <v>INCOME</v>
          </cell>
          <cell r="I1609" t="str">
            <v>INCOME FROM OPERATIONS</v>
          </cell>
          <cell r="J1609" t="str">
            <v>SERVICE RECEIPTS</v>
          </cell>
        </row>
        <row r="1610">
          <cell r="A1610" t="str">
            <v>R105201</v>
          </cell>
          <cell r="B1610" t="str">
            <v>Consultancy &amp; Other Services</v>
          </cell>
          <cell r="C1610" t="str">
            <v>INR</v>
          </cell>
          <cell r="D1610" t="str">
            <v>REVENUE</v>
          </cell>
          <cell r="E1610" t="str">
            <v>INCOME STATEMENT</v>
          </cell>
          <cell r="F1610" t="str">
            <v/>
          </cell>
          <cell r="G1610" t="str">
            <v/>
          </cell>
          <cell r="H1610" t="str">
            <v>INCOME</v>
          </cell>
          <cell r="I1610" t="str">
            <v>INCOME FROM OPERATIONS</v>
          </cell>
          <cell r="J1610" t="str">
            <v>SERVICE RECEIPTS</v>
          </cell>
        </row>
        <row r="1611">
          <cell r="A1611" t="str">
            <v>R105301</v>
          </cell>
          <cell r="B1611" t="str">
            <v>Receipt of Cinema Operations</v>
          </cell>
          <cell r="C1611" t="str">
            <v>INR</v>
          </cell>
          <cell r="D1611" t="str">
            <v>REVENUE</v>
          </cell>
          <cell r="E1611" t="str">
            <v>INCOME STATEMENT</v>
          </cell>
          <cell r="F1611" t="str">
            <v/>
          </cell>
          <cell r="G1611" t="str">
            <v/>
          </cell>
          <cell r="H1611" t="str">
            <v>INCOME</v>
          </cell>
          <cell r="I1611" t="str">
            <v>INCOME FROM OPERATIONS</v>
          </cell>
          <cell r="J1611" t="str">
            <v>SERVICE RECEIPTS</v>
          </cell>
        </row>
        <row r="1612">
          <cell r="A1612" t="str">
            <v>R105401</v>
          </cell>
          <cell r="B1612" t="str">
            <v>Income from Golf course Operation</v>
          </cell>
          <cell r="C1612" t="str">
            <v>INR</v>
          </cell>
          <cell r="D1612" t="str">
            <v>REVENUE</v>
          </cell>
          <cell r="E1612" t="str">
            <v>INCOME STATEMENT</v>
          </cell>
          <cell r="F1612" t="str">
            <v/>
          </cell>
          <cell r="G1612" t="str">
            <v/>
          </cell>
          <cell r="H1612" t="str">
            <v>INCOME</v>
          </cell>
          <cell r="I1612" t="str">
            <v>INCOME FROM OPERATIONS</v>
          </cell>
          <cell r="J1612" t="str">
            <v>SERVICE RECEIPTS</v>
          </cell>
        </row>
        <row r="1613">
          <cell r="A1613" t="str">
            <v>R105402</v>
          </cell>
          <cell r="B1613" t="str">
            <v>Club Operations</v>
          </cell>
          <cell r="C1613" t="str">
            <v>INR</v>
          </cell>
          <cell r="D1613" t="str">
            <v>REVENUE</v>
          </cell>
          <cell r="E1613" t="str">
            <v>INCOME STATEMENT</v>
          </cell>
          <cell r="F1613" t="str">
            <v/>
          </cell>
          <cell r="G1613" t="str">
            <v/>
          </cell>
          <cell r="H1613" t="str">
            <v>INCOME</v>
          </cell>
          <cell r="I1613" t="str">
            <v>INCOME FROM OPERATIONS</v>
          </cell>
          <cell r="J1613" t="str">
            <v>SERVICE RECEIPTS</v>
          </cell>
        </row>
        <row r="1614">
          <cell r="A1614" t="str">
            <v>R105403</v>
          </cell>
          <cell r="B1614" t="str">
            <v>Health and recreational receipts</v>
          </cell>
          <cell r="C1614" t="str">
            <v>INR</v>
          </cell>
          <cell r="D1614" t="str">
            <v>REVENUE</v>
          </cell>
          <cell r="E1614" t="str">
            <v>INCOME STATEMENT</v>
          </cell>
          <cell r="F1614" t="str">
            <v/>
          </cell>
          <cell r="G1614" t="str">
            <v/>
          </cell>
          <cell r="H1614" t="str">
            <v>INCOME</v>
          </cell>
          <cell r="I1614" t="str">
            <v>INCOME FROM OPERATIONS</v>
          </cell>
          <cell r="J1614" t="str">
            <v>SERVICE RECEIPTS</v>
          </cell>
        </row>
        <row r="1615">
          <cell r="A1615" t="str">
            <v>R105404</v>
          </cell>
          <cell r="B1615" t="str">
            <v>Food Court Kisok income</v>
          </cell>
          <cell r="C1615" t="str">
            <v>INR</v>
          </cell>
          <cell r="D1615" t="str">
            <v>REVENUE</v>
          </cell>
          <cell r="E1615" t="str">
            <v>INCOME STATEMENT</v>
          </cell>
          <cell r="F1615" t="str">
            <v/>
          </cell>
          <cell r="G1615" t="str">
            <v/>
          </cell>
          <cell r="H1615" t="str">
            <v>INCOME</v>
          </cell>
          <cell r="I1615" t="str">
            <v>INCOME FROM OPERATIONS</v>
          </cell>
          <cell r="J1615" t="str">
            <v>SERVICE RECEIPTS</v>
          </cell>
        </row>
        <row r="1616">
          <cell r="A1616" t="str">
            <v>R105405</v>
          </cell>
          <cell r="B1616" t="str">
            <v>Venue Charges</v>
          </cell>
          <cell r="C1616" t="str">
            <v>INR</v>
          </cell>
          <cell r="D1616" t="str">
            <v>REVENUE</v>
          </cell>
          <cell r="E1616" t="str">
            <v>INCOME STATEMENT</v>
          </cell>
          <cell r="F1616" t="str">
            <v/>
          </cell>
          <cell r="G1616" t="str">
            <v/>
          </cell>
          <cell r="H1616" t="str">
            <v>INCOME</v>
          </cell>
          <cell r="I1616" t="str">
            <v>INCOME FROM OPERATIONS</v>
          </cell>
          <cell r="J1616" t="str">
            <v>SERVICE RECEIPTS</v>
          </cell>
        </row>
        <row r="1617">
          <cell r="A1617" t="str">
            <v>R105406</v>
          </cell>
          <cell r="B1617" t="str">
            <v>F&amp;B Revenue</v>
          </cell>
          <cell r="C1617" t="str">
            <v>INR</v>
          </cell>
          <cell r="D1617" t="str">
            <v>REVENUE</v>
          </cell>
          <cell r="E1617" t="str">
            <v>INCOME STATEMENT</v>
          </cell>
          <cell r="F1617" t="str">
            <v/>
          </cell>
          <cell r="G1617" t="str">
            <v/>
          </cell>
          <cell r="H1617" t="str">
            <v>INCOME</v>
          </cell>
          <cell r="I1617" t="str">
            <v>INCOME FROM OPERATIONS</v>
          </cell>
          <cell r="J1617" t="str">
            <v>SERVICE RECEIPTS</v>
          </cell>
        </row>
        <row r="1618">
          <cell r="A1618" t="str">
            <v>R105407</v>
          </cell>
          <cell r="B1618" t="str">
            <v>Academy revenue</v>
          </cell>
          <cell r="C1618" t="str">
            <v>INR</v>
          </cell>
          <cell r="D1618" t="str">
            <v>REVENUE</v>
          </cell>
          <cell r="E1618" t="str">
            <v>INCOME STATEMENT</v>
          </cell>
          <cell r="F1618" t="str">
            <v/>
          </cell>
          <cell r="G1618" t="str">
            <v/>
          </cell>
          <cell r="H1618" t="str">
            <v>INCOME</v>
          </cell>
          <cell r="I1618" t="str">
            <v>INCOME FROM OPERATIONS</v>
          </cell>
          <cell r="J1618" t="str">
            <v>SERVICE RECEIPTS</v>
          </cell>
        </row>
        <row r="1619">
          <cell r="A1619" t="str">
            <v>R105408</v>
          </cell>
          <cell r="B1619" t="str">
            <v>proshop revenue</v>
          </cell>
          <cell r="C1619" t="str">
            <v>INR</v>
          </cell>
          <cell r="D1619" t="str">
            <v>REVENUE</v>
          </cell>
          <cell r="E1619" t="str">
            <v>INCOME STATEMENT</v>
          </cell>
          <cell r="F1619" t="str">
            <v/>
          </cell>
          <cell r="G1619" t="str">
            <v/>
          </cell>
          <cell r="H1619" t="str">
            <v>INCOME</v>
          </cell>
          <cell r="I1619" t="str">
            <v>INCOME FROM OPERATIONS</v>
          </cell>
          <cell r="J1619" t="str">
            <v>SERVICE RECEIPTS</v>
          </cell>
        </row>
        <row r="1620">
          <cell r="A1620" t="str">
            <v>R105409</v>
          </cell>
          <cell r="B1620" t="str">
            <v>Commission Income Golf Course</v>
          </cell>
          <cell r="C1620" t="str">
            <v>INR</v>
          </cell>
          <cell r="D1620" t="str">
            <v>REVENUE</v>
          </cell>
          <cell r="E1620" t="str">
            <v>INCOME STATEMENT</v>
          </cell>
          <cell r="F1620" t="str">
            <v/>
          </cell>
          <cell r="G1620" t="str">
            <v/>
          </cell>
          <cell r="H1620" t="str">
            <v>INCOME</v>
          </cell>
          <cell r="I1620" t="str">
            <v>INCOME FROM OPERATIONS</v>
          </cell>
          <cell r="J1620" t="str">
            <v>SERVICE RECEIPTS</v>
          </cell>
        </row>
        <row r="1621">
          <cell r="A1621" t="str">
            <v>R105410</v>
          </cell>
          <cell r="B1621" t="str">
            <v>Rental on horticulture Golf Course</v>
          </cell>
          <cell r="C1621" t="str">
            <v>INR</v>
          </cell>
          <cell r="D1621" t="str">
            <v>REVENUE</v>
          </cell>
          <cell r="E1621" t="str">
            <v>INCOME STATEMENT</v>
          </cell>
          <cell r="F1621" t="str">
            <v/>
          </cell>
          <cell r="G1621" t="str">
            <v/>
          </cell>
          <cell r="H1621" t="str">
            <v>INCOME</v>
          </cell>
          <cell r="I1621" t="str">
            <v>INCOME FROM OPERATIONS</v>
          </cell>
          <cell r="J1621" t="str">
            <v>SERVICE RECEIPTS</v>
          </cell>
        </row>
        <row r="1622">
          <cell r="A1622" t="str">
            <v>R105501</v>
          </cell>
          <cell r="B1622" t="str">
            <v>Entry Fees</v>
          </cell>
          <cell r="C1622" t="str">
            <v>INR</v>
          </cell>
          <cell r="D1622" t="str">
            <v>REVENUE</v>
          </cell>
          <cell r="E1622" t="str">
            <v>INCOME STATEMENT</v>
          </cell>
          <cell r="F1622" t="str">
            <v/>
          </cell>
          <cell r="G1622" t="str">
            <v/>
          </cell>
          <cell r="H1622" t="str">
            <v>INCOME</v>
          </cell>
          <cell r="I1622" t="str">
            <v>INCOME FROM OPERATIONS</v>
          </cell>
          <cell r="J1622" t="str">
            <v>SERVICE RECEIPTS</v>
          </cell>
        </row>
        <row r="1623">
          <cell r="A1623" t="str">
            <v>R105502</v>
          </cell>
          <cell r="B1623" t="str">
            <v>Membership Fees</v>
          </cell>
          <cell r="C1623" t="str">
            <v>INR</v>
          </cell>
          <cell r="D1623" t="str">
            <v>REVENUE</v>
          </cell>
          <cell r="E1623" t="str">
            <v>INCOME STATEMENT</v>
          </cell>
          <cell r="F1623" t="str">
            <v/>
          </cell>
          <cell r="G1623" t="str">
            <v/>
          </cell>
          <cell r="H1623" t="str">
            <v>INCOME</v>
          </cell>
          <cell r="I1623" t="str">
            <v>INCOME FROM OPERATIONS</v>
          </cell>
          <cell r="J1623" t="str">
            <v>SERVICE RECEIPTS</v>
          </cell>
        </row>
        <row r="1624">
          <cell r="A1624" t="str">
            <v>R105503</v>
          </cell>
          <cell r="B1624" t="str">
            <v>Membership Fees Internet</v>
          </cell>
          <cell r="C1624" t="str">
            <v>INR</v>
          </cell>
          <cell r="D1624" t="str">
            <v>REVENUE</v>
          </cell>
          <cell r="E1624" t="str">
            <v>INCOME STATEMENT</v>
          </cell>
          <cell r="F1624" t="str">
            <v/>
          </cell>
          <cell r="G1624" t="str">
            <v/>
          </cell>
          <cell r="H1624" t="str">
            <v>INCOME</v>
          </cell>
          <cell r="I1624" t="str">
            <v>INCOME FROM OPERATIONS</v>
          </cell>
          <cell r="J1624" t="str">
            <v>SERVICE RECEIPTS</v>
          </cell>
        </row>
        <row r="1625">
          <cell r="A1625" t="str">
            <v>R105504</v>
          </cell>
          <cell r="B1625" t="str">
            <v>Subscription Income</v>
          </cell>
          <cell r="C1625" t="str">
            <v>INR</v>
          </cell>
          <cell r="D1625" t="str">
            <v>REVENUE</v>
          </cell>
          <cell r="E1625" t="str">
            <v>INCOME STATEMENT</v>
          </cell>
          <cell r="F1625" t="str">
            <v/>
          </cell>
          <cell r="G1625" t="str">
            <v/>
          </cell>
          <cell r="H1625" t="str">
            <v>INCOME</v>
          </cell>
          <cell r="I1625" t="str">
            <v>INCOME FROM OPERATIONS</v>
          </cell>
          <cell r="J1625" t="str">
            <v>SERVICE RECEIPTS</v>
          </cell>
        </row>
        <row r="1626">
          <cell r="A1626" t="str">
            <v>R105505</v>
          </cell>
          <cell r="B1626" t="str">
            <v>Subscription Income Internet</v>
          </cell>
          <cell r="C1626" t="str">
            <v>INR</v>
          </cell>
          <cell r="D1626" t="str">
            <v>REVENUE</v>
          </cell>
          <cell r="E1626" t="str">
            <v>INCOME STATEMENT</v>
          </cell>
          <cell r="F1626" t="str">
            <v/>
          </cell>
          <cell r="G1626" t="str">
            <v/>
          </cell>
          <cell r="H1626" t="str">
            <v>INCOME</v>
          </cell>
          <cell r="I1626" t="str">
            <v>INCOME FROM OPERATIONS</v>
          </cell>
          <cell r="J1626" t="str">
            <v>SERVICE RECEIPTS</v>
          </cell>
        </row>
        <row r="1627">
          <cell r="A1627" t="str">
            <v>R105506</v>
          </cell>
          <cell r="B1627" t="str">
            <v>Subscription Income - Primus</v>
          </cell>
          <cell r="C1627" t="str">
            <v>INR</v>
          </cell>
          <cell r="D1627" t="str">
            <v>REVENUE</v>
          </cell>
          <cell r="E1627" t="str">
            <v>INCOME STATEMENT</v>
          </cell>
          <cell r="F1627" t="str">
            <v/>
          </cell>
          <cell r="G1627" t="str">
            <v/>
          </cell>
          <cell r="H1627" t="str">
            <v>INCOME</v>
          </cell>
          <cell r="I1627" t="str">
            <v>INCOME FROM OPERATIONS</v>
          </cell>
          <cell r="J1627" t="str">
            <v>SERVICE RECEIPTS</v>
          </cell>
        </row>
        <row r="1628">
          <cell r="A1628" t="str">
            <v>R105507</v>
          </cell>
          <cell r="B1628" t="str">
            <v>Subscription Income- Sify</v>
          </cell>
          <cell r="C1628" t="str">
            <v>INR</v>
          </cell>
          <cell r="D1628" t="str">
            <v>REVENUE</v>
          </cell>
          <cell r="E1628" t="str">
            <v>INCOME STATEMENT</v>
          </cell>
          <cell r="F1628" t="str">
            <v/>
          </cell>
          <cell r="G1628" t="str">
            <v/>
          </cell>
          <cell r="H1628" t="str">
            <v>INCOME</v>
          </cell>
          <cell r="I1628" t="str">
            <v>INCOME FROM OPERATIONS</v>
          </cell>
          <cell r="J1628" t="str">
            <v>SERVICE RECEIPTS</v>
          </cell>
        </row>
        <row r="1629">
          <cell r="A1629" t="str">
            <v>R105508</v>
          </cell>
          <cell r="B1629" t="str">
            <v>Additional Subscription</v>
          </cell>
          <cell r="C1629" t="str">
            <v>INR</v>
          </cell>
          <cell r="D1629" t="str">
            <v>REVENUE</v>
          </cell>
          <cell r="E1629" t="str">
            <v>INCOME STATEMENT</v>
          </cell>
          <cell r="F1629" t="str">
            <v/>
          </cell>
          <cell r="G1629" t="str">
            <v/>
          </cell>
          <cell r="H1629" t="str">
            <v>INCOME</v>
          </cell>
          <cell r="I1629" t="str">
            <v>INCOME FROM OPERATIONS</v>
          </cell>
          <cell r="J1629" t="str">
            <v>SERVICE RECEIPTS</v>
          </cell>
        </row>
        <row r="1630">
          <cell r="A1630" t="str">
            <v>R106001</v>
          </cell>
          <cell r="B1630" t="str">
            <v>Farm receipts</v>
          </cell>
          <cell r="C1630" t="str">
            <v>INR</v>
          </cell>
          <cell r="D1630" t="str">
            <v>REVENUE</v>
          </cell>
          <cell r="E1630" t="str">
            <v>INCOME STATEMENT</v>
          </cell>
          <cell r="F1630" t="str">
            <v/>
          </cell>
          <cell r="G1630" t="str">
            <v/>
          </cell>
          <cell r="H1630" t="str">
            <v>INCOME</v>
          </cell>
          <cell r="I1630" t="str">
            <v>OTHER INCOME</v>
          </cell>
          <cell r="J1630" t="str">
            <v>FARM INCOME</v>
          </cell>
        </row>
        <row r="1631">
          <cell r="A1631" t="str">
            <v>R201001</v>
          </cell>
          <cell r="B1631" t="str">
            <v>Advertisement and other income</v>
          </cell>
          <cell r="C1631" t="str">
            <v>INR</v>
          </cell>
          <cell r="D1631" t="str">
            <v>REVENUE</v>
          </cell>
          <cell r="E1631" t="str">
            <v>INCOME STATEMENT</v>
          </cell>
          <cell r="F1631" t="str">
            <v/>
          </cell>
          <cell r="G1631" t="str">
            <v/>
          </cell>
          <cell r="H1631" t="str">
            <v>INCOME</v>
          </cell>
          <cell r="I1631" t="str">
            <v>OTHER INCOME</v>
          </cell>
          <cell r="J1631" t="str">
            <v>OTHER INCOME</v>
          </cell>
        </row>
        <row r="1632">
          <cell r="A1632" t="str">
            <v>R201002</v>
          </cell>
          <cell r="B1632" t="str">
            <v>Promotional Income</v>
          </cell>
          <cell r="C1632" t="str">
            <v>INR</v>
          </cell>
          <cell r="D1632" t="str">
            <v>REVENUE</v>
          </cell>
          <cell r="E1632" t="str">
            <v>INCOME STATEMENT</v>
          </cell>
          <cell r="F1632" t="str">
            <v/>
          </cell>
          <cell r="G1632" t="str">
            <v/>
          </cell>
          <cell r="H1632" t="str">
            <v>INCOME</v>
          </cell>
          <cell r="I1632" t="str">
            <v>OTHER INCOME</v>
          </cell>
          <cell r="J1632" t="str">
            <v>OTHER INCOME</v>
          </cell>
        </row>
        <row r="1633">
          <cell r="A1633" t="str">
            <v>R201003</v>
          </cell>
          <cell r="B1633" t="str">
            <v>Promotional Income-Signage/Banners</v>
          </cell>
          <cell r="C1633" t="str">
            <v>INR</v>
          </cell>
          <cell r="D1633" t="str">
            <v>REVENUE</v>
          </cell>
          <cell r="E1633" t="str">
            <v>INCOME STATEMENT</v>
          </cell>
          <cell r="F1633" t="str">
            <v/>
          </cell>
          <cell r="G1633" t="str">
            <v/>
          </cell>
          <cell r="H1633" t="str">
            <v>INCOME</v>
          </cell>
          <cell r="I1633" t="str">
            <v>OTHER INCOME</v>
          </cell>
          <cell r="J1633" t="str">
            <v>OTHER INCOME</v>
          </cell>
        </row>
        <row r="1634">
          <cell r="A1634" t="str">
            <v>R201004</v>
          </cell>
          <cell r="B1634" t="str">
            <v>Promotional Income-Events</v>
          </cell>
          <cell r="C1634" t="str">
            <v>INR</v>
          </cell>
          <cell r="D1634" t="str">
            <v>REVENUE</v>
          </cell>
          <cell r="E1634" t="str">
            <v>INCOME STATEMENT</v>
          </cell>
          <cell r="F1634" t="str">
            <v/>
          </cell>
          <cell r="G1634" t="str">
            <v/>
          </cell>
          <cell r="H1634" t="str">
            <v>INCOME</v>
          </cell>
          <cell r="I1634" t="str">
            <v>OTHER INCOME</v>
          </cell>
          <cell r="J1634" t="str">
            <v>OTHER INCOME</v>
          </cell>
        </row>
        <row r="1635">
          <cell r="A1635" t="str">
            <v>R201005</v>
          </cell>
          <cell r="B1635" t="str">
            <v>Promotional Income-Kiosks</v>
          </cell>
          <cell r="C1635" t="str">
            <v>INR</v>
          </cell>
          <cell r="D1635" t="str">
            <v>REVENUE</v>
          </cell>
          <cell r="E1635" t="str">
            <v>INCOME STATEMENT</v>
          </cell>
          <cell r="F1635" t="str">
            <v/>
          </cell>
          <cell r="G1635" t="str">
            <v/>
          </cell>
          <cell r="H1635" t="str">
            <v>INCOME</v>
          </cell>
          <cell r="I1635" t="str">
            <v>OTHER INCOME</v>
          </cell>
          <cell r="J1635" t="str">
            <v>OTHER INCOME</v>
          </cell>
        </row>
        <row r="1636">
          <cell r="A1636" t="str">
            <v>R201006</v>
          </cell>
          <cell r="B1636" t="str">
            <v>Publicity Recover From Distributor</v>
          </cell>
          <cell r="C1636" t="str">
            <v>INR</v>
          </cell>
          <cell r="D1636" t="str">
            <v>REVENUE</v>
          </cell>
          <cell r="E1636" t="str">
            <v>INCOME STATEMENT</v>
          </cell>
          <cell r="F1636" t="str">
            <v/>
          </cell>
          <cell r="G1636" t="str">
            <v/>
          </cell>
          <cell r="H1636" t="str">
            <v>INCOME</v>
          </cell>
          <cell r="I1636" t="str">
            <v>OTHER INCOME</v>
          </cell>
          <cell r="J1636" t="str">
            <v>OTHER INCOME</v>
          </cell>
        </row>
        <row r="1637">
          <cell r="A1637" t="str">
            <v>R201007</v>
          </cell>
          <cell r="B1637" t="str">
            <v>Film Income</v>
          </cell>
          <cell r="C1637" t="str">
            <v>INR</v>
          </cell>
          <cell r="D1637" t="str">
            <v>REVENUE</v>
          </cell>
          <cell r="E1637" t="str">
            <v>INCOME STATEMENT</v>
          </cell>
          <cell r="F1637" t="str">
            <v/>
          </cell>
          <cell r="G1637" t="str">
            <v/>
          </cell>
          <cell r="H1637" t="str">
            <v>INCOME</v>
          </cell>
          <cell r="I1637" t="str">
            <v>OTHER INCOME</v>
          </cell>
          <cell r="J1637" t="str">
            <v>OTHER INCOME</v>
          </cell>
        </row>
        <row r="1638">
          <cell r="A1638" t="str">
            <v>R201008</v>
          </cell>
          <cell r="B1638" t="str">
            <v>Pouring Fees</v>
          </cell>
          <cell r="C1638" t="str">
            <v>INR</v>
          </cell>
          <cell r="D1638" t="str">
            <v>REVENUE</v>
          </cell>
          <cell r="E1638" t="str">
            <v>INCOME STATEMENT</v>
          </cell>
          <cell r="F1638" t="str">
            <v/>
          </cell>
          <cell r="G1638" t="str">
            <v/>
          </cell>
          <cell r="H1638" t="str">
            <v>INCOME</v>
          </cell>
          <cell r="I1638" t="str">
            <v>OTHER INCOME</v>
          </cell>
          <cell r="J1638" t="str">
            <v>OTHER INCOME</v>
          </cell>
        </row>
        <row r="1639">
          <cell r="A1639" t="str">
            <v>R201101</v>
          </cell>
          <cell r="B1639" t="str">
            <v>Banglore Office Receipts</v>
          </cell>
          <cell r="C1639" t="str">
            <v>INR</v>
          </cell>
          <cell r="D1639" t="str">
            <v>REVENUE</v>
          </cell>
          <cell r="E1639" t="str">
            <v>INCOME STATEMENT</v>
          </cell>
          <cell r="F1639" t="str">
            <v/>
          </cell>
          <cell r="G1639" t="str">
            <v/>
          </cell>
          <cell r="H1639" t="str">
            <v>INCOME</v>
          </cell>
          <cell r="I1639" t="str">
            <v>OTHER INCOME</v>
          </cell>
          <cell r="J1639" t="str">
            <v>OTHER INCOME</v>
          </cell>
        </row>
        <row r="1640">
          <cell r="A1640" t="str">
            <v>R201102</v>
          </cell>
          <cell r="B1640" t="str">
            <v>Commission  Receipts</v>
          </cell>
          <cell r="C1640" t="str">
            <v>INR</v>
          </cell>
          <cell r="D1640" t="str">
            <v>REVENUE</v>
          </cell>
          <cell r="E1640" t="str">
            <v>INCOME STATEMENT</v>
          </cell>
          <cell r="F1640" t="str">
            <v/>
          </cell>
          <cell r="G1640" t="str">
            <v/>
          </cell>
          <cell r="H1640" t="str">
            <v>INCOME</v>
          </cell>
          <cell r="I1640" t="str">
            <v>OTHER INCOME</v>
          </cell>
          <cell r="J1640" t="str">
            <v>OTHER INCOME</v>
          </cell>
        </row>
        <row r="1641">
          <cell r="A1641" t="str">
            <v>R201103</v>
          </cell>
          <cell r="B1641" t="str">
            <v>Escalation Received</v>
          </cell>
          <cell r="C1641" t="str">
            <v>INR</v>
          </cell>
          <cell r="D1641" t="str">
            <v>REVENUE</v>
          </cell>
          <cell r="E1641" t="str">
            <v>INCOME STATEMENT</v>
          </cell>
          <cell r="F1641" t="str">
            <v/>
          </cell>
          <cell r="G1641" t="str">
            <v/>
          </cell>
          <cell r="H1641" t="str">
            <v>INCOME</v>
          </cell>
          <cell r="I1641" t="str">
            <v>OTHER INCOME</v>
          </cell>
          <cell r="J1641" t="str">
            <v>OTHER INCOME</v>
          </cell>
        </row>
        <row r="1642">
          <cell r="A1642" t="str">
            <v>R201104</v>
          </cell>
          <cell r="B1642" t="str">
            <v>Inter Project Receipts</v>
          </cell>
          <cell r="C1642" t="str">
            <v>INR</v>
          </cell>
          <cell r="D1642" t="str">
            <v>REVENUE</v>
          </cell>
          <cell r="E1642" t="str">
            <v>INCOME STATEMENT</v>
          </cell>
          <cell r="F1642" t="str">
            <v/>
          </cell>
          <cell r="G1642" t="str">
            <v/>
          </cell>
          <cell r="H1642" t="str">
            <v>INCOME</v>
          </cell>
          <cell r="I1642" t="str">
            <v>OTHER INCOME</v>
          </cell>
          <cell r="J1642" t="str">
            <v>OTHER INCOME</v>
          </cell>
        </row>
        <row r="1643">
          <cell r="A1643" t="str">
            <v>R201105</v>
          </cell>
          <cell r="B1643" t="str">
            <v>Sale Of Brochures / Forms</v>
          </cell>
          <cell r="C1643" t="str">
            <v>INR</v>
          </cell>
          <cell r="D1643" t="str">
            <v>REVENUE</v>
          </cell>
          <cell r="E1643" t="str">
            <v>INCOME STATEMENT</v>
          </cell>
          <cell r="F1643" t="str">
            <v/>
          </cell>
          <cell r="G1643" t="str">
            <v/>
          </cell>
          <cell r="H1643" t="str">
            <v>INCOME</v>
          </cell>
          <cell r="I1643" t="str">
            <v>OTHER INCOME</v>
          </cell>
          <cell r="J1643" t="str">
            <v>OTHER INCOME</v>
          </cell>
        </row>
        <row r="1644">
          <cell r="A1644" t="str">
            <v>R201106</v>
          </cell>
          <cell r="B1644" t="str">
            <v>Hire Income-Central Equp. Pool</v>
          </cell>
          <cell r="C1644" t="str">
            <v>INR</v>
          </cell>
          <cell r="D1644" t="str">
            <v>REVENUE</v>
          </cell>
          <cell r="E1644" t="str">
            <v>INCOME STATEMENT</v>
          </cell>
          <cell r="F1644" t="str">
            <v/>
          </cell>
          <cell r="G1644" t="str">
            <v/>
          </cell>
          <cell r="H1644" t="str">
            <v>INCOME</v>
          </cell>
          <cell r="I1644" t="str">
            <v>OTHER INCOME</v>
          </cell>
          <cell r="J1644" t="str">
            <v>OTHER INCOME</v>
          </cell>
        </row>
        <row r="1645">
          <cell r="A1645" t="str">
            <v>R201107</v>
          </cell>
          <cell r="B1645" t="str">
            <v>Sale Of Scrap</v>
          </cell>
          <cell r="C1645" t="str">
            <v>INR</v>
          </cell>
          <cell r="D1645" t="str">
            <v>REVENUE</v>
          </cell>
          <cell r="E1645" t="str">
            <v>INCOME STATEMENT</v>
          </cell>
          <cell r="F1645" t="str">
            <v/>
          </cell>
          <cell r="G1645" t="str">
            <v/>
          </cell>
          <cell r="H1645" t="str">
            <v>INCOME</v>
          </cell>
          <cell r="I1645" t="str">
            <v>OTHER INCOME</v>
          </cell>
          <cell r="J1645" t="str">
            <v>OTHER INCOME</v>
          </cell>
        </row>
        <row r="1646">
          <cell r="A1646" t="str">
            <v>R201108</v>
          </cell>
          <cell r="B1646" t="str">
            <v>Use Of Vacant Plot</v>
          </cell>
          <cell r="C1646" t="str">
            <v>INR</v>
          </cell>
          <cell r="D1646" t="str">
            <v>REVENUE</v>
          </cell>
          <cell r="E1646" t="str">
            <v>INCOME STATEMENT</v>
          </cell>
          <cell r="F1646" t="str">
            <v/>
          </cell>
          <cell r="G1646" t="str">
            <v/>
          </cell>
          <cell r="H1646" t="str">
            <v>INCOME</v>
          </cell>
          <cell r="I1646" t="str">
            <v>OTHER INCOME</v>
          </cell>
          <cell r="J1646" t="str">
            <v>OTHER INCOME</v>
          </cell>
        </row>
        <row r="1647">
          <cell r="A1647" t="str">
            <v>R201109</v>
          </cell>
          <cell r="B1647" t="str">
            <v>Garbage Disposal</v>
          </cell>
          <cell r="C1647" t="str">
            <v>INR</v>
          </cell>
          <cell r="D1647" t="str">
            <v>REVENUE</v>
          </cell>
          <cell r="E1647" t="str">
            <v>INCOME STATEMENT</v>
          </cell>
          <cell r="F1647" t="str">
            <v/>
          </cell>
          <cell r="G1647" t="str">
            <v/>
          </cell>
          <cell r="H1647" t="str">
            <v>INCOME</v>
          </cell>
          <cell r="I1647" t="str">
            <v>OTHER INCOME</v>
          </cell>
          <cell r="J1647" t="str">
            <v>OTHER INCOME</v>
          </cell>
        </row>
        <row r="1648">
          <cell r="A1648" t="str">
            <v>R201110</v>
          </cell>
          <cell r="B1648" t="str">
            <v>Subsidi Received</v>
          </cell>
          <cell r="C1648" t="str">
            <v>INR</v>
          </cell>
          <cell r="D1648" t="str">
            <v>REVENUE</v>
          </cell>
          <cell r="E1648" t="str">
            <v>INCOME STATEMENT</v>
          </cell>
          <cell r="F1648" t="str">
            <v/>
          </cell>
          <cell r="G1648" t="str">
            <v/>
          </cell>
          <cell r="H1648" t="str">
            <v>INCOME</v>
          </cell>
          <cell r="I1648" t="str">
            <v>OTHER INCOME</v>
          </cell>
          <cell r="J1648" t="str">
            <v>OTHER INCOME</v>
          </cell>
        </row>
        <row r="1649">
          <cell r="A1649" t="str">
            <v>R201111</v>
          </cell>
          <cell r="B1649" t="str">
            <v>Misc Income Gift Cards</v>
          </cell>
          <cell r="C1649" t="str">
            <v>INR</v>
          </cell>
          <cell r="D1649" t="str">
            <v>REVENUE</v>
          </cell>
          <cell r="E1649" t="str">
            <v>INCOME STATEMENT</v>
          </cell>
          <cell r="F1649" t="str">
            <v/>
          </cell>
          <cell r="G1649" t="str">
            <v/>
          </cell>
          <cell r="H1649" t="str">
            <v>INCOME</v>
          </cell>
          <cell r="I1649" t="str">
            <v>OTHER INCOME</v>
          </cell>
          <cell r="J1649" t="str">
            <v>OTHER INCOME</v>
          </cell>
        </row>
        <row r="1650">
          <cell r="A1650" t="str">
            <v>R201201</v>
          </cell>
          <cell r="B1650" t="str">
            <v>Performance Penalty Charged</v>
          </cell>
          <cell r="C1650" t="str">
            <v>INR</v>
          </cell>
          <cell r="D1650" t="str">
            <v>REVENUE</v>
          </cell>
          <cell r="E1650" t="str">
            <v>INCOME STATEMENT</v>
          </cell>
          <cell r="F1650" t="str">
            <v/>
          </cell>
          <cell r="G1650" t="str">
            <v/>
          </cell>
          <cell r="H1650" t="str">
            <v>INCOME</v>
          </cell>
          <cell r="I1650" t="str">
            <v>OTHER INCOME</v>
          </cell>
          <cell r="J1650" t="str">
            <v>OTHER INCOME</v>
          </cell>
        </row>
        <row r="1651">
          <cell r="A1651" t="str">
            <v>R202001</v>
          </cell>
          <cell r="B1651" t="str">
            <v>Unclaimed balances and excess prov. w/b</v>
          </cell>
          <cell r="C1651" t="str">
            <v>INR</v>
          </cell>
          <cell r="D1651" t="str">
            <v>REVENUE</v>
          </cell>
          <cell r="E1651" t="str">
            <v>INCOME STATEMENT</v>
          </cell>
          <cell r="F1651" t="str">
            <v/>
          </cell>
          <cell r="G1651" t="str">
            <v/>
          </cell>
          <cell r="H1651" t="str">
            <v>INCOME</v>
          </cell>
          <cell r="I1651" t="str">
            <v>OTHER INCOME</v>
          </cell>
          <cell r="J1651" t="str">
            <v>OTHER INCOME</v>
          </cell>
        </row>
        <row r="1652">
          <cell r="A1652" t="str">
            <v>R202002</v>
          </cell>
          <cell r="B1652" t="str">
            <v>Prior Period Income</v>
          </cell>
          <cell r="C1652" t="str">
            <v>INR</v>
          </cell>
          <cell r="D1652" t="str">
            <v>REVENUE</v>
          </cell>
          <cell r="E1652" t="str">
            <v>INCOME STATEMENT</v>
          </cell>
          <cell r="F1652" t="str">
            <v/>
          </cell>
          <cell r="G1652" t="str">
            <v/>
          </cell>
          <cell r="H1652" t="str">
            <v>INCOME</v>
          </cell>
          <cell r="I1652" t="str">
            <v>OTHER INCOME</v>
          </cell>
          <cell r="J1652" t="str">
            <v>OTHER INCOME</v>
          </cell>
        </row>
        <row r="1653">
          <cell r="A1653" t="str">
            <v>R202003</v>
          </cell>
          <cell r="B1653" t="str">
            <v>Bad Debts Recovered</v>
          </cell>
          <cell r="C1653" t="str">
            <v>INR</v>
          </cell>
          <cell r="D1653" t="str">
            <v>REVENUE</v>
          </cell>
          <cell r="E1653" t="str">
            <v>INCOME STATEMENT</v>
          </cell>
          <cell r="F1653" t="str">
            <v/>
          </cell>
          <cell r="G1653" t="str">
            <v/>
          </cell>
          <cell r="H1653" t="str">
            <v>INCOME</v>
          </cell>
          <cell r="I1653" t="str">
            <v>OTHER INCOME</v>
          </cell>
          <cell r="J1653" t="str">
            <v>OTHER INCOME</v>
          </cell>
        </row>
        <row r="1654">
          <cell r="A1654" t="str">
            <v>R203001</v>
          </cell>
          <cell r="B1654" t="str">
            <v>Miscellaneous</v>
          </cell>
          <cell r="C1654" t="str">
            <v>INR</v>
          </cell>
          <cell r="D1654" t="str">
            <v>REVENUE</v>
          </cell>
          <cell r="E1654" t="str">
            <v>INCOME STATEMENT</v>
          </cell>
          <cell r="F1654" t="str">
            <v/>
          </cell>
          <cell r="G1654" t="str">
            <v/>
          </cell>
          <cell r="H1654" t="str">
            <v>INCOME</v>
          </cell>
          <cell r="I1654" t="str">
            <v>OTHER INCOME</v>
          </cell>
          <cell r="J1654" t="str">
            <v>OTHER INCOME</v>
          </cell>
        </row>
        <row r="1655">
          <cell r="A1655" t="str">
            <v>R203002</v>
          </cell>
          <cell r="B1655" t="str">
            <v>Miscellaneous- Site Plans</v>
          </cell>
          <cell r="C1655" t="str">
            <v>INR</v>
          </cell>
          <cell r="D1655" t="str">
            <v>REVENUE</v>
          </cell>
          <cell r="E1655" t="str">
            <v>INCOME STATEMENT</v>
          </cell>
          <cell r="F1655" t="str">
            <v/>
          </cell>
          <cell r="G1655" t="str">
            <v/>
          </cell>
          <cell r="H1655" t="str">
            <v>INCOME</v>
          </cell>
          <cell r="I1655" t="str">
            <v>OTHER INCOME</v>
          </cell>
          <cell r="J1655" t="str">
            <v>OTHER INCOME</v>
          </cell>
        </row>
        <row r="1656">
          <cell r="A1656" t="str">
            <v>R203003</v>
          </cell>
          <cell r="B1656" t="str">
            <v>Miscellaneous- Perks Recovery</v>
          </cell>
          <cell r="C1656" t="str">
            <v>INR</v>
          </cell>
          <cell r="D1656" t="str">
            <v>REVENUE</v>
          </cell>
          <cell r="E1656" t="str">
            <v>INCOME STATEMENT</v>
          </cell>
          <cell r="F1656" t="str">
            <v/>
          </cell>
          <cell r="G1656" t="str">
            <v/>
          </cell>
          <cell r="H1656" t="str">
            <v>INCOME</v>
          </cell>
          <cell r="I1656" t="str">
            <v>OTHER INCOME</v>
          </cell>
          <cell r="J1656" t="str">
            <v>OTHER INCOME</v>
          </cell>
        </row>
        <row r="1657">
          <cell r="A1657" t="str">
            <v>R203004</v>
          </cell>
          <cell r="B1657" t="str">
            <v>Miscellaneous- Others</v>
          </cell>
          <cell r="C1657" t="str">
            <v>INR</v>
          </cell>
          <cell r="D1657" t="str">
            <v>REVENUE</v>
          </cell>
          <cell r="E1657" t="str">
            <v>INCOME STATEMENT</v>
          </cell>
          <cell r="F1657" t="str">
            <v/>
          </cell>
          <cell r="G1657" t="str">
            <v/>
          </cell>
          <cell r="H1657" t="str">
            <v>INCOME</v>
          </cell>
          <cell r="I1657" t="str">
            <v>OTHER INCOME</v>
          </cell>
          <cell r="J1657" t="str">
            <v>OTHER INCOME</v>
          </cell>
        </row>
        <row r="1658">
          <cell r="A1658" t="str">
            <v>R203005</v>
          </cell>
          <cell r="B1658" t="str">
            <v>Miscellaneous- Watch And Ward(Dilshad)</v>
          </cell>
          <cell r="C1658" t="str">
            <v>INR</v>
          </cell>
          <cell r="D1658" t="str">
            <v>REVENUE</v>
          </cell>
          <cell r="E1658" t="str">
            <v>INCOME STATEMENT</v>
          </cell>
          <cell r="F1658" t="str">
            <v/>
          </cell>
          <cell r="G1658" t="str">
            <v/>
          </cell>
          <cell r="H1658" t="str">
            <v>INCOME</v>
          </cell>
          <cell r="I1658" t="str">
            <v>OTHER INCOME</v>
          </cell>
          <cell r="J1658" t="str">
            <v>OTHER INCOME</v>
          </cell>
        </row>
        <row r="1659">
          <cell r="A1659" t="str">
            <v>R203006</v>
          </cell>
          <cell r="B1659" t="str">
            <v>Misc. Sales</v>
          </cell>
          <cell r="C1659" t="str">
            <v>INR</v>
          </cell>
          <cell r="D1659" t="str">
            <v>REVENUE</v>
          </cell>
          <cell r="E1659" t="str">
            <v>INCOME STATEMENT</v>
          </cell>
          <cell r="F1659" t="str">
            <v/>
          </cell>
          <cell r="G1659" t="str">
            <v/>
          </cell>
          <cell r="H1659" t="str">
            <v>INCOME</v>
          </cell>
          <cell r="I1659" t="str">
            <v>OTHER INCOME</v>
          </cell>
          <cell r="J1659" t="str">
            <v>OTHER INCOME</v>
          </cell>
        </row>
        <row r="1660">
          <cell r="A1660" t="str">
            <v>R203007</v>
          </cell>
          <cell r="B1660" t="str">
            <v>Condominium Reimbursement</v>
          </cell>
          <cell r="C1660" t="str">
            <v>INR</v>
          </cell>
          <cell r="D1660" t="str">
            <v>REVENUE</v>
          </cell>
          <cell r="E1660" t="str">
            <v>INCOME STATEMENT</v>
          </cell>
          <cell r="F1660" t="str">
            <v/>
          </cell>
          <cell r="G1660" t="str">
            <v/>
          </cell>
          <cell r="H1660" t="str">
            <v>INCOME</v>
          </cell>
          <cell r="I1660" t="str">
            <v>OTHER INCOME</v>
          </cell>
          <cell r="J1660" t="str">
            <v>OTHER INCOME</v>
          </cell>
        </row>
        <row r="1661">
          <cell r="A1661" t="str">
            <v>R203099</v>
          </cell>
          <cell r="B1661" t="str">
            <v>IB-INCOME</v>
          </cell>
          <cell r="C1661" t="str">
            <v>INR</v>
          </cell>
          <cell r="D1661" t="str">
            <v>REVENUE</v>
          </cell>
          <cell r="E1661" t="str">
            <v>INCOME STATEMENT</v>
          </cell>
          <cell r="F1661" t="str">
            <v/>
          </cell>
          <cell r="G1661" t="str">
            <v/>
          </cell>
          <cell r="H1661" t="str">
            <v>INCOME</v>
          </cell>
          <cell r="I1661" t="str">
            <v>OTHER INCOME</v>
          </cell>
          <cell r="J1661" t="str">
            <v>OTHER INCOME</v>
          </cell>
        </row>
        <row r="1662">
          <cell r="A1662" t="str">
            <v>R203101</v>
          </cell>
          <cell r="B1662" t="str">
            <v>Exchange gain/ (loss)</v>
          </cell>
          <cell r="C1662" t="str">
            <v>INR</v>
          </cell>
          <cell r="D1662" t="str">
            <v>REVENUE</v>
          </cell>
          <cell r="E1662" t="str">
            <v>INCOME STATEMENT</v>
          </cell>
          <cell r="F1662" t="str">
            <v/>
          </cell>
          <cell r="G1662" t="str">
            <v/>
          </cell>
          <cell r="H1662" t="str">
            <v>INCOME</v>
          </cell>
          <cell r="I1662" t="str">
            <v>OTHER INCOME</v>
          </cell>
          <cell r="J1662" t="str">
            <v>OTHER INCOME</v>
          </cell>
        </row>
        <row r="1663">
          <cell r="A1663" t="str">
            <v>R203201</v>
          </cell>
          <cell r="B1663" t="str">
            <v>Gain on Derivatives</v>
          </cell>
          <cell r="C1663" t="str">
            <v>INR</v>
          </cell>
          <cell r="D1663" t="str">
            <v>REVENUE</v>
          </cell>
          <cell r="E1663" t="str">
            <v>INCOME STATEMENT</v>
          </cell>
          <cell r="F1663" t="str">
            <v/>
          </cell>
          <cell r="G1663" t="str">
            <v/>
          </cell>
          <cell r="H1663" t="str">
            <v>INCOME</v>
          </cell>
          <cell r="I1663" t="str">
            <v>OTHER INCOME</v>
          </cell>
          <cell r="J1663" t="str">
            <v>OTHER INCOME</v>
          </cell>
        </row>
        <row r="1664">
          <cell r="A1664" t="str">
            <v>R301001</v>
          </cell>
          <cell r="B1664" t="str">
            <v>Dividend (shares)</v>
          </cell>
          <cell r="C1664" t="str">
            <v>INR</v>
          </cell>
          <cell r="D1664" t="str">
            <v>REVENUE</v>
          </cell>
          <cell r="E1664" t="str">
            <v>INCOME STATEMENT</v>
          </cell>
          <cell r="F1664" t="str">
            <v/>
          </cell>
          <cell r="G1664" t="str">
            <v/>
          </cell>
          <cell r="H1664" t="str">
            <v>INCOME</v>
          </cell>
          <cell r="I1664" t="str">
            <v>OTHER INCOME</v>
          </cell>
          <cell r="J1664" t="str">
            <v>DIVIDEND RECEIVED</v>
          </cell>
        </row>
        <row r="1665">
          <cell r="A1665" t="str">
            <v>R301101</v>
          </cell>
          <cell r="B1665" t="str">
            <v>Dividend (Mutual Fund)</v>
          </cell>
          <cell r="C1665" t="str">
            <v>INR</v>
          </cell>
          <cell r="D1665" t="str">
            <v>REVENUE</v>
          </cell>
          <cell r="E1665" t="str">
            <v>INCOME STATEMENT</v>
          </cell>
          <cell r="F1665" t="str">
            <v/>
          </cell>
          <cell r="G1665" t="str">
            <v/>
          </cell>
          <cell r="H1665" t="str">
            <v>INCOME</v>
          </cell>
          <cell r="I1665" t="str">
            <v>OTHER INCOME</v>
          </cell>
          <cell r="J1665" t="str">
            <v>DIVIDEND RECEIVED</v>
          </cell>
        </row>
        <row r="1666">
          <cell r="A1666" t="str">
            <v>R302001</v>
          </cell>
          <cell r="B1666" t="str">
            <v>Interest on Debentures</v>
          </cell>
          <cell r="C1666" t="str">
            <v>INR</v>
          </cell>
          <cell r="D1666" t="str">
            <v>REVENUE</v>
          </cell>
          <cell r="E1666" t="str">
            <v>INCOME STATEMENT</v>
          </cell>
          <cell r="F1666" t="str">
            <v/>
          </cell>
          <cell r="G1666" t="str">
            <v/>
          </cell>
          <cell r="H1666" t="str">
            <v>INCOME</v>
          </cell>
          <cell r="I1666" t="str">
            <v>OTHER INCOME</v>
          </cell>
          <cell r="J1666" t="str">
            <v>INTEREST RECEIVED</v>
          </cell>
        </row>
        <row r="1667">
          <cell r="A1667" t="str">
            <v>R303001</v>
          </cell>
          <cell r="B1667" t="str">
            <v>Profit / (Loss) from part. firms</v>
          </cell>
          <cell r="C1667" t="str">
            <v>INR</v>
          </cell>
          <cell r="D1667" t="str">
            <v>REVENUE</v>
          </cell>
          <cell r="E1667" t="str">
            <v>INCOME STATEMENT</v>
          </cell>
          <cell r="F1667" t="str">
            <v/>
          </cell>
          <cell r="G1667" t="str">
            <v/>
          </cell>
          <cell r="H1667" t="str">
            <v>INCOME</v>
          </cell>
          <cell r="I1667" t="str">
            <v>OTHER INCOME</v>
          </cell>
          <cell r="J1667" t="str">
            <v>PROFIT/ LOSS FROM PARTNERSHIP FIRMS</v>
          </cell>
        </row>
        <row r="1668">
          <cell r="A1668" t="str">
            <v>R304001</v>
          </cell>
          <cell r="B1668" t="str">
            <v>Interest On FDs</v>
          </cell>
          <cell r="C1668" t="str">
            <v>INR</v>
          </cell>
          <cell r="D1668" t="str">
            <v>REVENUE</v>
          </cell>
          <cell r="E1668" t="str">
            <v>INCOME STATEMENT</v>
          </cell>
          <cell r="F1668" t="str">
            <v/>
          </cell>
          <cell r="G1668" t="str">
            <v/>
          </cell>
          <cell r="H1668" t="str">
            <v>INCOME</v>
          </cell>
          <cell r="I1668" t="str">
            <v>OTHER INCOME</v>
          </cell>
          <cell r="J1668" t="str">
            <v>INTEREST RECEIVED</v>
          </cell>
        </row>
        <row r="1669">
          <cell r="A1669" t="str">
            <v>R305001-000-000</v>
          </cell>
          <cell r="B1669" t="str">
            <v>Int Rec from Cust</v>
          </cell>
          <cell r="C1669" t="str">
            <v>INR</v>
          </cell>
          <cell r="D1669" t="str">
            <v>REVENUE</v>
          </cell>
          <cell r="E1669" t="str">
            <v>INCOME STATEMENT</v>
          </cell>
          <cell r="F1669" t="str">
            <v/>
          </cell>
          <cell r="G1669" t="str">
            <v/>
          </cell>
          <cell r="H1669" t="str">
            <v>INCOME</v>
          </cell>
          <cell r="I1669" t="str">
            <v>OTHER INCOME</v>
          </cell>
          <cell r="J1669" t="str">
            <v>INTEREST RECEIVED</v>
          </cell>
        </row>
        <row r="1670">
          <cell r="A1670" t="str">
            <v>R305001-000-001</v>
          </cell>
          <cell r="B1670" t="str">
            <v>Int Rec from Cust- ANKUR VIHAR</v>
          </cell>
          <cell r="C1670" t="str">
            <v>INR</v>
          </cell>
          <cell r="D1670" t="str">
            <v>REVENUE</v>
          </cell>
          <cell r="E1670" t="str">
            <v>INCOME STATEMENT</v>
          </cell>
          <cell r="F1670" t="str">
            <v/>
          </cell>
          <cell r="G1670" t="str">
            <v/>
          </cell>
          <cell r="H1670" t="str">
            <v>INCOME</v>
          </cell>
          <cell r="I1670" t="str">
            <v>OTHER INCOME</v>
          </cell>
          <cell r="J1670" t="str">
            <v>INTEREST RECEIVED</v>
          </cell>
        </row>
        <row r="1671">
          <cell r="A1671" t="str">
            <v>R305001-000-004</v>
          </cell>
          <cell r="B1671" t="str">
            <v>Int Rec from Cust- BEVERLY PARK</v>
          </cell>
          <cell r="C1671" t="str">
            <v>INR</v>
          </cell>
          <cell r="D1671" t="str">
            <v>REVENUE</v>
          </cell>
          <cell r="E1671" t="str">
            <v>INCOME STATEMENT</v>
          </cell>
          <cell r="F1671" t="str">
            <v/>
          </cell>
          <cell r="G1671" t="str">
            <v/>
          </cell>
          <cell r="H1671" t="str">
            <v>INCOME</v>
          </cell>
          <cell r="I1671" t="str">
            <v>OTHER INCOME</v>
          </cell>
          <cell r="J1671" t="str">
            <v>INTEREST RECEIVED</v>
          </cell>
        </row>
        <row r="1672">
          <cell r="A1672" t="str">
            <v>R305001-000-005</v>
          </cell>
          <cell r="B1672" t="str">
            <v>Int Rec from Cust- BEVERLY PARK-II</v>
          </cell>
          <cell r="C1672" t="str">
            <v>INR</v>
          </cell>
          <cell r="D1672" t="str">
            <v>REVENUE</v>
          </cell>
          <cell r="E1672" t="str">
            <v>INCOME STATEMENT</v>
          </cell>
          <cell r="F1672" t="str">
            <v/>
          </cell>
          <cell r="G1672" t="str">
            <v/>
          </cell>
          <cell r="H1672" t="str">
            <v>INCOME</v>
          </cell>
          <cell r="I1672" t="str">
            <v>OTHER INCOME</v>
          </cell>
          <cell r="J1672" t="str">
            <v>INTEREST RECEIVED</v>
          </cell>
        </row>
        <row r="1673">
          <cell r="A1673" t="str">
            <v>R305001-000-009</v>
          </cell>
          <cell r="B1673" t="str">
            <v>Int Rec from Cust- DILSHAD LOTTERY</v>
          </cell>
          <cell r="C1673" t="str">
            <v>INR</v>
          </cell>
          <cell r="D1673" t="str">
            <v>REVENUE</v>
          </cell>
          <cell r="E1673" t="str">
            <v>INCOME STATEMENT</v>
          </cell>
          <cell r="F1673" t="str">
            <v/>
          </cell>
          <cell r="G1673" t="str">
            <v/>
          </cell>
          <cell r="H1673" t="str">
            <v>INCOME</v>
          </cell>
          <cell r="I1673" t="str">
            <v>OTHER INCOME</v>
          </cell>
          <cell r="J1673" t="str">
            <v>INTEREST RECEIVED</v>
          </cell>
        </row>
        <row r="1674">
          <cell r="A1674" t="str">
            <v>R305001-000-010</v>
          </cell>
          <cell r="B1674" t="str">
            <v>Int Rec from Cust- DILSHAD PLAZA</v>
          </cell>
          <cell r="C1674" t="str">
            <v>INR</v>
          </cell>
          <cell r="D1674" t="str">
            <v>REVENUE</v>
          </cell>
          <cell r="E1674" t="str">
            <v>INCOME STATEMENT</v>
          </cell>
          <cell r="F1674" t="str">
            <v/>
          </cell>
          <cell r="G1674" t="str">
            <v/>
          </cell>
          <cell r="H1674" t="str">
            <v>INCOME</v>
          </cell>
          <cell r="I1674" t="str">
            <v>OTHER INCOME</v>
          </cell>
          <cell r="J1674" t="str">
            <v>INTEREST RECEIVED</v>
          </cell>
        </row>
        <row r="1675">
          <cell r="A1675" t="str">
            <v>R305001-000-013</v>
          </cell>
          <cell r="B1675" t="str">
            <v>Int Rec from Cust- HAMILTON COURT</v>
          </cell>
          <cell r="C1675" t="str">
            <v>INR</v>
          </cell>
          <cell r="D1675" t="str">
            <v>REVENUE</v>
          </cell>
          <cell r="E1675" t="str">
            <v>INCOME STATEMENT</v>
          </cell>
          <cell r="F1675" t="str">
            <v/>
          </cell>
          <cell r="G1675" t="str">
            <v/>
          </cell>
          <cell r="H1675" t="str">
            <v>INCOME</v>
          </cell>
          <cell r="I1675" t="str">
            <v>OTHER INCOME</v>
          </cell>
          <cell r="J1675" t="str">
            <v>INTEREST RECEIVED</v>
          </cell>
        </row>
        <row r="1676">
          <cell r="A1676" t="str">
            <v>R305001-000-015</v>
          </cell>
          <cell r="B1676" t="str">
            <v>Int Rec from Cust- TOWN HOUSE</v>
          </cell>
          <cell r="C1676" t="str">
            <v>INR</v>
          </cell>
          <cell r="D1676" t="str">
            <v>REVENUE</v>
          </cell>
          <cell r="E1676" t="str">
            <v>INCOME STATEMENT</v>
          </cell>
          <cell r="F1676" t="str">
            <v/>
          </cell>
          <cell r="G1676" t="str">
            <v/>
          </cell>
          <cell r="H1676" t="str">
            <v>INCOME</v>
          </cell>
          <cell r="I1676" t="str">
            <v>OTHER INCOME</v>
          </cell>
          <cell r="J1676" t="str">
            <v>INTEREST RECEIVED</v>
          </cell>
        </row>
        <row r="1677">
          <cell r="A1677" t="str">
            <v>R305001-000-017</v>
          </cell>
          <cell r="B1677" t="str">
            <v>Int Rec from Cust- QEC PAHSE-IV</v>
          </cell>
          <cell r="C1677" t="str">
            <v>INR</v>
          </cell>
          <cell r="D1677" t="str">
            <v>REVENUE</v>
          </cell>
          <cell r="E1677" t="str">
            <v>INCOME STATEMENT</v>
          </cell>
          <cell r="F1677" t="str">
            <v/>
          </cell>
          <cell r="G1677" t="str">
            <v/>
          </cell>
          <cell r="H1677" t="str">
            <v>INCOME</v>
          </cell>
          <cell r="I1677" t="str">
            <v>OTHER INCOME</v>
          </cell>
          <cell r="J1677" t="str">
            <v>INTEREST RECEIVED</v>
          </cell>
        </row>
        <row r="1678">
          <cell r="A1678" t="str">
            <v>R305001-000-018</v>
          </cell>
          <cell r="B1678" t="str">
            <v>Int Rec from Cust- QEC PAHSE-V</v>
          </cell>
          <cell r="C1678" t="str">
            <v>INR</v>
          </cell>
          <cell r="D1678" t="str">
            <v>REVENUE</v>
          </cell>
          <cell r="E1678" t="str">
            <v>INCOME STATEMENT</v>
          </cell>
          <cell r="F1678" t="str">
            <v/>
          </cell>
          <cell r="G1678" t="str">
            <v/>
          </cell>
          <cell r="H1678" t="str">
            <v>INCOME</v>
          </cell>
          <cell r="I1678" t="str">
            <v>OTHER INCOME</v>
          </cell>
          <cell r="J1678" t="str">
            <v>INTEREST RECEIVED</v>
          </cell>
        </row>
        <row r="1679">
          <cell r="A1679" t="str">
            <v>R305001-000-019</v>
          </cell>
          <cell r="B1679" t="str">
            <v>Int Rec from Cust- REGENCY PARK</v>
          </cell>
          <cell r="C1679" t="str">
            <v>INR</v>
          </cell>
          <cell r="D1679" t="str">
            <v>REVENUE</v>
          </cell>
          <cell r="E1679" t="str">
            <v>INCOME STATEMENT</v>
          </cell>
          <cell r="F1679" t="str">
            <v/>
          </cell>
          <cell r="G1679" t="str">
            <v/>
          </cell>
          <cell r="H1679" t="str">
            <v>INCOME</v>
          </cell>
          <cell r="I1679" t="str">
            <v>OTHER INCOME</v>
          </cell>
          <cell r="J1679" t="str">
            <v>INTEREST RECEIVED</v>
          </cell>
        </row>
        <row r="1680">
          <cell r="A1680" t="str">
            <v>R305001-000-020</v>
          </cell>
          <cell r="B1680" t="str">
            <v>Int Rec from Cust- REGENCY PARK-PARKING</v>
          </cell>
          <cell r="C1680" t="str">
            <v>INR</v>
          </cell>
          <cell r="D1680" t="str">
            <v>REVENUE</v>
          </cell>
          <cell r="E1680" t="str">
            <v>INCOME STATEMENT</v>
          </cell>
          <cell r="F1680" t="str">
            <v/>
          </cell>
          <cell r="G1680" t="str">
            <v/>
          </cell>
          <cell r="H1680" t="str">
            <v>INCOME</v>
          </cell>
          <cell r="I1680" t="str">
            <v>OTHER INCOME</v>
          </cell>
          <cell r="J1680" t="str">
            <v>INTEREST RECEIVED</v>
          </cell>
        </row>
        <row r="1681">
          <cell r="A1681" t="str">
            <v>R305001-000-021</v>
          </cell>
          <cell r="B1681" t="str">
            <v>Int Rec from Cust- RICHMOND PARK-PARKING</v>
          </cell>
          <cell r="C1681" t="str">
            <v>INR</v>
          </cell>
          <cell r="D1681" t="str">
            <v>REVENUE</v>
          </cell>
          <cell r="E1681" t="str">
            <v>INCOME STATEMENT</v>
          </cell>
          <cell r="F1681" t="str">
            <v/>
          </cell>
          <cell r="G1681" t="str">
            <v/>
          </cell>
          <cell r="H1681" t="str">
            <v>INCOME</v>
          </cell>
          <cell r="I1681" t="str">
            <v>OTHER INCOME</v>
          </cell>
          <cell r="J1681" t="str">
            <v>INTEREST RECEIVED</v>
          </cell>
        </row>
        <row r="1682">
          <cell r="A1682" t="str">
            <v>R305001-000-022</v>
          </cell>
          <cell r="B1682" t="str">
            <v>Int Rec from Cust- RICHMOND PARK</v>
          </cell>
          <cell r="C1682" t="str">
            <v>INR</v>
          </cell>
          <cell r="D1682" t="str">
            <v>REVENUE</v>
          </cell>
          <cell r="E1682" t="str">
            <v>INCOME STATEMENT</v>
          </cell>
          <cell r="F1682" t="str">
            <v/>
          </cell>
          <cell r="G1682" t="str">
            <v/>
          </cell>
          <cell r="H1682" t="str">
            <v>INCOME</v>
          </cell>
          <cell r="I1682" t="str">
            <v>OTHER INCOME</v>
          </cell>
          <cell r="J1682" t="str">
            <v>INTEREST RECEIVED</v>
          </cell>
        </row>
        <row r="1683">
          <cell r="A1683" t="str">
            <v>R305001-000-028</v>
          </cell>
          <cell r="B1683" t="str">
            <v>Int Rec from Cust- SILVER OAKS</v>
          </cell>
          <cell r="C1683" t="str">
            <v>INR</v>
          </cell>
          <cell r="D1683" t="str">
            <v>REVENUE</v>
          </cell>
          <cell r="E1683" t="str">
            <v>INCOME STATEMENT</v>
          </cell>
          <cell r="F1683" t="str">
            <v/>
          </cell>
          <cell r="G1683" t="str">
            <v/>
          </cell>
          <cell r="H1683" t="str">
            <v>INCOME</v>
          </cell>
          <cell r="I1683" t="str">
            <v>OTHER INCOME</v>
          </cell>
          <cell r="J1683" t="str">
            <v>INTEREST RECEIVED</v>
          </cell>
        </row>
        <row r="1684">
          <cell r="A1684" t="str">
            <v>R305001-000-029</v>
          </cell>
          <cell r="B1684" t="str">
            <v>Int Rec from Cust- SILVER OAKS-PARKING</v>
          </cell>
          <cell r="C1684" t="str">
            <v>INR</v>
          </cell>
          <cell r="D1684" t="str">
            <v>REVENUE</v>
          </cell>
          <cell r="E1684" t="str">
            <v>INCOME STATEMENT</v>
          </cell>
          <cell r="F1684" t="str">
            <v/>
          </cell>
          <cell r="G1684" t="str">
            <v/>
          </cell>
          <cell r="H1684" t="str">
            <v>INCOME</v>
          </cell>
          <cell r="I1684" t="str">
            <v>OTHER INCOME</v>
          </cell>
          <cell r="J1684" t="str">
            <v>INTEREST RECEIVED</v>
          </cell>
        </row>
        <row r="1685">
          <cell r="A1685" t="str">
            <v>R305001-000-030</v>
          </cell>
          <cell r="B1685" t="str">
            <v>Int Rec from Cust- SPRING FIELD</v>
          </cell>
          <cell r="C1685" t="str">
            <v>INR</v>
          </cell>
          <cell r="D1685" t="str">
            <v>REVENUE</v>
          </cell>
          <cell r="E1685" t="str">
            <v>INCOME STATEMENT</v>
          </cell>
          <cell r="F1685" t="str">
            <v/>
          </cell>
          <cell r="G1685" t="str">
            <v/>
          </cell>
          <cell r="H1685" t="str">
            <v>INCOME</v>
          </cell>
          <cell r="I1685" t="str">
            <v>OTHER INCOME</v>
          </cell>
          <cell r="J1685" t="str">
            <v>INTEREST RECEIVED</v>
          </cell>
        </row>
        <row r="1686">
          <cell r="A1686" t="str">
            <v>R305001-000-037</v>
          </cell>
          <cell r="B1686" t="str">
            <v>Int Rec from Cust- CENTRE POINT</v>
          </cell>
          <cell r="C1686" t="str">
            <v>INR</v>
          </cell>
          <cell r="D1686" t="str">
            <v>REVENUE</v>
          </cell>
          <cell r="E1686" t="str">
            <v>INCOME STATEMENT</v>
          </cell>
          <cell r="F1686" t="str">
            <v/>
          </cell>
          <cell r="G1686" t="str">
            <v/>
          </cell>
          <cell r="H1686" t="str">
            <v>INCOME</v>
          </cell>
          <cell r="I1686" t="str">
            <v>OTHER INCOME</v>
          </cell>
          <cell r="J1686" t="str">
            <v>INTEREST RECEIVED</v>
          </cell>
        </row>
        <row r="1687">
          <cell r="A1687" t="str">
            <v>R305001-000-039</v>
          </cell>
          <cell r="B1687" t="str">
            <v>Int Rec from Cust- RIDGEWOOD ESTATE</v>
          </cell>
          <cell r="C1687" t="str">
            <v>INR</v>
          </cell>
          <cell r="D1687" t="str">
            <v>REVENUE</v>
          </cell>
          <cell r="E1687" t="str">
            <v>INCOME STATEMENT</v>
          </cell>
          <cell r="F1687" t="str">
            <v/>
          </cell>
          <cell r="G1687" t="str">
            <v/>
          </cell>
          <cell r="H1687" t="str">
            <v>INCOME</v>
          </cell>
          <cell r="I1687" t="str">
            <v>OTHER INCOME</v>
          </cell>
          <cell r="J1687" t="str">
            <v>INTEREST RECEIVED</v>
          </cell>
        </row>
        <row r="1688">
          <cell r="A1688" t="str">
            <v>R305001-000-042</v>
          </cell>
          <cell r="B1688" t="str">
            <v>Int Rec from Cust- PLOTS PH-1</v>
          </cell>
          <cell r="C1688" t="str">
            <v>INR</v>
          </cell>
          <cell r="D1688" t="str">
            <v>REVENUE</v>
          </cell>
          <cell r="E1688" t="str">
            <v>INCOME STATEMENT</v>
          </cell>
          <cell r="F1688" t="str">
            <v/>
          </cell>
          <cell r="G1688" t="str">
            <v/>
          </cell>
          <cell r="H1688" t="str">
            <v>INCOME</v>
          </cell>
          <cell r="I1688" t="str">
            <v>OTHER INCOME</v>
          </cell>
          <cell r="J1688" t="str">
            <v>INTEREST RECEIVED</v>
          </cell>
        </row>
        <row r="1689">
          <cell r="A1689" t="str">
            <v>R305001-000-046</v>
          </cell>
          <cell r="B1689" t="str">
            <v>Int Rec from Cust- PRINCETON ESTATE</v>
          </cell>
          <cell r="C1689" t="str">
            <v>INR</v>
          </cell>
          <cell r="D1689" t="str">
            <v>REVENUE</v>
          </cell>
          <cell r="E1689" t="str">
            <v>INCOME STATEMENT</v>
          </cell>
          <cell r="F1689" t="str">
            <v/>
          </cell>
          <cell r="G1689" t="str">
            <v/>
          </cell>
          <cell r="H1689" t="str">
            <v>INCOME</v>
          </cell>
          <cell r="I1689" t="str">
            <v>OTHER INCOME</v>
          </cell>
          <cell r="J1689" t="str">
            <v>INTEREST RECEIVED</v>
          </cell>
        </row>
        <row r="1690">
          <cell r="A1690" t="str">
            <v>R305001-000-054</v>
          </cell>
          <cell r="B1690" t="str">
            <v>Int Rec from Cust- BELVEDERE PARK</v>
          </cell>
          <cell r="C1690" t="str">
            <v>INR</v>
          </cell>
          <cell r="D1690" t="str">
            <v>REVENUE</v>
          </cell>
          <cell r="E1690" t="str">
            <v>INCOME STATEMENT</v>
          </cell>
          <cell r="F1690" t="str">
            <v/>
          </cell>
          <cell r="G1690" t="str">
            <v/>
          </cell>
          <cell r="H1690" t="str">
            <v>INCOME</v>
          </cell>
          <cell r="I1690" t="str">
            <v>OTHER INCOME</v>
          </cell>
          <cell r="J1690" t="str">
            <v>INTEREST RECEIVED</v>
          </cell>
        </row>
        <row r="1691">
          <cell r="A1691" t="str">
            <v>R305001-000-056</v>
          </cell>
          <cell r="B1691" t="str">
            <v>Int Rec from Cust- DLF CITY CENTRE</v>
          </cell>
          <cell r="C1691" t="str">
            <v>INR</v>
          </cell>
          <cell r="D1691" t="str">
            <v>REVENUE</v>
          </cell>
          <cell r="E1691" t="str">
            <v>INCOME STATEMENT</v>
          </cell>
          <cell r="F1691" t="str">
            <v/>
          </cell>
          <cell r="G1691" t="str">
            <v/>
          </cell>
          <cell r="H1691" t="str">
            <v>INCOME</v>
          </cell>
          <cell r="I1691" t="str">
            <v>OTHER INCOME</v>
          </cell>
          <cell r="J1691" t="str">
            <v>INTEREST RECEIVED</v>
          </cell>
        </row>
        <row r="1692">
          <cell r="A1692" t="str">
            <v>R305001-000-058</v>
          </cell>
          <cell r="B1692" t="str">
            <v>Int Rec from Cust- DLF EXCLUSIVE FLOORS</v>
          </cell>
          <cell r="C1692" t="str">
            <v>INR</v>
          </cell>
          <cell r="D1692" t="str">
            <v>REVENUE</v>
          </cell>
          <cell r="E1692" t="str">
            <v>INCOME STATEMENT</v>
          </cell>
          <cell r="F1692" t="str">
            <v/>
          </cell>
          <cell r="G1692" t="str">
            <v/>
          </cell>
          <cell r="H1692" t="str">
            <v>INCOME</v>
          </cell>
          <cell r="I1692" t="str">
            <v>OTHER INCOME</v>
          </cell>
          <cell r="J1692" t="str">
            <v>INTEREST RECEIVED</v>
          </cell>
        </row>
        <row r="1693">
          <cell r="A1693" t="str">
            <v>R305001-000-059</v>
          </cell>
          <cell r="B1693" t="str">
            <v>Int Rec from Cust- DLF MOULSARI ARCADE</v>
          </cell>
          <cell r="C1693" t="str">
            <v>INR</v>
          </cell>
          <cell r="D1693" t="str">
            <v>REVENUE</v>
          </cell>
          <cell r="E1693" t="str">
            <v>INCOME STATEMENT</v>
          </cell>
          <cell r="F1693" t="str">
            <v/>
          </cell>
          <cell r="G1693" t="str">
            <v/>
          </cell>
          <cell r="H1693" t="str">
            <v>INCOME</v>
          </cell>
          <cell r="I1693" t="str">
            <v>OTHER INCOME</v>
          </cell>
          <cell r="J1693" t="str">
            <v>INTEREST RECEIVED</v>
          </cell>
        </row>
        <row r="1694">
          <cell r="A1694" t="str">
            <v>R305001-000-060</v>
          </cell>
          <cell r="B1694" t="str">
            <v>Int Rec from Cust- TRINITY TOWERS</v>
          </cell>
          <cell r="C1694" t="str">
            <v>INR</v>
          </cell>
          <cell r="D1694" t="str">
            <v>REVENUE</v>
          </cell>
          <cell r="E1694" t="str">
            <v>INCOME STATEMENT</v>
          </cell>
          <cell r="F1694" t="str">
            <v/>
          </cell>
          <cell r="G1694" t="str">
            <v/>
          </cell>
          <cell r="H1694" t="str">
            <v>INCOME</v>
          </cell>
          <cell r="I1694" t="str">
            <v>OTHER INCOME</v>
          </cell>
          <cell r="J1694" t="str">
            <v>INTEREST RECEIVED</v>
          </cell>
        </row>
        <row r="1695">
          <cell r="A1695" t="str">
            <v>R305001-000-061</v>
          </cell>
          <cell r="B1695" t="str">
            <v>Int Rec from Cust- DLF GRAND MALL</v>
          </cell>
          <cell r="C1695" t="str">
            <v>INR</v>
          </cell>
          <cell r="D1695" t="str">
            <v>REVENUE</v>
          </cell>
          <cell r="E1695" t="str">
            <v>INCOME STATEMENT</v>
          </cell>
          <cell r="F1695" t="str">
            <v/>
          </cell>
          <cell r="G1695" t="str">
            <v/>
          </cell>
          <cell r="H1695" t="str">
            <v>INCOME</v>
          </cell>
          <cell r="I1695" t="str">
            <v>OTHER INCOME</v>
          </cell>
          <cell r="J1695" t="str">
            <v>INTEREST RECEIVED</v>
          </cell>
        </row>
        <row r="1696">
          <cell r="A1696" t="str">
            <v>R305001-000-062</v>
          </cell>
          <cell r="B1696" t="str">
            <v>Int Rec from Cust- THE ARALIAS</v>
          </cell>
          <cell r="C1696" t="str">
            <v>INR</v>
          </cell>
          <cell r="D1696" t="str">
            <v>REVENUE</v>
          </cell>
          <cell r="E1696" t="str">
            <v>INCOME STATEMENT</v>
          </cell>
          <cell r="F1696" t="str">
            <v/>
          </cell>
          <cell r="G1696" t="str">
            <v/>
          </cell>
          <cell r="H1696" t="str">
            <v>INCOME</v>
          </cell>
          <cell r="I1696" t="str">
            <v>OTHER INCOME</v>
          </cell>
          <cell r="J1696" t="str">
            <v>INTEREST RECEIVED</v>
          </cell>
        </row>
        <row r="1697">
          <cell r="A1697" t="str">
            <v>R305001-000-064</v>
          </cell>
          <cell r="B1697" t="str">
            <v>Int Rec from Cust- WESTEND HEIGHTS</v>
          </cell>
          <cell r="C1697" t="str">
            <v>INR</v>
          </cell>
          <cell r="D1697" t="str">
            <v>REVENUE</v>
          </cell>
          <cell r="E1697" t="str">
            <v>INCOME STATEMENT</v>
          </cell>
          <cell r="F1697" t="str">
            <v/>
          </cell>
          <cell r="G1697" t="str">
            <v/>
          </cell>
          <cell r="H1697" t="str">
            <v>INCOME</v>
          </cell>
          <cell r="I1697" t="str">
            <v>OTHER INCOME</v>
          </cell>
          <cell r="J1697" t="str">
            <v>INTEREST RECEIVED</v>
          </cell>
        </row>
        <row r="1698">
          <cell r="A1698" t="str">
            <v>R305001-000-069</v>
          </cell>
          <cell r="B1698" t="str">
            <v>Int Rec from Cust- THE PINNACLE</v>
          </cell>
          <cell r="C1698" t="str">
            <v>INR</v>
          </cell>
          <cell r="D1698" t="str">
            <v>REVENUE</v>
          </cell>
          <cell r="E1698" t="str">
            <v>INCOME STATEMENT</v>
          </cell>
          <cell r="F1698" t="str">
            <v/>
          </cell>
          <cell r="G1698" t="str">
            <v/>
          </cell>
          <cell r="H1698" t="str">
            <v>INCOME</v>
          </cell>
          <cell r="I1698" t="str">
            <v>OTHER INCOME</v>
          </cell>
          <cell r="J1698" t="str">
            <v>INTEREST RECEIVED</v>
          </cell>
        </row>
        <row r="1699">
          <cell r="A1699" t="str">
            <v>R305001-000-070</v>
          </cell>
          <cell r="B1699" t="str">
            <v>Int Rec from Cust- ROYALTON TOWER</v>
          </cell>
          <cell r="C1699" t="str">
            <v>INR</v>
          </cell>
          <cell r="D1699" t="str">
            <v>REVENUE</v>
          </cell>
          <cell r="E1699" t="str">
            <v>INCOME STATEMENT</v>
          </cell>
          <cell r="F1699" t="str">
            <v/>
          </cell>
          <cell r="G1699" t="str">
            <v/>
          </cell>
          <cell r="H1699" t="str">
            <v>INCOME</v>
          </cell>
          <cell r="I1699" t="str">
            <v>OTHER INCOME</v>
          </cell>
          <cell r="J1699" t="str">
            <v>INTEREST RECEIVED</v>
          </cell>
        </row>
        <row r="1700">
          <cell r="A1700" t="str">
            <v>R305001-000-071</v>
          </cell>
          <cell r="B1700" t="str">
            <v>Int Rec from Cust- THE ICON</v>
          </cell>
          <cell r="C1700" t="str">
            <v>INR</v>
          </cell>
          <cell r="D1700" t="str">
            <v>REVENUE</v>
          </cell>
          <cell r="E1700" t="str">
            <v>INCOME STATEMENT</v>
          </cell>
          <cell r="F1700" t="str">
            <v/>
          </cell>
          <cell r="G1700" t="str">
            <v/>
          </cell>
          <cell r="H1700" t="str">
            <v>INCOME</v>
          </cell>
          <cell r="I1700" t="str">
            <v>OTHER INCOME</v>
          </cell>
          <cell r="J1700" t="str">
            <v>INTEREST RECEIVED</v>
          </cell>
        </row>
        <row r="1701">
          <cell r="A1701" t="str">
            <v>R305001-000-075</v>
          </cell>
          <cell r="B1701" t="str">
            <v>Int Rec from Cust- THE SUMMIT</v>
          </cell>
          <cell r="C1701" t="str">
            <v>INR</v>
          </cell>
          <cell r="D1701" t="str">
            <v>REVENUE</v>
          </cell>
          <cell r="E1701" t="str">
            <v>INCOME STATEMENT</v>
          </cell>
          <cell r="F1701" t="str">
            <v/>
          </cell>
          <cell r="G1701" t="str">
            <v/>
          </cell>
          <cell r="H1701" t="str">
            <v>INCOME</v>
          </cell>
          <cell r="I1701" t="str">
            <v>OTHER INCOME</v>
          </cell>
          <cell r="J1701" t="str">
            <v>INTEREST RECEIVED</v>
          </cell>
        </row>
        <row r="1702">
          <cell r="A1702" t="str">
            <v>R305001-000-076</v>
          </cell>
          <cell r="B1702" t="str">
            <v>Int Rec from Cust- THE COURTYARD</v>
          </cell>
          <cell r="C1702" t="str">
            <v>INR</v>
          </cell>
          <cell r="D1702" t="str">
            <v>REVENUE</v>
          </cell>
          <cell r="E1702" t="str">
            <v>INCOME STATEMENT</v>
          </cell>
          <cell r="F1702" t="str">
            <v/>
          </cell>
          <cell r="G1702" t="str">
            <v/>
          </cell>
          <cell r="H1702" t="str">
            <v>INCOME</v>
          </cell>
          <cell r="I1702" t="str">
            <v>OTHER INCOME</v>
          </cell>
          <cell r="J1702" t="str">
            <v>INTEREST RECEIVED</v>
          </cell>
        </row>
        <row r="1703">
          <cell r="A1703" t="str">
            <v>R305001-000-080</v>
          </cell>
          <cell r="B1703" t="str">
            <v>Int Rec from Cust- THE MAGNOLIAS</v>
          </cell>
          <cell r="C1703" t="str">
            <v>INR</v>
          </cell>
          <cell r="D1703" t="str">
            <v>REVENUE</v>
          </cell>
          <cell r="E1703" t="str">
            <v>INCOME STATEMENT</v>
          </cell>
          <cell r="F1703" t="str">
            <v/>
          </cell>
          <cell r="G1703" t="str">
            <v/>
          </cell>
          <cell r="H1703" t="str">
            <v>INCOME</v>
          </cell>
          <cell r="I1703" t="str">
            <v>OTHER INCOME</v>
          </cell>
          <cell r="J1703" t="str">
            <v>INTEREST RECEIVED</v>
          </cell>
        </row>
        <row r="1704">
          <cell r="A1704" t="str">
            <v>R305001-000-085</v>
          </cell>
          <cell r="B1704" t="str">
            <v>Int Rec from Cust- DLF CITY COURT</v>
          </cell>
          <cell r="C1704" t="str">
            <v>INR</v>
          </cell>
          <cell r="D1704" t="str">
            <v>REVENUE</v>
          </cell>
          <cell r="E1704" t="str">
            <v>INCOME STATEMENT</v>
          </cell>
          <cell r="F1704" t="str">
            <v/>
          </cell>
          <cell r="G1704" t="str">
            <v/>
          </cell>
          <cell r="H1704" t="str">
            <v>INCOME</v>
          </cell>
          <cell r="I1704" t="str">
            <v>OTHER INCOME</v>
          </cell>
          <cell r="J1704" t="str">
            <v>INTEREST RECEIVED</v>
          </cell>
        </row>
        <row r="1705">
          <cell r="A1705" t="str">
            <v>R305001-000-088</v>
          </cell>
          <cell r="B1705" t="str">
            <v>Int Rec from Cust- THE BELAIRE</v>
          </cell>
          <cell r="C1705" t="str">
            <v>INR</v>
          </cell>
          <cell r="D1705" t="str">
            <v>REVENUE</v>
          </cell>
          <cell r="E1705" t="str">
            <v>INCOME STATEMENT</v>
          </cell>
          <cell r="F1705" t="str">
            <v/>
          </cell>
          <cell r="G1705" t="str">
            <v/>
          </cell>
          <cell r="H1705" t="str">
            <v>INCOME</v>
          </cell>
          <cell r="I1705" t="str">
            <v>OTHER INCOME</v>
          </cell>
          <cell r="J1705" t="str">
            <v>INTEREST RECEIVED</v>
          </cell>
        </row>
        <row r="1706">
          <cell r="A1706" t="str">
            <v>R305101</v>
          </cell>
          <cell r="B1706" t="str">
            <v>Interest Income (Others)</v>
          </cell>
          <cell r="C1706" t="str">
            <v>INR</v>
          </cell>
          <cell r="D1706" t="str">
            <v>REVENUE</v>
          </cell>
          <cell r="E1706" t="str">
            <v>INCOME STATEMENT</v>
          </cell>
          <cell r="F1706" t="str">
            <v/>
          </cell>
          <cell r="G1706" t="str">
            <v/>
          </cell>
          <cell r="H1706" t="str">
            <v>INCOME</v>
          </cell>
          <cell r="I1706" t="str">
            <v>OTHER INCOME</v>
          </cell>
          <cell r="J1706" t="str">
            <v>INTEREST RECEIVED</v>
          </cell>
        </row>
        <row r="1707">
          <cell r="A1707" t="str">
            <v>R305102</v>
          </cell>
          <cell r="B1707" t="str">
            <v>Interest Income (Others)- Delay Pmt</v>
          </cell>
          <cell r="C1707" t="str">
            <v>INR</v>
          </cell>
          <cell r="D1707" t="str">
            <v>REVENUE</v>
          </cell>
          <cell r="E1707" t="str">
            <v>INCOME STATEMENT</v>
          </cell>
          <cell r="F1707" t="str">
            <v/>
          </cell>
          <cell r="G1707" t="str">
            <v/>
          </cell>
          <cell r="H1707" t="str">
            <v>INCOME</v>
          </cell>
          <cell r="I1707" t="str">
            <v>OTHER INCOME</v>
          </cell>
          <cell r="J1707" t="str">
            <v>INTEREST RECEIVED</v>
          </cell>
        </row>
        <row r="1708">
          <cell r="A1708" t="str">
            <v>R305201</v>
          </cell>
          <cell r="B1708" t="str">
            <v>Interest Income- London Office</v>
          </cell>
          <cell r="C1708" t="str">
            <v>INR</v>
          </cell>
          <cell r="D1708" t="str">
            <v>REVENUE</v>
          </cell>
          <cell r="E1708" t="str">
            <v>INCOME STATEMENT</v>
          </cell>
          <cell r="F1708" t="str">
            <v/>
          </cell>
          <cell r="G1708" t="str">
            <v/>
          </cell>
          <cell r="H1708" t="str">
            <v>INCOME</v>
          </cell>
          <cell r="I1708" t="str">
            <v>OTHER INCOME</v>
          </cell>
          <cell r="J1708" t="str">
            <v>INTEREST RECEIVED</v>
          </cell>
        </row>
        <row r="1709">
          <cell r="A1709" t="str">
            <v>R305301</v>
          </cell>
          <cell r="B1709" t="str">
            <v>Interest Income - Loan Employe</v>
          </cell>
          <cell r="C1709" t="str">
            <v>INR</v>
          </cell>
          <cell r="D1709" t="str">
            <v>REVENUE</v>
          </cell>
          <cell r="E1709" t="str">
            <v>INCOME STATEMENT</v>
          </cell>
          <cell r="F1709" t="str">
            <v/>
          </cell>
          <cell r="G1709" t="str">
            <v/>
          </cell>
          <cell r="H1709" t="str">
            <v>INCOME</v>
          </cell>
          <cell r="I1709" t="str">
            <v>OTHER INCOME</v>
          </cell>
          <cell r="J1709" t="str">
            <v>INTEREST RECEIVED</v>
          </cell>
        </row>
        <row r="1710">
          <cell r="A1710" t="str">
            <v>R305401</v>
          </cell>
          <cell r="B1710" t="str">
            <v>Interest on Laon (Group Co.)</v>
          </cell>
          <cell r="C1710" t="str">
            <v>INR</v>
          </cell>
          <cell r="D1710" t="str">
            <v>REVENUE</v>
          </cell>
          <cell r="E1710" t="str">
            <v>INCOME STATEMENT</v>
          </cell>
          <cell r="F1710" t="str">
            <v/>
          </cell>
          <cell r="G1710" t="str">
            <v/>
          </cell>
          <cell r="H1710" t="str">
            <v>INCOME</v>
          </cell>
          <cell r="I1710" t="str">
            <v>OTHER INCOME</v>
          </cell>
          <cell r="J1710" t="str">
            <v>INTEREST RECEIVED</v>
          </cell>
        </row>
        <row r="1711">
          <cell r="A1711" t="str">
            <v>R305501</v>
          </cell>
          <cell r="B1711" t="str">
            <v>Interest on Loan (Third Party)</v>
          </cell>
          <cell r="C1711" t="str">
            <v>INR</v>
          </cell>
          <cell r="D1711" t="str">
            <v>REVENUE</v>
          </cell>
          <cell r="E1711" t="str">
            <v>INCOME STATEMENT</v>
          </cell>
          <cell r="F1711" t="str">
            <v/>
          </cell>
          <cell r="G1711" t="str">
            <v/>
          </cell>
          <cell r="H1711" t="str">
            <v>INCOME</v>
          </cell>
          <cell r="I1711" t="str">
            <v>OTHER INCOME</v>
          </cell>
          <cell r="J1711" t="str">
            <v>INTEREST RECEIVED</v>
          </cell>
        </row>
        <row r="1712">
          <cell r="A1712" t="str">
            <v>R305601</v>
          </cell>
          <cell r="B1712" t="str">
            <v>Int on Loan in firms in whch Co is partn</v>
          </cell>
          <cell r="C1712" t="str">
            <v>INR</v>
          </cell>
          <cell r="D1712" t="str">
            <v>REVENUE</v>
          </cell>
          <cell r="E1712" t="str">
            <v>INCOME STATEMENT</v>
          </cell>
          <cell r="F1712" t="str">
            <v/>
          </cell>
          <cell r="G1712" t="str">
            <v/>
          </cell>
          <cell r="H1712" t="str">
            <v>INCOME</v>
          </cell>
          <cell r="I1712" t="str">
            <v>OTHER INCOME</v>
          </cell>
          <cell r="J1712" t="str">
            <v>INTEREST RECEIVED</v>
          </cell>
        </row>
        <row r="1713">
          <cell r="A1713" t="str">
            <v>R306001-000-039</v>
          </cell>
          <cell r="B1713" t="str">
            <v>Rebate On Interest- RIDGWOOD ESTATES</v>
          </cell>
          <cell r="C1713" t="str">
            <v>INR</v>
          </cell>
          <cell r="D1713" t="str">
            <v>REVENUE</v>
          </cell>
          <cell r="E1713" t="str">
            <v>INCOME STATEMENT</v>
          </cell>
          <cell r="F1713" t="str">
            <v/>
          </cell>
          <cell r="G1713" t="str">
            <v/>
          </cell>
          <cell r="H1713" t="str">
            <v>INCOME</v>
          </cell>
          <cell r="I1713" t="str">
            <v>OTHER INCOME</v>
          </cell>
          <cell r="J1713" t="str">
            <v>INTEREST RECEIVED (NET OFF)</v>
          </cell>
        </row>
        <row r="1714">
          <cell r="A1714" t="str">
            <v>R306001-000-058</v>
          </cell>
          <cell r="B1714" t="str">
            <v>Rebate On Interest- DLF EXCLUSIVE FLOORS</v>
          </cell>
          <cell r="C1714" t="str">
            <v>INR</v>
          </cell>
          <cell r="D1714" t="str">
            <v>REVENUE</v>
          </cell>
          <cell r="E1714" t="str">
            <v>INCOME STATEMENT</v>
          </cell>
          <cell r="F1714" t="str">
            <v/>
          </cell>
          <cell r="G1714" t="str">
            <v/>
          </cell>
          <cell r="H1714" t="str">
            <v>INCOME</v>
          </cell>
          <cell r="I1714" t="str">
            <v>OTHER INCOME</v>
          </cell>
          <cell r="J1714" t="str">
            <v>INTEREST RECEIVED (NET OFF)</v>
          </cell>
        </row>
        <row r="1715">
          <cell r="A1715" t="str">
            <v>R306001-000-060</v>
          </cell>
          <cell r="B1715" t="str">
            <v>Rebate On Interest- TRINITY TOWER</v>
          </cell>
          <cell r="C1715" t="str">
            <v>INR</v>
          </cell>
          <cell r="D1715" t="str">
            <v>REVENUE</v>
          </cell>
          <cell r="E1715" t="str">
            <v>INCOME STATEMENT</v>
          </cell>
          <cell r="F1715" t="str">
            <v/>
          </cell>
          <cell r="G1715" t="str">
            <v/>
          </cell>
          <cell r="H1715" t="str">
            <v>INCOME</v>
          </cell>
          <cell r="I1715" t="str">
            <v>OTHER INCOME</v>
          </cell>
          <cell r="J1715" t="str">
            <v>INTEREST RECEIVED (NET OFF)</v>
          </cell>
        </row>
        <row r="1716">
          <cell r="A1716" t="str">
            <v>R306001-000-062</v>
          </cell>
          <cell r="B1716" t="str">
            <v>Rebate On Interest- THE ARALIAS</v>
          </cell>
          <cell r="C1716" t="str">
            <v>INR</v>
          </cell>
          <cell r="D1716" t="str">
            <v>REVENUE</v>
          </cell>
          <cell r="E1716" t="str">
            <v>INCOME STATEMENT</v>
          </cell>
          <cell r="F1716" t="str">
            <v/>
          </cell>
          <cell r="G1716" t="str">
            <v/>
          </cell>
          <cell r="H1716" t="str">
            <v>INCOME</v>
          </cell>
          <cell r="I1716" t="str">
            <v>OTHER INCOME</v>
          </cell>
          <cell r="J1716" t="str">
            <v>INTEREST RECEIVED (NET OFF)</v>
          </cell>
        </row>
        <row r="1717">
          <cell r="A1717" t="str">
            <v>R306001-000-064</v>
          </cell>
          <cell r="B1717" t="str">
            <v>Rebate On Interest- WESTEND HEIGHTS</v>
          </cell>
          <cell r="C1717" t="str">
            <v>INR</v>
          </cell>
          <cell r="D1717" t="str">
            <v>REVENUE</v>
          </cell>
          <cell r="E1717" t="str">
            <v>INCOME STATEMENT</v>
          </cell>
          <cell r="F1717" t="str">
            <v/>
          </cell>
          <cell r="G1717" t="str">
            <v/>
          </cell>
          <cell r="H1717" t="str">
            <v>INCOME</v>
          </cell>
          <cell r="I1717" t="str">
            <v>OTHER INCOME</v>
          </cell>
          <cell r="J1717" t="str">
            <v>INTEREST RECEIVED (NET OFF)</v>
          </cell>
        </row>
        <row r="1718">
          <cell r="A1718" t="str">
            <v>R306001-000-069</v>
          </cell>
          <cell r="B1718" t="str">
            <v>Rebate On Interest- THE PINNACLE</v>
          </cell>
          <cell r="C1718" t="str">
            <v>INR</v>
          </cell>
          <cell r="D1718" t="str">
            <v>REVENUE</v>
          </cell>
          <cell r="E1718" t="str">
            <v>INCOME STATEMENT</v>
          </cell>
          <cell r="F1718" t="str">
            <v/>
          </cell>
          <cell r="G1718" t="str">
            <v/>
          </cell>
          <cell r="H1718" t="str">
            <v>INCOME</v>
          </cell>
          <cell r="I1718" t="str">
            <v>OTHER INCOME</v>
          </cell>
          <cell r="J1718" t="str">
            <v>INTEREST RECEIVED (NET OFF)</v>
          </cell>
        </row>
        <row r="1719">
          <cell r="A1719" t="str">
            <v>R306001-000-070</v>
          </cell>
          <cell r="B1719" t="str">
            <v>Rebate On Interest- ROYALTON TOWR</v>
          </cell>
          <cell r="C1719" t="str">
            <v>INR</v>
          </cell>
          <cell r="D1719" t="str">
            <v>REVENUE</v>
          </cell>
          <cell r="E1719" t="str">
            <v>INCOME STATEMENT</v>
          </cell>
          <cell r="F1719" t="str">
            <v/>
          </cell>
          <cell r="G1719" t="str">
            <v/>
          </cell>
          <cell r="H1719" t="str">
            <v>INCOME</v>
          </cell>
          <cell r="I1719" t="str">
            <v>OTHER INCOME</v>
          </cell>
          <cell r="J1719" t="str">
            <v>INTEREST RECEIVED (NET OFF)</v>
          </cell>
        </row>
        <row r="1720">
          <cell r="A1720" t="str">
            <v>R306001-000-071</v>
          </cell>
          <cell r="B1720" t="str">
            <v>Rebate On Interest- THE ICON</v>
          </cell>
          <cell r="C1720" t="str">
            <v>INR</v>
          </cell>
          <cell r="D1720" t="str">
            <v>REVENUE</v>
          </cell>
          <cell r="E1720" t="str">
            <v>INCOME STATEMENT</v>
          </cell>
          <cell r="F1720" t="str">
            <v/>
          </cell>
          <cell r="G1720" t="str">
            <v/>
          </cell>
          <cell r="H1720" t="str">
            <v>INCOME</v>
          </cell>
          <cell r="I1720" t="str">
            <v>OTHER INCOME</v>
          </cell>
          <cell r="J1720" t="str">
            <v>INTEREST RECEIVED (NET OFF)</v>
          </cell>
        </row>
        <row r="1721">
          <cell r="A1721" t="str">
            <v>R306001-000-075</v>
          </cell>
          <cell r="B1721" t="str">
            <v>Rebate On Interest- THE SUMMIT</v>
          </cell>
          <cell r="C1721" t="str">
            <v>INR</v>
          </cell>
          <cell r="D1721" t="str">
            <v>REVENUE</v>
          </cell>
          <cell r="E1721" t="str">
            <v>INCOME STATEMENT</v>
          </cell>
          <cell r="F1721" t="str">
            <v/>
          </cell>
          <cell r="G1721" t="str">
            <v/>
          </cell>
          <cell r="H1721" t="str">
            <v>INCOME</v>
          </cell>
          <cell r="I1721" t="str">
            <v>OTHER INCOME</v>
          </cell>
          <cell r="J1721" t="str">
            <v>INTEREST RECEIVED (NET OFF)</v>
          </cell>
        </row>
        <row r="1722">
          <cell r="A1722" t="str">
            <v>R306001-000-076</v>
          </cell>
          <cell r="B1722" t="str">
            <v>Rebate On Interest- THE COURTYARD</v>
          </cell>
          <cell r="C1722" t="str">
            <v>INR</v>
          </cell>
          <cell r="D1722" t="str">
            <v>REVENUE</v>
          </cell>
          <cell r="E1722" t="str">
            <v>INCOME STATEMENT</v>
          </cell>
          <cell r="F1722" t="str">
            <v/>
          </cell>
          <cell r="G1722" t="str">
            <v/>
          </cell>
          <cell r="H1722" t="str">
            <v>INCOME</v>
          </cell>
          <cell r="I1722" t="str">
            <v>OTHER INCOME</v>
          </cell>
          <cell r="J1722" t="str">
            <v>INTEREST RECEIVED (NET OFF)</v>
          </cell>
        </row>
        <row r="1723">
          <cell r="A1723" t="str">
            <v>R306001-000-080</v>
          </cell>
          <cell r="B1723" t="str">
            <v>Rebate On Interest- THE MAGLOLIAS</v>
          </cell>
          <cell r="C1723" t="str">
            <v>INR</v>
          </cell>
          <cell r="D1723" t="str">
            <v>REVENUE</v>
          </cell>
          <cell r="E1723" t="str">
            <v>INCOME STATEMENT</v>
          </cell>
          <cell r="F1723" t="str">
            <v/>
          </cell>
          <cell r="G1723" t="str">
            <v/>
          </cell>
          <cell r="H1723" t="str">
            <v>INCOME</v>
          </cell>
          <cell r="I1723" t="str">
            <v>OTHER INCOME</v>
          </cell>
          <cell r="J1723" t="str">
            <v>INTEREST RECEIVED (NET OFF)</v>
          </cell>
        </row>
        <row r="1724">
          <cell r="A1724" t="str">
            <v>R307001</v>
          </cell>
          <cell r="B1724" t="str">
            <v>Interest Received on Income-tax refunds</v>
          </cell>
          <cell r="C1724" t="str">
            <v>INR</v>
          </cell>
          <cell r="D1724" t="str">
            <v>REVENUE</v>
          </cell>
          <cell r="E1724" t="str">
            <v>INCOME STATEMENT</v>
          </cell>
          <cell r="F1724" t="str">
            <v/>
          </cell>
          <cell r="G1724" t="str">
            <v/>
          </cell>
          <cell r="H1724" t="str">
            <v>INCOME</v>
          </cell>
          <cell r="I1724" t="str">
            <v>OTHER INCOME</v>
          </cell>
          <cell r="J1724" t="str">
            <v>INTEREST RECEIVED</v>
          </cell>
        </row>
        <row r="1725">
          <cell r="A1725" t="str">
            <v>R307101</v>
          </cell>
          <cell r="B1725" t="str">
            <v>Rebate on Interest (Others)</v>
          </cell>
          <cell r="C1725" t="str">
            <v>INR</v>
          </cell>
          <cell r="D1725" t="str">
            <v>REVENUE</v>
          </cell>
          <cell r="E1725" t="str">
            <v>INCOME STATEMENT</v>
          </cell>
          <cell r="F1725" t="str">
            <v/>
          </cell>
          <cell r="G1725" t="str">
            <v/>
          </cell>
          <cell r="H1725" t="str">
            <v>INCOME</v>
          </cell>
          <cell r="I1725" t="str">
            <v>OTHER INCOME</v>
          </cell>
          <cell r="J1725" t="str">
            <v>INTEREST RECEIVED</v>
          </cell>
        </row>
        <row r="1726">
          <cell r="A1726" t="str">
            <v>R307201</v>
          </cell>
          <cell r="B1726" t="str">
            <v>Delayed Int-Electricity Bill</v>
          </cell>
          <cell r="C1726" t="str">
            <v>INR</v>
          </cell>
          <cell r="D1726" t="str">
            <v>REVENUE</v>
          </cell>
          <cell r="E1726" t="str">
            <v>INCOME STATEMENT</v>
          </cell>
          <cell r="F1726" t="str">
            <v/>
          </cell>
          <cell r="G1726" t="str">
            <v/>
          </cell>
          <cell r="H1726" t="str">
            <v>INCOME</v>
          </cell>
          <cell r="I1726" t="str">
            <v>OTHER INCOME</v>
          </cell>
          <cell r="J1726" t="str">
            <v>INTEREST RECEIVED</v>
          </cell>
        </row>
        <row r="1727">
          <cell r="A1727" t="str">
            <v>R307202</v>
          </cell>
          <cell r="B1727" t="str">
            <v>Delayed Int-Extra Hrs Chgs</v>
          </cell>
          <cell r="C1727" t="str">
            <v>INR</v>
          </cell>
          <cell r="D1727" t="str">
            <v>REVENUE</v>
          </cell>
          <cell r="E1727" t="str">
            <v>INCOME STATEMENT</v>
          </cell>
          <cell r="F1727" t="str">
            <v/>
          </cell>
          <cell r="G1727" t="str">
            <v/>
          </cell>
          <cell r="H1727" t="str">
            <v>INCOME</v>
          </cell>
          <cell r="I1727" t="str">
            <v>OTHER INCOME</v>
          </cell>
          <cell r="J1727" t="str">
            <v>INTEREST RECEIVED</v>
          </cell>
        </row>
        <row r="1728">
          <cell r="A1728" t="str">
            <v>R307203</v>
          </cell>
          <cell r="B1728" t="str">
            <v>Delayed Int-Maintenance Bill</v>
          </cell>
          <cell r="C1728" t="str">
            <v>INR</v>
          </cell>
          <cell r="D1728" t="str">
            <v>REVENUE</v>
          </cell>
          <cell r="E1728" t="str">
            <v>INCOME STATEMENT</v>
          </cell>
          <cell r="F1728" t="str">
            <v/>
          </cell>
          <cell r="G1728" t="str">
            <v/>
          </cell>
          <cell r="H1728" t="str">
            <v>INCOME</v>
          </cell>
          <cell r="I1728" t="str">
            <v>OTHER INCOME</v>
          </cell>
          <cell r="J1728" t="str">
            <v>INTEREST RECEIVED</v>
          </cell>
        </row>
        <row r="1729">
          <cell r="A1729" t="str">
            <v>R307204</v>
          </cell>
          <cell r="B1729" t="str">
            <v>Delayed Int-Parking Chgs</v>
          </cell>
          <cell r="C1729" t="str">
            <v>INR</v>
          </cell>
          <cell r="D1729" t="str">
            <v>REVENUE</v>
          </cell>
          <cell r="E1729" t="str">
            <v>INCOME STATEMENT</v>
          </cell>
          <cell r="F1729" t="str">
            <v/>
          </cell>
          <cell r="G1729" t="str">
            <v/>
          </cell>
          <cell r="H1729" t="str">
            <v>INCOME</v>
          </cell>
          <cell r="I1729" t="str">
            <v>OTHER INCOME</v>
          </cell>
          <cell r="J1729" t="str">
            <v>INTEREST RECEIVED</v>
          </cell>
        </row>
        <row r="1730">
          <cell r="A1730" t="str">
            <v>R307205</v>
          </cell>
          <cell r="B1730" t="str">
            <v>Delayed Int-Plot Chgs</v>
          </cell>
          <cell r="C1730" t="str">
            <v>INR</v>
          </cell>
          <cell r="D1730" t="str">
            <v>REVENUE</v>
          </cell>
          <cell r="E1730" t="str">
            <v>INCOME STATEMENT</v>
          </cell>
          <cell r="F1730" t="str">
            <v/>
          </cell>
          <cell r="G1730" t="str">
            <v/>
          </cell>
          <cell r="H1730" t="str">
            <v>INCOME</v>
          </cell>
          <cell r="I1730" t="str">
            <v>OTHER INCOME</v>
          </cell>
          <cell r="J1730" t="str">
            <v>INTEREST RECEIVED</v>
          </cell>
        </row>
        <row r="1731">
          <cell r="A1731" t="str">
            <v>R307206</v>
          </cell>
          <cell r="B1731" t="str">
            <v>Delayed Int-Water Bill</v>
          </cell>
          <cell r="C1731" t="str">
            <v>INR</v>
          </cell>
          <cell r="D1731" t="str">
            <v>REVENUE</v>
          </cell>
          <cell r="E1731" t="str">
            <v>INCOME STATEMENT</v>
          </cell>
          <cell r="F1731" t="str">
            <v/>
          </cell>
          <cell r="G1731" t="str">
            <v/>
          </cell>
          <cell r="H1731" t="str">
            <v>INCOME</v>
          </cell>
          <cell r="I1731" t="str">
            <v>OTHER INCOME</v>
          </cell>
          <cell r="J1731" t="str">
            <v>INTEREST RECEIVED</v>
          </cell>
        </row>
        <row r="1732">
          <cell r="A1732" t="str">
            <v>R308001</v>
          </cell>
          <cell r="B1732" t="str">
            <v>Profit on disposal of fixed assets</v>
          </cell>
          <cell r="C1732" t="str">
            <v>INR</v>
          </cell>
          <cell r="D1732" t="str">
            <v>REVENUE</v>
          </cell>
          <cell r="E1732" t="str">
            <v>INCOME STATEMENT</v>
          </cell>
          <cell r="F1732" t="str">
            <v/>
          </cell>
          <cell r="G1732" t="str">
            <v/>
          </cell>
          <cell r="H1732" t="str">
            <v>INCOME</v>
          </cell>
          <cell r="I1732" t="str">
            <v>OTHER INCOME</v>
          </cell>
          <cell r="J1732" t="str">
            <v>PROFIT ON SALE OF ASSET</v>
          </cell>
        </row>
        <row r="1733">
          <cell r="A1733" t="str">
            <v>R309001</v>
          </cell>
          <cell r="B1733" t="str">
            <v>Lng trm Cap Gain on sale of Investments</v>
          </cell>
          <cell r="C1733" t="str">
            <v>INR</v>
          </cell>
          <cell r="D1733" t="str">
            <v>REVENUE</v>
          </cell>
          <cell r="E1733" t="str">
            <v>INCOME STATEMENT</v>
          </cell>
          <cell r="F1733" t="str">
            <v/>
          </cell>
          <cell r="G1733" t="str">
            <v/>
          </cell>
          <cell r="H1733" t="str">
            <v>INCOME</v>
          </cell>
          <cell r="I1733" t="str">
            <v>OTHER INCOME</v>
          </cell>
          <cell r="J1733" t="str">
            <v>PROFIT ON SALE OF INVESTMENT</v>
          </cell>
        </row>
        <row r="1734">
          <cell r="A1734" t="str">
            <v>R309002</v>
          </cell>
          <cell r="B1734" t="str">
            <v>Profit on long term investments (trade)</v>
          </cell>
          <cell r="C1734" t="str">
            <v>INR</v>
          </cell>
          <cell r="D1734" t="str">
            <v>REVENUE</v>
          </cell>
          <cell r="E1734" t="str">
            <v>INCOME STATEMENT</v>
          </cell>
          <cell r="F1734" t="str">
            <v/>
          </cell>
          <cell r="G1734" t="str">
            <v/>
          </cell>
          <cell r="H1734" t="str">
            <v>INCOME</v>
          </cell>
          <cell r="I1734" t="str">
            <v>OTHER INCOME</v>
          </cell>
          <cell r="J1734" t="str">
            <v>PROFIT ON SALE OF INVESTMENT</v>
          </cell>
        </row>
        <row r="1735">
          <cell r="A1735" t="str">
            <v>R309003</v>
          </cell>
          <cell r="B1735" t="str">
            <v>Profit on curr invstmnt(other than trde)</v>
          </cell>
          <cell r="C1735" t="str">
            <v>INR</v>
          </cell>
          <cell r="D1735" t="str">
            <v>REVENUE</v>
          </cell>
          <cell r="E1735" t="str">
            <v>INCOME STATEMENT</v>
          </cell>
          <cell r="F1735" t="str">
            <v/>
          </cell>
          <cell r="G1735" t="str">
            <v/>
          </cell>
          <cell r="H1735" t="str">
            <v>INCOME</v>
          </cell>
          <cell r="I1735" t="str">
            <v>OTHER INCOME</v>
          </cell>
          <cell r="J1735" t="str">
            <v>PROFIT ON SALE OF INVESTMENT</v>
          </cell>
        </row>
        <row r="1736">
          <cell r="A1736" t="str">
            <v>R401001</v>
          </cell>
          <cell r="B1736" t="str">
            <v>Increase In Stock</v>
          </cell>
          <cell r="C1736" t="str">
            <v>INR</v>
          </cell>
          <cell r="D1736" t="str">
            <v>REVENUE</v>
          </cell>
          <cell r="E1736" t="str">
            <v>INCOME STATEMENT</v>
          </cell>
          <cell r="F1736" t="str">
            <v/>
          </cell>
          <cell r="G1736" t="str">
            <v/>
          </cell>
          <cell r="H1736" t="str">
            <v>INCOME</v>
          </cell>
          <cell r="I1736" t="str">
            <v>OTHER INCOME</v>
          </cell>
          <cell r="J1736" t="str">
            <v>INCREASE IN STOCK</v>
          </cell>
        </row>
        <row r="1737">
          <cell r="A1737" t="str">
            <v>X101001</v>
          </cell>
          <cell r="B1737" t="str">
            <v>Cost of land and Plots</v>
          </cell>
          <cell r="C1737" t="str">
            <v>INR</v>
          </cell>
          <cell r="D1737" t="str">
            <v>EXPENSES</v>
          </cell>
          <cell r="E1737" t="str">
            <v>INCOME STATEMENT</v>
          </cell>
          <cell r="F1737" t="str">
            <v/>
          </cell>
          <cell r="G1737" t="str">
            <v/>
          </cell>
          <cell r="H1737" t="str">
            <v>EXPENDITURE</v>
          </cell>
          <cell r="I1737" t="str">
            <v>COST OF GOODS</v>
          </cell>
          <cell r="J1737" t="str">
            <v>COST OF GOODS SOLD</v>
          </cell>
        </row>
        <row r="1738">
          <cell r="A1738" t="str">
            <v>X101002</v>
          </cell>
          <cell r="B1738" t="str">
            <v>Cost of land and Plots- Land Purchase</v>
          </cell>
          <cell r="C1738" t="str">
            <v>INR</v>
          </cell>
          <cell r="D1738" t="str">
            <v>EXPENSES</v>
          </cell>
          <cell r="E1738" t="str">
            <v>INCOME STATEMENT</v>
          </cell>
          <cell r="F1738" t="str">
            <v/>
          </cell>
          <cell r="G1738" t="str">
            <v/>
          </cell>
          <cell r="H1738" t="str">
            <v>EXPENDITURE</v>
          </cell>
          <cell r="I1738" t="str">
            <v>COST OF GOODS</v>
          </cell>
          <cell r="J1738" t="str">
            <v>COST OF GOODS SOLD</v>
          </cell>
        </row>
        <row r="1739">
          <cell r="A1739" t="str">
            <v>X101003</v>
          </cell>
          <cell r="B1739" t="str">
            <v>Cost of land and Plots- Other Cost Paid</v>
          </cell>
          <cell r="C1739" t="str">
            <v>INR</v>
          </cell>
          <cell r="D1739" t="str">
            <v>EXPENSES</v>
          </cell>
          <cell r="E1739" t="str">
            <v>INCOME STATEMENT</v>
          </cell>
          <cell r="F1739" t="str">
            <v/>
          </cell>
          <cell r="G1739" t="str">
            <v/>
          </cell>
          <cell r="H1739" t="str">
            <v>EXPENDITURE</v>
          </cell>
          <cell r="I1739" t="str">
            <v>COST OF GOODS</v>
          </cell>
          <cell r="J1739" t="str">
            <v>COST OF GOODS SOLD</v>
          </cell>
        </row>
        <row r="1740">
          <cell r="A1740" t="str">
            <v>X101004</v>
          </cell>
          <cell r="B1740" t="str">
            <v>Cost of land and Plots- Stamp Duty</v>
          </cell>
          <cell r="C1740" t="str">
            <v>INR</v>
          </cell>
          <cell r="D1740" t="str">
            <v>EXPENSES</v>
          </cell>
          <cell r="E1740" t="str">
            <v>INCOME STATEMENT</v>
          </cell>
          <cell r="F1740" t="str">
            <v/>
          </cell>
          <cell r="G1740" t="str">
            <v/>
          </cell>
          <cell r="H1740" t="str">
            <v>EXPENDITURE</v>
          </cell>
          <cell r="I1740" t="str">
            <v>COST OF GOODS</v>
          </cell>
          <cell r="J1740" t="str">
            <v>COST OF GOODS SOLD</v>
          </cell>
        </row>
        <row r="1741">
          <cell r="A1741" t="str">
            <v>X101005</v>
          </cell>
          <cell r="B1741" t="str">
            <v>Cost of land and Plots- Survey Expenses</v>
          </cell>
          <cell r="C1741" t="str">
            <v>INR</v>
          </cell>
          <cell r="D1741" t="str">
            <v>EXPENSES</v>
          </cell>
          <cell r="E1741" t="str">
            <v>INCOME STATEMENT</v>
          </cell>
          <cell r="F1741" t="str">
            <v/>
          </cell>
          <cell r="G1741" t="str">
            <v/>
          </cell>
          <cell r="H1741" t="str">
            <v>EXPENDITURE</v>
          </cell>
          <cell r="I1741" t="str">
            <v>COST OF GOODS</v>
          </cell>
          <cell r="J1741" t="str">
            <v>COST OF GOODS SOLD</v>
          </cell>
        </row>
        <row r="1742">
          <cell r="A1742" t="str">
            <v>X101006</v>
          </cell>
          <cell r="B1742" t="str">
            <v>Land &amp; Development Expenses</v>
          </cell>
          <cell r="C1742" t="str">
            <v>INR</v>
          </cell>
          <cell r="D1742" t="str">
            <v>EXPENSES</v>
          </cell>
          <cell r="E1742" t="str">
            <v>INCOME STATEMENT</v>
          </cell>
          <cell r="F1742" t="str">
            <v/>
          </cell>
          <cell r="G1742" t="str">
            <v/>
          </cell>
          <cell r="H1742" t="str">
            <v>EXPENDITURE</v>
          </cell>
          <cell r="I1742" t="str">
            <v>COST OF GOODS</v>
          </cell>
          <cell r="J1742" t="str">
            <v>COST OF GOODS SOLD</v>
          </cell>
        </row>
        <row r="1743">
          <cell r="A1743" t="str">
            <v>X101007</v>
          </cell>
          <cell r="B1743" t="str">
            <v>Cost of Land and Plots-Commission Paid</v>
          </cell>
          <cell r="C1743" t="str">
            <v>INR</v>
          </cell>
          <cell r="D1743" t="str">
            <v>EXPENSES</v>
          </cell>
          <cell r="E1743" t="str">
            <v>INCOME STATEMENT</v>
          </cell>
          <cell r="F1743" t="str">
            <v/>
          </cell>
          <cell r="G1743" t="str">
            <v/>
          </cell>
          <cell r="H1743" t="str">
            <v>EXPENDITURE</v>
          </cell>
          <cell r="I1743" t="str">
            <v>COST OF GOODS</v>
          </cell>
          <cell r="J1743" t="str">
            <v>COST OF GOODS SOLD</v>
          </cell>
        </row>
        <row r="1744">
          <cell r="A1744" t="str">
            <v>X101008</v>
          </cell>
          <cell r="B1744" t="str">
            <v>Cost of land and Plots-Registration Chgs</v>
          </cell>
          <cell r="C1744" t="str">
            <v>INR</v>
          </cell>
          <cell r="D1744" t="str">
            <v>EXPENSES</v>
          </cell>
          <cell r="E1744" t="str">
            <v>INCOME STATEMENT</v>
          </cell>
          <cell r="F1744" t="str">
            <v/>
          </cell>
          <cell r="G1744" t="str">
            <v/>
          </cell>
          <cell r="H1744" t="str">
            <v>EXPENDITURE</v>
          </cell>
          <cell r="I1744" t="str">
            <v>COST OF GOODS</v>
          </cell>
          <cell r="J1744" t="str">
            <v>COST OF GOODS SOLD</v>
          </cell>
        </row>
        <row r="1745">
          <cell r="A1745" t="str">
            <v>X101009</v>
          </cell>
          <cell r="B1745" t="str">
            <v>Cost of land and Plots-License Fee Paid</v>
          </cell>
          <cell r="C1745" t="str">
            <v>INR</v>
          </cell>
          <cell r="D1745" t="str">
            <v>EXPENSES</v>
          </cell>
          <cell r="E1745" t="str">
            <v>INCOME STATEMENT</v>
          </cell>
          <cell r="F1745" t="str">
            <v/>
          </cell>
          <cell r="G1745" t="str">
            <v/>
          </cell>
          <cell r="H1745" t="str">
            <v>EXPENDITURE</v>
          </cell>
          <cell r="I1745" t="str">
            <v>COST OF GOODS</v>
          </cell>
          <cell r="J1745" t="str">
            <v>COST OF GOODS SOLD</v>
          </cell>
        </row>
        <row r="1746">
          <cell r="A1746" t="str">
            <v>X101101</v>
          </cell>
          <cell r="B1746" t="str">
            <v>Cost of sale of constrd properties- POCM</v>
          </cell>
          <cell r="C1746" t="str">
            <v>INR</v>
          </cell>
          <cell r="D1746" t="str">
            <v>EXPENSES</v>
          </cell>
          <cell r="E1746" t="str">
            <v>INCOME STATEMENT</v>
          </cell>
          <cell r="F1746" t="str">
            <v/>
          </cell>
          <cell r="G1746" t="str">
            <v/>
          </cell>
          <cell r="H1746" t="str">
            <v>EXPENDITURE</v>
          </cell>
          <cell r="I1746" t="str">
            <v>COST OF GOODS</v>
          </cell>
          <cell r="J1746" t="str">
            <v>COST OF GOODS SOLD</v>
          </cell>
        </row>
        <row r="1747">
          <cell r="A1747" t="str">
            <v>X101201</v>
          </cell>
          <cell r="B1747" t="str">
            <v>Cost of development and construction</v>
          </cell>
          <cell r="C1747" t="str">
            <v>INR</v>
          </cell>
          <cell r="D1747" t="str">
            <v>EXPENSES</v>
          </cell>
          <cell r="E1747" t="str">
            <v>INCOME STATEMENT</v>
          </cell>
          <cell r="F1747" t="str">
            <v/>
          </cell>
          <cell r="G1747" t="str">
            <v/>
          </cell>
          <cell r="H1747" t="str">
            <v>EXPENDITURE</v>
          </cell>
          <cell r="I1747" t="str">
            <v>COST OF GOODS</v>
          </cell>
          <cell r="J1747" t="str">
            <v>COST OF GOODS SOLD</v>
          </cell>
        </row>
        <row r="1748">
          <cell r="A1748" t="str">
            <v>X101202</v>
          </cell>
          <cell r="B1748" t="str">
            <v>Excavation Cost</v>
          </cell>
          <cell r="C1748" t="str">
            <v>INR</v>
          </cell>
          <cell r="D1748" t="str">
            <v>EXPENSES</v>
          </cell>
          <cell r="E1748" t="str">
            <v>INCOME STATEMENT</v>
          </cell>
          <cell r="F1748" t="str">
            <v/>
          </cell>
          <cell r="G1748" t="str">
            <v/>
          </cell>
          <cell r="H1748" t="str">
            <v>EXPENDITURE</v>
          </cell>
          <cell r="I1748" t="str">
            <v>COST OF GOODS</v>
          </cell>
          <cell r="J1748" t="str">
            <v>COST OF GOODS SOLD</v>
          </cell>
        </row>
        <row r="1749">
          <cell r="A1749" t="str">
            <v>X101203</v>
          </cell>
          <cell r="B1749" t="str">
            <v>Material Consumed</v>
          </cell>
          <cell r="C1749" t="str">
            <v>INR</v>
          </cell>
          <cell r="D1749" t="str">
            <v>EXPENSES</v>
          </cell>
          <cell r="E1749" t="str">
            <v>INCOME STATEMENT</v>
          </cell>
          <cell r="F1749" t="str">
            <v/>
          </cell>
          <cell r="G1749" t="str">
            <v/>
          </cell>
          <cell r="H1749" t="str">
            <v>EXPENDITURE</v>
          </cell>
          <cell r="I1749" t="str">
            <v>COST OF GOODS</v>
          </cell>
          <cell r="J1749" t="str">
            <v>COST OF GOODS SOLD</v>
          </cell>
        </row>
        <row r="1750">
          <cell r="A1750" t="str">
            <v>X101204</v>
          </cell>
          <cell r="B1750" t="str">
            <v>Concrete Cost</v>
          </cell>
          <cell r="C1750" t="str">
            <v>INR</v>
          </cell>
          <cell r="D1750" t="str">
            <v>EXPENSES</v>
          </cell>
          <cell r="E1750" t="str">
            <v>INCOME STATEMENT</v>
          </cell>
          <cell r="F1750" t="str">
            <v/>
          </cell>
          <cell r="G1750" t="str">
            <v/>
          </cell>
          <cell r="H1750" t="str">
            <v>EXPENDITURE</v>
          </cell>
          <cell r="I1750" t="str">
            <v>COST OF GOODS</v>
          </cell>
          <cell r="J1750" t="str">
            <v>COST OF GOODS SOLD</v>
          </cell>
        </row>
        <row r="1751">
          <cell r="A1751" t="str">
            <v>X101205</v>
          </cell>
          <cell r="B1751" t="str">
            <v>Material</v>
          </cell>
          <cell r="C1751" t="str">
            <v>INR</v>
          </cell>
          <cell r="D1751" t="str">
            <v>EXPENSES</v>
          </cell>
          <cell r="E1751" t="str">
            <v>INCOME STATEMENT</v>
          </cell>
          <cell r="F1751" t="str">
            <v/>
          </cell>
          <cell r="G1751" t="str">
            <v/>
          </cell>
          <cell r="H1751" t="str">
            <v>EXPENDITURE</v>
          </cell>
          <cell r="I1751" t="str">
            <v>COST OF GOODS</v>
          </cell>
          <cell r="J1751" t="str">
            <v>COST OF GOODS SOLD</v>
          </cell>
        </row>
        <row r="1752">
          <cell r="A1752" t="str">
            <v>X101206</v>
          </cell>
          <cell r="B1752" t="str">
            <v>Material Variance Account</v>
          </cell>
          <cell r="C1752" t="str">
            <v>INR</v>
          </cell>
          <cell r="D1752" t="str">
            <v>EXPENSES</v>
          </cell>
          <cell r="E1752" t="str">
            <v>INCOME STATEMENT</v>
          </cell>
          <cell r="F1752" t="str">
            <v/>
          </cell>
          <cell r="G1752" t="str">
            <v/>
          </cell>
          <cell r="H1752" t="str">
            <v>EXPENDITURE</v>
          </cell>
          <cell r="I1752" t="str">
            <v>COST OF GOODS</v>
          </cell>
          <cell r="J1752" t="str">
            <v>COST OF GOODS SOLD</v>
          </cell>
        </row>
        <row r="1753">
          <cell r="A1753" t="str">
            <v>X101207</v>
          </cell>
          <cell r="B1753" t="str">
            <v>Freight &amp; Cartage-Mat.(Inward)</v>
          </cell>
          <cell r="C1753" t="str">
            <v>INR</v>
          </cell>
          <cell r="D1753" t="str">
            <v>EXPENSES</v>
          </cell>
          <cell r="E1753" t="str">
            <v>INCOME STATEMENT</v>
          </cell>
          <cell r="F1753" t="str">
            <v/>
          </cell>
          <cell r="G1753" t="str">
            <v/>
          </cell>
          <cell r="H1753" t="str">
            <v>EXPENDITURE</v>
          </cell>
          <cell r="I1753" t="str">
            <v>COST OF GOODS</v>
          </cell>
          <cell r="J1753" t="str">
            <v>COST OF GOODS SOLD</v>
          </cell>
        </row>
        <row r="1754">
          <cell r="A1754" t="str">
            <v>X101208</v>
          </cell>
          <cell r="B1754" t="str">
            <v>Consumables Consumed</v>
          </cell>
          <cell r="C1754" t="str">
            <v>INR</v>
          </cell>
          <cell r="D1754" t="str">
            <v>EXPENSES</v>
          </cell>
          <cell r="E1754" t="str">
            <v>INCOME STATEMENT</v>
          </cell>
          <cell r="F1754" t="str">
            <v/>
          </cell>
          <cell r="G1754" t="str">
            <v/>
          </cell>
          <cell r="H1754" t="str">
            <v>EXPENDITURE</v>
          </cell>
          <cell r="I1754" t="str">
            <v>COST OF GOODS</v>
          </cell>
          <cell r="J1754" t="str">
            <v>COST OF GOODS SOLD</v>
          </cell>
        </row>
        <row r="1755">
          <cell r="A1755" t="str">
            <v>X101209</v>
          </cell>
          <cell r="B1755" t="str">
            <v>Tools &amp; Implements Consumed</v>
          </cell>
          <cell r="C1755" t="str">
            <v>INR</v>
          </cell>
          <cell r="D1755" t="str">
            <v>EXPENSES</v>
          </cell>
          <cell r="E1755" t="str">
            <v>INCOME STATEMENT</v>
          </cell>
          <cell r="F1755" t="str">
            <v/>
          </cell>
          <cell r="G1755" t="str">
            <v/>
          </cell>
          <cell r="H1755" t="str">
            <v>EXPENDITURE</v>
          </cell>
          <cell r="I1755" t="str">
            <v>COST OF GOODS</v>
          </cell>
          <cell r="J1755" t="str">
            <v>COST OF GOODS SOLD</v>
          </cell>
        </row>
        <row r="1756">
          <cell r="A1756" t="str">
            <v>X101210</v>
          </cell>
          <cell r="B1756" t="str">
            <v>Stores &amp; Spare Parts</v>
          </cell>
          <cell r="C1756" t="str">
            <v>INR</v>
          </cell>
          <cell r="D1756" t="str">
            <v>EXPENSES</v>
          </cell>
          <cell r="E1756" t="str">
            <v>INCOME STATEMENT</v>
          </cell>
          <cell r="F1756" t="str">
            <v/>
          </cell>
          <cell r="G1756" t="str">
            <v/>
          </cell>
          <cell r="H1756" t="str">
            <v>EXPENDITURE</v>
          </cell>
          <cell r="I1756" t="str">
            <v>COST OF GOODS</v>
          </cell>
          <cell r="J1756" t="str">
            <v>COST OF GOODS SOLD</v>
          </cell>
        </row>
        <row r="1757">
          <cell r="A1757" t="str">
            <v>X101211</v>
          </cell>
          <cell r="B1757" t="str">
            <v>Wooden Shuttering</v>
          </cell>
          <cell r="C1757" t="str">
            <v>INR</v>
          </cell>
          <cell r="D1757" t="str">
            <v>EXPENSES</v>
          </cell>
          <cell r="E1757" t="str">
            <v>INCOME STATEMENT</v>
          </cell>
          <cell r="F1757" t="str">
            <v/>
          </cell>
          <cell r="G1757" t="str">
            <v/>
          </cell>
          <cell r="H1757" t="str">
            <v>EXPENDITURE</v>
          </cell>
          <cell r="I1757" t="str">
            <v>COST OF GOODS</v>
          </cell>
          <cell r="J1757" t="str">
            <v>COST OF GOODS SOLD</v>
          </cell>
        </row>
        <row r="1758">
          <cell r="A1758" t="str">
            <v>X101212</v>
          </cell>
          <cell r="B1758" t="str">
            <v>Civil Consumption Account</v>
          </cell>
          <cell r="C1758" t="str">
            <v>INR</v>
          </cell>
          <cell r="D1758" t="str">
            <v>EXPENSES</v>
          </cell>
          <cell r="E1758" t="str">
            <v>INCOME STATEMENT</v>
          </cell>
          <cell r="F1758" t="str">
            <v/>
          </cell>
          <cell r="G1758" t="str">
            <v/>
          </cell>
          <cell r="H1758" t="str">
            <v>EXPENDITURE</v>
          </cell>
          <cell r="I1758" t="str">
            <v>COST OF GOODS</v>
          </cell>
          <cell r="J1758" t="str">
            <v>COST OF GOODS SOLD</v>
          </cell>
        </row>
        <row r="1759">
          <cell r="A1759" t="str">
            <v>X101213</v>
          </cell>
          <cell r="B1759" t="str">
            <v>Civil Work Consumables</v>
          </cell>
          <cell r="C1759" t="str">
            <v>INR</v>
          </cell>
          <cell r="D1759" t="str">
            <v>EXPENSES</v>
          </cell>
          <cell r="E1759" t="str">
            <v>INCOME STATEMENT</v>
          </cell>
          <cell r="F1759" t="str">
            <v/>
          </cell>
          <cell r="G1759" t="str">
            <v/>
          </cell>
          <cell r="H1759" t="str">
            <v>EXPENDITURE</v>
          </cell>
          <cell r="I1759" t="str">
            <v>COST OF GOODS</v>
          </cell>
          <cell r="J1759" t="str">
            <v>COST OF GOODS SOLD</v>
          </cell>
        </row>
        <row r="1760">
          <cell r="A1760" t="str">
            <v>X101214</v>
          </cell>
          <cell r="B1760" t="str">
            <v>Inter Project Services</v>
          </cell>
          <cell r="C1760" t="str">
            <v>INR</v>
          </cell>
          <cell r="D1760" t="str">
            <v>EXPENSES</v>
          </cell>
          <cell r="E1760" t="str">
            <v>INCOME STATEMENT</v>
          </cell>
          <cell r="F1760" t="str">
            <v/>
          </cell>
          <cell r="G1760" t="str">
            <v/>
          </cell>
          <cell r="H1760" t="str">
            <v>EXPENDITURE</v>
          </cell>
          <cell r="I1760" t="str">
            <v>COST OF GOODS</v>
          </cell>
          <cell r="J1760" t="str">
            <v>COST OF GOODS SOLD</v>
          </cell>
        </row>
        <row r="1761">
          <cell r="A1761" t="str">
            <v>X101215</v>
          </cell>
          <cell r="B1761" t="str">
            <v>Development Expenses</v>
          </cell>
          <cell r="C1761" t="str">
            <v>INR</v>
          </cell>
          <cell r="D1761" t="str">
            <v>EXPENSES</v>
          </cell>
          <cell r="E1761" t="str">
            <v>INCOME STATEMENT</v>
          </cell>
          <cell r="F1761" t="str">
            <v/>
          </cell>
          <cell r="G1761" t="str">
            <v/>
          </cell>
          <cell r="H1761" t="str">
            <v>EXPENDITURE</v>
          </cell>
          <cell r="I1761" t="str">
            <v>COST OF GOODS</v>
          </cell>
          <cell r="J1761" t="str">
            <v>COST OF GOODS SOLD</v>
          </cell>
        </row>
        <row r="1762">
          <cell r="A1762" t="str">
            <v>X101216</v>
          </cell>
          <cell r="B1762" t="str">
            <v>Divisional Overheads</v>
          </cell>
          <cell r="C1762" t="str">
            <v>INR</v>
          </cell>
          <cell r="D1762" t="str">
            <v>EXPENSES</v>
          </cell>
          <cell r="E1762" t="str">
            <v>INCOME STATEMENT</v>
          </cell>
          <cell r="F1762" t="str">
            <v/>
          </cell>
          <cell r="G1762" t="str">
            <v/>
          </cell>
          <cell r="H1762" t="str">
            <v>EXPENDITURE</v>
          </cell>
          <cell r="I1762" t="str">
            <v>COST OF GOODS</v>
          </cell>
          <cell r="J1762" t="str">
            <v>COST OF GOODS SOLD</v>
          </cell>
        </row>
        <row r="1763">
          <cell r="A1763" t="str">
            <v>X101217</v>
          </cell>
          <cell r="B1763" t="str">
            <v>Processing Fee - Project</v>
          </cell>
          <cell r="C1763" t="str">
            <v>INR</v>
          </cell>
          <cell r="D1763" t="str">
            <v>EXPENSES</v>
          </cell>
          <cell r="E1763" t="str">
            <v>INCOME STATEMENT</v>
          </cell>
          <cell r="F1763" t="str">
            <v/>
          </cell>
          <cell r="G1763" t="str">
            <v/>
          </cell>
          <cell r="H1763" t="str">
            <v>EXPENDITURE</v>
          </cell>
          <cell r="I1763" t="str">
            <v>COST OF GOODS</v>
          </cell>
          <cell r="J1763" t="str">
            <v>COST OF GOODS SOLD</v>
          </cell>
        </row>
        <row r="1764">
          <cell r="A1764" t="str">
            <v>X101218</v>
          </cell>
          <cell r="B1764" t="str">
            <v>Infrastructure Cost Chargd Off</v>
          </cell>
          <cell r="C1764" t="str">
            <v>INR</v>
          </cell>
          <cell r="D1764" t="str">
            <v>EXPENSES</v>
          </cell>
          <cell r="E1764" t="str">
            <v>INCOME STATEMENT</v>
          </cell>
          <cell r="F1764" t="str">
            <v/>
          </cell>
          <cell r="G1764" t="str">
            <v/>
          </cell>
          <cell r="H1764" t="str">
            <v>EXPENDITURE</v>
          </cell>
          <cell r="I1764" t="str">
            <v>COST OF GOODS</v>
          </cell>
          <cell r="J1764" t="str">
            <v>COST OF GOODS SOLD</v>
          </cell>
        </row>
        <row r="1765">
          <cell r="A1765" t="str">
            <v>X101219</v>
          </cell>
          <cell r="B1765" t="str">
            <v>Wooden Shuttering Charged Off</v>
          </cell>
          <cell r="C1765" t="str">
            <v>INR</v>
          </cell>
          <cell r="D1765" t="str">
            <v>EXPENSES</v>
          </cell>
          <cell r="E1765" t="str">
            <v>INCOME STATEMENT</v>
          </cell>
          <cell r="F1765" t="str">
            <v/>
          </cell>
          <cell r="G1765" t="str">
            <v/>
          </cell>
          <cell r="H1765" t="str">
            <v>EXPENDITURE</v>
          </cell>
          <cell r="I1765" t="str">
            <v>COST OF GOODS</v>
          </cell>
          <cell r="J1765" t="str">
            <v>COST OF GOODS SOLD</v>
          </cell>
        </row>
        <row r="1766">
          <cell r="A1766" t="str">
            <v>X101220</v>
          </cell>
          <cell r="B1766" t="str">
            <v>Tools &amp; Equipments</v>
          </cell>
          <cell r="C1766" t="str">
            <v>INR</v>
          </cell>
          <cell r="D1766" t="str">
            <v>EXPENSES</v>
          </cell>
          <cell r="E1766" t="str">
            <v>INCOME STATEMENT</v>
          </cell>
          <cell r="F1766" t="str">
            <v/>
          </cell>
          <cell r="G1766" t="str">
            <v/>
          </cell>
          <cell r="H1766" t="str">
            <v>EXPENDITURE</v>
          </cell>
          <cell r="I1766" t="str">
            <v>COST OF GOODS</v>
          </cell>
          <cell r="J1766" t="str">
            <v>COST OF GOODS SOLD</v>
          </cell>
        </row>
        <row r="1767">
          <cell r="A1767" t="str">
            <v>X101221</v>
          </cell>
          <cell r="B1767" t="str">
            <v>Oil &amp; Lubricant</v>
          </cell>
          <cell r="C1767" t="str">
            <v>INR</v>
          </cell>
          <cell r="D1767" t="str">
            <v>EXPENSES</v>
          </cell>
          <cell r="E1767" t="str">
            <v>INCOME STATEMENT</v>
          </cell>
          <cell r="F1767" t="str">
            <v/>
          </cell>
          <cell r="G1767" t="str">
            <v/>
          </cell>
          <cell r="H1767" t="str">
            <v>EXPENDITURE</v>
          </cell>
          <cell r="I1767" t="str">
            <v>COST OF GOODS</v>
          </cell>
          <cell r="J1767" t="str">
            <v>COST OF GOODS SOLD</v>
          </cell>
        </row>
        <row r="1768">
          <cell r="A1768" t="str">
            <v>X101301</v>
          </cell>
          <cell r="B1768" t="str">
            <v>Goods Purchased For Sale</v>
          </cell>
          <cell r="C1768" t="str">
            <v>INR</v>
          </cell>
          <cell r="D1768" t="str">
            <v>EXPENSES</v>
          </cell>
          <cell r="E1768" t="str">
            <v>INCOME STATEMENT</v>
          </cell>
          <cell r="F1768" t="str">
            <v/>
          </cell>
          <cell r="G1768" t="str">
            <v/>
          </cell>
          <cell r="H1768" t="str">
            <v>EXPENDITURE</v>
          </cell>
          <cell r="I1768" t="str">
            <v>COST OF GOODS</v>
          </cell>
          <cell r="J1768" t="str">
            <v>COST OF GOODS SOLD</v>
          </cell>
        </row>
        <row r="1769">
          <cell r="A1769" t="str">
            <v>X102001</v>
          </cell>
          <cell r="B1769" t="str">
            <v>Service and Maintenance</v>
          </cell>
          <cell r="C1769" t="str">
            <v>INR</v>
          </cell>
          <cell r="D1769" t="str">
            <v>EXPENSES</v>
          </cell>
          <cell r="E1769" t="str">
            <v>INCOME STATEMENT</v>
          </cell>
          <cell r="F1769" t="str">
            <v/>
          </cell>
          <cell r="G1769" t="str">
            <v/>
          </cell>
          <cell r="H1769" t="str">
            <v>EXPENDITURE</v>
          </cell>
          <cell r="I1769" t="str">
            <v>COST OF SERVICES</v>
          </cell>
          <cell r="J1769" t="str">
            <v>COST OF SERVICES</v>
          </cell>
        </row>
        <row r="1770">
          <cell r="A1770" t="str">
            <v>X102002</v>
          </cell>
          <cell r="B1770" t="str">
            <v>Facility Mgt.- Water Charges</v>
          </cell>
          <cell r="C1770" t="str">
            <v>INR</v>
          </cell>
          <cell r="D1770" t="str">
            <v>EXPENSES</v>
          </cell>
          <cell r="E1770" t="str">
            <v>INCOME STATEMENT</v>
          </cell>
          <cell r="F1770" t="str">
            <v/>
          </cell>
          <cell r="G1770" t="str">
            <v/>
          </cell>
          <cell r="H1770" t="str">
            <v>EXPENDITURE</v>
          </cell>
          <cell r="I1770" t="str">
            <v>COST OF SERVICES</v>
          </cell>
          <cell r="J1770" t="str">
            <v>COST OF SERVICES</v>
          </cell>
        </row>
        <row r="1771">
          <cell r="A1771" t="str">
            <v>X102003</v>
          </cell>
          <cell r="B1771" t="str">
            <v>Facility Mgt.- Sewerage charges</v>
          </cell>
          <cell r="C1771" t="str">
            <v>INR</v>
          </cell>
          <cell r="D1771" t="str">
            <v>EXPENSES</v>
          </cell>
          <cell r="E1771" t="str">
            <v>INCOME STATEMENT</v>
          </cell>
          <cell r="F1771" t="str">
            <v/>
          </cell>
          <cell r="G1771" t="str">
            <v/>
          </cell>
          <cell r="H1771" t="str">
            <v>EXPENDITURE</v>
          </cell>
          <cell r="I1771" t="str">
            <v>COST OF SERVICES</v>
          </cell>
          <cell r="J1771" t="str">
            <v>COST OF SERVICES</v>
          </cell>
        </row>
        <row r="1772">
          <cell r="A1772" t="str">
            <v>X102004</v>
          </cell>
          <cell r="B1772" t="str">
            <v>Facility Mgt.- Road maint. Expenses</v>
          </cell>
          <cell r="C1772" t="str">
            <v>INR</v>
          </cell>
          <cell r="D1772" t="str">
            <v>EXPENSES</v>
          </cell>
          <cell r="E1772" t="str">
            <v>INCOME STATEMENT</v>
          </cell>
          <cell r="F1772" t="str">
            <v/>
          </cell>
          <cell r="G1772" t="str">
            <v/>
          </cell>
          <cell r="H1772" t="str">
            <v>EXPENDITURE</v>
          </cell>
          <cell r="I1772" t="str">
            <v>COST OF SERVICES</v>
          </cell>
          <cell r="J1772" t="str">
            <v>COST OF SERVICES</v>
          </cell>
        </row>
        <row r="1773">
          <cell r="A1773" t="str">
            <v>X102005</v>
          </cell>
          <cell r="B1773" t="str">
            <v>Facility Mgt.- Env. Mgt Expenses</v>
          </cell>
          <cell r="C1773" t="str">
            <v>INR</v>
          </cell>
          <cell r="D1773" t="str">
            <v>EXPENSES</v>
          </cell>
          <cell r="E1773" t="str">
            <v>INCOME STATEMENT</v>
          </cell>
          <cell r="F1773" t="str">
            <v/>
          </cell>
          <cell r="G1773" t="str">
            <v/>
          </cell>
          <cell r="H1773" t="str">
            <v>EXPENDITURE</v>
          </cell>
          <cell r="I1773" t="str">
            <v>COST OF SERVICES</v>
          </cell>
          <cell r="J1773" t="str">
            <v>COST OF SERVICES</v>
          </cell>
        </row>
        <row r="1774">
          <cell r="A1774" t="str">
            <v>X102006</v>
          </cell>
          <cell r="B1774" t="str">
            <v>Facility Mgt.- Horticulture Expenses</v>
          </cell>
          <cell r="C1774" t="str">
            <v>INR</v>
          </cell>
          <cell r="D1774" t="str">
            <v>EXPENSES</v>
          </cell>
          <cell r="E1774" t="str">
            <v>INCOME STATEMENT</v>
          </cell>
          <cell r="F1774" t="str">
            <v/>
          </cell>
          <cell r="G1774" t="str">
            <v/>
          </cell>
          <cell r="H1774" t="str">
            <v>EXPENDITURE</v>
          </cell>
          <cell r="I1774" t="str">
            <v>COST OF SERVICES</v>
          </cell>
          <cell r="J1774" t="str">
            <v>COST OF SERVICES</v>
          </cell>
        </row>
        <row r="1775">
          <cell r="A1775" t="str">
            <v>X102007</v>
          </cell>
          <cell r="B1775" t="str">
            <v>Facility Mgt.- Power and Fuel</v>
          </cell>
          <cell r="C1775" t="str">
            <v>INR</v>
          </cell>
          <cell r="D1775" t="str">
            <v>EXPENSES</v>
          </cell>
          <cell r="E1775" t="str">
            <v>INCOME STATEMENT</v>
          </cell>
          <cell r="F1775" t="str">
            <v/>
          </cell>
          <cell r="G1775" t="str">
            <v/>
          </cell>
          <cell r="H1775" t="str">
            <v>EXPENDITURE</v>
          </cell>
          <cell r="I1775" t="str">
            <v>COST OF SERVICES</v>
          </cell>
          <cell r="J1775" t="str">
            <v>COST OF SERVICES</v>
          </cell>
        </row>
        <row r="1776">
          <cell r="A1776" t="str">
            <v>X102008</v>
          </cell>
          <cell r="B1776" t="str">
            <v>Facility Mgt.- Hse Keepng &amp; allied serv.</v>
          </cell>
          <cell r="C1776" t="str">
            <v>INR</v>
          </cell>
          <cell r="D1776" t="str">
            <v>EXPENSES</v>
          </cell>
          <cell r="E1776" t="str">
            <v>INCOME STATEMENT</v>
          </cell>
          <cell r="F1776" t="str">
            <v/>
          </cell>
          <cell r="G1776" t="str">
            <v/>
          </cell>
          <cell r="H1776" t="str">
            <v>EXPENDITURE</v>
          </cell>
          <cell r="I1776" t="str">
            <v>COST OF SERVICES</v>
          </cell>
          <cell r="J1776" t="str">
            <v>COST OF SERVICES</v>
          </cell>
        </row>
        <row r="1777">
          <cell r="A1777" t="str">
            <v>X102009</v>
          </cell>
          <cell r="B1777" t="str">
            <v>Security Services</v>
          </cell>
          <cell r="C1777" t="str">
            <v>INR</v>
          </cell>
          <cell r="D1777" t="str">
            <v>EXPENSES</v>
          </cell>
          <cell r="E1777" t="str">
            <v>INCOME STATEMENT</v>
          </cell>
          <cell r="F1777" t="str">
            <v/>
          </cell>
          <cell r="G1777" t="str">
            <v/>
          </cell>
          <cell r="H1777" t="str">
            <v>EXPENDITURE</v>
          </cell>
          <cell r="I1777" t="str">
            <v>COST OF SERVICES</v>
          </cell>
          <cell r="J1777" t="str">
            <v>COST OF SERVICES</v>
          </cell>
        </row>
        <row r="1778">
          <cell r="A1778" t="str">
            <v>X102010</v>
          </cell>
          <cell r="B1778" t="str">
            <v>Security Expenses Ph-I,II,III</v>
          </cell>
          <cell r="C1778" t="str">
            <v>INR</v>
          </cell>
          <cell r="D1778" t="str">
            <v>EXPENSES</v>
          </cell>
          <cell r="E1778" t="str">
            <v>INCOME STATEMENT</v>
          </cell>
          <cell r="F1778" t="str">
            <v/>
          </cell>
          <cell r="G1778" t="str">
            <v/>
          </cell>
          <cell r="H1778" t="str">
            <v>EXPENDITURE</v>
          </cell>
          <cell r="I1778" t="str">
            <v>COST OF SERVICES</v>
          </cell>
          <cell r="J1778" t="str">
            <v>COST OF SERVICES</v>
          </cell>
        </row>
        <row r="1779">
          <cell r="A1779" t="str">
            <v>X102011</v>
          </cell>
          <cell r="B1779" t="str">
            <v>Security Expenses Ph-IV</v>
          </cell>
          <cell r="C1779" t="str">
            <v>INR</v>
          </cell>
          <cell r="D1779" t="str">
            <v>EXPENSES</v>
          </cell>
          <cell r="E1779" t="str">
            <v>INCOME STATEMENT</v>
          </cell>
          <cell r="F1779" t="str">
            <v/>
          </cell>
          <cell r="G1779" t="str">
            <v/>
          </cell>
          <cell r="H1779" t="str">
            <v>EXPENDITURE</v>
          </cell>
          <cell r="I1779" t="str">
            <v>COST OF SERVICES</v>
          </cell>
          <cell r="J1779" t="str">
            <v>COST OF SERVICES</v>
          </cell>
        </row>
        <row r="1780">
          <cell r="A1780" t="str">
            <v>X102012</v>
          </cell>
          <cell r="B1780" t="str">
            <v>H. Keeping &amp; Allied Services</v>
          </cell>
          <cell r="C1780" t="str">
            <v>INR</v>
          </cell>
          <cell r="D1780" t="str">
            <v>EXPENSES</v>
          </cell>
          <cell r="E1780" t="str">
            <v>INCOME STATEMENT</v>
          </cell>
          <cell r="F1780" t="str">
            <v/>
          </cell>
          <cell r="G1780" t="str">
            <v/>
          </cell>
          <cell r="H1780" t="str">
            <v>EXPENDITURE</v>
          </cell>
          <cell r="I1780" t="str">
            <v>COST OF SERVICES</v>
          </cell>
          <cell r="J1780" t="str">
            <v>COST OF SERVICES</v>
          </cell>
        </row>
        <row r="1781">
          <cell r="A1781" t="str">
            <v>X102013</v>
          </cell>
          <cell r="B1781" t="str">
            <v>Facade Trolley Agency</v>
          </cell>
          <cell r="C1781" t="str">
            <v>INR</v>
          </cell>
          <cell r="D1781" t="str">
            <v>EXPENSES</v>
          </cell>
          <cell r="E1781" t="str">
            <v>INCOME STATEMENT</v>
          </cell>
          <cell r="F1781" t="str">
            <v/>
          </cell>
          <cell r="G1781" t="str">
            <v/>
          </cell>
          <cell r="H1781" t="str">
            <v>EXPENDITURE</v>
          </cell>
          <cell r="I1781" t="str">
            <v>COST OF SERVICES</v>
          </cell>
          <cell r="J1781" t="str">
            <v>COST OF SERVICES</v>
          </cell>
        </row>
        <row r="1782">
          <cell r="A1782" t="str">
            <v>X102014</v>
          </cell>
          <cell r="B1782" t="str">
            <v>Marble &amp; Granite Polishing</v>
          </cell>
          <cell r="C1782" t="str">
            <v>INR</v>
          </cell>
          <cell r="D1782" t="str">
            <v>EXPENSES</v>
          </cell>
          <cell r="E1782" t="str">
            <v>INCOME STATEMENT</v>
          </cell>
          <cell r="F1782" t="str">
            <v/>
          </cell>
          <cell r="G1782" t="str">
            <v/>
          </cell>
          <cell r="H1782" t="str">
            <v>EXPENDITURE</v>
          </cell>
          <cell r="I1782" t="str">
            <v>COST OF SERVICES</v>
          </cell>
          <cell r="J1782" t="str">
            <v>COST OF SERVICES</v>
          </cell>
        </row>
        <row r="1783">
          <cell r="A1783" t="str">
            <v>X102015</v>
          </cell>
          <cell r="B1783" t="str">
            <v>Painting Work</v>
          </cell>
          <cell r="C1783" t="str">
            <v>INR</v>
          </cell>
          <cell r="D1783" t="str">
            <v>EXPENSES</v>
          </cell>
          <cell r="E1783" t="str">
            <v>INCOME STATEMENT</v>
          </cell>
          <cell r="F1783" t="str">
            <v/>
          </cell>
          <cell r="G1783" t="str">
            <v/>
          </cell>
          <cell r="H1783" t="str">
            <v>EXPENDITURE</v>
          </cell>
          <cell r="I1783" t="str">
            <v>COST OF SERVICES</v>
          </cell>
          <cell r="J1783" t="str">
            <v>COST OF SERVICES</v>
          </cell>
        </row>
        <row r="1784">
          <cell r="A1784" t="str">
            <v>X102016</v>
          </cell>
          <cell r="B1784" t="str">
            <v>Plumbing Services</v>
          </cell>
          <cell r="C1784" t="str">
            <v>INR</v>
          </cell>
          <cell r="D1784" t="str">
            <v>EXPENSES</v>
          </cell>
          <cell r="E1784" t="str">
            <v>INCOME STATEMENT</v>
          </cell>
          <cell r="F1784" t="str">
            <v/>
          </cell>
          <cell r="G1784" t="str">
            <v/>
          </cell>
          <cell r="H1784" t="str">
            <v>EXPENDITURE</v>
          </cell>
          <cell r="I1784" t="str">
            <v>COST OF SERVICES</v>
          </cell>
          <cell r="J1784" t="str">
            <v>COST OF SERVICES</v>
          </cell>
        </row>
        <row r="1785">
          <cell r="A1785" t="str">
            <v>X102017</v>
          </cell>
          <cell r="B1785" t="str">
            <v>Civil Work</v>
          </cell>
          <cell r="C1785" t="str">
            <v>INR</v>
          </cell>
          <cell r="D1785" t="str">
            <v>EXPENSES</v>
          </cell>
          <cell r="E1785" t="str">
            <v>INCOME STATEMENT</v>
          </cell>
          <cell r="F1785" t="str">
            <v/>
          </cell>
          <cell r="G1785" t="str">
            <v/>
          </cell>
          <cell r="H1785" t="str">
            <v>EXPENDITURE</v>
          </cell>
          <cell r="I1785" t="str">
            <v>COST OF SERVICES</v>
          </cell>
          <cell r="J1785" t="str">
            <v>COST OF SERVICES</v>
          </cell>
        </row>
        <row r="1786">
          <cell r="A1786" t="str">
            <v>X102018</v>
          </cell>
          <cell r="B1786" t="str">
            <v>Pest Control Services</v>
          </cell>
          <cell r="C1786" t="str">
            <v>INR</v>
          </cell>
          <cell r="D1786" t="str">
            <v>EXPENSES</v>
          </cell>
          <cell r="E1786" t="str">
            <v>INCOME STATEMENT</v>
          </cell>
          <cell r="F1786" t="str">
            <v/>
          </cell>
          <cell r="G1786" t="str">
            <v/>
          </cell>
          <cell r="H1786" t="str">
            <v>EXPENDITURE</v>
          </cell>
          <cell r="I1786" t="str">
            <v>COST OF SERVICES</v>
          </cell>
          <cell r="J1786" t="str">
            <v>COST OF SERVICES</v>
          </cell>
        </row>
        <row r="1787">
          <cell r="A1787" t="str">
            <v>X102019</v>
          </cell>
          <cell r="B1787" t="str">
            <v>Fire Fighting Services</v>
          </cell>
          <cell r="C1787" t="str">
            <v>INR</v>
          </cell>
          <cell r="D1787" t="str">
            <v>EXPENSES</v>
          </cell>
          <cell r="E1787" t="str">
            <v>INCOME STATEMENT</v>
          </cell>
          <cell r="F1787" t="str">
            <v/>
          </cell>
          <cell r="G1787" t="str">
            <v/>
          </cell>
          <cell r="H1787" t="str">
            <v>EXPENDITURE</v>
          </cell>
          <cell r="I1787" t="str">
            <v>COST OF SERVICES</v>
          </cell>
          <cell r="J1787" t="str">
            <v>COST OF SERVICES</v>
          </cell>
        </row>
        <row r="1788">
          <cell r="A1788" t="str">
            <v>X102020</v>
          </cell>
          <cell r="B1788" t="str">
            <v>Electrical Services</v>
          </cell>
          <cell r="C1788" t="str">
            <v>INR</v>
          </cell>
          <cell r="D1788" t="str">
            <v>EXPENSES</v>
          </cell>
          <cell r="E1788" t="str">
            <v>INCOME STATEMENT</v>
          </cell>
          <cell r="F1788" t="str">
            <v/>
          </cell>
          <cell r="G1788" t="str">
            <v/>
          </cell>
          <cell r="H1788" t="str">
            <v>EXPENDITURE</v>
          </cell>
          <cell r="I1788" t="str">
            <v>COST OF SERVICES</v>
          </cell>
          <cell r="J1788" t="str">
            <v>COST OF SERVICES</v>
          </cell>
        </row>
        <row r="1789">
          <cell r="A1789" t="str">
            <v>X102021</v>
          </cell>
          <cell r="B1789" t="str">
            <v>Electrical Panels / Lighting</v>
          </cell>
          <cell r="C1789" t="str">
            <v>INR</v>
          </cell>
          <cell r="D1789" t="str">
            <v>EXPENSES</v>
          </cell>
          <cell r="E1789" t="str">
            <v>INCOME STATEMENT</v>
          </cell>
          <cell r="F1789" t="str">
            <v/>
          </cell>
          <cell r="G1789" t="str">
            <v/>
          </cell>
          <cell r="H1789" t="str">
            <v>EXPENDITURE</v>
          </cell>
          <cell r="I1789" t="str">
            <v>COST OF SERVICES</v>
          </cell>
          <cell r="J1789" t="str">
            <v>COST OF SERVICES</v>
          </cell>
        </row>
        <row r="1790">
          <cell r="A1790" t="str">
            <v>X102022</v>
          </cell>
          <cell r="B1790" t="str">
            <v>H.Keeping - Common Area (Ext.)</v>
          </cell>
          <cell r="C1790" t="str">
            <v>INR</v>
          </cell>
          <cell r="D1790" t="str">
            <v>EXPENSES</v>
          </cell>
          <cell r="E1790" t="str">
            <v>INCOME STATEMENT</v>
          </cell>
          <cell r="F1790" t="str">
            <v/>
          </cell>
          <cell r="G1790" t="str">
            <v/>
          </cell>
          <cell r="H1790" t="str">
            <v>EXPENDITURE</v>
          </cell>
          <cell r="I1790" t="str">
            <v>COST OF SERVICES</v>
          </cell>
          <cell r="J1790" t="str">
            <v>COST OF SERVICES</v>
          </cell>
        </row>
        <row r="1791">
          <cell r="A1791" t="str">
            <v>X102023</v>
          </cell>
          <cell r="B1791" t="str">
            <v>Electrical Spares - Internet</v>
          </cell>
          <cell r="C1791" t="str">
            <v>INR</v>
          </cell>
          <cell r="D1791" t="str">
            <v>EXPENSES</v>
          </cell>
          <cell r="E1791" t="str">
            <v>INCOME STATEMENT</v>
          </cell>
          <cell r="F1791" t="str">
            <v/>
          </cell>
          <cell r="G1791" t="str">
            <v/>
          </cell>
          <cell r="H1791" t="str">
            <v>EXPENDITURE</v>
          </cell>
          <cell r="I1791" t="str">
            <v>COST OF SERVICES</v>
          </cell>
          <cell r="J1791" t="str">
            <v>COST OF SERVICES</v>
          </cell>
        </row>
        <row r="1792">
          <cell r="A1792" t="str">
            <v>X102024</v>
          </cell>
          <cell r="B1792" t="str">
            <v>Pay Channel Expenses</v>
          </cell>
          <cell r="C1792" t="str">
            <v>INR</v>
          </cell>
          <cell r="D1792" t="str">
            <v>EXPENSES</v>
          </cell>
          <cell r="E1792" t="str">
            <v>INCOME STATEMENT</v>
          </cell>
          <cell r="F1792" t="str">
            <v/>
          </cell>
          <cell r="G1792" t="str">
            <v/>
          </cell>
          <cell r="H1792" t="str">
            <v>EXPENDITURE</v>
          </cell>
          <cell r="I1792" t="str">
            <v>COST OF SERVICES</v>
          </cell>
          <cell r="J1792" t="str">
            <v>COST OF SERVICES</v>
          </cell>
        </row>
        <row r="1793">
          <cell r="A1793" t="str">
            <v>X102025</v>
          </cell>
          <cell r="B1793" t="str">
            <v>Cable Expenses</v>
          </cell>
          <cell r="C1793" t="str">
            <v>INR</v>
          </cell>
          <cell r="D1793" t="str">
            <v>EXPENSES</v>
          </cell>
          <cell r="E1793" t="str">
            <v>INCOME STATEMENT</v>
          </cell>
          <cell r="F1793" t="str">
            <v/>
          </cell>
          <cell r="G1793" t="str">
            <v/>
          </cell>
          <cell r="H1793" t="str">
            <v>EXPENDITURE</v>
          </cell>
          <cell r="I1793" t="str">
            <v>COST OF SERVICES</v>
          </cell>
          <cell r="J1793" t="str">
            <v>COST OF SERVICES</v>
          </cell>
        </row>
        <row r="1794">
          <cell r="A1794" t="str">
            <v>X102026</v>
          </cell>
          <cell r="B1794" t="str">
            <v>Cable Spares</v>
          </cell>
          <cell r="C1794" t="str">
            <v>INR</v>
          </cell>
          <cell r="D1794" t="str">
            <v>EXPENSES</v>
          </cell>
          <cell r="E1794" t="str">
            <v>INCOME STATEMENT</v>
          </cell>
          <cell r="F1794" t="str">
            <v/>
          </cell>
          <cell r="G1794" t="str">
            <v/>
          </cell>
          <cell r="H1794" t="str">
            <v>EXPENDITURE</v>
          </cell>
          <cell r="I1794" t="str">
            <v>COST OF SERVICES</v>
          </cell>
          <cell r="J1794" t="str">
            <v>COST OF SERVICES</v>
          </cell>
        </row>
        <row r="1795">
          <cell r="A1795" t="str">
            <v>X102027</v>
          </cell>
          <cell r="B1795" t="str">
            <v>Water Softner Plant Consumables</v>
          </cell>
          <cell r="C1795" t="str">
            <v>INR</v>
          </cell>
          <cell r="D1795" t="str">
            <v>EXPENSES</v>
          </cell>
          <cell r="E1795" t="str">
            <v>INCOME STATEMENT</v>
          </cell>
          <cell r="F1795" t="str">
            <v/>
          </cell>
          <cell r="G1795" t="str">
            <v/>
          </cell>
          <cell r="H1795" t="str">
            <v>EXPENDITURE</v>
          </cell>
          <cell r="I1795" t="str">
            <v>COST OF SERVICES</v>
          </cell>
          <cell r="J1795" t="str">
            <v>COST OF SERVICES</v>
          </cell>
        </row>
        <row r="1796">
          <cell r="A1796" t="str">
            <v>X102028</v>
          </cell>
          <cell r="B1796" t="str">
            <v>Fire Fighting Expenses- Building Srvices</v>
          </cell>
          <cell r="C1796" t="str">
            <v>INR</v>
          </cell>
          <cell r="D1796" t="str">
            <v>EXPENSES</v>
          </cell>
          <cell r="E1796" t="str">
            <v>INCOME STATEMENT</v>
          </cell>
          <cell r="F1796" t="str">
            <v/>
          </cell>
          <cell r="G1796" t="str">
            <v/>
          </cell>
          <cell r="H1796" t="str">
            <v>EXPENDITURE</v>
          </cell>
          <cell r="I1796" t="str">
            <v>COST OF SERVICES</v>
          </cell>
          <cell r="J1796" t="str">
            <v>COST OF SERVICES</v>
          </cell>
        </row>
        <row r="1797">
          <cell r="A1797" t="str">
            <v>X102029</v>
          </cell>
          <cell r="B1797" t="str">
            <v>Fire Fighting Expenses- Off Buil Srvices</v>
          </cell>
          <cell r="C1797" t="str">
            <v>INR</v>
          </cell>
          <cell r="D1797" t="str">
            <v>EXPENSES</v>
          </cell>
          <cell r="E1797" t="str">
            <v>INCOME STATEMENT</v>
          </cell>
          <cell r="F1797" t="str">
            <v/>
          </cell>
          <cell r="G1797" t="str">
            <v/>
          </cell>
          <cell r="H1797" t="str">
            <v>EXPENDITURE</v>
          </cell>
          <cell r="I1797" t="str">
            <v>COST OF SERVICES</v>
          </cell>
          <cell r="J1797" t="str">
            <v>COST OF SERVICES</v>
          </cell>
        </row>
        <row r="1798">
          <cell r="A1798" t="str">
            <v>X102030</v>
          </cell>
          <cell r="B1798" t="str">
            <v>Painting Consumables</v>
          </cell>
          <cell r="C1798" t="str">
            <v>INR</v>
          </cell>
          <cell r="D1798" t="str">
            <v>EXPENSES</v>
          </cell>
          <cell r="E1798" t="str">
            <v>INCOME STATEMENT</v>
          </cell>
          <cell r="F1798" t="str">
            <v/>
          </cell>
          <cell r="G1798" t="str">
            <v/>
          </cell>
          <cell r="H1798" t="str">
            <v>EXPENDITURE</v>
          </cell>
          <cell r="I1798" t="str">
            <v>COST OF SERVICES</v>
          </cell>
          <cell r="J1798" t="str">
            <v>COST OF SERVICES</v>
          </cell>
        </row>
        <row r="1799">
          <cell r="A1799" t="str">
            <v>X102031</v>
          </cell>
          <cell r="B1799" t="str">
            <v>H.V.A.C. Equipments A/C</v>
          </cell>
          <cell r="C1799" t="str">
            <v>INR</v>
          </cell>
          <cell r="D1799" t="str">
            <v>EXPENSES</v>
          </cell>
          <cell r="E1799" t="str">
            <v>INCOME STATEMENT</v>
          </cell>
          <cell r="F1799" t="str">
            <v/>
          </cell>
          <cell r="G1799" t="str">
            <v/>
          </cell>
          <cell r="H1799" t="str">
            <v>EXPENDITURE</v>
          </cell>
          <cell r="I1799" t="str">
            <v>COST OF SERVICES</v>
          </cell>
          <cell r="J1799" t="str">
            <v>COST OF SERVICES</v>
          </cell>
        </row>
        <row r="1800">
          <cell r="A1800" t="str">
            <v>X102032</v>
          </cell>
          <cell r="B1800" t="str">
            <v>Gen.-Upkeep Of City Ph-I,II,III</v>
          </cell>
          <cell r="C1800" t="str">
            <v>INR</v>
          </cell>
          <cell r="D1800" t="str">
            <v>EXPENSES</v>
          </cell>
          <cell r="E1800" t="str">
            <v>INCOME STATEMENT</v>
          </cell>
          <cell r="F1800" t="str">
            <v/>
          </cell>
          <cell r="G1800" t="str">
            <v/>
          </cell>
          <cell r="H1800" t="str">
            <v>EXPENDITURE</v>
          </cell>
          <cell r="I1800" t="str">
            <v>COST OF SERVICES</v>
          </cell>
          <cell r="J1800" t="str">
            <v>COST OF SERVICES</v>
          </cell>
        </row>
        <row r="1801">
          <cell r="A1801" t="str">
            <v>X102033</v>
          </cell>
          <cell r="B1801" t="str">
            <v>Gen.Upkeep Of City Ph-IV</v>
          </cell>
          <cell r="C1801" t="str">
            <v>INR</v>
          </cell>
          <cell r="D1801" t="str">
            <v>EXPENSES</v>
          </cell>
          <cell r="E1801" t="str">
            <v>INCOME STATEMENT</v>
          </cell>
          <cell r="F1801" t="str">
            <v/>
          </cell>
          <cell r="G1801" t="str">
            <v/>
          </cell>
          <cell r="H1801" t="str">
            <v>EXPENDITURE</v>
          </cell>
          <cell r="I1801" t="str">
            <v>COST OF SERVICES</v>
          </cell>
          <cell r="J1801" t="str">
            <v>COST OF SERVICES</v>
          </cell>
        </row>
        <row r="1802">
          <cell r="A1802" t="str">
            <v>X102034</v>
          </cell>
          <cell r="B1802" t="str">
            <v>Air Conditioning</v>
          </cell>
          <cell r="C1802" t="str">
            <v>INR</v>
          </cell>
          <cell r="D1802" t="str">
            <v>EXPENSES</v>
          </cell>
          <cell r="E1802" t="str">
            <v>INCOME STATEMENT</v>
          </cell>
          <cell r="F1802" t="str">
            <v/>
          </cell>
          <cell r="G1802" t="str">
            <v/>
          </cell>
          <cell r="H1802" t="str">
            <v>EXPENDITURE</v>
          </cell>
          <cell r="I1802" t="str">
            <v>COST OF SERVICES</v>
          </cell>
          <cell r="J1802" t="str">
            <v>COST OF SERVICES</v>
          </cell>
        </row>
        <row r="1803">
          <cell r="A1803" t="str">
            <v>X102035</v>
          </cell>
          <cell r="B1803" t="str">
            <v>Elevators</v>
          </cell>
          <cell r="C1803" t="str">
            <v>INR</v>
          </cell>
          <cell r="D1803" t="str">
            <v>EXPENSES</v>
          </cell>
          <cell r="E1803" t="str">
            <v>INCOME STATEMENT</v>
          </cell>
          <cell r="F1803" t="str">
            <v/>
          </cell>
          <cell r="G1803" t="str">
            <v/>
          </cell>
          <cell r="H1803" t="str">
            <v>EXPENDITURE</v>
          </cell>
          <cell r="I1803" t="str">
            <v>COST OF SERVICES</v>
          </cell>
          <cell r="J1803" t="str">
            <v>COST OF SERVICES</v>
          </cell>
        </row>
        <row r="1804">
          <cell r="A1804" t="str">
            <v>X102036</v>
          </cell>
          <cell r="B1804" t="str">
            <v>Generator Repair</v>
          </cell>
          <cell r="C1804" t="str">
            <v>INR</v>
          </cell>
          <cell r="D1804" t="str">
            <v>EXPENSES</v>
          </cell>
          <cell r="E1804" t="str">
            <v>INCOME STATEMENT</v>
          </cell>
          <cell r="F1804" t="str">
            <v/>
          </cell>
          <cell r="G1804" t="str">
            <v/>
          </cell>
          <cell r="H1804" t="str">
            <v>EXPENDITURE</v>
          </cell>
          <cell r="I1804" t="str">
            <v>COST OF SERVICES</v>
          </cell>
          <cell r="J1804" t="str">
            <v>COST OF SERVICES</v>
          </cell>
        </row>
        <row r="1805">
          <cell r="A1805" t="str">
            <v>X102037</v>
          </cell>
          <cell r="B1805" t="str">
            <v>Misc Jobs/ Services A/C</v>
          </cell>
          <cell r="C1805" t="str">
            <v>INR</v>
          </cell>
          <cell r="D1805" t="str">
            <v>EXPENSES</v>
          </cell>
          <cell r="E1805" t="str">
            <v>INCOME STATEMENT</v>
          </cell>
          <cell r="F1805" t="str">
            <v/>
          </cell>
          <cell r="G1805" t="str">
            <v/>
          </cell>
          <cell r="H1805" t="str">
            <v>EXPENDITURE</v>
          </cell>
          <cell r="I1805" t="str">
            <v>COST OF SERVICES</v>
          </cell>
          <cell r="J1805" t="str">
            <v>COST OF SERVICES</v>
          </cell>
        </row>
        <row r="1806">
          <cell r="A1806" t="str">
            <v>X102038</v>
          </cell>
          <cell r="B1806" t="str">
            <v>Others Misc. Contracts</v>
          </cell>
          <cell r="C1806" t="str">
            <v>INR</v>
          </cell>
          <cell r="D1806" t="str">
            <v>EXPENSES</v>
          </cell>
          <cell r="E1806" t="str">
            <v>INCOME STATEMENT</v>
          </cell>
          <cell r="F1806" t="str">
            <v/>
          </cell>
          <cell r="G1806" t="str">
            <v/>
          </cell>
          <cell r="H1806" t="str">
            <v>EXPENDITURE</v>
          </cell>
          <cell r="I1806" t="str">
            <v>COST OF SERVICES</v>
          </cell>
          <cell r="J1806" t="str">
            <v>COST OF SERVICES</v>
          </cell>
        </row>
        <row r="1807">
          <cell r="A1807" t="str">
            <v>X102039</v>
          </cell>
          <cell r="B1807" t="str">
            <v>Contract Without Materials</v>
          </cell>
          <cell r="C1807" t="str">
            <v>INR</v>
          </cell>
          <cell r="D1807" t="str">
            <v>EXPENSES</v>
          </cell>
          <cell r="E1807" t="str">
            <v>INCOME STATEMENT</v>
          </cell>
          <cell r="F1807" t="str">
            <v/>
          </cell>
          <cell r="G1807" t="str">
            <v/>
          </cell>
          <cell r="H1807" t="str">
            <v>EXPENDITURE</v>
          </cell>
          <cell r="I1807" t="str">
            <v>COST OF SERVICES</v>
          </cell>
          <cell r="J1807" t="str">
            <v>COST OF SERVICES</v>
          </cell>
        </row>
        <row r="1808">
          <cell r="A1808" t="str">
            <v>X102040</v>
          </cell>
          <cell r="B1808" t="str">
            <v>Works Contract</v>
          </cell>
          <cell r="C1808" t="str">
            <v>INR</v>
          </cell>
          <cell r="D1808" t="str">
            <v>EXPENSES</v>
          </cell>
          <cell r="E1808" t="str">
            <v>INCOME STATEMENT</v>
          </cell>
          <cell r="F1808" t="str">
            <v/>
          </cell>
          <cell r="G1808" t="str">
            <v/>
          </cell>
          <cell r="H1808" t="str">
            <v>EXPENDITURE</v>
          </cell>
          <cell r="I1808" t="str">
            <v>COST OF SERVICES</v>
          </cell>
          <cell r="J1808" t="str">
            <v>COST OF SERVICES</v>
          </cell>
        </row>
        <row r="1809">
          <cell r="A1809" t="str">
            <v>X102041</v>
          </cell>
          <cell r="B1809" t="str">
            <v>Work Pending Certification</v>
          </cell>
          <cell r="C1809" t="str">
            <v>INR</v>
          </cell>
          <cell r="D1809" t="str">
            <v>EXPENSES</v>
          </cell>
          <cell r="E1809" t="str">
            <v>INCOME STATEMENT</v>
          </cell>
          <cell r="F1809" t="str">
            <v/>
          </cell>
          <cell r="G1809" t="str">
            <v/>
          </cell>
          <cell r="H1809" t="str">
            <v>EXPENDITURE</v>
          </cell>
          <cell r="I1809" t="str">
            <v>COST OF SERVICES</v>
          </cell>
          <cell r="J1809" t="str">
            <v>COST OF SERVICES</v>
          </cell>
        </row>
        <row r="1810">
          <cell r="A1810" t="str">
            <v>X102042</v>
          </cell>
          <cell r="B1810" t="str">
            <v>Fire Fighting Spares</v>
          </cell>
          <cell r="C1810" t="str">
            <v>INR</v>
          </cell>
          <cell r="D1810" t="str">
            <v>EXPENSES</v>
          </cell>
          <cell r="E1810" t="str">
            <v>INCOME STATEMENT</v>
          </cell>
          <cell r="F1810" t="str">
            <v/>
          </cell>
          <cell r="G1810" t="str">
            <v/>
          </cell>
          <cell r="H1810" t="str">
            <v>EXPENDITURE</v>
          </cell>
          <cell r="I1810" t="str">
            <v>COST OF SERVICES</v>
          </cell>
          <cell r="J1810" t="str">
            <v>COST OF SERVICES</v>
          </cell>
        </row>
        <row r="1811">
          <cell r="A1811" t="str">
            <v>X102043</v>
          </cell>
          <cell r="B1811" t="str">
            <v>Elevator Spares</v>
          </cell>
          <cell r="C1811" t="str">
            <v>INR</v>
          </cell>
          <cell r="D1811" t="str">
            <v>EXPENSES</v>
          </cell>
          <cell r="E1811" t="str">
            <v>INCOME STATEMENT</v>
          </cell>
          <cell r="F1811" t="str">
            <v/>
          </cell>
          <cell r="G1811" t="str">
            <v/>
          </cell>
          <cell r="H1811" t="str">
            <v>EXPENDITURE</v>
          </cell>
          <cell r="I1811" t="str">
            <v>COST OF SERVICES</v>
          </cell>
          <cell r="J1811" t="str">
            <v>COST OF SERVICES</v>
          </cell>
        </row>
        <row r="1812">
          <cell r="A1812" t="str">
            <v>X103001</v>
          </cell>
          <cell r="B1812" t="str">
            <v>Cost of Power / Gas generation</v>
          </cell>
          <cell r="C1812" t="str">
            <v>INR</v>
          </cell>
          <cell r="D1812" t="str">
            <v>EXPENSES</v>
          </cell>
          <cell r="E1812" t="str">
            <v>INCOME STATEMENT</v>
          </cell>
          <cell r="F1812" t="str">
            <v/>
          </cell>
          <cell r="G1812" t="str">
            <v/>
          </cell>
          <cell r="H1812" t="str">
            <v>EXPENDITURE</v>
          </cell>
          <cell r="I1812" t="str">
            <v>COST OF SERVICES</v>
          </cell>
          <cell r="J1812" t="str">
            <v>COST OF SERVICES</v>
          </cell>
        </row>
        <row r="1813">
          <cell r="A1813" t="str">
            <v>X104001</v>
          </cell>
          <cell r="B1813" t="str">
            <v>Cost of Cable Operations</v>
          </cell>
          <cell r="C1813" t="str">
            <v>INR</v>
          </cell>
          <cell r="D1813" t="str">
            <v>EXPENSES</v>
          </cell>
          <cell r="E1813" t="str">
            <v>INCOME STATEMENT</v>
          </cell>
          <cell r="F1813" t="str">
            <v/>
          </cell>
          <cell r="G1813" t="str">
            <v/>
          </cell>
          <cell r="H1813" t="str">
            <v>EXPENDITURE</v>
          </cell>
          <cell r="I1813" t="str">
            <v>COST OF SERVICES</v>
          </cell>
          <cell r="J1813" t="str">
            <v>COST OF SERVICES</v>
          </cell>
        </row>
        <row r="1814">
          <cell r="A1814" t="str">
            <v>X104101</v>
          </cell>
          <cell r="B1814" t="str">
            <v>Cable Maintenance Expenses</v>
          </cell>
          <cell r="C1814" t="str">
            <v>INR</v>
          </cell>
          <cell r="D1814" t="str">
            <v>EXPENSES</v>
          </cell>
          <cell r="E1814" t="str">
            <v>INCOME STATEMENT</v>
          </cell>
          <cell r="F1814" t="str">
            <v/>
          </cell>
          <cell r="G1814" t="str">
            <v/>
          </cell>
          <cell r="H1814" t="str">
            <v>EXPENDITURE</v>
          </cell>
          <cell r="I1814" t="str">
            <v>COST OF SERVICES</v>
          </cell>
          <cell r="J1814" t="str">
            <v>COST OF SERVICES</v>
          </cell>
        </row>
        <row r="1815">
          <cell r="A1815" t="str">
            <v>X104201</v>
          </cell>
          <cell r="B1815" t="str">
            <v>Cost of Cinema Operations.</v>
          </cell>
          <cell r="C1815" t="str">
            <v>INR</v>
          </cell>
          <cell r="D1815" t="str">
            <v>EXPENSES</v>
          </cell>
          <cell r="E1815" t="str">
            <v>INCOME STATEMENT</v>
          </cell>
          <cell r="F1815" t="str">
            <v/>
          </cell>
          <cell r="G1815" t="str">
            <v/>
          </cell>
          <cell r="H1815" t="str">
            <v>EXPENDITURE</v>
          </cell>
          <cell r="I1815" t="str">
            <v>COST OF SERVICES</v>
          </cell>
          <cell r="J1815" t="str">
            <v>COST OF SERVICES</v>
          </cell>
        </row>
        <row r="1816">
          <cell r="A1816" t="str">
            <v>X104202</v>
          </cell>
          <cell r="B1816" t="str">
            <v>Commission for Programming</v>
          </cell>
          <cell r="C1816" t="str">
            <v>INR</v>
          </cell>
          <cell r="D1816" t="str">
            <v>EXPENSES</v>
          </cell>
          <cell r="E1816" t="str">
            <v>INCOME STATEMENT</v>
          </cell>
          <cell r="F1816" t="str">
            <v/>
          </cell>
          <cell r="G1816" t="str">
            <v/>
          </cell>
          <cell r="H1816" t="str">
            <v>EXPENDITURE</v>
          </cell>
          <cell r="I1816" t="str">
            <v>COST OF SERVICES</v>
          </cell>
          <cell r="J1816" t="str">
            <v>COST OF SERVICES</v>
          </cell>
        </row>
        <row r="1817">
          <cell r="A1817" t="str">
            <v>X104203</v>
          </cell>
          <cell r="B1817" t="str">
            <v>Film Hire Charges</v>
          </cell>
          <cell r="C1817" t="str">
            <v>INR</v>
          </cell>
          <cell r="D1817" t="str">
            <v>EXPENSES</v>
          </cell>
          <cell r="E1817" t="str">
            <v>INCOME STATEMENT</v>
          </cell>
          <cell r="F1817" t="str">
            <v/>
          </cell>
          <cell r="G1817" t="str">
            <v/>
          </cell>
          <cell r="H1817" t="str">
            <v>EXPENDITURE</v>
          </cell>
          <cell r="I1817" t="str">
            <v>COST OF SERVICES</v>
          </cell>
          <cell r="J1817" t="str">
            <v>COST OF SERVICES</v>
          </cell>
        </row>
        <row r="1818">
          <cell r="A1818" t="str">
            <v>X104204</v>
          </cell>
          <cell r="B1818" t="str">
            <v>Print Cost</v>
          </cell>
          <cell r="C1818" t="str">
            <v>INR</v>
          </cell>
          <cell r="D1818" t="str">
            <v>EXPENSES</v>
          </cell>
          <cell r="E1818" t="str">
            <v>INCOME STATEMENT</v>
          </cell>
          <cell r="F1818" t="str">
            <v/>
          </cell>
          <cell r="G1818" t="str">
            <v/>
          </cell>
          <cell r="H1818" t="str">
            <v>EXPENDITURE</v>
          </cell>
          <cell r="I1818" t="str">
            <v>COST OF SERVICES</v>
          </cell>
          <cell r="J1818" t="str">
            <v>COST OF SERVICES</v>
          </cell>
        </row>
        <row r="1819">
          <cell r="A1819" t="str">
            <v>X104301</v>
          </cell>
          <cell r="B1819" t="str">
            <v>Cost of Golf course Operations</v>
          </cell>
          <cell r="C1819" t="str">
            <v>INR</v>
          </cell>
          <cell r="D1819" t="str">
            <v>EXPENSES</v>
          </cell>
          <cell r="E1819" t="str">
            <v>INCOME STATEMENT</v>
          </cell>
          <cell r="F1819" t="str">
            <v/>
          </cell>
          <cell r="G1819" t="str">
            <v/>
          </cell>
          <cell r="H1819" t="str">
            <v>EXPENDITURE</v>
          </cell>
          <cell r="I1819" t="str">
            <v>COST OF SERVICES</v>
          </cell>
          <cell r="J1819" t="str">
            <v>COST OF SERVICES</v>
          </cell>
        </row>
        <row r="1820">
          <cell r="A1820" t="str">
            <v>X104401</v>
          </cell>
          <cell r="B1820" t="str">
            <v>Cost of Club Operations.</v>
          </cell>
          <cell r="C1820" t="str">
            <v>INR</v>
          </cell>
          <cell r="D1820" t="str">
            <v>EXPENSES</v>
          </cell>
          <cell r="E1820" t="str">
            <v>INCOME STATEMENT</v>
          </cell>
          <cell r="F1820" t="str">
            <v/>
          </cell>
          <cell r="G1820" t="str">
            <v/>
          </cell>
          <cell r="H1820" t="str">
            <v>EXPENDITURE</v>
          </cell>
          <cell r="I1820" t="str">
            <v>COST OF SERVICES</v>
          </cell>
          <cell r="J1820" t="str">
            <v>COST OF SERVICES</v>
          </cell>
        </row>
        <row r="1821">
          <cell r="A1821" t="str">
            <v>X104402</v>
          </cell>
          <cell r="B1821" t="str">
            <v>Bar running expenses</v>
          </cell>
          <cell r="C1821" t="str">
            <v>INR</v>
          </cell>
          <cell r="D1821" t="str">
            <v>EXPENSES</v>
          </cell>
          <cell r="E1821" t="str">
            <v>INCOME STATEMENT</v>
          </cell>
          <cell r="F1821" t="str">
            <v/>
          </cell>
          <cell r="G1821" t="str">
            <v/>
          </cell>
          <cell r="H1821" t="str">
            <v>EXPENDITURE</v>
          </cell>
          <cell r="I1821" t="str">
            <v>COST OF SERVICES</v>
          </cell>
          <cell r="J1821" t="str">
            <v>COST OF SERVICES</v>
          </cell>
        </row>
        <row r="1822">
          <cell r="A1822" t="str">
            <v>X104403</v>
          </cell>
          <cell r="B1822" t="str">
            <v>food and beverage expenses</v>
          </cell>
          <cell r="C1822" t="str">
            <v>INR</v>
          </cell>
          <cell r="D1822" t="str">
            <v>EXPENSES</v>
          </cell>
          <cell r="E1822" t="str">
            <v>INCOME STATEMENT</v>
          </cell>
          <cell r="F1822" t="str">
            <v/>
          </cell>
          <cell r="G1822" t="str">
            <v/>
          </cell>
          <cell r="H1822" t="str">
            <v>EXPENDITURE</v>
          </cell>
          <cell r="I1822" t="str">
            <v>COST OF SERVICES</v>
          </cell>
          <cell r="J1822" t="str">
            <v>COST OF SERVICES</v>
          </cell>
        </row>
        <row r="1823">
          <cell r="A1823" t="str">
            <v>X104404</v>
          </cell>
          <cell r="B1823" t="str">
            <v>F&amp;B Consumables</v>
          </cell>
          <cell r="C1823" t="str">
            <v>INR</v>
          </cell>
          <cell r="D1823" t="str">
            <v>EXPENSES</v>
          </cell>
          <cell r="E1823" t="str">
            <v>INCOME STATEMENT</v>
          </cell>
          <cell r="F1823" t="str">
            <v/>
          </cell>
          <cell r="G1823" t="str">
            <v/>
          </cell>
          <cell r="H1823" t="str">
            <v>EXPENDITURE</v>
          </cell>
          <cell r="I1823" t="str">
            <v>COST OF SERVICES</v>
          </cell>
          <cell r="J1823" t="str">
            <v>COST OF SERVICES</v>
          </cell>
        </row>
        <row r="1824">
          <cell r="A1824" t="str">
            <v>X104501</v>
          </cell>
          <cell r="B1824" t="str">
            <v>Cost of Food Court / kisok.</v>
          </cell>
          <cell r="C1824" t="str">
            <v>INR</v>
          </cell>
          <cell r="D1824" t="str">
            <v>EXPENSES</v>
          </cell>
          <cell r="E1824" t="str">
            <v>INCOME STATEMENT</v>
          </cell>
          <cell r="F1824" t="str">
            <v/>
          </cell>
          <cell r="G1824" t="str">
            <v/>
          </cell>
          <cell r="H1824" t="str">
            <v>EXPENDITURE</v>
          </cell>
          <cell r="I1824" t="str">
            <v>COST OF SERVICES</v>
          </cell>
          <cell r="J1824" t="str">
            <v>COST OF SERVICES</v>
          </cell>
        </row>
        <row r="1825">
          <cell r="A1825" t="str">
            <v>X201001</v>
          </cell>
          <cell r="B1825" t="str">
            <v>Salaries and wages (regular)</v>
          </cell>
          <cell r="C1825" t="str">
            <v>INR</v>
          </cell>
          <cell r="D1825" t="str">
            <v>EXPENSES</v>
          </cell>
          <cell r="E1825" t="str">
            <v>INCOME STATEMENT</v>
          </cell>
          <cell r="F1825" t="str">
            <v/>
          </cell>
          <cell r="G1825" t="str">
            <v/>
          </cell>
          <cell r="H1825" t="str">
            <v>EXPENDITURE</v>
          </cell>
          <cell r="I1825" t="str">
            <v>EMPLOYEE COST</v>
          </cell>
          <cell r="J1825" t="str">
            <v>SALARIES AND WAGES</v>
          </cell>
        </row>
        <row r="1826">
          <cell r="A1826" t="str">
            <v>X201002</v>
          </cell>
          <cell r="B1826" t="str">
            <v>Conveyance Allowance</v>
          </cell>
          <cell r="C1826" t="str">
            <v>INR</v>
          </cell>
          <cell r="D1826" t="str">
            <v>EXPENSES</v>
          </cell>
          <cell r="E1826" t="str">
            <v>INCOME STATEMENT</v>
          </cell>
          <cell r="F1826" t="str">
            <v/>
          </cell>
          <cell r="G1826" t="str">
            <v/>
          </cell>
          <cell r="H1826" t="str">
            <v>EXPENDITURE</v>
          </cell>
          <cell r="I1826" t="str">
            <v>EMPLOYEE COST</v>
          </cell>
          <cell r="J1826" t="str">
            <v>SALARIES AND WAGES</v>
          </cell>
        </row>
        <row r="1827">
          <cell r="A1827" t="str">
            <v>X201003</v>
          </cell>
          <cell r="B1827" t="str">
            <v>Medical Allowance</v>
          </cell>
          <cell r="C1827" t="str">
            <v>INR</v>
          </cell>
          <cell r="D1827" t="str">
            <v>EXPENSES</v>
          </cell>
          <cell r="E1827" t="str">
            <v>INCOME STATEMENT</v>
          </cell>
          <cell r="F1827" t="str">
            <v/>
          </cell>
          <cell r="G1827" t="str">
            <v/>
          </cell>
          <cell r="H1827" t="str">
            <v>EXPENDITURE</v>
          </cell>
          <cell r="I1827" t="str">
            <v>EMPLOYEE COST</v>
          </cell>
          <cell r="J1827" t="str">
            <v>SALARIES AND WAGES</v>
          </cell>
        </row>
        <row r="1828">
          <cell r="A1828" t="str">
            <v>X201004</v>
          </cell>
          <cell r="B1828" t="str">
            <v>Project Allowance</v>
          </cell>
          <cell r="C1828" t="str">
            <v>INR</v>
          </cell>
          <cell r="D1828" t="str">
            <v>EXPENSES</v>
          </cell>
          <cell r="E1828" t="str">
            <v>INCOME STATEMENT</v>
          </cell>
          <cell r="F1828" t="str">
            <v/>
          </cell>
          <cell r="G1828" t="str">
            <v/>
          </cell>
          <cell r="H1828" t="str">
            <v>EXPENDITURE</v>
          </cell>
          <cell r="I1828" t="str">
            <v>EMPLOYEE COST</v>
          </cell>
          <cell r="J1828" t="str">
            <v>SALARIES AND WAGES</v>
          </cell>
        </row>
        <row r="1829">
          <cell r="A1829" t="str">
            <v>X201005</v>
          </cell>
          <cell r="B1829" t="str">
            <v>Performance Bonus</v>
          </cell>
          <cell r="C1829" t="str">
            <v>INR</v>
          </cell>
          <cell r="D1829" t="str">
            <v>EXPENSES</v>
          </cell>
          <cell r="E1829" t="str">
            <v>INCOME STATEMENT</v>
          </cell>
          <cell r="F1829" t="str">
            <v/>
          </cell>
          <cell r="G1829" t="str">
            <v/>
          </cell>
          <cell r="H1829" t="str">
            <v>EXPENDITURE</v>
          </cell>
          <cell r="I1829" t="str">
            <v>EMPLOYEE COST</v>
          </cell>
          <cell r="J1829" t="str">
            <v>SALARIES AND WAGES</v>
          </cell>
        </row>
        <row r="1830">
          <cell r="A1830" t="str">
            <v>X201006</v>
          </cell>
          <cell r="B1830" t="str">
            <v>Personal Allowance</v>
          </cell>
          <cell r="C1830" t="str">
            <v>INR</v>
          </cell>
          <cell r="D1830" t="str">
            <v>EXPENSES</v>
          </cell>
          <cell r="E1830" t="str">
            <v>INCOME STATEMENT</v>
          </cell>
          <cell r="F1830" t="str">
            <v/>
          </cell>
          <cell r="G1830" t="str">
            <v/>
          </cell>
          <cell r="H1830" t="str">
            <v>EXPENDITURE</v>
          </cell>
          <cell r="I1830" t="str">
            <v>EMPLOYEE COST</v>
          </cell>
          <cell r="J1830" t="str">
            <v>SALARIES AND WAGES</v>
          </cell>
        </row>
        <row r="1831">
          <cell r="A1831" t="str">
            <v>X201007</v>
          </cell>
          <cell r="B1831" t="str">
            <v>House Rent Allowance</v>
          </cell>
          <cell r="C1831" t="str">
            <v>INR</v>
          </cell>
          <cell r="D1831" t="str">
            <v>EXPENSES</v>
          </cell>
          <cell r="E1831" t="str">
            <v>INCOME STATEMENT</v>
          </cell>
          <cell r="F1831" t="str">
            <v/>
          </cell>
          <cell r="G1831" t="str">
            <v/>
          </cell>
          <cell r="H1831" t="str">
            <v>EXPENDITURE</v>
          </cell>
          <cell r="I1831" t="str">
            <v>EMPLOYEE COST</v>
          </cell>
          <cell r="J1831" t="str">
            <v>SALARIES AND WAGES</v>
          </cell>
        </row>
        <row r="1832">
          <cell r="A1832" t="str">
            <v>X201008</v>
          </cell>
          <cell r="B1832" t="str">
            <v>Notice Pay</v>
          </cell>
          <cell r="C1832" t="str">
            <v>INR</v>
          </cell>
          <cell r="D1832" t="str">
            <v>EXPENSES</v>
          </cell>
          <cell r="E1832" t="str">
            <v>INCOME STATEMENT</v>
          </cell>
          <cell r="F1832" t="str">
            <v/>
          </cell>
          <cell r="G1832" t="str">
            <v/>
          </cell>
          <cell r="H1832" t="str">
            <v>EXPENDITURE</v>
          </cell>
          <cell r="I1832" t="str">
            <v>EMPLOYEE COST</v>
          </cell>
          <cell r="J1832" t="str">
            <v>SALARIES AND WAGES</v>
          </cell>
        </row>
        <row r="1833">
          <cell r="A1833" t="str">
            <v>X201009</v>
          </cell>
          <cell r="B1833" t="str">
            <v>Special Allowance</v>
          </cell>
          <cell r="C1833" t="str">
            <v>INR</v>
          </cell>
          <cell r="D1833" t="str">
            <v>EXPENSES</v>
          </cell>
          <cell r="E1833" t="str">
            <v>INCOME STATEMENT</v>
          </cell>
          <cell r="F1833" t="str">
            <v/>
          </cell>
          <cell r="G1833" t="str">
            <v/>
          </cell>
          <cell r="H1833" t="str">
            <v>EXPENDITURE</v>
          </cell>
          <cell r="I1833" t="str">
            <v>EMPLOYEE COST</v>
          </cell>
          <cell r="J1833" t="str">
            <v>SALARIES AND WAGES</v>
          </cell>
        </row>
        <row r="1834">
          <cell r="A1834" t="str">
            <v>X201010</v>
          </cell>
          <cell r="B1834" t="str">
            <v>Bonus</v>
          </cell>
          <cell r="C1834" t="str">
            <v>INR</v>
          </cell>
          <cell r="D1834" t="str">
            <v>EXPENSES</v>
          </cell>
          <cell r="E1834" t="str">
            <v>INCOME STATEMENT</v>
          </cell>
          <cell r="F1834" t="str">
            <v/>
          </cell>
          <cell r="G1834" t="str">
            <v/>
          </cell>
          <cell r="H1834" t="str">
            <v>EXPENDITURE</v>
          </cell>
          <cell r="I1834" t="str">
            <v>EMPLOYEE COST</v>
          </cell>
          <cell r="J1834" t="str">
            <v>SALARIES AND WAGES</v>
          </cell>
        </row>
        <row r="1835">
          <cell r="A1835" t="str">
            <v>X201011</v>
          </cell>
          <cell r="B1835" t="str">
            <v>Driver'S Salary</v>
          </cell>
          <cell r="C1835" t="str">
            <v>INR</v>
          </cell>
          <cell r="D1835" t="str">
            <v>EXPENSES</v>
          </cell>
          <cell r="E1835" t="str">
            <v>INCOME STATEMENT</v>
          </cell>
          <cell r="F1835" t="str">
            <v/>
          </cell>
          <cell r="G1835" t="str">
            <v/>
          </cell>
          <cell r="H1835" t="str">
            <v>EXPENDITURE</v>
          </cell>
          <cell r="I1835" t="str">
            <v>EMPLOYEE COST</v>
          </cell>
          <cell r="J1835" t="str">
            <v>SALARIES AND WAGES</v>
          </cell>
        </row>
        <row r="1836">
          <cell r="A1836" t="str">
            <v>X201012</v>
          </cell>
          <cell r="B1836" t="str">
            <v>Utility Allowance</v>
          </cell>
          <cell r="C1836" t="str">
            <v>INR</v>
          </cell>
          <cell r="D1836" t="str">
            <v>EXPENSES</v>
          </cell>
          <cell r="E1836" t="str">
            <v>INCOME STATEMENT</v>
          </cell>
          <cell r="F1836" t="str">
            <v/>
          </cell>
          <cell r="G1836" t="str">
            <v/>
          </cell>
          <cell r="H1836" t="str">
            <v>EXPENDITURE</v>
          </cell>
          <cell r="I1836" t="str">
            <v>EMPLOYEE COST</v>
          </cell>
          <cell r="J1836" t="str">
            <v>SALARIES AND WAGES</v>
          </cell>
        </row>
        <row r="1837">
          <cell r="A1837" t="str">
            <v>X201013</v>
          </cell>
          <cell r="B1837" t="str">
            <v>Washing Allowance</v>
          </cell>
          <cell r="C1837" t="str">
            <v>INR</v>
          </cell>
          <cell r="D1837" t="str">
            <v>EXPENSES</v>
          </cell>
          <cell r="E1837" t="str">
            <v>INCOME STATEMENT</v>
          </cell>
          <cell r="F1837" t="str">
            <v/>
          </cell>
          <cell r="G1837" t="str">
            <v/>
          </cell>
          <cell r="H1837" t="str">
            <v>EXPENDITURE</v>
          </cell>
          <cell r="I1837" t="str">
            <v>EMPLOYEE COST</v>
          </cell>
          <cell r="J1837" t="str">
            <v>SALARIES AND WAGES</v>
          </cell>
        </row>
        <row r="1838">
          <cell r="A1838" t="str">
            <v>X201014</v>
          </cell>
          <cell r="B1838" t="str">
            <v>Entertainment Allowance</v>
          </cell>
          <cell r="C1838" t="str">
            <v>INR</v>
          </cell>
          <cell r="D1838" t="str">
            <v>EXPENSES</v>
          </cell>
          <cell r="E1838" t="str">
            <v>INCOME STATEMENT</v>
          </cell>
          <cell r="F1838" t="str">
            <v/>
          </cell>
          <cell r="G1838" t="str">
            <v/>
          </cell>
          <cell r="H1838" t="str">
            <v>EXPENDITURE</v>
          </cell>
          <cell r="I1838" t="str">
            <v>EMPLOYEE COST</v>
          </cell>
          <cell r="J1838" t="str">
            <v>SALARIES AND WAGES</v>
          </cell>
        </row>
        <row r="1839">
          <cell r="A1839" t="str">
            <v>X201015</v>
          </cell>
          <cell r="B1839" t="str">
            <v>Ex-Gratia Paid</v>
          </cell>
          <cell r="C1839" t="str">
            <v>INR</v>
          </cell>
          <cell r="D1839" t="str">
            <v>EXPENSES</v>
          </cell>
          <cell r="E1839" t="str">
            <v>INCOME STATEMENT</v>
          </cell>
          <cell r="F1839" t="str">
            <v/>
          </cell>
          <cell r="G1839" t="str">
            <v/>
          </cell>
          <cell r="H1839" t="str">
            <v>EXPENDITURE</v>
          </cell>
          <cell r="I1839" t="str">
            <v>EMPLOYEE COST</v>
          </cell>
          <cell r="J1839" t="str">
            <v>SALARIES AND WAGES</v>
          </cell>
        </row>
        <row r="1840">
          <cell r="A1840" t="str">
            <v>X201016</v>
          </cell>
          <cell r="B1840" t="str">
            <v>Wages- Contractual Staff</v>
          </cell>
          <cell r="C1840" t="str">
            <v>INR</v>
          </cell>
          <cell r="D1840" t="str">
            <v>EXPENSES</v>
          </cell>
          <cell r="E1840" t="str">
            <v>INCOME STATEMENT</v>
          </cell>
          <cell r="F1840" t="str">
            <v/>
          </cell>
          <cell r="G1840" t="str">
            <v/>
          </cell>
          <cell r="H1840" t="str">
            <v>EXPENDITURE</v>
          </cell>
          <cell r="I1840" t="str">
            <v>EMPLOYEE COST</v>
          </cell>
          <cell r="J1840" t="str">
            <v>SALARIES AND WAGES</v>
          </cell>
        </row>
        <row r="1841">
          <cell r="A1841" t="str">
            <v>X201017</v>
          </cell>
          <cell r="B1841" t="str">
            <v>Directors Remuneration</v>
          </cell>
          <cell r="C1841" t="str">
            <v>INR</v>
          </cell>
          <cell r="D1841" t="str">
            <v>EXPENSES</v>
          </cell>
          <cell r="E1841" t="str">
            <v>INCOME STATEMENT</v>
          </cell>
          <cell r="F1841" t="str">
            <v/>
          </cell>
          <cell r="G1841" t="str">
            <v/>
          </cell>
          <cell r="H1841" t="str">
            <v>EXPENDITURE</v>
          </cell>
          <cell r="I1841" t="str">
            <v>EMPLOYEE COST</v>
          </cell>
          <cell r="J1841" t="str">
            <v>SALARIES AND WAGES</v>
          </cell>
        </row>
        <row r="1842">
          <cell r="A1842" t="str">
            <v>X201018</v>
          </cell>
          <cell r="B1842" t="str">
            <v>Directors Remuneration- K P Singh</v>
          </cell>
          <cell r="C1842" t="str">
            <v>INR</v>
          </cell>
          <cell r="D1842" t="str">
            <v>EXPENSES</v>
          </cell>
          <cell r="E1842" t="str">
            <v>INCOME STATEMENT</v>
          </cell>
          <cell r="F1842" t="str">
            <v/>
          </cell>
          <cell r="G1842" t="str">
            <v/>
          </cell>
          <cell r="H1842" t="str">
            <v>EXPENDITURE</v>
          </cell>
          <cell r="I1842" t="str">
            <v>EMPLOYEE COST</v>
          </cell>
          <cell r="J1842" t="str">
            <v>SALARIES AND WAGES</v>
          </cell>
        </row>
        <row r="1843">
          <cell r="A1843" t="str">
            <v>X201019</v>
          </cell>
          <cell r="B1843" t="str">
            <v>Directors Remuneration- Rajiv Singh</v>
          </cell>
          <cell r="C1843" t="str">
            <v>INR</v>
          </cell>
          <cell r="D1843" t="str">
            <v>EXPENSES</v>
          </cell>
          <cell r="E1843" t="str">
            <v>INCOME STATEMENT</v>
          </cell>
          <cell r="F1843" t="str">
            <v/>
          </cell>
          <cell r="G1843" t="str">
            <v/>
          </cell>
          <cell r="H1843" t="str">
            <v>EXPENDITURE</v>
          </cell>
          <cell r="I1843" t="str">
            <v>EMPLOYEE COST</v>
          </cell>
          <cell r="J1843" t="str">
            <v>SALARIES AND WAGES</v>
          </cell>
        </row>
        <row r="1844">
          <cell r="A1844" t="str">
            <v>X201020</v>
          </cell>
          <cell r="B1844" t="str">
            <v>Directors Remuneration- Pia Singh</v>
          </cell>
          <cell r="C1844" t="str">
            <v>INR</v>
          </cell>
          <cell r="D1844" t="str">
            <v>EXPENSES</v>
          </cell>
          <cell r="E1844" t="str">
            <v>INCOME STATEMENT</v>
          </cell>
          <cell r="F1844" t="str">
            <v/>
          </cell>
          <cell r="G1844" t="str">
            <v/>
          </cell>
          <cell r="H1844" t="str">
            <v>EXPENDITURE</v>
          </cell>
          <cell r="I1844" t="str">
            <v>EMPLOYEE COST</v>
          </cell>
          <cell r="J1844" t="str">
            <v>SALARIES AND WAGES</v>
          </cell>
        </row>
        <row r="1845">
          <cell r="A1845" t="str">
            <v>X201021</v>
          </cell>
          <cell r="B1845" t="str">
            <v>Directors Remuneration- T C Goyal</v>
          </cell>
          <cell r="C1845" t="str">
            <v>INR</v>
          </cell>
          <cell r="D1845" t="str">
            <v>EXPENSES</v>
          </cell>
          <cell r="E1845" t="str">
            <v>INCOME STATEMENT</v>
          </cell>
          <cell r="F1845" t="str">
            <v/>
          </cell>
          <cell r="G1845" t="str">
            <v/>
          </cell>
          <cell r="H1845" t="str">
            <v>EXPENDITURE</v>
          </cell>
          <cell r="I1845" t="str">
            <v>EMPLOYEE COST</v>
          </cell>
          <cell r="J1845" t="str">
            <v>SALARIES AND WAGES</v>
          </cell>
        </row>
        <row r="1846">
          <cell r="A1846" t="str">
            <v>X201022</v>
          </cell>
          <cell r="B1846" t="str">
            <v>Directors Remuneration- Renuka Talwar</v>
          </cell>
          <cell r="C1846" t="str">
            <v>INR</v>
          </cell>
          <cell r="D1846" t="str">
            <v>EXPENSES</v>
          </cell>
          <cell r="E1846" t="str">
            <v>INCOME STATEMENT</v>
          </cell>
          <cell r="F1846" t="str">
            <v/>
          </cell>
          <cell r="G1846" t="str">
            <v/>
          </cell>
          <cell r="H1846" t="str">
            <v>EXPENDITURE</v>
          </cell>
          <cell r="I1846" t="str">
            <v>EMPLOYEE COST</v>
          </cell>
          <cell r="J1846" t="str">
            <v>SALARIES AND WAGES</v>
          </cell>
        </row>
        <row r="1847">
          <cell r="A1847" t="str">
            <v>X201023</v>
          </cell>
          <cell r="B1847" t="str">
            <v>Directors Remuneration- K Swaroop</v>
          </cell>
          <cell r="C1847" t="str">
            <v>INR</v>
          </cell>
          <cell r="D1847" t="str">
            <v>EXPENSES</v>
          </cell>
          <cell r="E1847" t="str">
            <v>INCOME STATEMENT</v>
          </cell>
          <cell r="F1847" t="str">
            <v/>
          </cell>
          <cell r="G1847" t="str">
            <v/>
          </cell>
          <cell r="H1847" t="str">
            <v>EXPENDITURE</v>
          </cell>
          <cell r="I1847" t="str">
            <v>EMPLOYEE COST</v>
          </cell>
          <cell r="J1847" t="str">
            <v>SALARIES AND WAGES</v>
          </cell>
        </row>
        <row r="1848">
          <cell r="A1848" t="str">
            <v>X201024</v>
          </cell>
          <cell r="B1848" t="str">
            <v>H.R.A.- Directors</v>
          </cell>
          <cell r="C1848" t="str">
            <v>INR</v>
          </cell>
          <cell r="D1848" t="str">
            <v>EXPENSES</v>
          </cell>
          <cell r="E1848" t="str">
            <v>INCOME STATEMENT</v>
          </cell>
          <cell r="F1848" t="str">
            <v/>
          </cell>
          <cell r="G1848" t="str">
            <v/>
          </cell>
          <cell r="H1848" t="str">
            <v>EXPENDITURE</v>
          </cell>
          <cell r="I1848" t="str">
            <v>EMPLOYEE COST</v>
          </cell>
          <cell r="J1848" t="str">
            <v>SALARIES AND WAGES</v>
          </cell>
        </row>
        <row r="1849">
          <cell r="A1849" t="str">
            <v>X201025</v>
          </cell>
          <cell r="B1849" t="str">
            <v>Entertainment All.- Directors</v>
          </cell>
          <cell r="C1849" t="str">
            <v>INR</v>
          </cell>
          <cell r="D1849" t="str">
            <v>EXPENSES</v>
          </cell>
          <cell r="E1849" t="str">
            <v>INCOME STATEMENT</v>
          </cell>
          <cell r="F1849" t="str">
            <v/>
          </cell>
          <cell r="G1849" t="str">
            <v/>
          </cell>
          <cell r="H1849" t="str">
            <v>EXPENDITURE</v>
          </cell>
          <cell r="I1849" t="str">
            <v>EMPLOYEE COST</v>
          </cell>
          <cell r="J1849" t="str">
            <v>SALARIES AND WAGES</v>
          </cell>
        </row>
        <row r="1850">
          <cell r="A1850" t="str">
            <v>X201026</v>
          </cell>
          <cell r="B1850" t="str">
            <v>Utility All.- Directors</v>
          </cell>
          <cell r="C1850" t="str">
            <v>INR</v>
          </cell>
          <cell r="D1850" t="str">
            <v>EXPENSES</v>
          </cell>
          <cell r="E1850" t="str">
            <v>INCOME STATEMENT</v>
          </cell>
          <cell r="F1850" t="str">
            <v/>
          </cell>
          <cell r="G1850" t="str">
            <v/>
          </cell>
          <cell r="H1850" t="str">
            <v>EXPENDITURE</v>
          </cell>
          <cell r="I1850" t="str">
            <v>EMPLOYEE COST</v>
          </cell>
          <cell r="J1850" t="str">
            <v>SALARIES AND WAGES</v>
          </cell>
        </row>
        <row r="1851">
          <cell r="A1851" t="str">
            <v>X201027</v>
          </cell>
          <cell r="B1851" t="str">
            <v>Personal Allowances- Directors</v>
          </cell>
          <cell r="C1851" t="str">
            <v>INR</v>
          </cell>
          <cell r="D1851" t="str">
            <v>EXPENSES</v>
          </cell>
          <cell r="E1851" t="str">
            <v>INCOME STATEMENT</v>
          </cell>
          <cell r="F1851" t="str">
            <v/>
          </cell>
          <cell r="G1851" t="str">
            <v/>
          </cell>
          <cell r="H1851" t="str">
            <v>EXPENDITURE</v>
          </cell>
          <cell r="I1851" t="str">
            <v>EMPLOYEE COST</v>
          </cell>
          <cell r="J1851" t="str">
            <v>SALARIES AND WAGES</v>
          </cell>
        </row>
        <row r="1852">
          <cell r="A1852" t="str">
            <v>X201028</v>
          </cell>
          <cell r="B1852" t="str">
            <v>Waiver Of Loan Paid To Employee</v>
          </cell>
          <cell r="C1852" t="str">
            <v>INR</v>
          </cell>
          <cell r="D1852" t="str">
            <v>EXPENSES</v>
          </cell>
          <cell r="E1852" t="str">
            <v>INCOME STATEMENT</v>
          </cell>
          <cell r="F1852" t="str">
            <v/>
          </cell>
          <cell r="G1852" t="str">
            <v/>
          </cell>
          <cell r="H1852" t="str">
            <v>EXPENDITURE</v>
          </cell>
          <cell r="I1852" t="str">
            <v>EMPLOYEE COST</v>
          </cell>
          <cell r="J1852" t="str">
            <v>SALARIES AND WAGES</v>
          </cell>
        </row>
        <row r="1853">
          <cell r="A1853" t="str">
            <v>X201029</v>
          </cell>
          <cell r="B1853" t="str">
            <v>CHILDREN EDUCATION ALLOWANCE</v>
          </cell>
          <cell r="C1853" t="str">
            <v>INR</v>
          </cell>
          <cell r="D1853" t="str">
            <v>EXPENSES</v>
          </cell>
          <cell r="E1853" t="str">
            <v>INCOME STATEMENT</v>
          </cell>
          <cell r="F1853" t="str">
            <v/>
          </cell>
          <cell r="G1853" t="str">
            <v/>
          </cell>
          <cell r="H1853" t="str">
            <v>EXPENDITURE</v>
          </cell>
          <cell r="I1853" t="str">
            <v>EMPLOYEE COST</v>
          </cell>
          <cell r="J1853" t="str">
            <v>SALARIES AND WAGES</v>
          </cell>
        </row>
        <row r="1854">
          <cell r="A1854" t="str">
            <v>X201030</v>
          </cell>
          <cell r="B1854" t="str">
            <v>SAF ALLOWANCE</v>
          </cell>
          <cell r="C1854" t="str">
            <v>INR</v>
          </cell>
          <cell r="D1854" t="str">
            <v>EXPENSES</v>
          </cell>
          <cell r="E1854" t="str">
            <v>INCOME STATEMENT</v>
          </cell>
          <cell r="F1854" t="str">
            <v/>
          </cell>
          <cell r="G1854" t="str">
            <v/>
          </cell>
          <cell r="H1854" t="str">
            <v>EXPENDITURE</v>
          </cell>
          <cell r="I1854" t="str">
            <v>EMPLOYEE COST</v>
          </cell>
          <cell r="J1854" t="str">
            <v>SALARIES AND WAGES</v>
          </cell>
        </row>
        <row r="1855">
          <cell r="A1855" t="str">
            <v>X201031</v>
          </cell>
          <cell r="B1855" t="str">
            <v>Site Allowance</v>
          </cell>
          <cell r="C1855" t="str">
            <v>INR</v>
          </cell>
          <cell r="D1855" t="str">
            <v>EXPENSES</v>
          </cell>
          <cell r="E1855" t="str">
            <v>INCOME STATEMENT</v>
          </cell>
          <cell r="F1855" t="str">
            <v/>
          </cell>
          <cell r="G1855" t="str">
            <v/>
          </cell>
          <cell r="H1855" t="str">
            <v>EXPENDITURE</v>
          </cell>
          <cell r="I1855" t="str">
            <v>EMPLOYEE COST</v>
          </cell>
          <cell r="J1855" t="str">
            <v>SALARIES AND WAGES</v>
          </cell>
        </row>
        <row r="1856">
          <cell r="A1856" t="str">
            <v>X201032</v>
          </cell>
          <cell r="B1856" t="str">
            <v>Furnishing Allowance</v>
          </cell>
          <cell r="C1856" t="str">
            <v>INR</v>
          </cell>
          <cell r="D1856" t="str">
            <v>EXPENSES</v>
          </cell>
          <cell r="E1856" t="str">
            <v>INCOME STATEMENT</v>
          </cell>
          <cell r="F1856" t="str">
            <v/>
          </cell>
          <cell r="G1856" t="str">
            <v/>
          </cell>
          <cell r="H1856" t="str">
            <v>EXPENDITURE</v>
          </cell>
          <cell r="I1856" t="str">
            <v>EMPLOYEE COST</v>
          </cell>
          <cell r="J1856" t="str">
            <v>SALARIES AND WAGES</v>
          </cell>
        </row>
        <row r="1857">
          <cell r="A1857" t="str">
            <v>X201033</v>
          </cell>
          <cell r="B1857" t="str">
            <v>Meal Allowance</v>
          </cell>
          <cell r="C1857" t="str">
            <v>INR</v>
          </cell>
          <cell r="D1857" t="str">
            <v>EXPENSES</v>
          </cell>
          <cell r="E1857" t="str">
            <v>INCOME STATEMENT</v>
          </cell>
          <cell r="F1857" t="str">
            <v/>
          </cell>
          <cell r="G1857" t="str">
            <v/>
          </cell>
          <cell r="H1857" t="str">
            <v>EXPENDITURE</v>
          </cell>
          <cell r="I1857" t="str">
            <v>EMPLOYEE COST</v>
          </cell>
          <cell r="J1857" t="str">
            <v>SALARIES AND WAGES</v>
          </cell>
        </row>
        <row r="1858">
          <cell r="A1858" t="str">
            <v>X201034</v>
          </cell>
          <cell r="B1858" t="str">
            <v>Personnel Cost- Team Members</v>
          </cell>
          <cell r="C1858" t="str">
            <v>INR</v>
          </cell>
          <cell r="D1858" t="str">
            <v>EXPENSES</v>
          </cell>
          <cell r="E1858" t="str">
            <v>INCOME STATEMENT</v>
          </cell>
          <cell r="F1858" t="str">
            <v/>
          </cell>
          <cell r="G1858" t="str">
            <v/>
          </cell>
          <cell r="H1858" t="str">
            <v>EXPENDITURE</v>
          </cell>
          <cell r="I1858" t="str">
            <v>EMPLOYEE COST</v>
          </cell>
          <cell r="J1858" t="str">
            <v>SALARIES AND WAGES</v>
          </cell>
        </row>
        <row r="1859">
          <cell r="A1859" t="str">
            <v>X201035</v>
          </cell>
          <cell r="B1859" t="str">
            <v>Additional Conveyance</v>
          </cell>
          <cell r="C1859" t="str">
            <v>INR</v>
          </cell>
          <cell r="D1859" t="str">
            <v>EXPENSES</v>
          </cell>
          <cell r="E1859" t="str">
            <v>INCOME STATEMENT</v>
          </cell>
          <cell r="F1859" t="str">
            <v/>
          </cell>
          <cell r="G1859" t="str">
            <v/>
          </cell>
          <cell r="H1859" t="str">
            <v>EXPENDITURE</v>
          </cell>
          <cell r="I1859" t="str">
            <v>EMPLOYEE COST</v>
          </cell>
          <cell r="J1859" t="str">
            <v>SALARIES AND WAGES</v>
          </cell>
        </row>
        <row r="1860">
          <cell r="A1860" t="str">
            <v>X202001</v>
          </cell>
          <cell r="B1860" t="str">
            <v>Employers Contribution  Pf</v>
          </cell>
          <cell r="C1860" t="str">
            <v>INR</v>
          </cell>
          <cell r="D1860" t="str">
            <v>EXPENSES</v>
          </cell>
          <cell r="E1860" t="str">
            <v>INCOME STATEMENT</v>
          </cell>
          <cell r="F1860" t="str">
            <v/>
          </cell>
          <cell r="G1860" t="str">
            <v/>
          </cell>
          <cell r="H1860" t="str">
            <v>EXPENDITURE</v>
          </cell>
          <cell r="I1860" t="str">
            <v>EMPLOYEE COST</v>
          </cell>
          <cell r="J1860" t="str">
            <v>CONTRIBUTION TO PF AND OTHER FUNDS</v>
          </cell>
        </row>
        <row r="1861">
          <cell r="A1861" t="str">
            <v>X202002</v>
          </cell>
          <cell r="B1861" t="str">
            <v>Employers Contribution Fpf</v>
          </cell>
          <cell r="C1861" t="str">
            <v>INR</v>
          </cell>
          <cell r="D1861" t="str">
            <v>EXPENSES</v>
          </cell>
          <cell r="E1861" t="str">
            <v>INCOME STATEMENT</v>
          </cell>
          <cell r="F1861" t="str">
            <v/>
          </cell>
          <cell r="G1861" t="str">
            <v/>
          </cell>
          <cell r="H1861" t="str">
            <v>EXPENDITURE</v>
          </cell>
          <cell r="I1861" t="str">
            <v>EMPLOYEE COST</v>
          </cell>
          <cell r="J1861" t="str">
            <v>CONTRIBUTION TO PF AND OTHER FUNDS</v>
          </cell>
        </row>
        <row r="1862">
          <cell r="A1862" t="str">
            <v>X202003</v>
          </cell>
          <cell r="B1862" t="str">
            <v>Employers Contrbn Admn. Chg.</v>
          </cell>
          <cell r="C1862" t="str">
            <v>INR</v>
          </cell>
          <cell r="D1862" t="str">
            <v>EXPENSES</v>
          </cell>
          <cell r="E1862" t="str">
            <v>INCOME STATEMENT</v>
          </cell>
          <cell r="F1862" t="str">
            <v/>
          </cell>
          <cell r="G1862" t="str">
            <v/>
          </cell>
          <cell r="H1862" t="str">
            <v>EXPENDITURE</v>
          </cell>
          <cell r="I1862" t="str">
            <v>EMPLOYEE COST</v>
          </cell>
          <cell r="J1862" t="str">
            <v>CONTRIBUTION TO PF AND OTHER FUNDS</v>
          </cell>
        </row>
        <row r="1863">
          <cell r="A1863" t="str">
            <v>X202004</v>
          </cell>
          <cell r="B1863" t="str">
            <v>Employers Contrbn Edli. Chg.</v>
          </cell>
          <cell r="C1863" t="str">
            <v>INR</v>
          </cell>
          <cell r="D1863" t="str">
            <v>EXPENSES</v>
          </cell>
          <cell r="E1863" t="str">
            <v>INCOME STATEMENT</v>
          </cell>
          <cell r="F1863" t="str">
            <v/>
          </cell>
          <cell r="G1863" t="str">
            <v/>
          </cell>
          <cell r="H1863" t="str">
            <v>EXPENDITURE</v>
          </cell>
          <cell r="I1863" t="str">
            <v>EMPLOYEE COST</v>
          </cell>
          <cell r="J1863" t="str">
            <v>CONTRIBUTION TO PF AND OTHER FUNDS</v>
          </cell>
        </row>
        <row r="1864">
          <cell r="A1864" t="str">
            <v>X202005</v>
          </cell>
          <cell r="B1864" t="str">
            <v>Esi Paid</v>
          </cell>
          <cell r="C1864" t="str">
            <v>INR</v>
          </cell>
          <cell r="D1864" t="str">
            <v>EXPENSES</v>
          </cell>
          <cell r="E1864" t="str">
            <v>INCOME STATEMENT</v>
          </cell>
          <cell r="F1864" t="str">
            <v/>
          </cell>
          <cell r="G1864" t="str">
            <v/>
          </cell>
          <cell r="H1864" t="str">
            <v>EXPENDITURE</v>
          </cell>
          <cell r="I1864" t="str">
            <v>EMPLOYEE COST</v>
          </cell>
          <cell r="J1864" t="str">
            <v>CONTRIBUTION TO PF AND OTHER FUNDS</v>
          </cell>
        </row>
        <row r="1865">
          <cell r="A1865" t="str">
            <v>X202006</v>
          </cell>
          <cell r="B1865" t="str">
            <v>Employers Contrbn Adm.Chg Edl</v>
          </cell>
          <cell r="C1865" t="str">
            <v>INR</v>
          </cell>
          <cell r="D1865" t="str">
            <v>EXPENSES</v>
          </cell>
          <cell r="E1865" t="str">
            <v>INCOME STATEMENT</v>
          </cell>
          <cell r="F1865" t="str">
            <v/>
          </cell>
          <cell r="G1865" t="str">
            <v/>
          </cell>
          <cell r="H1865" t="str">
            <v>EXPENDITURE</v>
          </cell>
          <cell r="I1865" t="str">
            <v>EMPLOYEE COST</v>
          </cell>
          <cell r="J1865" t="str">
            <v>CONTRIBUTION TO PF AND OTHER FUNDS</v>
          </cell>
        </row>
        <row r="1866">
          <cell r="A1866" t="str">
            <v>X202007</v>
          </cell>
          <cell r="B1866" t="str">
            <v>Employer'S Contribution To ESI</v>
          </cell>
          <cell r="C1866" t="str">
            <v>INR</v>
          </cell>
          <cell r="D1866" t="str">
            <v>EXPENSES</v>
          </cell>
          <cell r="E1866" t="str">
            <v>INCOME STATEMENT</v>
          </cell>
          <cell r="F1866" t="str">
            <v/>
          </cell>
          <cell r="G1866" t="str">
            <v/>
          </cell>
          <cell r="H1866" t="str">
            <v>EXPENDITURE</v>
          </cell>
          <cell r="I1866" t="str">
            <v>EMPLOYEE COST</v>
          </cell>
          <cell r="J1866" t="str">
            <v>CONTRIBUTION TO PF AND OTHER FUNDS</v>
          </cell>
        </row>
        <row r="1867">
          <cell r="A1867" t="str">
            <v>X202008</v>
          </cell>
          <cell r="B1867" t="str">
            <v>Employers PF- Directors</v>
          </cell>
          <cell r="C1867" t="str">
            <v>INR</v>
          </cell>
          <cell r="D1867" t="str">
            <v>EXPENSES</v>
          </cell>
          <cell r="E1867" t="str">
            <v>INCOME STATEMENT</v>
          </cell>
          <cell r="F1867" t="str">
            <v/>
          </cell>
          <cell r="G1867" t="str">
            <v/>
          </cell>
          <cell r="H1867" t="str">
            <v>EXPENDITURE</v>
          </cell>
          <cell r="I1867" t="str">
            <v>EMPLOYEE COST</v>
          </cell>
          <cell r="J1867" t="str">
            <v>CONTRIBUTION TO PF AND OTHER FUNDS</v>
          </cell>
        </row>
        <row r="1868">
          <cell r="A1868" t="str">
            <v>X202009</v>
          </cell>
          <cell r="B1868" t="str">
            <v>Employer Pension-Directors</v>
          </cell>
          <cell r="C1868" t="str">
            <v>INR</v>
          </cell>
          <cell r="D1868" t="str">
            <v>EXPENSES</v>
          </cell>
          <cell r="E1868" t="str">
            <v>INCOME STATEMENT</v>
          </cell>
          <cell r="F1868" t="str">
            <v/>
          </cell>
          <cell r="G1868" t="str">
            <v/>
          </cell>
          <cell r="H1868" t="str">
            <v>EXPENDITURE</v>
          </cell>
          <cell r="I1868" t="str">
            <v>EMPLOYEE COST</v>
          </cell>
          <cell r="J1868" t="str">
            <v>CONTRIBUTION TO PF AND OTHER FUNDS</v>
          </cell>
        </row>
        <row r="1869">
          <cell r="A1869" t="str">
            <v>X202010</v>
          </cell>
          <cell r="B1869" t="str">
            <v>Contribution to Superannuation</v>
          </cell>
          <cell r="C1869" t="str">
            <v>INR</v>
          </cell>
          <cell r="D1869" t="str">
            <v>EXPENSES</v>
          </cell>
          <cell r="E1869" t="str">
            <v>INCOME STATEMENT</v>
          </cell>
          <cell r="F1869" t="str">
            <v/>
          </cell>
          <cell r="G1869" t="str">
            <v/>
          </cell>
          <cell r="H1869" t="str">
            <v>EXPENDITURE</v>
          </cell>
          <cell r="I1869" t="str">
            <v>EMPLOYEE COST</v>
          </cell>
          <cell r="J1869" t="str">
            <v>CONTRIBUTION TO PF AND OTHER FUNDS</v>
          </cell>
        </row>
        <row r="1870">
          <cell r="A1870" t="str">
            <v>X202011</v>
          </cell>
          <cell r="B1870" t="str">
            <v>Contribution to Superannuation- Director</v>
          </cell>
          <cell r="C1870" t="str">
            <v>INR</v>
          </cell>
          <cell r="D1870" t="str">
            <v>EXPENSES</v>
          </cell>
          <cell r="E1870" t="str">
            <v>INCOME STATEMENT</v>
          </cell>
          <cell r="F1870" t="str">
            <v/>
          </cell>
          <cell r="G1870" t="str">
            <v/>
          </cell>
          <cell r="H1870" t="str">
            <v>EXPENDITURE</v>
          </cell>
          <cell r="I1870" t="str">
            <v>EMPLOYEE COST</v>
          </cell>
          <cell r="J1870" t="str">
            <v>CONTRIBUTION TO PF AND OTHER FUNDS</v>
          </cell>
        </row>
        <row r="1871">
          <cell r="A1871" t="str">
            <v>X202012</v>
          </cell>
          <cell r="B1871" t="str">
            <v>Employer's Contribution Pension Fund</v>
          </cell>
          <cell r="C1871" t="str">
            <v>INR</v>
          </cell>
          <cell r="D1871" t="str">
            <v>EXPENSES</v>
          </cell>
          <cell r="E1871" t="str">
            <v>INCOME STATEMENT</v>
          </cell>
          <cell r="F1871" t="str">
            <v/>
          </cell>
          <cell r="G1871" t="str">
            <v/>
          </cell>
          <cell r="H1871" t="str">
            <v>EXPENDITURE</v>
          </cell>
          <cell r="I1871" t="str">
            <v>EMPLOYEE COST</v>
          </cell>
          <cell r="J1871" t="str">
            <v>CONTRIBUTION TO PF AND OTHER FUNDS</v>
          </cell>
        </row>
        <row r="1872">
          <cell r="A1872" t="str">
            <v>X202013</v>
          </cell>
          <cell r="B1872" t="str">
            <v>Employer's Contribution to PWF</v>
          </cell>
          <cell r="C1872" t="str">
            <v>INR</v>
          </cell>
          <cell r="D1872" t="str">
            <v>EXPENSES</v>
          </cell>
          <cell r="E1872" t="str">
            <v>INCOME STATEMENT</v>
          </cell>
          <cell r="F1872" t="str">
            <v/>
          </cell>
          <cell r="G1872" t="str">
            <v/>
          </cell>
          <cell r="H1872" t="str">
            <v>EXPENDITURE</v>
          </cell>
          <cell r="I1872" t="str">
            <v>EMPLOYEE COST</v>
          </cell>
          <cell r="J1872" t="str">
            <v>CONTRIBUTION TO PF AND OTHER FUNDS</v>
          </cell>
        </row>
        <row r="1873">
          <cell r="A1873" t="str">
            <v>X203001</v>
          </cell>
          <cell r="B1873" t="str">
            <v>Gratuity Expenses</v>
          </cell>
          <cell r="C1873" t="str">
            <v>INR</v>
          </cell>
          <cell r="D1873" t="str">
            <v>EXPENSES</v>
          </cell>
          <cell r="E1873" t="str">
            <v>INCOME STATEMENT</v>
          </cell>
          <cell r="F1873" t="str">
            <v/>
          </cell>
          <cell r="G1873" t="str">
            <v/>
          </cell>
          <cell r="H1873" t="str">
            <v>EXPENDITURE</v>
          </cell>
          <cell r="I1873" t="str">
            <v>EMPLOYEE COST</v>
          </cell>
          <cell r="J1873" t="str">
            <v>RETIREMENT BENEFITS</v>
          </cell>
        </row>
        <row r="1874">
          <cell r="A1874" t="str">
            <v>X203002</v>
          </cell>
          <cell r="B1874" t="str">
            <v>Leave Encashment</v>
          </cell>
          <cell r="C1874" t="str">
            <v>INR</v>
          </cell>
          <cell r="D1874" t="str">
            <v>EXPENSES</v>
          </cell>
          <cell r="E1874" t="str">
            <v>INCOME STATEMENT</v>
          </cell>
          <cell r="F1874" t="str">
            <v/>
          </cell>
          <cell r="G1874" t="str">
            <v/>
          </cell>
          <cell r="H1874" t="str">
            <v>EXPENDITURE</v>
          </cell>
          <cell r="I1874" t="str">
            <v>EMPLOYEE COST</v>
          </cell>
          <cell r="J1874" t="str">
            <v>RETIREMENT BENEFITS</v>
          </cell>
        </row>
        <row r="1875">
          <cell r="A1875" t="str">
            <v>X204001</v>
          </cell>
          <cell r="B1875" t="str">
            <v>Staff Welfare</v>
          </cell>
          <cell r="C1875" t="str">
            <v>INR</v>
          </cell>
          <cell r="D1875" t="str">
            <v>EXPENSES</v>
          </cell>
          <cell r="E1875" t="str">
            <v>INCOME STATEMENT</v>
          </cell>
          <cell r="F1875" t="str">
            <v/>
          </cell>
          <cell r="G1875" t="str">
            <v/>
          </cell>
          <cell r="H1875" t="str">
            <v>EXPENDITURE</v>
          </cell>
          <cell r="I1875" t="str">
            <v>EMPLOYEE COST</v>
          </cell>
          <cell r="J1875" t="str">
            <v>STAFF WELFARE</v>
          </cell>
        </row>
        <row r="1876">
          <cell r="A1876" t="str">
            <v>X204002</v>
          </cell>
          <cell r="B1876" t="str">
            <v>Staff Welfare- Office Pantry Expenses</v>
          </cell>
          <cell r="C1876" t="str">
            <v>INR</v>
          </cell>
          <cell r="D1876" t="str">
            <v>EXPENSES</v>
          </cell>
          <cell r="E1876" t="str">
            <v>INCOME STATEMENT</v>
          </cell>
          <cell r="F1876" t="str">
            <v/>
          </cell>
          <cell r="G1876" t="str">
            <v/>
          </cell>
          <cell r="H1876" t="str">
            <v>EXPENDITURE</v>
          </cell>
          <cell r="I1876" t="str">
            <v>EMPLOYEE COST</v>
          </cell>
          <cell r="J1876" t="str">
            <v>STAFF WELFARE</v>
          </cell>
        </row>
        <row r="1877">
          <cell r="A1877" t="str">
            <v>X204003</v>
          </cell>
          <cell r="B1877" t="str">
            <v>Staff Welfare- Medical</v>
          </cell>
          <cell r="C1877" t="str">
            <v>INR</v>
          </cell>
          <cell r="D1877" t="str">
            <v>EXPENSES</v>
          </cell>
          <cell r="E1877" t="str">
            <v>INCOME STATEMENT</v>
          </cell>
          <cell r="F1877" t="str">
            <v/>
          </cell>
          <cell r="G1877" t="str">
            <v/>
          </cell>
          <cell r="H1877" t="str">
            <v>EXPENDITURE</v>
          </cell>
          <cell r="I1877" t="str">
            <v>EMPLOYEE COST</v>
          </cell>
          <cell r="J1877" t="str">
            <v>STAFF WELFARE</v>
          </cell>
        </row>
        <row r="1878">
          <cell r="A1878" t="str">
            <v>X204004</v>
          </cell>
          <cell r="B1878" t="str">
            <v>Staff Welfare- Uniforms</v>
          </cell>
          <cell r="C1878" t="str">
            <v>INR</v>
          </cell>
          <cell r="D1878" t="str">
            <v>EXPENSES</v>
          </cell>
          <cell r="E1878" t="str">
            <v>INCOME STATEMENT</v>
          </cell>
          <cell r="F1878" t="str">
            <v/>
          </cell>
          <cell r="G1878" t="str">
            <v/>
          </cell>
          <cell r="H1878" t="str">
            <v>EXPENDITURE</v>
          </cell>
          <cell r="I1878" t="str">
            <v>EMPLOYEE COST</v>
          </cell>
          <cell r="J1878" t="str">
            <v>STAFF WELFARE</v>
          </cell>
        </row>
        <row r="1879">
          <cell r="A1879" t="str">
            <v>X204005</v>
          </cell>
          <cell r="B1879" t="str">
            <v>Staff Welfare- LTA</v>
          </cell>
          <cell r="C1879" t="str">
            <v>INR</v>
          </cell>
          <cell r="D1879" t="str">
            <v>EXPENSES</v>
          </cell>
          <cell r="E1879" t="str">
            <v>INCOME STATEMENT</v>
          </cell>
          <cell r="F1879" t="str">
            <v/>
          </cell>
          <cell r="G1879" t="str">
            <v/>
          </cell>
          <cell r="H1879" t="str">
            <v>EXPENDITURE</v>
          </cell>
          <cell r="I1879" t="str">
            <v>EMPLOYEE COST</v>
          </cell>
          <cell r="J1879" t="str">
            <v>STAFF WELFARE</v>
          </cell>
        </row>
        <row r="1880">
          <cell r="A1880" t="str">
            <v>X204006</v>
          </cell>
          <cell r="B1880" t="str">
            <v>Staff Welfare- Gifts</v>
          </cell>
          <cell r="C1880" t="str">
            <v>INR</v>
          </cell>
          <cell r="D1880" t="str">
            <v>EXPENSES</v>
          </cell>
          <cell r="E1880" t="str">
            <v>INCOME STATEMENT</v>
          </cell>
          <cell r="F1880" t="str">
            <v/>
          </cell>
          <cell r="G1880" t="str">
            <v/>
          </cell>
          <cell r="H1880" t="str">
            <v>EXPENDITURE</v>
          </cell>
          <cell r="I1880" t="str">
            <v>EMPLOYEE COST</v>
          </cell>
          <cell r="J1880" t="str">
            <v>STAFF WELFARE</v>
          </cell>
        </row>
        <row r="1881">
          <cell r="A1881" t="str">
            <v>X204007</v>
          </cell>
          <cell r="B1881" t="str">
            <v>Staff Welfare- Others</v>
          </cell>
          <cell r="C1881" t="str">
            <v>INR</v>
          </cell>
          <cell r="D1881" t="str">
            <v>EXPENSES</v>
          </cell>
          <cell r="E1881" t="str">
            <v>INCOME STATEMENT</v>
          </cell>
          <cell r="F1881" t="str">
            <v/>
          </cell>
          <cell r="G1881" t="str">
            <v/>
          </cell>
          <cell r="H1881" t="str">
            <v>EXPENDITURE</v>
          </cell>
          <cell r="I1881" t="str">
            <v>EMPLOYEE COST</v>
          </cell>
          <cell r="J1881" t="str">
            <v>STAFF WELFARE</v>
          </cell>
        </row>
        <row r="1882">
          <cell r="A1882" t="str">
            <v>X204008</v>
          </cell>
          <cell r="B1882" t="str">
            <v>Employer Cost To Punjab Lab Welfare Fund</v>
          </cell>
          <cell r="C1882" t="str">
            <v>INR</v>
          </cell>
          <cell r="D1882" t="str">
            <v>EXPENSES</v>
          </cell>
          <cell r="E1882" t="str">
            <v>INCOME STATEMENT</v>
          </cell>
          <cell r="F1882" t="str">
            <v/>
          </cell>
          <cell r="G1882" t="str">
            <v/>
          </cell>
          <cell r="H1882" t="str">
            <v>EXPENDITURE</v>
          </cell>
          <cell r="I1882" t="str">
            <v>EMPLOYEE COST</v>
          </cell>
          <cell r="J1882" t="str">
            <v>STAFF WELFARE</v>
          </cell>
        </row>
        <row r="1883">
          <cell r="A1883" t="str">
            <v>X204009</v>
          </cell>
          <cell r="B1883" t="str">
            <v>Labour Welfare</v>
          </cell>
          <cell r="C1883" t="str">
            <v>INR</v>
          </cell>
          <cell r="D1883" t="str">
            <v>EXPENSES</v>
          </cell>
          <cell r="E1883" t="str">
            <v>INCOME STATEMENT</v>
          </cell>
          <cell r="F1883" t="str">
            <v/>
          </cell>
          <cell r="G1883" t="str">
            <v/>
          </cell>
          <cell r="H1883" t="str">
            <v>EXPENDITURE</v>
          </cell>
          <cell r="I1883" t="str">
            <v>EMPLOYEE COST</v>
          </cell>
          <cell r="J1883" t="str">
            <v>STAFF WELFARE</v>
          </cell>
        </row>
        <row r="1884">
          <cell r="A1884" t="str">
            <v>X204010</v>
          </cell>
          <cell r="B1884" t="str">
            <v>Directors Medical Exp.</v>
          </cell>
          <cell r="C1884" t="str">
            <v>INR</v>
          </cell>
          <cell r="D1884" t="str">
            <v>EXPENSES</v>
          </cell>
          <cell r="E1884" t="str">
            <v>INCOME STATEMENT</v>
          </cell>
          <cell r="F1884" t="str">
            <v/>
          </cell>
          <cell r="G1884" t="str">
            <v/>
          </cell>
          <cell r="H1884" t="str">
            <v>EXPENDITURE</v>
          </cell>
          <cell r="I1884" t="str">
            <v>EMPLOYEE COST</v>
          </cell>
          <cell r="J1884" t="str">
            <v>STAFF WELFARE</v>
          </cell>
        </row>
        <row r="1885">
          <cell r="A1885" t="str">
            <v>X204011</v>
          </cell>
          <cell r="B1885" t="str">
            <v>Directors Medical Exp.- K P Singh</v>
          </cell>
          <cell r="C1885" t="str">
            <v>INR</v>
          </cell>
          <cell r="D1885" t="str">
            <v>EXPENSES</v>
          </cell>
          <cell r="E1885" t="str">
            <v>INCOME STATEMENT</v>
          </cell>
          <cell r="F1885" t="str">
            <v/>
          </cell>
          <cell r="G1885" t="str">
            <v/>
          </cell>
          <cell r="H1885" t="str">
            <v>EXPENDITURE</v>
          </cell>
          <cell r="I1885" t="str">
            <v>EMPLOYEE COST</v>
          </cell>
          <cell r="J1885" t="str">
            <v>STAFF WELFARE</v>
          </cell>
        </row>
        <row r="1886">
          <cell r="A1886" t="str">
            <v>X204012</v>
          </cell>
          <cell r="B1886" t="str">
            <v>Directors Medical Exp.- Rajiv Singh</v>
          </cell>
          <cell r="C1886" t="str">
            <v>INR</v>
          </cell>
          <cell r="D1886" t="str">
            <v>EXPENSES</v>
          </cell>
          <cell r="E1886" t="str">
            <v>INCOME STATEMENT</v>
          </cell>
          <cell r="F1886" t="str">
            <v/>
          </cell>
          <cell r="G1886" t="str">
            <v/>
          </cell>
          <cell r="H1886" t="str">
            <v>EXPENDITURE</v>
          </cell>
          <cell r="I1886" t="str">
            <v>EMPLOYEE COST</v>
          </cell>
          <cell r="J1886" t="str">
            <v>STAFF WELFARE</v>
          </cell>
        </row>
        <row r="1887">
          <cell r="A1887" t="str">
            <v>X204013</v>
          </cell>
          <cell r="B1887" t="str">
            <v>Directors Medical Exp.- Pia Singh</v>
          </cell>
          <cell r="C1887" t="str">
            <v>INR</v>
          </cell>
          <cell r="D1887" t="str">
            <v>EXPENSES</v>
          </cell>
          <cell r="E1887" t="str">
            <v>INCOME STATEMENT</v>
          </cell>
          <cell r="F1887" t="str">
            <v/>
          </cell>
          <cell r="G1887" t="str">
            <v/>
          </cell>
          <cell r="H1887" t="str">
            <v>EXPENDITURE</v>
          </cell>
          <cell r="I1887" t="str">
            <v>EMPLOYEE COST</v>
          </cell>
          <cell r="J1887" t="str">
            <v>STAFF WELFARE</v>
          </cell>
        </row>
        <row r="1888">
          <cell r="A1888" t="str">
            <v>X204014</v>
          </cell>
          <cell r="B1888" t="str">
            <v>Directors Medical Exp.- T C Goyal</v>
          </cell>
          <cell r="C1888" t="str">
            <v>INR</v>
          </cell>
          <cell r="D1888" t="str">
            <v>EXPENSES</v>
          </cell>
          <cell r="E1888" t="str">
            <v>INCOME STATEMENT</v>
          </cell>
          <cell r="F1888" t="str">
            <v/>
          </cell>
          <cell r="G1888" t="str">
            <v/>
          </cell>
          <cell r="H1888" t="str">
            <v>EXPENDITURE</v>
          </cell>
          <cell r="I1888" t="str">
            <v>EMPLOYEE COST</v>
          </cell>
          <cell r="J1888" t="str">
            <v>STAFF WELFARE</v>
          </cell>
        </row>
        <row r="1889">
          <cell r="A1889" t="str">
            <v>X204015</v>
          </cell>
          <cell r="B1889" t="str">
            <v>L.T.A.- Directors</v>
          </cell>
          <cell r="C1889" t="str">
            <v>INR</v>
          </cell>
          <cell r="D1889" t="str">
            <v>EXPENSES</v>
          </cell>
          <cell r="E1889" t="str">
            <v>INCOME STATEMENT</v>
          </cell>
          <cell r="F1889" t="str">
            <v/>
          </cell>
          <cell r="G1889" t="str">
            <v/>
          </cell>
          <cell r="H1889" t="str">
            <v>EXPENDITURE</v>
          </cell>
          <cell r="I1889" t="str">
            <v>EMPLOYEE COST</v>
          </cell>
          <cell r="J1889" t="str">
            <v>STAFF WELFARE</v>
          </cell>
        </row>
        <row r="1890">
          <cell r="A1890" t="str">
            <v>X204016</v>
          </cell>
          <cell r="B1890" t="str">
            <v>Perquisites To Staff</v>
          </cell>
          <cell r="C1890" t="str">
            <v>INR</v>
          </cell>
          <cell r="D1890" t="str">
            <v>EXPENSES</v>
          </cell>
          <cell r="E1890" t="str">
            <v>INCOME STATEMENT</v>
          </cell>
          <cell r="F1890" t="str">
            <v/>
          </cell>
          <cell r="G1890" t="str">
            <v/>
          </cell>
          <cell r="H1890" t="str">
            <v>EXPENDITURE</v>
          </cell>
          <cell r="I1890" t="str">
            <v>EMPLOYEE COST</v>
          </cell>
          <cell r="J1890" t="str">
            <v>STAFF WELFARE</v>
          </cell>
        </row>
        <row r="1891">
          <cell r="A1891" t="str">
            <v>X204017</v>
          </cell>
          <cell r="B1891" t="str">
            <v>Perks To Directors</v>
          </cell>
          <cell r="C1891" t="str">
            <v>INR</v>
          </cell>
          <cell r="D1891" t="str">
            <v>EXPENSES</v>
          </cell>
          <cell r="E1891" t="str">
            <v>INCOME STATEMENT</v>
          </cell>
          <cell r="F1891" t="str">
            <v/>
          </cell>
          <cell r="G1891" t="str">
            <v/>
          </cell>
          <cell r="H1891" t="str">
            <v>EXPENDITURE</v>
          </cell>
          <cell r="I1891" t="str">
            <v>EMPLOYEE COST</v>
          </cell>
          <cell r="J1891" t="str">
            <v>STAFF WELFARE</v>
          </cell>
        </row>
        <row r="1892">
          <cell r="A1892" t="str">
            <v>X204018</v>
          </cell>
          <cell r="B1892" t="str">
            <v>Club Membership (Staff)</v>
          </cell>
          <cell r="C1892" t="str">
            <v>INR</v>
          </cell>
          <cell r="D1892" t="str">
            <v>EXPENSES</v>
          </cell>
          <cell r="E1892" t="str">
            <v>INCOME STATEMENT</v>
          </cell>
          <cell r="F1892" t="str">
            <v/>
          </cell>
          <cell r="G1892" t="str">
            <v/>
          </cell>
          <cell r="H1892" t="str">
            <v>EXPENDITURE</v>
          </cell>
          <cell r="I1892" t="str">
            <v>EMPLOYEE COST</v>
          </cell>
          <cell r="J1892" t="str">
            <v>STAFF WELFARE</v>
          </cell>
        </row>
        <row r="1893">
          <cell r="A1893" t="str">
            <v>X204019</v>
          </cell>
          <cell r="B1893" t="str">
            <v>Club Membership (Director)</v>
          </cell>
          <cell r="C1893" t="str">
            <v>INR</v>
          </cell>
          <cell r="D1893" t="str">
            <v>EXPENSES</v>
          </cell>
          <cell r="E1893" t="str">
            <v>INCOME STATEMENT</v>
          </cell>
          <cell r="F1893" t="str">
            <v/>
          </cell>
          <cell r="G1893" t="str">
            <v/>
          </cell>
          <cell r="H1893" t="str">
            <v>EXPENDITURE</v>
          </cell>
          <cell r="I1893" t="str">
            <v>EMPLOYEE COST</v>
          </cell>
          <cell r="J1893" t="str">
            <v>STAFF WELFARE</v>
          </cell>
        </row>
        <row r="1894">
          <cell r="A1894" t="str">
            <v>X204020</v>
          </cell>
          <cell r="B1894" t="str">
            <v>Staff Welfare - FBT</v>
          </cell>
          <cell r="C1894" t="str">
            <v>INR</v>
          </cell>
          <cell r="D1894" t="str">
            <v>EXPENSES</v>
          </cell>
          <cell r="E1894" t="str">
            <v>INCOME STATEMENT</v>
          </cell>
          <cell r="F1894" t="str">
            <v/>
          </cell>
          <cell r="G1894" t="str">
            <v/>
          </cell>
          <cell r="H1894" t="str">
            <v>EXPENDITURE</v>
          </cell>
          <cell r="I1894" t="str">
            <v>EMPLOYEE COST</v>
          </cell>
          <cell r="J1894" t="str">
            <v>STAFF WELFARE</v>
          </cell>
        </row>
        <row r="1895">
          <cell r="A1895" t="str">
            <v>X204021</v>
          </cell>
          <cell r="B1895" t="str">
            <v>MOBILE SUBSIDY</v>
          </cell>
          <cell r="C1895" t="str">
            <v>INR</v>
          </cell>
          <cell r="D1895" t="str">
            <v>EXPENSES</v>
          </cell>
          <cell r="E1895" t="str">
            <v>INCOME STATEMENT</v>
          </cell>
          <cell r="F1895" t="str">
            <v/>
          </cell>
          <cell r="G1895" t="str">
            <v/>
          </cell>
          <cell r="H1895" t="str">
            <v>EXPENDITURE</v>
          </cell>
          <cell r="I1895" t="str">
            <v>EMPLOYEE COST</v>
          </cell>
          <cell r="J1895" t="str">
            <v>STAFF WELFARE</v>
          </cell>
        </row>
        <row r="1896">
          <cell r="A1896" t="str">
            <v>X204022</v>
          </cell>
          <cell r="B1896" t="str">
            <v>Staff Pickup-Drop Exp.</v>
          </cell>
          <cell r="C1896" t="str">
            <v>INR</v>
          </cell>
          <cell r="D1896" t="str">
            <v>EXPENSES</v>
          </cell>
          <cell r="E1896" t="str">
            <v>INCOME STATEMENT</v>
          </cell>
          <cell r="F1896" t="str">
            <v/>
          </cell>
          <cell r="G1896" t="str">
            <v/>
          </cell>
          <cell r="H1896" t="str">
            <v>EXPENDITURE</v>
          </cell>
          <cell r="I1896" t="str">
            <v>EMPLOYEE COST</v>
          </cell>
          <cell r="J1896" t="str">
            <v>STAFF WELFARE</v>
          </cell>
        </row>
        <row r="1897">
          <cell r="A1897" t="str">
            <v>X204023</v>
          </cell>
          <cell r="B1897" t="str">
            <v>HRS - Staff</v>
          </cell>
          <cell r="C1897" t="str">
            <v>INR</v>
          </cell>
          <cell r="D1897" t="str">
            <v>EXPENSES</v>
          </cell>
          <cell r="E1897" t="str">
            <v>INCOME STATEMENT</v>
          </cell>
          <cell r="F1897" t="str">
            <v/>
          </cell>
          <cell r="G1897" t="str">
            <v/>
          </cell>
          <cell r="H1897" t="str">
            <v>EXPENDITURE</v>
          </cell>
          <cell r="I1897" t="str">
            <v>EMPLOYEE COST</v>
          </cell>
          <cell r="J1897" t="str">
            <v>STAFF WELFARE</v>
          </cell>
        </row>
        <row r="1898">
          <cell r="A1898" t="str">
            <v>X204024</v>
          </cell>
          <cell r="B1898" t="str">
            <v>Discount on Concesion Sales</v>
          </cell>
          <cell r="C1898" t="str">
            <v>INR</v>
          </cell>
          <cell r="D1898" t="str">
            <v>EXPENSES</v>
          </cell>
          <cell r="E1898" t="str">
            <v>INCOME STATEMENT</v>
          </cell>
          <cell r="F1898" t="str">
            <v/>
          </cell>
          <cell r="G1898" t="str">
            <v/>
          </cell>
          <cell r="H1898" t="str">
            <v>EXPENDITURE</v>
          </cell>
          <cell r="I1898" t="str">
            <v>EMPLOYEE COST</v>
          </cell>
          <cell r="J1898" t="str">
            <v>STAFF WELFARE</v>
          </cell>
        </row>
        <row r="1899">
          <cell r="A1899" t="str">
            <v>X204025</v>
          </cell>
          <cell r="B1899" t="str">
            <v>Discount on Tickets</v>
          </cell>
          <cell r="C1899" t="str">
            <v>INR</v>
          </cell>
          <cell r="D1899" t="str">
            <v>EXPENSES</v>
          </cell>
          <cell r="E1899" t="str">
            <v>INCOME STATEMENT</v>
          </cell>
          <cell r="F1899" t="str">
            <v/>
          </cell>
          <cell r="G1899" t="str">
            <v/>
          </cell>
          <cell r="H1899" t="str">
            <v>EXPENDITURE</v>
          </cell>
          <cell r="I1899" t="str">
            <v>EMPLOYEE COST</v>
          </cell>
          <cell r="J1899" t="str">
            <v>STAFF WELFARE</v>
          </cell>
        </row>
        <row r="1900">
          <cell r="A1900" t="str">
            <v>X204026</v>
          </cell>
          <cell r="B1900" t="str">
            <v>LEAVE TRAVEL ALLOWANCE</v>
          </cell>
          <cell r="C1900" t="str">
            <v>INR</v>
          </cell>
          <cell r="D1900" t="str">
            <v>EXPENSES</v>
          </cell>
          <cell r="E1900" t="str">
            <v>INCOME STATEMENT</v>
          </cell>
          <cell r="F1900" t="str">
            <v/>
          </cell>
          <cell r="G1900" t="str">
            <v/>
          </cell>
          <cell r="H1900" t="str">
            <v>EXPENDITURE</v>
          </cell>
          <cell r="I1900" t="str">
            <v>EMPLOYEE COST</v>
          </cell>
          <cell r="J1900" t="str">
            <v>STAFF WELFARE</v>
          </cell>
        </row>
        <row r="1901">
          <cell r="A1901" t="str">
            <v>X204027</v>
          </cell>
          <cell r="B1901" t="str">
            <v>PERSONAL AWARD</v>
          </cell>
          <cell r="C1901" t="str">
            <v>INR</v>
          </cell>
          <cell r="D1901" t="str">
            <v>EXPENSES</v>
          </cell>
          <cell r="E1901" t="str">
            <v>INCOME STATEMENT</v>
          </cell>
          <cell r="F1901" t="str">
            <v/>
          </cell>
          <cell r="G1901" t="str">
            <v/>
          </cell>
          <cell r="H1901" t="str">
            <v>EXPENDITURE</v>
          </cell>
          <cell r="I1901" t="str">
            <v>EMPLOYEE COST</v>
          </cell>
          <cell r="J1901" t="str">
            <v>STAFF WELFARE</v>
          </cell>
        </row>
        <row r="1902">
          <cell r="A1902" t="str">
            <v>X204028</v>
          </cell>
          <cell r="B1902" t="str">
            <v>PERFORMANCE AWARD</v>
          </cell>
          <cell r="C1902" t="str">
            <v>INR</v>
          </cell>
          <cell r="D1902" t="str">
            <v>EXPENSES</v>
          </cell>
          <cell r="E1902" t="str">
            <v>INCOME STATEMENT</v>
          </cell>
          <cell r="F1902" t="str">
            <v/>
          </cell>
          <cell r="G1902" t="str">
            <v/>
          </cell>
          <cell r="H1902" t="str">
            <v>EXPENDITURE</v>
          </cell>
          <cell r="I1902" t="str">
            <v>EMPLOYEE COST</v>
          </cell>
          <cell r="J1902" t="str">
            <v>STAFF WELFARE</v>
          </cell>
        </row>
        <row r="1903">
          <cell r="A1903" t="str">
            <v>X301001</v>
          </cell>
          <cell r="B1903" t="str">
            <v>Int on Fixed per loans (Banks)</v>
          </cell>
          <cell r="C1903" t="str">
            <v>INR</v>
          </cell>
          <cell r="D1903" t="str">
            <v>EXPENSES</v>
          </cell>
          <cell r="E1903" t="str">
            <v>INCOME STATEMENT</v>
          </cell>
          <cell r="F1903" t="str">
            <v/>
          </cell>
          <cell r="G1903" t="str">
            <v/>
          </cell>
          <cell r="H1903" t="str">
            <v>EXPENDITURE</v>
          </cell>
          <cell r="I1903" t="str">
            <v>INTEREST AND FINANCE CHARGES</v>
          </cell>
          <cell r="J1903" t="str">
            <v>BANK INTEREST</v>
          </cell>
        </row>
        <row r="1904">
          <cell r="A1904" t="str">
            <v>X301002</v>
          </cell>
          <cell r="B1904" t="str">
            <v>Int on Fixed per loans- HSBC Loans</v>
          </cell>
          <cell r="C1904" t="str">
            <v>INR</v>
          </cell>
          <cell r="D1904" t="str">
            <v>EXPENSES</v>
          </cell>
          <cell r="E1904" t="str">
            <v>INCOME STATEMENT</v>
          </cell>
          <cell r="F1904" t="str">
            <v/>
          </cell>
          <cell r="G1904" t="str">
            <v/>
          </cell>
          <cell r="H1904" t="str">
            <v>EXPENDITURE</v>
          </cell>
          <cell r="I1904" t="str">
            <v>INTEREST AND FINANCE CHARGES</v>
          </cell>
          <cell r="J1904" t="str">
            <v>BANK INTEREST</v>
          </cell>
        </row>
        <row r="1905">
          <cell r="A1905" t="str">
            <v>X301003</v>
          </cell>
          <cell r="B1905" t="str">
            <v>Int on Fixed per loans- ICICI Loans</v>
          </cell>
          <cell r="C1905" t="str">
            <v>INR</v>
          </cell>
          <cell r="D1905" t="str">
            <v>EXPENSES</v>
          </cell>
          <cell r="E1905" t="str">
            <v>INCOME STATEMENT</v>
          </cell>
          <cell r="F1905" t="str">
            <v/>
          </cell>
          <cell r="G1905" t="str">
            <v/>
          </cell>
          <cell r="H1905" t="str">
            <v>EXPENDITURE</v>
          </cell>
          <cell r="I1905" t="str">
            <v>INTEREST AND FINANCE CHARGES</v>
          </cell>
          <cell r="J1905" t="str">
            <v>BANK INTEREST</v>
          </cell>
        </row>
        <row r="1906">
          <cell r="A1906" t="str">
            <v>X301004</v>
          </cell>
          <cell r="B1906" t="str">
            <v>Int on Fixed per loans- Citi Bank Receiv</v>
          </cell>
          <cell r="C1906" t="str">
            <v>INR</v>
          </cell>
          <cell r="D1906" t="str">
            <v>EXPENSES</v>
          </cell>
          <cell r="E1906" t="str">
            <v>INCOME STATEMENT</v>
          </cell>
          <cell r="F1906" t="str">
            <v/>
          </cell>
          <cell r="G1906" t="str">
            <v/>
          </cell>
          <cell r="H1906" t="str">
            <v>EXPENDITURE</v>
          </cell>
          <cell r="I1906" t="str">
            <v>INTEREST AND FINANCE CHARGES</v>
          </cell>
          <cell r="J1906" t="str">
            <v>BANK INTEREST</v>
          </cell>
        </row>
        <row r="1907">
          <cell r="A1907" t="str">
            <v>X301005</v>
          </cell>
          <cell r="B1907" t="str">
            <v>Int on Fixed per loans- HDFC</v>
          </cell>
          <cell r="C1907" t="str">
            <v>INR</v>
          </cell>
          <cell r="D1907" t="str">
            <v>EXPENSES</v>
          </cell>
          <cell r="E1907" t="str">
            <v>INCOME STATEMENT</v>
          </cell>
          <cell r="F1907" t="str">
            <v/>
          </cell>
          <cell r="G1907" t="str">
            <v/>
          </cell>
          <cell r="H1907" t="str">
            <v>EXPENDITURE</v>
          </cell>
          <cell r="I1907" t="str">
            <v>INTEREST AND FINANCE CHARGES</v>
          </cell>
          <cell r="J1907" t="str">
            <v>BANK INTEREST</v>
          </cell>
        </row>
        <row r="1908">
          <cell r="A1908" t="str">
            <v>X301006</v>
          </cell>
          <cell r="B1908" t="str">
            <v>Int on Fixed per loans- FCL</v>
          </cell>
          <cell r="C1908" t="str">
            <v>INR</v>
          </cell>
          <cell r="D1908" t="str">
            <v>EXPENSES</v>
          </cell>
          <cell r="E1908" t="str">
            <v>INCOME STATEMENT</v>
          </cell>
          <cell r="F1908" t="str">
            <v/>
          </cell>
          <cell r="G1908" t="str">
            <v/>
          </cell>
          <cell r="H1908" t="str">
            <v>EXPENDITURE</v>
          </cell>
          <cell r="I1908" t="str">
            <v>INTEREST AND FINANCE CHARGES</v>
          </cell>
          <cell r="J1908" t="str">
            <v>BANK INTEREST</v>
          </cell>
        </row>
        <row r="1909">
          <cell r="A1909" t="str">
            <v>X301007</v>
          </cell>
          <cell r="B1909" t="str">
            <v>Int on Fixed per loans- ECB</v>
          </cell>
          <cell r="C1909" t="str">
            <v>INR</v>
          </cell>
          <cell r="D1909" t="str">
            <v>EXPENSES</v>
          </cell>
          <cell r="E1909" t="str">
            <v>INCOME STATEMENT</v>
          </cell>
          <cell r="F1909" t="str">
            <v/>
          </cell>
          <cell r="G1909" t="str">
            <v/>
          </cell>
          <cell r="H1909" t="str">
            <v>EXPENDITURE</v>
          </cell>
          <cell r="I1909" t="str">
            <v>INTEREST AND FINANCE CHARGES</v>
          </cell>
          <cell r="J1909" t="str">
            <v>BANK INTEREST</v>
          </cell>
        </row>
        <row r="1910">
          <cell r="A1910" t="str">
            <v>X301008</v>
          </cell>
          <cell r="B1910" t="str">
            <v>Int on Fixed per loans- ABN AMRO</v>
          </cell>
          <cell r="C1910" t="str">
            <v>INR</v>
          </cell>
          <cell r="D1910" t="str">
            <v>EXPENSES</v>
          </cell>
          <cell r="E1910" t="str">
            <v>INCOME STATEMENT</v>
          </cell>
          <cell r="F1910" t="str">
            <v/>
          </cell>
          <cell r="G1910" t="str">
            <v/>
          </cell>
          <cell r="H1910" t="str">
            <v>EXPENDITURE</v>
          </cell>
          <cell r="I1910" t="str">
            <v>INTEREST AND FINANCE CHARGES</v>
          </cell>
          <cell r="J1910" t="str">
            <v>BANK INTEREST</v>
          </cell>
        </row>
        <row r="1911">
          <cell r="A1911" t="str">
            <v>X301009</v>
          </cell>
          <cell r="B1911" t="str">
            <v>Int on Fixed per loans- HDFC Bank</v>
          </cell>
          <cell r="C1911" t="str">
            <v>INR</v>
          </cell>
          <cell r="D1911" t="str">
            <v>EXPENSES</v>
          </cell>
          <cell r="E1911" t="str">
            <v>INCOME STATEMENT</v>
          </cell>
          <cell r="F1911" t="str">
            <v/>
          </cell>
          <cell r="G1911" t="str">
            <v/>
          </cell>
          <cell r="H1911" t="str">
            <v>EXPENDITURE</v>
          </cell>
          <cell r="I1911" t="str">
            <v>INTEREST AND FINANCE CHARGES</v>
          </cell>
          <cell r="J1911" t="str">
            <v>BANK INTEREST</v>
          </cell>
        </row>
        <row r="1912">
          <cell r="A1912" t="str">
            <v>X301010</v>
          </cell>
          <cell r="B1912" t="str">
            <v>Int on Fixed per loans- DBS Banks</v>
          </cell>
          <cell r="C1912" t="str">
            <v>INR</v>
          </cell>
          <cell r="D1912" t="str">
            <v>EXPENSES</v>
          </cell>
          <cell r="E1912" t="str">
            <v>INCOME STATEMENT</v>
          </cell>
          <cell r="F1912" t="str">
            <v/>
          </cell>
          <cell r="G1912" t="str">
            <v/>
          </cell>
          <cell r="H1912" t="str">
            <v>EXPENDITURE</v>
          </cell>
          <cell r="I1912" t="str">
            <v>INTEREST AND FINANCE CHARGES</v>
          </cell>
          <cell r="J1912" t="str">
            <v>BANK INTEREST</v>
          </cell>
        </row>
        <row r="1913">
          <cell r="A1913" t="str">
            <v>X301011</v>
          </cell>
          <cell r="B1913" t="str">
            <v>Int on Fixed per loans- IDBI Bank</v>
          </cell>
          <cell r="C1913" t="str">
            <v>INR</v>
          </cell>
          <cell r="D1913" t="str">
            <v>EXPENSES</v>
          </cell>
          <cell r="E1913" t="str">
            <v>INCOME STATEMENT</v>
          </cell>
          <cell r="F1913" t="str">
            <v/>
          </cell>
          <cell r="G1913" t="str">
            <v/>
          </cell>
          <cell r="H1913" t="str">
            <v>EXPENDITURE</v>
          </cell>
          <cell r="I1913" t="str">
            <v>INTEREST AND FINANCE CHARGES</v>
          </cell>
          <cell r="J1913" t="str">
            <v>BANK INTEREST</v>
          </cell>
        </row>
        <row r="1914">
          <cell r="A1914" t="str">
            <v>X301012</v>
          </cell>
          <cell r="B1914" t="str">
            <v>Int on Fixed per loans- UTI Bank</v>
          </cell>
          <cell r="C1914" t="str">
            <v>INR</v>
          </cell>
          <cell r="D1914" t="str">
            <v>EXPENSES</v>
          </cell>
          <cell r="E1914" t="str">
            <v>INCOME STATEMENT</v>
          </cell>
          <cell r="F1914" t="str">
            <v/>
          </cell>
          <cell r="G1914" t="str">
            <v/>
          </cell>
          <cell r="H1914" t="str">
            <v>EXPENDITURE</v>
          </cell>
          <cell r="I1914" t="str">
            <v>INTEREST AND FINANCE CHARGES</v>
          </cell>
          <cell r="J1914" t="str">
            <v>BANK INTEREST</v>
          </cell>
        </row>
        <row r="1915">
          <cell r="A1915" t="str">
            <v>X301013</v>
          </cell>
          <cell r="B1915" t="str">
            <v>Int on Fixed per loans- Unitd Bnk of Ind</v>
          </cell>
          <cell r="C1915" t="str">
            <v>INR</v>
          </cell>
          <cell r="D1915" t="str">
            <v>EXPENSES</v>
          </cell>
          <cell r="E1915" t="str">
            <v>INCOME STATEMENT</v>
          </cell>
          <cell r="F1915" t="str">
            <v/>
          </cell>
          <cell r="G1915" t="str">
            <v/>
          </cell>
          <cell r="H1915" t="str">
            <v>EXPENDITURE</v>
          </cell>
          <cell r="I1915" t="str">
            <v>INTEREST AND FINANCE CHARGES</v>
          </cell>
          <cell r="J1915" t="str">
            <v>BANK INTEREST</v>
          </cell>
        </row>
        <row r="1916">
          <cell r="A1916" t="str">
            <v>X301014</v>
          </cell>
          <cell r="B1916" t="str">
            <v>Int on Fixed per loans- BOB</v>
          </cell>
          <cell r="C1916" t="str">
            <v>INR</v>
          </cell>
          <cell r="D1916" t="str">
            <v>EXPENSES</v>
          </cell>
          <cell r="E1916" t="str">
            <v>INCOME STATEMENT</v>
          </cell>
          <cell r="F1916" t="str">
            <v/>
          </cell>
          <cell r="G1916" t="str">
            <v/>
          </cell>
          <cell r="H1916" t="str">
            <v>EXPENDITURE</v>
          </cell>
          <cell r="I1916" t="str">
            <v>INTEREST AND FINANCE CHARGES</v>
          </cell>
          <cell r="J1916" t="str">
            <v>BANK INTEREST</v>
          </cell>
        </row>
        <row r="1917">
          <cell r="A1917" t="str">
            <v>X301015</v>
          </cell>
          <cell r="B1917" t="str">
            <v>Int on Fixed per loans- BOM</v>
          </cell>
          <cell r="C1917" t="str">
            <v>INR</v>
          </cell>
          <cell r="D1917" t="str">
            <v>EXPENSES</v>
          </cell>
          <cell r="E1917" t="str">
            <v>INCOME STATEMENT</v>
          </cell>
          <cell r="F1917" t="str">
            <v/>
          </cell>
          <cell r="G1917" t="str">
            <v/>
          </cell>
          <cell r="H1917" t="str">
            <v>EXPENDITURE</v>
          </cell>
          <cell r="I1917" t="str">
            <v>INTEREST AND FINANCE CHARGES</v>
          </cell>
          <cell r="J1917" t="str">
            <v>BANK INTEREST</v>
          </cell>
        </row>
        <row r="1918">
          <cell r="A1918" t="str">
            <v>X301016</v>
          </cell>
          <cell r="B1918" t="str">
            <v>Int on Fixed per loans- Deutsche Bank</v>
          </cell>
          <cell r="C1918" t="str">
            <v>INR</v>
          </cell>
          <cell r="D1918" t="str">
            <v>EXPENSES</v>
          </cell>
          <cell r="E1918" t="str">
            <v>INCOME STATEMENT</v>
          </cell>
          <cell r="F1918" t="str">
            <v/>
          </cell>
          <cell r="G1918" t="str">
            <v/>
          </cell>
          <cell r="H1918" t="str">
            <v>EXPENDITURE</v>
          </cell>
          <cell r="I1918" t="str">
            <v>INTEREST AND FINANCE CHARGES</v>
          </cell>
          <cell r="J1918" t="str">
            <v>BANK INTEREST</v>
          </cell>
        </row>
        <row r="1919">
          <cell r="A1919" t="str">
            <v>X301017</v>
          </cell>
          <cell r="B1919" t="str">
            <v>Int on Fixed per loans- UCO</v>
          </cell>
          <cell r="C1919" t="str">
            <v>INR</v>
          </cell>
          <cell r="D1919" t="str">
            <v>EXPENSES</v>
          </cell>
          <cell r="E1919" t="str">
            <v>INCOME STATEMENT</v>
          </cell>
          <cell r="F1919" t="str">
            <v/>
          </cell>
          <cell r="G1919" t="str">
            <v/>
          </cell>
          <cell r="H1919" t="str">
            <v>EXPENDITURE</v>
          </cell>
          <cell r="I1919" t="str">
            <v>INTEREST AND FINANCE CHARGES</v>
          </cell>
          <cell r="J1919" t="str">
            <v>BANK INTEREST</v>
          </cell>
        </row>
        <row r="1920">
          <cell r="A1920" t="str">
            <v>X301018</v>
          </cell>
          <cell r="B1920" t="str">
            <v>Int on Fixed per loans- ILFS</v>
          </cell>
          <cell r="C1920" t="str">
            <v>INR</v>
          </cell>
          <cell r="D1920" t="str">
            <v>EXPENSES</v>
          </cell>
          <cell r="E1920" t="str">
            <v>INCOME STATEMENT</v>
          </cell>
          <cell r="F1920" t="str">
            <v/>
          </cell>
          <cell r="G1920" t="str">
            <v/>
          </cell>
          <cell r="H1920" t="str">
            <v>EXPENDITURE</v>
          </cell>
          <cell r="I1920" t="str">
            <v>INTEREST AND FINANCE CHARGES</v>
          </cell>
          <cell r="J1920" t="str">
            <v>BANK INTEREST</v>
          </cell>
        </row>
        <row r="1921">
          <cell r="A1921" t="str">
            <v>X301019</v>
          </cell>
          <cell r="B1921" t="str">
            <v>Int on Fixed per loans- Corporatio Bank</v>
          </cell>
          <cell r="C1921" t="str">
            <v>INR</v>
          </cell>
          <cell r="D1921" t="str">
            <v>EXPENSES</v>
          </cell>
          <cell r="E1921" t="str">
            <v>INCOME STATEMENT</v>
          </cell>
          <cell r="F1921" t="str">
            <v/>
          </cell>
          <cell r="G1921" t="str">
            <v/>
          </cell>
          <cell r="H1921" t="str">
            <v>EXPENDITURE</v>
          </cell>
          <cell r="I1921" t="str">
            <v>INTEREST AND FINANCE CHARGES</v>
          </cell>
          <cell r="J1921" t="str">
            <v>BANK INTEREST</v>
          </cell>
        </row>
        <row r="1922">
          <cell r="A1922" t="str">
            <v>X301020</v>
          </cell>
          <cell r="B1922" t="str">
            <v>Int on Fixed per loans- SCB</v>
          </cell>
          <cell r="C1922" t="str">
            <v>INR</v>
          </cell>
          <cell r="D1922" t="str">
            <v>EXPENSES</v>
          </cell>
          <cell r="E1922" t="str">
            <v>INCOME STATEMENT</v>
          </cell>
          <cell r="F1922" t="str">
            <v/>
          </cell>
          <cell r="G1922" t="str">
            <v/>
          </cell>
          <cell r="H1922" t="str">
            <v>EXPENDITURE</v>
          </cell>
          <cell r="I1922" t="str">
            <v>INTEREST AND FINANCE CHARGES</v>
          </cell>
          <cell r="J1922" t="str">
            <v>BANK INTEREST</v>
          </cell>
        </row>
        <row r="1923">
          <cell r="A1923" t="str">
            <v>X301021</v>
          </cell>
          <cell r="B1923" t="str">
            <v>Int on Fixed per loans- Citi Bnk/Mgnolia</v>
          </cell>
          <cell r="C1923" t="str">
            <v>INR</v>
          </cell>
          <cell r="D1923" t="str">
            <v>EXPENSES</v>
          </cell>
          <cell r="E1923" t="str">
            <v>INCOME STATEMENT</v>
          </cell>
          <cell r="F1923" t="str">
            <v/>
          </cell>
          <cell r="G1923" t="str">
            <v/>
          </cell>
          <cell r="H1923" t="str">
            <v>EXPENDITURE</v>
          </cell>
          <cell r="I1923" t="str">
            <v>INTEREST AND FINANCE CHARGES</v>
          </cell>
          <cell r="J1923" t="str">
            <v>BANK INTEREST</v>
          </cell>
        </row>
        <row r="1924">
          <cell r="A1924" t="str">
            <v>X301022</v>
          </cell>
          <cell r="B1924" t="str">
            <v>Int on Fixed per loans- Kotak</v>
          </cell>
          <cell r="C1924" t="str">
            <v>INR</v>
          </cell>
          <cell r="D1924" t="str">
            <v>EXPENSES</v>
          </cell>
          <cell r="E1924" t="str">
            <v>INCOME STATEMENT</v>
          </cell>
          <cell r="F1924" t="str">
            <v/>
          </cell>
          <cell r="G1924" t="str">
            <v/>
          </cell>
          <cell r="H1924" t="str">
            <v>EXPENDITURE</v>
          </cell>
          <cell r="I1924" t="str">
            <v>INTEREST AND FINANCE CHARGES</v>
          </cell>
          <cell r="J1924" t="str">
            <v>BANK INTEREST</v>
          </cell>
        </row>
        <row r="1925">
          <cell r="A1925" t="str">
            <v>X301023</v>
          </cell>
          <cell r="B1925" t="str">
            <v>Int on Fixed per loans- S B O H</v>
          </cell>
          <cell r="C1925" t="str">
            <v>INR</v>
          </cell>
          <cell r="D1925" t="str">
            <v>EXPENSES</v>
          </cell>
          <cell r="E1925" t="str">
            <v>INCOME STATEMENT</v>
          </cell>
          <cell r="F1925" t="str">
            <v/>
          </cell>
          <cell r="G1925" t="str">
            <v/>
          </cell>
          <cell r="H1925" t="str">
            <v>EXPENDITURE</v>
          </cell>
          <cell r="I1925" t="str">
            <v>INTEREST AND FINANCE CHARGES</v>
          </cell>
          <cell r="J1925" t="str">
            <v>BANK INTEREST</v>
          </cell>
        </row>
        <row r="1926">
          <cell r="A1926" t="str">
            <v>X301024</v>
          </cell>
          <cell r="B1926" t="str">
            <v>Int on Fixed per loans- GE Capital</v>
          </cell>
          <cell r="C1926" t="str">
            <v>INR</v>
          </cell>
          <cell r="D1926" t="str">
            <v>EXPENSES</v>
          </cell>
          <cell r="E1926" t="str">
            <v>INCOME STATEMENT</v>
          </cell>
          <cell r="F1926" t="str">
            <v/>
          </cell>
          <cell r="G1926" t="str">
            <v/>
          </cell>
          <cell r="H1926" t="str">
            <v>EXPENDITURE</v>
          </cell>
          <cell r="I1926" t="str">
            <v>INTEREST AND FINANCE CHARGES</v>
          </cell>
          <cell r="J1926" t="str">
            <v>BANK INTEREST</v>
          </cell>
        </row>
        <row r="1927">
          <cell r="A1927" t="str">
            <v>X301025</v>
          </cell>
          <cell r="B1927" t="str">
            <v>Int on Fixed per loans- SBI</v>
          </cell>
          <cell r="C1927" t="str">
            <v>INR</v>
          </cell>
          <cell r="D1927" t="str">
            <v>EXPENSES</v>
          </cell>
          <cell r="E1927" t="str">
            <v>INCOME STATEMENT</v>
          </cell>
          <cell r="F1927" t="str">
            <v/>
          </cell>
          <cell r="G1927" t="str">
            <v/>
          </cell>
          <cell r="H1927" t="str">
            <v>EXPENDITURE</v>
          </cell>
          <cell r="I1927" t="str">
            <v>INTEREST AND FINANCE CHARGES</v>
          </cell>
          <cell r="J1927" t="str">
            <v>BANK INTEREST</v>
          </cell>
        </row>
        <row r="1928">
          <cell r="A1928" t="str">
            <v>X301026</v>
          </cell>
          <cell r="B1928" t="str">
            <v>Int on Fixed per loans- DSP Merryl Cap</v>
          </cell>
          <cell r="C1928" t="str">
            <v>INR</v>
          </cell>
          <cell r="D1928" t="str">
            <v>EXPENSES</v>
          </cell>
          <cell r="E1928" t="str">
            <v>INCOME STATEMENT</v>
          </cell>
          <cell r="F1928" t="str">
            <v/>
          </cell>
          <cell r="G1928" t="str">
            <v/>
          </cell>
          <cell r="H1928" t="str">
            <v>EXPENDITURE</v>
          </cell>
          <cell r="I1928" t="str">
            <v>INTEREST AND FINANCE CHARGES</v>
          </cell>
          <cell r="J1928" t="str">
            <v>BANK INTEREST</v>
          </cell>
        </row>
        <row r="1929">
          <cell r="A1929" t="str">
            <v>X301027</v>
          </cell>
          <cell r="B1929" t="str">
            <v>Int on Fixed per loans- S B O T</v>
          </cell>
          <cell r="C1929" t="str">
            <v>INR</v>
          </cell>
          <cell r="D1929" t="str">
            <v>EXPENSES</v>
          </cell>
          <cell r="E1929" t="str">
            <v>INCOME STATEMENT</v>
          </cell>
          <cell r="F1929" t="str">
            <v/>
          </cell>
          <cell r="G1929" t="str">
            <v/>
          </cell>
          <cell r="H1929" t="str">
            <v>EXPENDITURE</v>
          </cell>
          <cell r="I1929" t="str">
            <v>INTEREST AND FINANCE CHARGES</v>
          </cell>
          <cell r="J1929" t="str">
            <v>BANK INTEREST</v>
          </cell>
        </row>
        <row r="1930">
          <cell r="A1930" t="str">
            <v>X301028</v>
          </cell>
          <cell r="B1930" t="str">
            <v>Int on Fixed per loans- YES BANK</v>
          </cell>
          <cell r="C1930" t="str">
            <v>INR</v>
          </cell>
          <cell r="D1930" t="str">
            <v>EXPENSES</v>
          </cell>
          <cell r="E1930" t="str">
            <v>INCOME STATEMENT</v>
          </cell>
          <cell r="F1930" t="str">
            <v/>
          </cell>
          <cell r="G1930" t="str">
            <v/>
          </cell>
          <cell r="H1930" t="str">
            <v>EXPENDITURE</v>
          </cell>
          <cell r="I1930" t="str">
            <v>INTEREST AND FINANCE CHARGES</v>
          </cell>
          <cell r="J1930" t="str">
            <v>BANK INTEREST</v>
          </cell>
        </row>
        <row r="1931">
          <cell r="A1931" t="str">
            <v>X301101</v>
          </cell>
          <cell r="B1931" t="str">
            <v>Int on Fixed per loans (Debentures)</v>
          </cell>
          <cell r="C1931" t="str">
            <v>INR</v>
          </cell>
          <cell r="D1931" t="str">
            <v>EXPENSES</v>
          </cell>
          <cell r="E1931" t="str">
            <v>INCOME STATEMENT</v>
          </cell>
          <cell r="F1931" t="str">
            <v/>
          </cell>
          <cell r="G1931" t="str">
            <v/>
          </cell>
          <cell r="H1931" t="str">
            <v>EXPENDITURE</v>
          </cell>
          <cell r="I1931" t="str">
            <v>INTEREST AND FINANCE CHARGES</v>
          </cell>
          <cell r="J1931" t="str">
            <v>FINANCE CHARGES</v>
          </cell>
        </row>
        <row r="1932">
          <cell r="A1932" t="str">
            <v>X301201</v>
          </cell>
          <cell r="B1932" t="str">
            <v>Int on Fixed per loans (Public Deposits)</v>
          </cell>
          <cell r="C1932" t="str">
            <v>INR</v>
          </cell>
          <cell r="D1932" t="str">
            <v>EXPENSES</v>
          </cell>
          <cell r="E1932" t="str">
            <v>INCOME STATEMENT</v>
          </cell>
          <cell r="F1932" t="str">
            <v/>
          </cell>
          <cell r="G1932" t="str">
            <v/>
          </cell>
          <cell r="H1932" t="str">
            <v>EXPENDITURE</v>
          </cell>
          <cell r="I1932" t="str">
            <v>INTEREST AND FINANCE CHARGES</v>
          </cell>
          <cell r="J1932" t="str">
            <v>FINANCE CHARGES</v>
          </cell>
        </row>
        <row r="1933">
          <cell r="A1933" t="str">
            <v>X301301</v>
          </cell>
          <cell r="B1933" t="str">
            <v>Interest On Vehicle Loan</v>
          </cell>
          <cell r="C1933" t="str">
            <v>INR</v>
          </cell>
          <cell r="D1933" t="str">
            <v>EXPENSES</v>
          </cell>
          <cell r="E1933" t="str">
            <v>INCOME STATEMENT</v>
          </cell>
          <cell r="F1933" t="str">
            <v/>
          </cell>
          <cell r="G1933" t="str">
            <v/>
          </cell>
          <cell r="H1933" t="str">
            <v>EXPENDITURE</v>
          </cell>
          <cell r="I1933" t="str">
            <v>INTEREST AND FINANCE CHARGES</v>
          </cell>
          <cell r="J1933" t="str">
            <v>BANK INTEREST</v>
          </cell>
        </row>
        <row r="1934">
          <cell r="A1934" t="str">
            <v>X301401</v>
          </cell>
          <cell r="B1934" t="str">
            <v>Interest on Overdraft Accounts</v>
          </cell>
          <cell r="C1934" t="str">
            <v>INR</v>
          </cell>
          <cell r="D1934" t="str">
            <v>EXPENSES</v>
          </cell>
          <cell r="E1934" t="str">
            <v>INCOME STATEMENT</v>
          </cell>
          <cell r="F1934" t="str">
            <v/>
          </cell>
          <cell r="G1934" t="str">
            <v/>
          </cell>
          <cell r="H1934" t="str">
            <v>EXPENDITURE</v>
          </cell>
          <cell r="I1934" t="str">
            <v>INTEREST AND FINANCE CHARGES</v>
          </cell>
          <cell r="J1934" t="str">
            <v>BANK INTEREST</v>
          </cell>
        </row>
        <row r="1935">
          <cell r="A1935" t="str">
            <v>X301402</v>
          </cell>
          <cell r="B1935" t="str">
            <v>Int Paid Bnk Overdraft- ABN AMRO</v>
          </cell>
          <cell r="C1935" t="str">
            <v>INR</v>
          </cell>
          <cell r="D1935" t="str">
            <v>EXPENSES</v>
          </cell>
          <cell r="E1935" t="str">
            <v>INCOME STATEMENT</v>
          </cell>
          <cell r="F1935" t="str">
            <v/>
          </cell>
          <cell r="G1935" t="str">
            <v/>
          </cell>
          <cell r="H1935" t="str">
            <v>EXPENDITURE</v>
          </cell>
          <cell r="I1935" t="str">
            <v>INTEREST AND FINANCE CHARGES</v>
          </cell>
          <cell r="J1935" t="str">
            <v>BANK INTEREST</v>
          </cell>
        </row>
        <row r="1936">
          <cell r="A1936" t="str">
            <v>X301403</v>
          </cell>
          <cell r="B1936" t="str">
            <v>Int Paid Bnk Overdraft- HDFC</v>
          </cell>
          <cell r="C1936" t="str">
            <v>INR</v>
          </cell>
          <cell r="D1936" t="str">
            <v>EXPENSES</v>
          </cell>
          <cell r="E1936" t="str">
            <v>INCOME STATEMENT</v>
          </cell>
          <cell r="F1936" t="str">
            <v/>
          </cell>
          <cell r="G1936" t="str">
            <v/>
          </cell>
          <cell r="H1936" t="str">
            <v>EXPENDITURE</v>
          </cell>
          <cell r="I1936" t="str">
            <v>INTEREST AND FINANCE CHARGES</v>
          </cell>
          <cell r="J1936" t="str">
            <v>BANK INTEREST</v>
          </cell>
        </row>
        <row r="1937">
          <cell r="A1937" t="str">
            <v>X301404</v>
          </cell>
          <cell r="B1937" t="str">
            <v>Int Paid Bnk Overdraft- Citi Bank</v>
          </cell>
          <cell r="C1937" t="str">
            <v>INR</v>
          </cell>
          <cell r="D1937" t="str">
            <v>EXPENSES</v>
          </cell>
          <cell r="E1937" t="str">
            <v>INCOME STATEMENT</v>
          </cell>
          <cell r="F1937" t="str">
            <v/>
          </cell>
          <cell r="G1937" t="str">
            <v/>
          </cell>
          <cell r="H1937" t="str">
            <v>EXPENDITURE</v>
          </cell>
          <cell r="I1937" t="str">
            <v>INTEREST AND FINANCE CHARGES</v>
          </cell>
          <cell r="J1937" t="str">
            <v>BANK INTEREST</v>
          </cell>
        </row>
        <row r="1938">
          <cell r="A1938" t="str">
            <v>X301405</v>
          </cell>
          <cell r="B1938" t="str">
            <v>Int Paid Bnk Overdraft- ICICI Bank</v>
          </cell>
          <cell r="C1938" t="str">
            <v>INR</v>
          </cell>
          <cell r="D1938" t="str">
            <v>EXPENSES</v>
          </cell>
          <cell r="E1938" t="str">
            <v>INCOME STATEMENT</v>
          </cell>
          <cell r="F1938" t="str">
            <v/>
          </cell>
          <cell r="G1938" t="str">
            <v/>
          </cell>
          <cell r="H1938" t="str">
            <v>EXPENDITURE</v>
          </cell>
          <cell r="I1938" t="str">
            <v>INTEREST AND FINANCE CHARGES</v>
          </cell>
          <cell r="J1938" t="str">
            <v>BANK INTEREST</v>
          </cell>
        </row>
        <row r="1939">
          <cell r="A1939" t="str">
            <v>X301406</v>
          </cell>
          <cell r="B1939" t="str">
            <v>Int Paid Bnk Overdraft- Corporation Bank</v>
          </cell>
          <cell r="C1939" t="str">
            <v>INR</v>
          </cell>
          <cell r="D1939" t="str">
            <v>EXPENSES</v>
          </cell>
          <cell r="E1939" t="str">
            <v>INCOME STATEMENT</v>
          </cell>
          <cell r="F1939" t="str">
            <v/>
          </cell>
          <cell r="G1939" t="str">
            <v/>
          </cell>
          <cell r="H1939" t="str">
            <v>EXPENDITURE</v>
          </cell>
          <cell r="I1939" t="str">
            <v>INTEREST AND FINANCE CHARGES</v>
          </cell>
          <cell r="J1939" t="str">
            <v>BANK INTEREST</v>
          </cell>
        </row>
        <row r="1940">
          <cell r="A1940" t="str">
            <v>X301407</v>
          </cell>
          <cell r="B1940" t="str">
            <v>Int Paid Bnk Overdraft- SCB</v>
          </cell>
          <cell r="C1940" t="str">
            <v>INR</v>
          </cell>
          <cell r="D1940" t="str">
            <v>EXPENSES</v>
          </cell>
          <cell r="E1940" t="str">
            <v>INCOME STATEMENT</v>
          </cell>
          <cell r="F1940" t="str">
            <v/>
          </cell>
          <cell r="G1940" t="str">
            <v/>
          </cell>
          <cell r="H1940" t="str">
            <v>EXPENDITURE</v>
          </cell>
          <cell r="I1940" t="str">
            <v>INTEREST AND FINANCE CHARGES</v>
          </cell>
          <cell r="J1940" t="str">
            <v>BANK INTEREST</v>
          </cell>
        </row>
        <row r="1941">
          <cell r="A1941" t="str">
            <v>X301408</v>
          </cell>
          <cell r="B1941" t="str">
            <v>Int Paid Bnk Overdraft- SBI</v>
          </cell>
          <cell r="C1941" t="str">
            <v>INR</v>
          </cell>
          <cell r="D1941" t="str">
            <v>EXPENSES</v>
          </cell>
          <cell r="E1941" t="str">
            <v>INCOME STATEMENT</v>
          </cell>
          <cell r="F1941" t="str">
            <v/>
          </cell>
          <cell r="G1941" t="str">
            <v/>
          </cell>
          <cell r="H1941" t="str">
            <v>EXPENDITURE</v>
          </cell>
          <cell r="I1941" t="str">
            <v>INTEREST AND FINANCE CHARGES</v>
          </cell>
          <cell r="J1941" t="str">
            <v>BANK INTEREST</v>
          </cell>
        </row>
        <row r="1942">
          <cell r="A1942" t="str">
            <v>X301409</v>
          </cell>
          <cell r="B1942" t="str">
            <v>Int Paid Bnk Overdraft- DBS</v>
          </cell>
          <cell r="C1942" t="str">
            <v>INR</v>
          </cell>
          <cell r="D1942" t="str">
            <v>EXPENSES</v>
          </cell>
          <cell r="E1942" t="str">
            <v>INCOME STATEMENT</v>
          </cell>
          <cell r="F1942" t="str">
            <v/>
          </cell>
          <cell r="G1942" t="str">
            <v/>
          </cell>
          <cell r="H1942" t="str">
            <v>EXPENDITURE</v>
          </cell>
          <cell r="I1942" t="str">
            <v>INTEREST AND FINANCE CHARGES</v>
          </cell>
          <cell r="J1942" t="str">
            <v>BANK INTEREST</v>
          </cell>
        </row>
        <row r="1943">
          <cell r="A1943" t="str">
            <v>X301410</v>
          </cell>
          <cell r="B1943" t="str">
            <v>Int Paid Bnk Overdraft- HSBC</v>
          </cell>
          <cell r="C1943" t="str">
            <v>INR</v>
          </cell>
          <cell r="D1943" t="str">
            <v>EXPENSES</v>
          </cell>
          <cell r="E1943" t="str">
            <v>INCOME STATEMENT</v>
          </cell>
          <cell r="F1943" t="str">
            <v/>
          </cell>
          <cell r="G1943" t="str">
            <v/>
          </cell>
          <cell r="H1943" t="str">
            <v>EXPENDITURE</v>
          </cell>
          <cell r="I1943" t="str">
            <v>INTEREST AND FINANCE CHARGES</v>
          </cell>
          <cell r="J1943" t="str">
            <v>BANK INTEREST</v>
          </cell>
        </row>
        <row r="1944">
          <cell r="A1944" t="str">
            <v>X301411</v>
          </cell>
          <cell r="B1944" t="str">
            <v>Int Paid Bnk Overdraft- Ing Vysya</v>
          </cell>
          <cell r="C1944" t="str">
            <v>INR</v>
          </cell>
          <cell r="D1944" t="str">
            <v>EXPENSES</v>
          </cell>
          <cell r="E1944" t="str">
            <v>INCOME STATEMENT</v>
          </cell>
          <cell r="F1944" t="str">
            <v/>
          </cell>
          <cell r="G1944" t="str">
            <v/>
          </cell>
          <cell r="H1944" t="str">
            <v>EXPENDITURE</v>
          </cell>
          <cell r="I1944" t="str">
            <v>INTEREST AND FINANCE CHARGES</v>
          </cell>
          <cell r="J1944" t="str">
            <v>BANK INTEREST</v>
          </cell>
        </row>
        <row r="1945">
          <cell r="A1945" t="str">
            <v>X301412</v>
          </cell>
          <cell r="B1945" t="str">
            <v>Int Paid Bnk Overdraft- SBH</v>
          </cell>
          <cell r="C1945" t="str">
            <v>INR</v>
          </cell>
          <cell r="D1945" t="str">
            <v>EXPENSES</v>
          </cell>
          <cell r="E1945" t="str">
            <v>INCOME STATEMENT</v>
          </cell>
          <cell r="F1945" t="str">
            <v/>
          </cell>
          <cell r="G1945" t="str">
            <v/>
          </cell>
          <cell r="H1945" t="str">
            <v>EXPENDITURE</v>
          </cell>
          <cell r="I1945" t="str">
            <v>INTEREST AND FINANCE CHARGES</v>
          </cell>
          <cell r="J1945" t="str">
            <v>BANK INTEREST</v>
          </cell>
        </row>
        <row r="1946">
          <cell r="A1946" t="str">
            <v>X301413</v>
          </cell>
          <cell r="B1946" t="str">
            <v>Int Paid Bnk Overdraft- Kotak</v>
          </cell>
          <cell r="C1946" t="str">
            <v>INR</v>
          </cell>
          <cell r="D1946" t="str">
            <v>EXPENSES</v>
          </cell>
          <cell r="E1946" t="str">
            <v>INCOME STATEMENT</v>
          </cell>
          <cell r="F1946" t="str">
            <v/>
          </cell>
          <cell r="G1946" t="str">
            <v/>
          </cell>
          <cell r="H1946" t="str">
            <v>EXPENDITURE</v>
          </cell>
          <cell r="I1946" t="str">
            <v>INTEREST AND FINANCE CHARGES</v>
          </cell>
          <cell r="J1946" t="str">
            <v>BANK INTEREST</v>
          </cell>
        </row>
        <row r="1947">
          <cell r="A1947" t="str">
            <v>X301414</v>
          </cell>
          <cell r="B1947" t="str">
            <v>Int Paid Bnk Overdraft- SBOT</v>
          </cell>
          <cell r="C1947" t="str">
            <v>INR</v>
          </cell>
          <cell r="D1947" t="str">
            <v>EXPENSES</v>
          </cell>
          <cell r="E1947" t="str">
            <v>INCOME STATEMENT</v>
          </cell>
          <cell r="F1947" t="str">
            <v/>
          </cell>
          <cell r="G1947" t="str">
            <v/>
          </cell>
          <cell r="H1947" t="str">
            <v>EXPENDITURE</v>
          </cell>
          <cell r="I1947" t="str">
            <v>INTEREST AND FINANCE CHARGES</v>
          </cell>
          <cell r="J1947" t="str">
            <v>BANK INTEREST</v>
          </cell>
        </row>
        <row r="1948">
          <cell r="A1948" t="str">
            <v>X301501</v>
          </cell>
          <cell r="B1948" t="str">
            <v>Int on loan (Gp Co.)</v>
          </cell>
          <cell r="C1948" t="str">
            <v>INR</v>
          </cell>
          <cell r="D1948" t="str">
            <v>EXPENSES</v>
          </cell>
          <cell r="E1948" t="str">
            <v>INCOME STATEMENT</v>
          </cell>
          <cell r="F1948" t="str">
            <v/>
          </cell>
          <cell r="G1948" t="str">
            <v/>
          </cell>
          <cell r="H1948" t="str">
            <v>EXPENDITURE</v>
          </cell>
          <cell r="I1948" t="str">
            <v>INTEREST AND FINANCE CHARGES</v>
          </cell>
          <cell r="J1948" t="str">
            <v>BANK INTEREST</v>
          </cell>
        </row>
        <row r="1949">
          <cell r="A1949" t="str">
            <v>X301502</v>
          </cell>
          <cell r="B1949" t="str">
            <v>Int on Loan (JV)</v>
          </cell>
          <cell r="C1949" t="str">
            <v>INR</v>
          </cell>
          <cell r="D1949" t="str">
            <v>EXPENSES</v>
          </cell>
          <cell r="E1949" t="str">
            <v>INCOME STATEMENT</v>
          </cell>
          <cell r="F1949" t="str">
            <v/>
          </cell>
          <cell r="G1949" t="str">
            <v/>
          </cell>
          <cell r="H1949" t="str">
            <v>EXPENDITURE</v>
          </cell>
          <cell r="I1949" t="str">
            <v>INTEREST AND FINANCE CHARGES</v>
          </cell>
          <cell r="J1949" t="str">
            <v>BANK INTEREST</v>
          </cell>
        </row>
        <row r="1950">
          <cell r="A1950" t="str">
            <v>X302001</v>
          </cell>
          <cell r="B1950" t="str">
            <v>Interest on Others</v>
          </cell>
          <cell r="C1950" t="str">
            <v>INR</v>
          </cell>
          <cell r="D1950" t="str">
            <v>EXPENSES</v>
          </cell>
          <cell r="E1950" t="str">
            <v>INCOME STATEMENT</v>
          </cell>
          <cell r="F1950" t="str">
            <v/>
          </cell>
          <cell r="G1950" t="str">
            <v/>
          </cell>
          <cell r="H1950" t="str">
            <v>EXPENDITURE</v>
          </cell>
          <cell r="I1950" t="str">
            <v>INTEREST AND FINANCE CHARGES</v>
          </cell>
          <cell r="J1950" t="str">
            <v>OTHER FINANCE CHARGES</v>
          </cell>
        </row>
        <row r="1951">
          <cell r="A1951" t="str">
            <v>X302101</v>
          </cell>
          <cell r="B1951" t="str">
            <v>Interest on Others- Customers on Refund</v>
          </cell>
          <cell r="C1951" t="str">
            <v>INR</v>
          </cell>
          <cell r="D1951" t="str">
            <v>EXPENSES</v>
          </cell>
          <cell r="E1951" t="str">
            <v>INCOME STATEMENT</v>
          </cell>
          <cell r="F1951" t="str">
            <v/>
          </cell>
          <cell r="G1951" t="str">
            <v/>
          </cell>
          <cell r="H1951" t="str">
            <v>EXPENDITURE</v>
          </cell>
          <cell r="I1951" t="str">
            <v>INTEREST AND FINANCE CHARGES</v>
          </cell>
          <cell r="J1951" t="str">
            <v>OTHER FINANCE CHARGES</v>
          </cell>
        </row>
        <row r="1952">
          <cell r="A1952" t="str">
            <v>X302201</v>
          </cell>
          <cell r="B1952" t="str">
            <v>Interest on Others- Misc.</v>
          </cell>
          <cell r="C1952" t="str">
            <v>INR</v>
          </cell>
          <cell r="D1952" t="str">
            <v>EXPENSES</v>
          </cell>
          <cell r="E1952" t="str">
            <v>INCOME STATEMENT</v>
          </cell>
          <cell r="F1952" t="str">
            <v/>
          </cell>
          <cell r="G1952" t="str">
            <v/>
          </cell>
          <cell r="H1952" t="str">
            <v>EXPENDITURE</v>
          </cell>
          <cell r="I1952" t="str">
            <v>INTEREST AND FINANCE CHARGES</v>
          </cell>
          <cell r="J1952" t="str">
            <v>OTHER FINANCE CHARGES</v>
          </cell>
        </row>
        <row r="1953">
          <cell r="A1953" t="str">
            <v>X302301</v>
          </cell>
          <cell r="B1953" t="str">
            <v>Interest on Others- Income Tax</v>
          </cell>
          <cell r="C1953" t="str">
            <v>INR</v>
          </cell>
          <cell r="D1953" t="str">
            <v>EXPENSES</v>
          </cell>
          <cell r="E1953" t="str">
            <v>INCOME STATEMENT</v>
          </cell>
          <cell r="F1953" t="str">
            <v/>
          </cell>
          <cell r="G1953" t="str">
            <v/>
          </cell>
          <cell r="H1953" t="str">
            <v>EXPENDITURE</v>
          </cell>
          <cell r="I1953" t="str">
            <v>INTEREST AND FINANCE CHARGES</v>
          </cell>
          <cell r="J1953" t="str">
            <v>OTHER FINANCE CHARGES</v>
          </cell>
        </row>
        <row r="1954">
          <cell r="A1954" t="str">
            <v>X302401</v>
          </cell>
          <cell r="B1954" t="str">
            <v>Interest On Deferred Creditors</v>
          </cell>
          <cell r="C1954" t="str">
            <v>INR</v>
          </cell>
          <cell r="D1954" t="str">
            <v>EXPENSES</v>
          </cell>
          <cell r="E1954" t="str">
            <v>INCOME STATEMENT</v>
          </cell>
          <cell r="F1954" t="str">
            <v/>
          </cell>
          <cell r="G1954" t="str">
            <v/>
          </cell>
          <cell r="H1954" t="str">
            <v>EXPENDITURE</v>
          </cell>
          <cell r="I1954" t="str">
            <v>INTEREST AND FINANCE CHARGES</v>
          </cell>
          <cell r="J1954" t="str">
            <v>OTHER FINANCE CHARGES</v>
          </cell>
        </row>
        <row r="1955">
          <cell r="A1955" t="str">
            <v>X302501</v>
          </cell>
          <cell r="B1955" t="str">
            <v>Int on TDS, FBT, Service Tax</v>
          </cell>
          <cell r="C1955" t="str">
            <v>INR</v>
          </cell>
          <cell r="D1955" t="str">
            <v>EXPENSES</v>
          </cell>
          <cell r="E1955" t="str">
            <v>INCOME STATEMENT</v>
          </cell>
          <cell r="F1955" t="str">
            <v/>
          </cell>
          <cell r="G1955" t="str">
            <v/>
          </cell>
          <cell r="H1955" t="str">
            <v>EXPENDITURE</v>
          </cell>
          <cell r="I1955" t="str">
            <v>INTEREST AND FINANCE CHARGES</v>
          </cell>
          <cell r="J1955" t="str">
            <v>OTHER FINANCE CHARGES</v>
          </cell>
        </row>
        <row r="1956">
          <cell r="A1956" t="str">
            <v>X303001</v>
          </cell>
          <cell r="B1956" t="str">
            <v>Bank Charges</v>
          </cell>
          <cell r="C1956" t="str">
            <v>INR</v>
          </cell>
          <cell r="D1956" t="str">
            <v>EXPENSES</v>
          </cell>
          <cell r="E1956" t="str">
            <v>INCOME STATEMENT</v>
          </cell>
          <cell r="F1956" t="str">
            <v/>
          </cell>
          <cell r="G1956" t="str">
            <v/>
          </cell>
          <cell r="H1956" t="str">
            <v>EXPENDITURE</v>
          </cell>
          <cell r="I1956" t="str">
            <v>INTEREST AND FINANCE CHARGES</v>
          </cell>
          <cell r="J1956" t="str">
            <v>BANK CHARGES</v>
          </cell>
        </row>
        <row r="1957">
          <cell r="A1957" t="str">
            <v>X303002</v>
          </cell>
          <cell r="B1957" t="str">
            <v>Bank Charges- Finance Charges</v>
          </cell>
          <cell r="C1957" t="str">
            <v>INR</v>
          </cell>
          <cell r="D1957" t="str">
            <v>EXPENSES</v>
          </cell>
          <cell r="E1957" t="str">
            <v>INCOME STATEMENT</v>
          </cell>
          <cell r="F1957" t="str">
            <v/>
          </cell>
          <cell r="G1957" t="str">
            <v/>
          </cell>
          <cell r="H1957" t="str">
            <v>EXPENDITURE</v>
          </cell>
          <cell r="I1957" t="str">
            <v>INTEREST AND FINANCE CHARGES</v>
          </cell>
          <cell r="J1957" t="str">
            <v>BANK CHARGES</v>
          </cell>
        </row>
        <row r="1958">
          <cell r="A1958" t="str">
            <v>X303003</v>
          </cell>
          <cell r="B1958" t="str">
            <v>Bank Charges- Escrow Fee</v>
          </cell>
          <cell r="C1958" t="str">
            <v>INR</v>
          </cell>
          <cell r="D1958" t="str">
            <v>EXPENSES</v>
          </cell>
          <cell r="E1958" t="str">
            <v>INCOME STATEMENT</v>
          </cell>
          <cell r="F1958" t="str">
            <v/>
          </cell>
          <cell r="G1958" t="str">
            <v/>
          </cell>
          <cell r="H1958" t="str">
            <v>EXPENDITURE</v>
          </cell>
          <cell r="I1958" t="str">
            <v>INTEREST AND FINANCE CHARGES</v>
          </cell>
          <cell r="J1958" t="str">
            <v>BANK CHARGES</v>
          </cell>
        </row>
        <row r="1959">
          <cell r="A1959" t="str">
            <v>X303004</v>
          </cell>
          <cell r="B1959" t="str">
            <v>Bank Charges- BCTT Cash Withdrawal</v>
          </cell>
          <cell r="C1959" t="str">
            <v>INR</v>
          </cell>
          <cell r="D1959" t="str">
            <v>EXPENSES</v>
          </cell>
          <cell r="E1959" t="str">
            <v>INCOME STATEMENT</v>
          </cell>
          <cell r="F1959" t="str">
            <v/>
          </cell>
          <cell r="G1959" t="str">
            <v/>
          </cell>
          <cell r="H1959" t="str">
            <v>EXPENDITURE</v>
          </cell>
          <cell r="I1959" t="str">
            <v>INTEREST AND FINANCE CHARGES</v>
          </cell>
          <cell r="J1959" t="str">
            <v>BANK CHARGES</v>
          </cell>
        </row>
        <row r="1960">
          <cell r="A1960" t="str">
            <v>X303005</v>
          </cell>
          <cell r="B1960" t="str">
            <v>Credit Card Charges</v>
          </cell>
          <cell r="C1960" t="str">
            <v>INR</v>
          </cell>
          <cell r="D1960" t="str">
            <v>EXPENSES</v>
          </cell>
          <cell r="E1960" t="str">
            <v>INCOME STATEMENT</v>
          </cell>
          <cell r="F1960" t="str">
            <v/>
          </cell>
          <cell r="G1960" t="str">
            <v/>
          </cell>
          <cell r="H1960" t="str">
            <v>EXPENDITURE</v>
          </cell>
          <cell r="I1960" t="str">
            <v>INTEREST AND FINANCE CHARGES</v>
          </cell>
          <cell r="J1960" t="str">
            <v>BANK CHARGES</v>
          </cell>
        </row>
        <row r="1961">
          <cell r="A1961" t="str">
            <v>X303101</v>
          </cell>
          <cell r="B1961" t="str">
            <v>Commission On Bank Guarantee</v>
          </cell>
          <cell r="C1961" t="str">
            <v>INR</v>
          </cell>
          <cell r="D1961" t="str">
            <v>EXPENSES</v>
          </cell>
          <cell r="E1961" t="str">
            <v>INCOME STATEMENT</v>
          </cell>
          <cell r="F1961" t="str">
            <v/>
          </cell>
          <cell r="G1961" t="str">
            <v/>
          </cell>
          <cell r="H1961" t="str">
            <v>EXPENDITURE</v>
          </cell>
          <cell r="I1961" t="str">
            <v>INTEREST AND FINANCE CHARGES</v>
          </cell>
          <cell r="J1961" t="str">
            <v>BANK CHARGES</v>
          </cell>
        </row>
        <row r="1962">
          <cell r="A1962" t="str">
            <v>X304001</v>
          </cell>
          <cell r="B1962" t="str">
            <v>Loss on Derivatives</v>
          </cell>
          <cell r="C1962" t="str">
            <v>INR</v>
          </cell>
          <cell r="D1962" t="str">
            <v>EXPENSES</v>
          </cell>
          <cell r="E1962" t="str">
            <v>INCOME STATEMENT</v>
          </cell>
          <cell r="F1962" t="str">
            <v/>
          </cell>
          <cell r="G1962" t="str">
            <v/>
          </cell>
          <cell r="H1962" t="str">
            <v>EXPENDITURE</v>
          </cell>
          <cell r="I1962" t="str">
            <v>INTEREST AND FINANCE CHARGES</v>
          </cell>
          <cell r="J1962" t="str">
            <v>FINANCE CHARGES</v>
          </cell>
        </row>
        <row r="1963">
          <cell r="A1963" t="str">
            <v>X501001</v>
          </cell>
          <cell r="B1963" t="str">
            <v>Rent (Offices)</v>
          </cell>
          <cell r="C1963" t="str">
            <v>INR</v>
          </cell>
          <cell r="D1963" t="str">
            <v>EXPENSES</v>
          </cell>
          <cell r="E1963" t="str">
            <v>INCOME STATEMENT</v>
          </cell>
          <cell r="F1963" t="str">
            <v/>
          </cell>
          <cell r="G1963" t="str">
            <v/>
          </cell>
          <cell r="H1963" t="str">
            <v>EXPENDITURE</v>
          </cell>
          <cell r="I1963" t="str">
            <v>GENERAL AND ADMINISTRATION EXPENSES</v>
          </cell>
          <cell r="J1963" t="str">
            <v>RENT</v>
          </cell>
        </row>
        <row r="1964">
          <cell r="A1964" t="str">
            <v>X501002</v>
          </cell>
          <cell r="B1964" t="str">
            <v>Rent (Employee Residence)</v>
          </cell>
          <cell r="C1964" t="str">
            <v>INR</v>
          </cell>
          <cell r="D1964" t="str">
            <v>EXPENSES</v>
          </cell>
          <cell r="E1964" t="str">
            <v>INCOME STATEMENT</v>
          </cell>
          <cell r="F1964" t="str">
            <v/>
          </cell>
          <cell r="G1964" t="str">
            <v/>
          </cell>
          <cell r="H1964" t="str">
            <v>EXPENDITURE</v>
          </cell>
          <cell r="I1964" t="str">
            <v>GENERAL AND ADMINISTRATION EXPENSES</v>
          </cell>
          <cell r="J1964" t="str">
            <v>RENT</v>
          </cell>
        </row>
        <row r="1965">
          <cell r="A1965" t="str">
            <v>X501003</v>
          </cell>
          <cell r="B1965" t="str">
            <v>Lease Rent- Directors</v>
          </cell>
          <cell r="C1965" t="str">
            <v>INR</v>
          </cell>
          <cell r="D1965" t="str">
            <v>EXPENSES</v>
          </cell>
          <cell r="E1965" t="str">
            <v>INCOME STATEMENT</v>
          </cell>
          <cell r="F1965" t="str">
            <v/>
          </cell>
          <cell r="G1965" t="str">
            <v/>
          </cell>
          <cell r="H1965" t="str">
            <v>EXPENDITURE</v>
          </cell>
          <cell r="I1965" t="str">
            <v>GENERAL AND ADMINISTRATION EXPENSES</v>
          </cell>
          <cell r="J1965" t="str">
            <v>RENT</v>
          </cell>
        </row>
        <row r="1966">
          <cell r="A1966" t="str">
            <v>X501004</v>
          </cell>
          <cell r="B1966" t="str">
            <v>Rent Recovery from employees</v>
          </cell>
          <cell r="C1966" t="str">
            <v>INR</v>
          </cell>
          <cell r="D1966" t="str">
            <v>EXPENSES</v>
          </cell>
          <cell r="E1966" t="str">
            <v>INCOME STATEMENT</v>
          </cell>
          <cell r="F1966" t="str">
            <v/>
          </cell>
          <cell r="G1966" t="str">
            <v/>
          </cell>
          <cell r="H1966" t="str">
            <v>EXPENDITURE</v>
          </cell>
          <cell r="I1966" t="str">
            <v>GENERAL AND ADMINISTRATION EXPENSES</v>
          </cell>
          <cell r="J1966" t="str">
            <v>RENT</v>
          </cell>
        </row>
        <row r="1967">
          <cell r="A1967" t="str">
            <v>X501005</v>
          </cell>
          <cell r="B1967" t="str">
            <v>Lease Rental Charges</v>
          </cell>
          <cell r="C1967" t="str">
            <v>INR</v>
          </cell>
          <cell r="D1967" t="str">
            <v>EXPENSES</v>
          </cell>
          <cell r="E1967" t="str">
            <v>INCOME STATEMENT</v>
          </cell>
          <cell r="F1967" t="str">
            <v/>
          </cell>
          <cell r="G1967" t="str">
            <v/>
          </cell>
          <cell r="H1967" t="str">
            <v>EXPENDITURE</v>
          </cell>
          <cell r="I1967" t="str">
            <v>GENERAL AND ADMINISTRATION EXPENSES</v>
          </cell>
          <cell r="J1967" t="str">
            <v>RENT</v>
          </cell>
        </row>
        <row r="1968">
          <cell r="A1968" t="str">
            <v>X501101</v>
          </cell>
          <cell r="B1968" t="str">
            <v>Rates and taxes</v>
          </cell>
          <cell r="C1968" t="str">
            <v>INR</v>
          </cell>
          <cell r="D1968" t="str">
            <v>EXPENSES</v>
          </cell>
          <cell r="E1968" t="str">
            <v>INCOME STATEMENT</v>
          </cell>
          <cell r="F1968" t="str">
            <v/>
          </cell>
          <cell r="G1968" t="str">
            <v/>
          </cell>
          <cell r="H1968" t="str">
            <v>EXPENDITURE</v>
          </cell>
          <cell r="I1968" t="str">
            <v>GENERAL AND ADMINISTRATION EXPENSES</v>
          </cell>
          <cell r="J1968" t="str">
            <v>RATES AND TAXES</v>
          </cell>
        </row>
        <row r="1969">
          <cell r="A1969" t="str">
            <v>X501102</v>
          </cell>
          <cell r="B1969" t="str">
            <v>Fees &amp; Taxes</v>
          </cell>
          <cell r="C1969" t="str">
            <v>INR</v>
          </cell>
          <cell r="D1969" t="str">
            <v>EXPENSES</v>
          </cell>
          <cell r="E1969" t="str">
            <v>INCOME STATEMENT</v>
          </cell>
          <cell r="F1969" t="str">
            <v/>
          </cell>
          <cell r="G1969" t="str">
            <v/>
          </cell>
          <cell r="H1969" t="str">
            <v>EXPENDITURE</v>
          </cell>
          <cell r="I1969" t="str">
            <v>GENERAL AND ADMINISTRATION EXPENSES</v>
          </cell>
          <cell r="J1969" t="str">
            <v>RATES AND TAXES</v>
          </cell>
        </row>
        <row r="1970">
          <cell r="A1970" t="str">
            <v>X501103</v>
          </cell>
          <cell r="B1970" t="str">
            <v>House Tax- Dlf Centre (Narindra Pla</v>
          </cell>
          <cell r="C1970" t="str">
            <v>INR</v>
          </cell>
          <cell r="D1970" t="str">
            <v>EXPENSES</v>
          </cell>
          <cell r="E1970" t="str">
            <v>INCOME STATEMENT</v>
          </cell>
          <cell r="F1970" t="str">
            <v/>
          </cell>
          <cell r="G1970" t="str">
            <v/>
          </cell>
          <cell r="H1970" t="str">
            <v>EXPENDITURE</v>
          </cell>
          <cell r="I1970" t="str">
            <v>GENERAL AND ADMINISTRATION EXPENSES</v>
          </cell>
          <cell r="J1970" t="str">
            <v>RATES AND TAXES</v>
          </cell>
        </row>
        <row r="1971">
          <cell r="A1971" t="str">
            <v>X501104</v>
          </cell>
          <cell r="B1971" t="str">
            <v>House Tax- F Block,Connaught Place</v>
          </cell>
          <cell r="C1971" t="str">
            <v>INR</v>
          </cell>
          <cell r="D1971" t="str">
            <v>EXPENSES</v>
          </cell>
          <cell r="E1971" t="str">
            <v>INCOME STATEMENT</v>
          </cell>
          <cell r="F1971" t="str">
            <v/>
          </cell>
          <cell r="G1971" t="str">
            <v/>
          </cell>
          <cell r="H1971" t="str">
            <v>EXPENDITURE</v>
          </cell>
          <cell r="I1971" t="str">
            <v>GENERAL AND ADMINISTRATION EXPENSES</v>
          </cell>
          <cell r="J1971" t="str">
            <v>RATES AND TAXES</v>
          </cell>
        </row>
        <row r="1972">
          <cell r="A1972" t="str">
            <v>X501105</v>
          </cell>
          <cell r="B1972" t="str">
            <v>House Tax- F.F.D. Faridabad</v>
          </cell>
          <cell r="C1972" t="str">
            <v>INR</v>
          </cell>
          <cell r="D1972" t="str">
            <v>EXPENSES</v>
          </cell>
          <cell r="E1972" t="str">
            <v>INCOME STATEMENT</v>
          </cell>
          <cell r="F1972" t="str">
            <v/>
          </cell>
          <cell r="G1972" t="str">
            <v/>
          </cell>
          <cell r="H1972" t="str">
            <v>EXPENDITURE</v>
          </cell>
          <cell r="I1972" t="str">
            <v>GENERAL AND ADMINISTRATION EXPENSES</v>
          </cell>
          <cell r="J1972" t="str">
            <v>RATES AND TAXES</v>
          </cell>
        </row>
        <row r="1973">
          <cell r="A1973" t="str">
            <v>X501106</v>
          </cell>
          <cell r="B1973" t="str">
            <v>House Tax- Others</v>
          </cell>
          <cell r="C1973" t="str">
            <v>INR</v>
          </cell>
          <cell r="D1973" t="str">
            <v>EXPENSES</v>
          </cell>
          <cell r="E1973" t="str">
            <v>INCOME STATEMENT</v>
          </cell>
          <cell r="F1973" t="str">
            <v/>
          </cell>
          <cell r="G1973" t="str">
            <v/>
          </cell>
          <cell r="H1973" t="str">
            <v>EXPENDITURE</v>
          </cell>
          <cell r="I1973" t="str">
            <v>GENERAL AND ADMINISTRATION EXPENSES</v>
          </cell>
          <cell r="J1973" t="str">
            <v>RATES AND TAXES</v>
          </cell>
        </row>
        <row r="1974">
          <cell r="A1974" t="str">
            <v>X501107</v>
          </cell>
          <cell r="B1974" t="str">
            <v>Ground Rent</v>
          </cell>
          <cell r="C1974" t="str">
            <v>INR</v>
          </cell>
          <cell r="D1974" t="str">
            <v>EXPENSES</v>
          </cell>
          <cell r="E1974" t="str">
            <v>INCOME STATEMENT</v>
          </cell>
          <cell r="F1974" t="str">
            <v/>
          </cell>
          <cell r="G1974" t="str">
            <v/>
          </cell>
          <cell r="H1974" t="str">
            <v>EXPENDITURE</v>
          </cell>
          <cell r="I1974" t="str">
            <v>GENERAL AND ADMINISTRATION EXPENSES</v>
          </cell>
          <cell r="J1974" t="str">
            <v>RATES AND TAXES</v>
          </cell>
        </row>
        <row r="1975">
          <cell r="A1975" t="str">
            <v>X501108</v>
          </cell>
          <cell r="B1975" t="str">
            <v>Ground Rent- DLF Centre (Narindra Pla</v>
          </cell>
          <cell r="C1975" t="str">
            <v>INR</v>
          </cell>
          <cell r="D1975" t="str">
            <v>EXPENSES</v>
          </cell>
          <cell r="E1975" t="str">
            <v>INCOME STATEMENT</v>
          </cell>
          <cell r="F1975" t="str">
            <v/>
          </cell>
          <cell r="G1975" t="str">
            <v/>
          </cell>
          <cell r="H1975" t="str">
            <v>EXPENDITURE</v>
          </cell>
          <cell r="I1975" t="str">
            <v>GENERAL AND ADMINISTRATION EXPENSES</v>
          </cell>
          <cell r="J1975" t="str">
            <v>RATES AND TAXES</v>
          </cell>
        </row>
        <row r="1976">
          <cell r="A1976" t="str">
            <v>X501109</v>
          </cell>
          <cell r="B1976" t="str">
            <v>Ground Rent- Jhandewalan</v>
          </cell>
          <cell r="C1976" t="str">
            <v>INR</v>
          </cell>
          <cell r="D1976" t="str">
            <v>EXPENSES</v>
          </cell>
          <cell r="E1976" t="str">
            <v>INCOME STATEMENT</v>
          </cell>
          <cell r="F1976" t="str">
            <v/>
          </cell>
          <cell r="G1976" t="str">
            <v/>
          </cell>
          <cell r="H1976" t="str">
            <v>EXPENDITURE</v>
          </cell>
          <cell r="I1976" t="str">
            <v>GENERAL AND ADMINISTRATION EXPENSES</v>
          </cell>
          <cell r="J1976" t="str">
            <v>RATES AND TAXES</v>
          </cell>
        </row>
        <row r="1977">
          <cell r="A1977" t="str">
            <v>X501110</v>
          </cell>
          <cell r="B1977" t="str">
            <v>Ground Rent- Others</v>
          </cell>
          <cell r="C1977" t="str">
            <v>INR</v>
          </cell>
          <cell r="D1977" t="str">
            <v>EXPENSES</v>
          </cell>
          <cell r="E1977" t="str">
            <v>INCOME STATEMENT</v>
          </cell>
          <cell r="F1977" t="str">
            <v/>
          </cell>
          <cell r="G1977" t="str">
            <v/>
          </cell>
          <cell r="H1977" t="str">
            <v>EXPENDITURE</v>
          </cell>
          <cell r="I1977" t="str">
            <v>GENERAL AND ADMINISTRATION EXPENSES</v>
          </cell>
          <cell r="J1977" t="str">
            <v>RATES AND TAXES</v>
          </cell>
        </row>
        <row r="1978">
          <cell r="A1978" t="str">
            <v>X501111</v>
          </cell>
          <cell r="B1978" t="str">
            <v>Haryana Local Area Dev.Tax-Expeses A/C</v>
          </cell>
          <cell r="C1978" t="str">
            <v>INR</v>
          </cell>
          <cell r="D1978" t="str">
            <v>EXPENSES</v>
          </cell>
          <cell r="E1978" t="str">
            <v>INCOME STATEMENT</v>
          </cell>
          <cell r="F1978" t="str">
            <v/>
          </cell>
          <cell r="G1978" t="str">
            <v/>
          </cell>
          <cell r="H1978" t="str">
            <v>EXPENDITURE</v>
          </cell>
          <cell r="I1978" t="str">
            <v>GENERAL AND ADMINISTRATION EXPENSES</v>
          </cell>
          <cell r="J1978" t="str">
            <v>RATES AND TAXES</v>
          </cell>
        </row>
        <row r="1979">
          <cell r="A1979" t="str">
            <v>X501112</v>
          </cell>
          <cell r="B1979" t="str">
            <v>Building Plan Sanction Fee</v>
          </cell>
          <cell r="C1979" t="str">
            <v>INR</v>
          </cell>
          <cell r="D1979" t="str">
            <v>EXPENSES</v>
          </cell>
          <cell r="E1979" t="str">
            <v>INCOME STATEMENT</v>
          </cell>
          <cell r="F1979" t="str">
            <v/>
          </cell>
          <cell r="G1979" t="str">
            <v/>
          </cell>
          <cell r="H1979" t="str">
            <v>EXPENDITURE</v>
          </cell>
          <cell r="I1979" t="str">
            <v>GENERAL AND ADMINISTRATION EXPENSES</v>
          </cell>
          <cell r="J1979" t="str">
            <v>RATES AND TAXES</v>
          </cell>
        </row>
        <row r="1980">
          <cell r="A1980" t="str">
            <v>X501113</v>
          </cell>
          <cell r="B1980" t="str">
            <v>Filing Fees</v>
          </cell>
          <cell r="C1980" t="str">
            <v>INR</v>
          </cell>
          <cell r="D1980" t="str">
            <v>EXPENSES</v>
          </cell>
          <cell r="E1980" t="str">
            <v>INCOME STATEMENT</v>
          </cell>
          <cell r="F1980" t="str">
            <v/>
          </cell>
          <cell r="G1980" t="str">
            <v/>
          </cell>
          <cell r="H1980" t="str">
            <v>EXPENDITURE</v>
          </cell>
          <cell r="I1980" t="str">
            <v>GENERAL AND ADMINISTRATION EXPENSES</v>
          </cell>
          <cell r="J1980" t="str">
            <v>RATES AND TAXES</v>
          </cell>
        </row>
        <row r="1981">
          <cell r="A1981" t="str">
            <v>X501114</v>
          </cell>
          <cell r="B1981" t="str">
            <v>Provision for wealth tax</v>
          </cell>
          <cell r="C1981" t="str">
            <v>INR</v>
          </cell>
          <cell r="D1981" t="str">
            <v>EXPENSES</v>
          </cell>
          <cell r="E1981" t="str">
            <v>INCOME STATEMENT</v>
          </cell>
          <cell r="F1981" t="str">
            <v/>
          </cell>
          <cell r="G1981" t="str">
            <v/>
          </cell>
          <cell r="H1981" t="str">
            <v>EXPENDITURE</v>
          </cell>
          <cell r="I1981" t="str">
            <v>GENERAL AND ADMINISTRATION EXPENSES</v>
          </cell>
          <cell r="J1981" t="str">
            <v>RATES AND TAXES</v>
          </cell>
        </row>
        <row r="1982">
          <cell r="A1982" t="str">
            <v>X501115</v>
          </cell>
          <cell r="B1982" t="str">
            <v>ENTRY TAX</v>
          </cell>
          <cell r="C1982" t="str">
            <v>INR</v>
          </cell>
          <cell r="D1982" t="str">
            <v>EXPENSES</v>
          </cell>
          <cell r="E1982" t="str">
            <v>INCOME STATEMENT</v>
          </cell>
          <cell r="F1982" t="str">
            <v/>
          </cell>
          <cell r="G1982" t="str">
            <v/>
          </cell>
          <cell r="H1982" t="str">
            <v>EXPENDITURE</v>
          </cell>
          <cell r="I1982" t="str">
            <v>GENERAL AND ADMINISTRATION EXPENSES</v>
          </cell>
          <cell r="J1982" t="str">
            <v>RATES AND TAXES</v>
          </cell>
        </row>
        <row r="1983">
          <cell r="A1983" t="str">
            <v>X501201</v>
          </cell>
          <cell r="B1983" t="str">
            <v>Electricity</v>
          </cell>
          <cell r="C1983" t="str">
            <v>INR</v>
          </cell>
          <cell r="D1983" t="str">
            <v>EXPENSES</v>
          </cell>
          <cell r="E1983" t="str">
            <v>INCOME STATEMENT</v>
          </cell>
          <cell r="F1983" t="str">
            <v/>
          </cell>
          <cell r="G1983" t="str">
            <v/>
          </cell>
          <cell r="H1983" t="str">
            <v>EXPENDITURE</v>
          </cell>
          <cell r="I1983" t="str">
            <v>GENERAL AND ADMINISTRATION EXPENSES</v>
          </cell>
          <cell r="J1983" t="str">
            <v>ELECTRICITY</v>
          </cell>
        </row>
        <row r="1984">
          <cell r="A1984" t="str">
            <v>X501202</v>
          </cell>
          <cell r="B1984" t="str">
            <v>Electricity- Director's Residence</v>
          </cell>
          <cell r="C1984" t="str">
            <v>INR</v>
          </cell>
          <cell r="D1984" t="str">
            <v>EXPENSES</v>
          </cell>
          <cell r="E1984" t="str">
            <v>INCOME STATEMENT</v>
          </cell>
          <cell r="F1984" t="str">
            <v/>
          </cell>
          <cell r="G1984" t="str">
            <v/>
          </cell>
          <cell r="H1984" t="str">
            <v>EXPENDITURE</v>
          </cell>
          <cell r="I1984" t="str">
            <v>GENERAL AND ADMINISTRATION EXPENSES</v>
          </cell>
          <cell r="J1984" t="str">
            <v>ELECTRICITY</v>
          </cell>
        </row>
        <row r="1985">
          <cell r="A1985" t="str">
            <v>X501203</v>
          </cell>
          <cell r="B1985" t="str">
            <v>Water and Electricity</v>
          </cell>
          <cell r="C1985" t="str">
            <v>INR</v>
          </cell>
          <cell r="D1985" t="str">
            <v>EXPENSES</v>
          </cell>
          <cell r="E1985" t="str">
            <v>INCOME STATEMENT</v>
          </cell>
          <cell r="F1985" t="str">
            <v/>
          </cell>
          <cell r="G1985" t="str">
            <v/>
          </cell>
          <cell r="H1985" t="str">
            <v>EXPENDITURE</v>
          </cell>
          <cell r="I1985" t="str">
            <v>GENERAL AND ADMINISTRATION EXPENSES</v>
          </cell>
          <cell r="J1985" t="str">
            <v>ELECTRICITY</v>
          </cell>
        </row>
        <row r="1986">
          <cell r="A1986" t="str">
            <v>X501204</v>
          </cell>
          <cell r="B1986" t="str">
            <v>Power &amp; Fuel</v>
          </cell>
          <cell r="C1986" t="str">
            <v>INR</v>
          </cell>
          <cell r="D1986" t="str">
            <v>EXPENSES</v>
          </cell>
          <cell r="E1986" t="str">
            <v>INCOME STATEMENT</v>
          </cell>
          <cell r="F1986" t="str">
            <v/>
          </cell>
          <cell r="G1986" t="str">
            <v/>
          </cell>
          <cell r="H1986" t="str">
            <v>EXPENDITURE</v>
          </cell>
          <cell r="I1986" t="str">
            <v>GENERAL AND ADMINISTRATION EXPENSES</v>
          </cell>
          <cell r="J1986" t="str">
            <v>POWER AND FUEL</v>
          </cell>
        </row>
        <row r="1987">
          <cell r="A1987" t="str">
            <v>X501205</v>
          </cell>
          <cell r="B1987" t="str">
            <v>DG Running Expenses</v>
          </cell>
          <cell r="C1987" t="str">
            <v>INR</v>
          </cell>
          <cell r="D1987" t="str">
            <v>EXPENSES</v>
          </cell>
          <cell r="E1987" t="str">
            <v>INCOME STATEMENT</v>
          </cell>
          <cell r="F1987" t="str">
            <v/>
          </cell>
          <cell r="G1987" t="str">
            <v/>
          </cell>
          <cell r="H1987" t="str">
            <v>EXPENDITURE</v>
          </cell>
          <cell r="I1987" t="str">
            <v>GENERAL AND ADMINISTRATION EXPENSES</v>
          </cell>
          <cell r="J1987" t="str">
            <v>POWER AND FUEL</v>
          </cell>
        </row>
        <row r="1988">
          <cell r="A1988" t="str">
            <v>X501301</v>
          </cell>
          <cell r="B1988" t="str">
            <v>Entertainment Expense A/C</v>
          </cell>
          <cell r="C1988" t="str">
            <v>INR</v>
          </cell>
          <cell r="D1988" t="str">
            <v>EXPENSES</v>
          </cell>
          <cell r="E1988" t="str">
            <v>INCOME STATEMENT</v>
          </cell>
          <cell r="F1988" t="str">
            <v/>
          </cell>
          <cell r="G1988" t="str">
            <v/>
          </cell>
          <cell r="H1988" t="str">
            <v>EXPENDITURE</v>
          </cell>
          <cell r="I1988" t="str">
            <v>GENERAL AND ADMINISTRATION EXPENSES</v>
          </cell>
          <cell r="J1988" t="str">
            <v>ENTERTAINMENT EXPENSES</v>
          </cell>
        </row>
        <row r="1989">
          <cell r="A1989" t="str">
            <v>X501302</v>
          </cell>
          <cell r="B1989" t="str">
            <v>Entertainment Expenses- Staff</v>
          </cell>
          <cell r="C1989" t="str">
            <v>INR</v>
          </cell>
          <cell r="D1989" t="str">
            <v>EXPENSES</v>
          </cell>
          <cell r="E1989" t="str">
            <v>INCOME STATEMENT</v>
          </cell>
          <cell r="F1989" t="str">
            <v/>
          </cell>
          <cell r="G1989" t="str">
            <v/>
          </cell>
          <cell r="H1989" t="str">
            <v>EXPENDITURE</v>
          </cell>
          <cell r="I1989" t="str">
            <v>GENERAL AND ADMINISTRATION EXPENSES</v>
          </cell>
          <cell r="J1989" t="str">
            <v>ENTERTAINMENT EXPENSES</v>
          </cell>
        </row>
        <row r="1990">
          <cell r="A1990" t="str">
            <v>X501303</v>
          </cell>
          <cell r="B1990" t="str">
            <v>Entertainment Expenses- Staff- At Club</v>
          </cell>
          <cell r="C1990" t="str">
            <v>INR</v>
          </cell>
          <cell r="D1990" t="str">
            <v>EXPENSES</v>
          </cell>
          <cell r="E1990" t="str">
            <v>INCOME STATEMENT</v>
          </cell>
          <cell r="F1990" t="str">
            <v/>
          </cell>
          <cell r="G1990" t="str">
            <v/>
          </cell>
          <cell r="H1990" t="str">
            <v>EXPENDITURE</v>
          </cell>
          <cell r="I1990" t="str">
            <v>GENERAL AND ADMINISTRATION EXPENSES</v>
          </cell>
          <cell r="J1990" t="str">
            <v>ENTERTAINMENT EXPENSES</v>
          </cell>
        </row>
        <row r="1991">
          <cell r="A1991" t="str">
            <v>X501304</v>
          </cell>
          <cell r="B1991" t="str">
            <v>Entertainment Expenses- Staff- Others</v>
          </cell>
          <cell r="C1991" t="str">
            <v>INR</v>
          </cell>
          <cell r="D1991" t="str">
            <v>EXPENSES</v>
          </cell>
          <cell r="E1991" t="str">
            <v>INCOME STATEMENT</v>
          </cell>
          <cell r="F1991" t="str">
            <v/>
          </cell>
          <cell r="G1991" t="str">
            <v/>
          </cell>
          <cell r="H1991" t="str">
            <v>EXPENDITURE</v>
          </cell>
          <cell r="I1991" t="str">
            <v>GENERAL AND ADMINISTRATION EXPENSES</v>
          </cell>
          <cell r="J1991" t="str">
            <v>ENTERTAINMENT EXPENSES</v>
          </cell>
        </row>
        <row r="1992">
          <cell r="A1992" t="str">
            <v>X501305</v>
          </cell>
          <cell r="B1992" t="str">
            <v>Entertainment Expenses- Directors</v>
          </cell>
          <cell r="C1992" t="str">
            <v>INR</v>
          </cell>
          <cell r="D1992" t="str">
            <v>EXPENSES</v>
          </cell>
          <cell r="E1992" t="str">
            <v>INCOME STATEMENT</v>
          </cell>
          <cell r="F1992" t="str">
            <v/>
          </cell>
          <cell r="G1992" t="str">
            <v/>
          </cell>
          <cell r="H1992" t="str">
            <v>EXPENDITURE</v>
          </cell>
          <cell r="I1992" t="str">
            <v>GENERAL AND ADMINISTRATION EXPENSES</v>
          </cell>
          <cell r="J1992" t="str">
            <v>ENTERTAINMENT EXPENSES</v>
          </cell>
        </row>
        <row r="1993">
          <cell r="A1993" t="str">
            <v>X501306</v>
          </cell>
          <cell r="B1993" t="str">
            <v>Entertainment Expenses- Directors- Club</v>
          </cell>
          <cell r="C1993" t="str">
            <v>INR</v>
          </cell>
          <cell r="D1993" t="str">
            <v>EXPENSES</v>
          </cell>
          <cell r="E1993" t="str">
            <v>INCOME STATEMENT</v>
          </cell>
          <cell r="F1993" t="str">
            <v/>
          </cell>
          <cell r="G1993" t="str">
            <v/>
          </cell>
          <cell r="H1993" t="str">
            <v>EXPENDITURE</v>
          </cell>
          <cell r="I1993" t="str">
            <v>GENERAL AND ADMINISTRATION EXPENSES</v>
          </cell>
          <cell r="J1993" t="str">
            <v>ENTERTAINMENT EXPENSES</v>
          </cell>
        </row>
        <row r="1994">
          <cell r="A1994" t="str">
            <v>X501307</v>
          </cell>
          <cell r="B1994" t="str">
            <v>Entertainment Expenses- Director- Others</v>
          </cell>
          <cell r="C1994" t="str">
            <v>INR</v>
          </cell>
          <cell r="D1994" t="str">
            <v>EXPENSES</v>
          </cell>
          <cell r="E1994" t="str">
            <v>INCOME STATEMENT</v>
          </cell>
          <cell r="F1994" t="str">
            <v/>
          </cell>
          <cell r="G1994" t="str">
            <v/>
          </cell>
          <cell r="H1994" t="str">
            <v>EXPENDITURE</v>
          </cell>
          <cell r="I1994" t="str">
            <v>GENERAL AND ADMINISTRATION EXPENSES</v>
          </cell>
          <cell r="J1994" t="str">
            <v>ENTERTAINMENT EXPENSES</v>
          </cell>
        </row>
        <row r="1995">
          <cell r="A1995" t="str">
            <v>X502001</v>
          </cell>
          <cell r="B1995" t="str">
            <v>Repair &amp; Maint(Buil)</v>
          </cell>
          <cell r="C1995" t="str">
            <v>INR</v>
          </cell>
          <cell r="D1995" t="str">
            <v>EXPENSES</v>
          </cell>
          <cell r="E1995" t="str">
            <v>INCOME STATEMENT</v>
          </cell>
          <cell r="F1995" t="str">
            <v/>
          </cell>
          <cell r="G1995" t="str">
            <v/>
          </cell>
          <cell r="H1995" t="str">
            <v>EXPENDITURE</v>
          </cell>
          <cell r="I1995" t="str">
            <v>GENERAL AND ADMINISTRATION EXPENSES</v>
          </cell>
          <cell r="J1995" t="str">
            <v>REPAIRS AND MAINTENANCE</v>
          </cell>
        </row>
        <row r="1996">
          <cell r="A1996" t="str">
            <v>X502002</v>
          </cell>
          <cell r="B1996" t="str">
            <v>Repair &amp; Maint(Buil)- DLF Centre</v>
          </cell>
          <cell r="C1996" t="str">
            <v>INR</v>
          </cell>
          <cell r="D1996" t="str">
            <v>EXPENSES</v>
          </cell>
          <cell r="E1996" t="str">
            <v>INCOME STATEMENT</v>
          </cell>
          <cell r="F1996" t="str">
            <v/>
          </cell>
          <cell r="G1996" t="str">
            <v/>
          </cell>
          <cell r="H1996" t="str">
            <v>EXPENDITURE</v>
          </cell>
          <cell r="I1996" t="str">
            <v>GENERAL AND ADMINISTRATION EXPENSES</v>
          </cell>
          <cell r="J1996" t="str">
            <v>REPAIRS AND MAINTENANCE</v>
          </cell>
        </row>
        <row r="1997">
          <cell r="A1997" t="str">
            <v>X502003</v>
          </cell>
          <cell r="B1997" t="str">
            <v>Repair &amp; Maint(Buil)- Jhandewalan</v>
          </cell>
          <cell r="C1997" t="str">
            <v>INR</v>
          </cell>
          <cell r="D1997" t="str">
            <v>EXPENSES</v>
          </cell>
          <cell r="E1997" t="str">
            <v>INCOME STATEMENT</v>
          </cell>
          <cell r="F1997" t="str">
            <v/>
          </cell>
          <cell r="G1997" t="str">
            <v/>
          </cell>
          <cell r="H1997" t="str">
            <v>EXPENDITURE</v>
          </cell>
          <cell r="I1997" t="str">
            <v>GENERAL AND ADMINISTRATION EXPENSES</v>
          </cell>
          <cell r="J1997" t="str">
            <v>REPAIRS AND MAINTENANCE</v>
          </cell>
        </row>
        <row r="1998">
          <cell r="A1998" t="str">
            <v>X502004</v>
          </cell>
          <cell r="B1998" t="str">
            <v>Repair &amp; Maint(Buil)- Shopping Mall</v>
          </cell>
          <cell r="C1998" t="str">
            <v>INR</v>
          </cell>
          <cell r="D1998" t="str">
            <v>EXPENSES</v>
          </cell>
          <cell r="E1998" t="str">
            <v>INCOME STATEMENT</v>
          </cell>
          <cell r="F1998" t="str">
            <v/>
          </cell>
          <cell r="G1998" t="str">
            <v/>
          </cell>
          <cell r="H1998" t="str">
            <v>EXPENDITURE</v>
          </cell>
          <cell r="I1998" t="str">
            <v>GENERAL AND ADMINISTRATION EXPENSES</v>
          </cell>
          <cell r="J1998" t="str">
            <v>REPAIRS AND MAINTENANCE</v>
          </cell>
        </row>
        <row r="1999">
          <cell r="A1999" t="str">
            <v>X502005</v>
          </cell>
          <cell r="B1999" t="str">
            <v>Repair &amp; Maint(Buil)- Others</v>
          </cell>
          <cell r="C1999" t="str">
            <v>INR</v>
          </cell>
          <cell r="D1999" t="str">
            <v>EXPENSES</v>
          </cell>
          <cell r="E1999" t="str">
            <v>INCOME STATEMENT</v>
          </cell>
          <cell r="F1999" t="str">
            <v/>
          </cell>
          <cell r="G1999" t="str">
            <v/>
          </cell>
          <cell r="H1999" t="str">
            <v>EXPENDITURE</v>
          </cell>
          <cell r="I1999" t="str">
            <v>GENERAL AND ADMINISTRATION EXPENSES</v>
          </cell>
          <cell r="J1999" t="str">
            <v>REPAIRS AND MAINTENANCE</v>
          </cell>
        </row>
        <row r="2000">
          <cell r="A2000" t="str">
            <v>X502101</v>
          </cell>
          <cell r="B2000" t="str">
            <v>Repair &amp; Maint(Mach)</v>
          </cell>
          <cell r="C2000" t="str">
            <v>INR</v>
          </cell>
          <cell r="D2000" t="str">
            <v>EXPENSES</v>
          </cell>
          <cell r="E2000" t="str">
            <v>INCOME STATEMENT</v>
          </cell>
          <cell r="F2000" t="str">
            <v/>
          </cell>
          <cell r="G2000" t="str">
            <v/>
          </cell>
          <cell r="H2000" t="str">
            <v>EXPENDITURE</v>
          </cell>
          <cell r="I2000" t="str">
            <v>GENERAL AND ADMINISTRATION EXPENSES</v>
          </cell>
          <cell r="J2000" t="str">
            <v>REPAIRS AND MAINTENANCE</v>
          </cell>
        </row>
        <row r="2001">
          <cell r="A2001" t="str">
            <v>X502102</v>
          </cell>
          <cell r="B2001" t="str">
            <v>Repair &amp; Maint(Mach)- GENERAL MAINT</v>
          </cell>
          <cell r="C2001" t="str">
            <v>INR</v>
          </cell>
          <cell r="D2001" t="str">
            <v>EXPENSES</v>
          </cell>
          <cell r="E2001" t="str">
            <v>INCOME STATEMENT</v>
          </cell>
          <cell r="F2001" t="str">
            <v/>
          </cell>
          <cell r="G2001" t="str">
            <v/>
          </cell>
          <cell r="H2001" t="str">
            <v>EXPENDITURE</v>
          </cell>
          <cell r="I2001" t="str">
            <v>GENERAL AND ADMINISTRATION EXPENSES</v>
          </cell>
          <cell r="J2001" t="str">
            <v>REPAIRS AND MAINTENANCE</v>
          </cell>
        </row>
        <row r="2002">
          <cell r="A2002" t="str">
            <v>X502103</v>
          </cell>
          <cell r="B2002" t="str">
            <v>Repair &amp; Maint(Mach)- AMC</v>
          </cell>
          <cell r="C2002" t="str">
            <v>INR</v>
          </cell>
          <cell r="D2002" t="str">
            <v>EXPENSES</v>
          </cell>
          <cell r="E2002" t="str">
            <v>INCOME STATEMENT</v>
          </cell>
          <cell r="F2002" t="str">
            <v/>
          </cell>
          <cell r="G2002" t="str">
            <v/>
          </cell>
          <cell r="H2002" t="str">
            <v>EXPENDITURE</v>
          </cell>
          <cell r="I2002" t="str">
            <v>GENERAL AND ADMINISTRATION EXPENSES</v>
          </cell>
          <cell r="J2002" t="str">
            <v>REPAIRS AND MAINTENANCE</v>
          </cell>
        </row>
        <row r="2003">
          <cell r="A2003" t="str">
            <v>X502104</v>
          </cell>
          <cell r="B2003" t="str">
            <v>Repair &amp; Maint(Mach)- FURNITURE</v>
          </cell>
          <cell r="C2003" t="str">
            <v>INR</v>
          </cell>
          <cell r="D2003" t="str">
            <v>EXPENSES</v>
          </cell>
          <cell r="E2003" t="str">
            <v>INCOME STATEMENT</v>
          </cell>
          <cell r="F2003" t="str">
            <v/>
          </cell>
          <cell r="G2003" t="str">
            <v/>
          </cell>
          <cell r="H2003" t="str">
            <v>EXPENDITURE</v>
          </cell>
          <cell r="I2003" t="str">
            <v>GENERAL AND ADMINISTRATION EXPENSES</v>
          </cell>
          <cell r="J2003" t="str">
            <v>REPAIRS AND MAINTENANCE</v>
          </cell>
        </row>
        <row r="2004">
          <cell r="A2004" t="str">
            <v>X502105</v>
          </cell>
          <cell r="B2004" t="str">
            <v>Repair &amp; Maint(Mach)- DG SET</v>
          </cell>
          <cell r="C2004" t="str">
            <v>INR</v>
          </cell>
          <cell r="D2004" t="str">
            <v>EXPENSES</v>
          </cell>
          <cell r="E2004" t="str">
            <v>INCOME STATEMENT</v>
          </cell>
          <cell r="F2004" t="str">
            <v/>
          </cell>
          <cell r="G2004" t="str">
            <v/>
          </cell>
          <cell r="H2004" t="str">
            <v>EXPENDITURE</v>
          </cell>
          <cell r="I2004" t="str">
            <v>GENERAL AND ADMINISTRATION EXPENSES</v>
          </cell>
          <cell r="J2004" t="str">
            <v>REPAIRS AND MAINTENANCE</v>
          </cell>
        </row>
        <row r="2005">
          <cell r="A2005" t="str">
            <v>X502106</v>
          </cell>
          <cell r="B2005" t="str">
            <v>Repair &amp; Maint(Mach)- COMPUTERS</v>
          </cell>
          <cell r="C2005" t="str">
            <v>INR</v>
          </cell>
          <cell r="D2005" t="str">
            <v>EXPENSES</v>
          </cell>
          <cell r="E2005" t="str">
            <v>INCOME STATEMENT</v>
          </cell>
          <cell r="F2005" t="str">
            <v/>
          </cell>
          <cell r="G2005" t="str">
            <v/>
          </cell>
          <cell r="H2005" t="str">
            <v>EXPENDITURE</v>
          </cell>
          <cell r="I2005" t="str">
            <v>GENERAL AND ADMINISTRATION EXPENSES</v>
          </cell>
          <cell r="J2005" t="str">
            <v>REPAIRS AND MAINTENANCE</v>
          </cell>
        </row>
        <row r="2006">
          <cell r="A2006" t="str">
            <v>X502107</v>
          </cell>
          <cell r="B2006" t="str">
            <v>Repair &amp; Maint(Mach)- Electricals</v>
          </cell>
          <cell r="C2006" t="str">
            <v>INR</v>
          </cell>
          <cell r="D2006" t="str">
            <v>EXPENSES</v>
          </cell>
          <cell r="E2006" t="str">
            <v>INCOME STATEMENT</v>
          </cell>
          <cell r="F2006" t="str">
            <v/>
          </cell>
          <cell r="G2006" t="str">
            <v/>
          </cell>
          <cell r="H2006" t="str">
            <v>EXPENDITURE</v>
          </cell>
          <cell r="I2006" t="str">
            <v>GENERAL AND ADMINISTRATION EXPENSES</v>
          </cell>
          <cell r="J2006" t="str">
            <v>REPAIRS AND MAINTENANCE</v>
          </cell>
        </row>
        <row r="2007">
          <cell r="A2007" t="str">
            <v>X502108</v>
          </cell>
          <cell r="B2007" t="str">
            <v>Repair &amp; Maint(Mach)- AIR CONDITIONERS</v>
          </cell>
          <cell r="C2007" t="str">
            <v>INR</v>
          </cell>
          <cell r="D2007" t="str">
            <v>EXPENSES</v>
          </cell>
          <cell r="E2007" t="str">
            <v>INCOME STATEMENT</v>
          </cell>
          <cell r="F2007" t="str">
            <v/>
          </cell>
          <cell r="G2007" t="str">
            <v/>
          </cell>
          <cell r="H2007" t="str">
            <v>EXPENDITURE</v>
          </cell>
          <cell r="I2007" t="str">
            <v>GENERAL AND ADMINISTRATION EXPENSES</v>
          </cell>
          <cell r="J2007" t="str">
            <v>REPAIRS AND MAINTENANCE</v>
          </cell>
        </row>
        <row r="2008">
          <cell r="A2008" t="str">
            <v>X502109</v>
          </cell>
          <cell r="B2008" t="str">
            <v>Repair &amp; Maint(Mach)- Other Equipments</v>
          </cell>
          <cell r="C2008" t="str">
            <v>INR</v>
          </cell>
          <cell r="D2008" t="str">
            <v>EXPENSES</v>
          </cell>
          <cell r="E2008" t="str">
            <v>INCOME STATEMENT</v>
          </cell>
          <cell r="F2008" t="str">
            <v/>
          </cell>
          <cell r="G2008" t="str">
            <v/>
          </cell>
          <cell r="H2008" t="str">
            <v>EXPENDITURE</v>
          </cell>
          <cell r="I2008" t="str">
            <v>GENERAL AND ADMINISTRATION EXPENSES</v>
          </cell>
          <cell r="J2008" t="str">
            <v>REPAIRS AND MAINTENANCE</v>
          </cell>
        </row>
        <row r="2009">
          <cell r="A2009" t="str">
            <v>X502110</v>
          </cell>
          <cell r="B2009" t="str">
            <v>Repair &amp; Maint(Mach)- Others</v>
          </cell>
          <cell r="C2009" t="str">
            <v>INR</v>
          </cell>
          <cell r="D2009" t="str">
            <v>EXPENSES</v>
          </cell>
          <cell r="E2009" t="str">
            <v>INCOME STATEMENT</v>
          </cell>
          <cell r="F2009" t="str">
            <v/>
          </cell>
          <cell r="G2009" t="str">
            <v/>
          </cell>
          <cell r="H2009" t="str">
            <v>EXPENDITURE</v>
          </cell>
          <cell r="I2009" t="str">
            <v>GENERAL AND ADMINISTRATION EXPENSES</v>
          </cell>
          <cell r="J2009" t="str">
            <v>REPAIRS AND MAINTENANCE</v>
          </cell>
        </row>
        <row r="2010">
          <cell r="A2010" t="str">
            <v>X502111</v>
          </cell>
          <cell r="B2010" t="str">
            <v>Repair &amp; Maint(Mach)-Motorcycles</v>
          </cell>
          <cell r="C2010" t="str">
            <v>INR</v>
          </cell>
          <cell r="D2010" t="str">
            <v>EXPENSES</v>
          </cell>
          <cell r="E2010" t="str">
            <v>INCOME STATEMENT</v>
          </cell>
          <cell r="F2010" t="str">
            <v/>
          </cell>
          <cell r="G2010" t="str">
            <v/>
          </cell>
          <cell r="H2010" t="str">
            <v>EXPENDITURE</v>
          </cell>
          <cell r="I2010" t="str">
            <v>GENERAL AND ADMINISTRATION EXPENSES</v>
          </cell>
          <cell r="J2010" t="str">
            <v>REPAIRS AND MAINTENANCE</v>
          </cell>
        </row>
        <row r="2011">
          <cell r="A2011" t="str">
            <v>X502201</v>
          </cell>
          <cell r="B2011" t="str">
            <v>Repair &amp; Maintenance</v>
          </cell>
          <cell r="C2011" t="str">
            <v>INR</v>
          </cell>
          <cell r="D2011" t="str">
            <v>EXPENSES</v>
          </cell>
          <cell r="E2011" t="str">
            <v>INCOME STATEMENT</v>
          </cell>
          <cell r="F2011" t="str">
            <v/>
          </cell>
          <cell r="G2011" t="str">
            <v/>
          </cell>
          <cell r="H2011" t="str">
            <v>EXPENDITURE</v>
          </cell>
          <cell r="I2011" t="str">
            <v>GENERAL AND ADMINISTRATION EXPENSES</v>
          </cell>
          <cell r="J2011" t="str">
            <v>REPAIRS AND MAINTENANCE</v>
          </cell>
        </row>
        <row r="2012">
          <cell r="A2012" t="str">
            <v>X503001-000-000</v>
          </cell>
          <cell r="B2012" t="str">
            <v>R&amp;M Constd prop/colony</v>
          </cell>
          <cell r="C2012" t="str">
            <v>INR</v>
          </cell>
          <cell r="D2012" t="str">
            <v>EXPENSES</v>
          </cell>
          <cell r="E2012" t="str">
            <v>INCOME STATEMENT</v>
          </cell>
          <cell r="F2012" t="str">
            <v/>
          </cell>
          <cell r="G2012" t="str">
            <v/>
          </cell>
          <cell r="H2012" t="str">
            <v>EXPENDITURE</v>
          </cell>
          <cell r="I2012" t="str">
            <v>GENERAL AND ADMINISTRATION EXPENSES</v>
          </cell>
          <cell r="J2012" t="str">
            <v>REPAIRS AND MAINTENANCE</v>
          </cell>
        </row>
        <row r="2013">
          <cell r="A2013" t="str">
            <v>X503001-000-001</v>
          </cell>
          <cell r="B2013" t="str">
            <v>R&amp;M Constd prop/colony- ANKUR VIHAR(DEV)</v>
          </cell>
          <cell r="C2013" t="str">
            <v>INR</v>
          </cell>
          <cell r="D2013" t="str">
            <v>EXPENSES</v>
          </cell>
          <cell r="E2013" t="str">
            <v>INCOME STATEMENT</v>
          </cell>
          <cell r="F2013" t="str">
            <v/>
          </cell>
          <cell r="G2013" t="str">
            <v/>
          </cell>
          <cell r="H2013" t="str">
            <v>EXPENDITURE</v>
          </cell>
          <cell r="I2013" t="str">
            <v>GENERAL AND ADMINISTRATION EXPENSES</v>
          </cell>
          <cell r="J2013" t="str">
            <v>REPAIRS AND MAINTENANCE</v>
          </cell>
        </row>
        <row r="2014">
          <cell r="A2014" t="str">
            <v>X503001-000-004</v>
          </cell>
          <cell r="B2014" t="str">
            <v>R&amp;M Constd prop/colony- BEVERLY PARK-I</v>
          </cell>
          <cell r="C2014" t="str">
            <v>INR</v>
          </cell>
          <cell r="D2014" t="str">
            <v>EXPENSES</v>
          </cell>
          <cell r="E2014" t="str">
            <v>INCOME STATEMENT</v>
          </cell>
          <cell r="F2014" t="str">
            <v/>
          </cell>
          <cell r="G2014" t="str">
            <v/>
          </cell>
          <cell r="H2014" t="str">
            <v>EXPENDITURE</v>
          </cell>
          <cell r="I2014" t="str">
            <v>GENERAL AND ADMINISTRATION EXPENSES</v>
          </cell>
          <cell r="J2014" t="str">
            <v>REPAIRS AND MAINTENANCE</v>
          </cell>
        </row>
        <row r="2015">
          <cell r="A2015" t="str">
            <v>X503001-000-005</v>
          </cell>
          <cell r="B2015" t="str">
            <v>R&amp;M Constd prop/colony- BEVERLY PARK-II</v>
          </cell>
          <cell r="C2015" t="str">
            <v>INR</v>
          </cell>
          <cell r="D2015" t="str">
            <v>EXPENSES</v>
          </cell>
          <cell r="E2015" t="str">
            <v>INCOME STATEMENT</v>
          </cell>
          <cell r="F2015" t="str">
            <v/>
          </cell>
          <cell r="G2015" t="str">
            <v/>
          </cell>
          <cell r="H2015" t="str">
            <v>EXPENDITURE</v>
          </cell>
          <cell r="I2015" t="str">
            <v>GENERAL AND ADMINISTRATION EXPENSES</v>
          </cell>
          <cell r="J2015" t="str">
            <v>REPAIRS AND MAINTENANCE</v>
          </cell>
        </row>
        <row r="2016">
          <cell r="A2016" t="str">
            <v>X503001-000-010</v>
          </cell>
          <cell r="B2016" t="str">
            <v>R&amp;M Constd prop/colony- DILSHAD PLAZA</v>
          </cell>
          <cell r="C2016" t="str">
            <v>INR</v>
          </cell>
          <cell r="D2016" t="str">
            <v>EXPENSES</v>
          </cell>
          <cell r="E2016" t="str">
            <v>INCOME STATEMENT</v>
          </cell>
          <cell r="F2016" t="str">
            <v/>
          </cell>
          <cell r="G2016" t="str">
            <v/>
          </cell>
          <cell r="H2016" t="str">
            <v>EXPENDITURE</v>
          </cell>
          <cell r="I2016" t="str">
            <v>GENERAL AND ADMINISTRATION EXPENSES</v>
          </cell>
          <cell r="J2016" t="str">
            <v>REPAIRS AND MAINTENANCE</v>
          </cell>
        </row>
        <row r="2017">
          <cell r="A2017" t="str">
            <v>X503001-000-013</v>
          </cell>
          <cell r="B2017" t="str">
            <v>R&amp;M Constd prop/colony- HAMILTON COURT</v>
          </cell>
          <cell r="C2017" t="str">
            <v>INR</v>
          </cell>
          <cell r="D2017" t="str">
            <v>EXPENSES</v>
          </cell>
          <cell r="E2017" t="str">
            <v>INCOME STATEMENT</v>
          </cell>
          <cell r="F2017" t="str">
            <v/>
          </cell>
          <cell r="G2017" t="str">
            <v/>
          </cell>
          <cell r="H2017" t="str">
            <v>EXPENDITURE</v>
          </cell>
          <cell r="I2017" t="str">
            <v>GENERAL AND ADMINISTRATION EXPENSES</v>
          </cell>
          <cell r="J2017" t="str">
            <v>REPAIRS AND MAINTENANCE</v>
          </cell>
        </row>
        <row r="2018">
          <cell r="A2018" t="str">
            <v>X503001-000-022</v>
          </cell>
          <cell r="B2018" t="str">
            <v>R&amp;M Constd prop/colony- RICHMOND PARK</v>
          </cell>
          <cell r="C2018" t="str">
            <v>INR</v>
          </cell>
          <cell r="D2018" t="str">
            <v>EXPENSES</v>
          </cell>
          <cell r="E2018" t="str">
            <v>INCOME STATEMENT</v>
          </cell>
          <cell r="F2018" t="str">
            <v/>
          </cell>
          <cell r="G2018" t="str">
            <v/>
          </cell>
          <cell r="H2018" t="str">
            <v>EXPENDITURE</v>
          </cell>
          <cell r="I2018" t="str">
            <v>GENERAL AND ADMINISTRATION EXPENSES</v>
          </cell>
          <cell r="J2018" t="str">
            <v>REPAIRS AND MAINTENANCE</v>
          </cell>
        </row>
        <row r="2019">
          <cell r="A2019" t="str">
            <v>X503001-000-028</v>
          </cell>
          <cell r="B2019" t="str">
            <v>R&amp;M Constd prop/colony- SILVER OAKS</v>
          </cell>
          <cell r="C2019" t="str">
            <v>INR</v>
          </cell>
          <cell r="D2019" t="str">
            <v>EXPENSES</v>
          </cell>
          <cell r="E2019" t="str">
            <v>INCOME STATEMENT</v>
          </cell>
          <cell r="F2019" t="str">
            <v/>
          </cell>
          <cell r="G2019" t="str">
            <v/>
          </cell>
          <cell r="H2019" t="str">
            <v>EXPENDITURE</v>
          </cell>
          <cell r="I2019" t="str">
            <v>GENERAL AND ADMINISTRATION EXPENSES</v>
          </cell>
          <cell r="J2019" t="str">
            <v>REPAIRS AND MAINTENANCE</v>
          </cell>
        </row>
        <row r="2020">
          <cell r="A2020" t="str">
            <v>X503001-000-034</v>
          </cell>
          <cell r="B2020" t="str">
            <v>R&amp;M Constd prop/colony- WINDSOR COURT</v>
          </cell>
          <cell r="C2020" t="str">
            <v>INR</v>
          </cell>
          <cell r="D2020" t="str">
            <v>EXPENSES</v>
          </cell>
          <cell r="E2020" t="str">
            <v>INCOME STATEMENT</v>
          </cell>
          <cell r="F2020" t="str">
            <v/>
          </cell>
          <cell r="G2020" t="str">
            <v/>
          </cell>
          <cell r="H2020" t="str">
            <v>EXPENDITURE</v>
          </cell>
          <cell r="I2020" t="str">
            <v>GENERAL AND ADMINISTRATION EXPENSES</v>
          </cell>
          <cell r="J2020" t="str">
            <v>REPAIRS AND MAINTENANCE</v>
          </cell>
        </row>
        <row r="2021">
          <cell r="A2021" t="str">
            <v>X503001-000-039</v>
          </cell>
          <cell r="B2021" t="str">
            <v>R&amp;M Constd prop/colony- RIDGEWOOD</v>
          </cell>
          <cell r="C2021" t="str">
            <v>INR</v>
          </cell>
          <cell r="D2021" t="str">
            <v>EXPENSES</v>
          </cell>
          <cell r="E2021" t="str">
            <v>INCOME STATEMENT</v>
          </cell>
          <cell r="F2021" t="str">
            <v/>
          </cell>
          <cell r="G2021" t="str">
            <v/>
          </cell>
          <cell r="H2021" t="str">
            <v>EXPENDITURE</v>
          </cell>
          <cell r="I2021" t="str">
            <v>GENERAL AND ADMINISTRATION EXPENSES</v>
          </cell>
          <cell r="J2021" t="str">
            <v>REPAIRS AND MAINTENANCE</v>
          </cell>
        </row>
        <row r="2022">
          <cell r="A2022" t="str">
            <v>X503001-000-046</v>
          </cell>
          <cell r="B2022" t="str">
            <v>R&amp;M Constd prop/colony- PRINCETON</v>
          </cell>
          <cell r="C2022" t="str">
            <v>INR</v>
          </cell>
          <cell r="D2022" t="str">
            <v>EXPENSES</v>
          </cell>
          <cell r="E2022" t="str">
            <v>INCOME STATEMENT</v>
          </cell>
          <cell r="F2022" t="str">
            <v/>
          </cell>
          <cell r="G2022" t="str">
            <v/>
          </cell>
          <cell r="H2022" t="str">
            <v>EXPENDITURE</v>
          </cell>
          <cell r="I2022" t="str">
            <v>GENERAL AND ADMINISTRATION EXPENSES</v>
          </cell>
          <cell r="J2022" t="str">
            <v>REPAIRS AND MAINTENANCE</v>
          </cell>
        </row>
        <row r="2023">
          <cell r="A2023" t="str">
            <v>X503001-000-050</v>
          </cell>
          <cell r="B2023" t="str">
            <v>R&amp;M Constd prop/colony- CARLTON</v>
          </cell>
          <cell r="C2023" t="str">
            <v>INR</v>
          </cell>
          <cell r="D2023" t="str">
            <v>EXPENSES</v>
          </cell>
          <cell r="E2023" t="str">
            <v>INCOME STATEMENT</v>
          </cell>
          <cell r="F2023" t="str">
            <v/>
          </cell>
          <cell r="G2023" t="str">
            <v/>
          </cell>
          <cell r="H2023" t="str">
            <v>EXPENDITURE</v>
          </cell>
          <cell r="I2023" t="str">
            <v>GENERAL AND ADMINISTRATION EXPENSES</v>
          </cell>
          <cell r="J2023" t="str">
            <v>REPAIRS AND MAINTENANCE</v>
          </cell>
        </row>
        <row r="2024">
          <cell r="A2024" t="str">
            <v>X503001-000-055</v>
          </cell>
          <cell r="B2024" t="str">
            <v>R&amp;M Constd prop/colony- BELV.TOWER</v>
          </cell>
          <cell r="C2024" t="str">
            <v>INR</v>
          </cell>
          <cell r="D2024" t="str">
            <v>EXPENSES</v>
          </cell>
          <cell r="E2024" t="str">
            <v>INCOME STATEMENT</v>
          </cell>
          <cell r="F2024" t="str">
            <v/>
          </cell>
          <cell r="G2024" t="str">
            <v/>
          </cell>
          <cell r="H2024" t="str">
            <v>EXPENDITURE</v>
          </cell>
          <cell r="I2024" t="str">
            <v>GENERAL AND ADMINISTRATION EXPENSES</v>
          </cell>
          <cell r="J2024" t="str">
            <v>REPAIRS AND MAINTENANCE</v>
          </cell>
        </row>
        <row r="2025">
          <cell r="A2025" t="str">
            <v>X503001-000-058</v>
          </cell>
          <cell r="B2025" t="str">
            <v>R&amp;M Constd prop/colony- EXCLUSIVE FLOOR</v>
          </cell>
          <cell r="C2025" t="str">
            <v>INR</v>
          </cell>
          <cell r="D2025" t="str">
            <v>EXPENSES</v>
          </cell>
          <cell r="E2025" t="str">
            <v>INCOME STATEMENT</v>
          </cell>
          <cell r="F2025" t="str">
            <v/>
          </cell>
          <cell r="G2025" t="str">
            <v/>
          </cell>
          <cell r="H2025" t="str">
            <v>EXPENDITURE</v>
          </cell>
          <cell r="I2025" t="str">
            <v>GENERAL AND ADMINISTRATION EXPENSES</v>
          </cell>
          <cell r="J2025" t="str">
            <v>REPAIRS AND MAINTENANCE</v>
          </cell>
        </row>
        <row r="2026">
          <cell r="A2026" t="str">
            <v>X503001-000-060</v>
          </cell>
          <cell r="B2026" t="str">
            <v>R&amp;M Constd prop/colony- TRINITY TOWERS</v>
          </cell>
          <cell r="C2026" t="str">
            <v>INR</v>
          </cell>
          <cell r="D2026" t="str">
            <v>EXPENSES</v>
          </cell>
          <cell r="E2026" t="str">
            <v>INCOME STATEMENT</v>
          </cell>
          <cell r="F2026" t="str">
            <v/>
          </cell>
          <cell r="G2026" t="str">
            <v/>
          </cell>
          <cell r="H2026" t="str">
            <v>EXPENDITURE</v>
          </cell>
          <cell r="I2026" t="str">
            <v>GENERAL AND ADMINISTRATION EXPENSES</v>
          </cell>
          <cell r="J2026" t="str">
            <v>REPAIRS AND MAINTENANCE</v>
          </cell>
        </row>
        <row r="2027">
          <cell r="A2027" t="str">
            <v>X503001-000-066</v>
          </cell>
          <cell r="B2027" t="str">
            <v>R&amp;M Constd prop/colony- GREEN VALLEY CON</v>
          </cell>
          <cell r="C2027" t="str">
            <v>INR</v>
          </cell>
          <cell r="D2027" t="str">
            <v>EXPENSES</v>
          </cell>
          <cell r="E2027" t="str">
            <v>INCOME STATEMENT</v>
          </cell>
          <cell r="F2027" t="str">
            <v/>
          </cell>
          <cell r="G2027" t="str">
            <v/>
          </cell>
          <cell r="H2027" t="str">
            <v>EXPENDITURE</v>
          </cell>
          <cell r="I2027" t="str">
            <v>GENERAL AND ADMINISTRATION EXPENSES</v>
          </cell>
          <cell r="J2027" t="str">
            <v>REPAIRS AND MAINTENANCE</v>
          </cell>
        </row>
        <row r="2028">
          <cell r="A2028" t="str">
            <v>X503001-000-108</v>
          </cell>
          <cell r="B2028" t="str">
            <v>R&amp;M Constd prop/colony- REGENCY PARK-II</v>
          </cell>
          <cell r="C2028" t="str">
            <v>INR</v>
          </cell>
          <cell r="D2028" t="str">
            <v>EXPENSES</v>
          </cell>
          <cell r="E2028" t="str">
            <v>INCOME STATEMENT</v>
          </cell>
          <cell r="F2028" t="str">
            <v/>
          </cell>
          <cell r="G2028" t="str">
            <v/>
          </cell>
          <cell r="H2028" t="str">
            <v>EXPENDITURE</v>
          </cell>
          <cell r="I2028" t="str">
            <v>GENERAL AND ADMINISTRATION EXPENSES</v>
          </cell>
          <cell r="J2028" t="str">
            <v>REPAIRS AND MAINTENANCE</v>
          </cell>
        </row>
        <row r="2029">
          <cell r="A2029" t="str">
            <v>X503001-000-116</v>
          </cell>
          <cell r="B2029" t="str">
            <v>R&amp;M Constd prop/colony- DILSHAD 2 (DEV)</v>
          </cell>
          <cell r="C2029" t="str">
            <v>INR</v>
          </cell>
          <cell r="D2029" t="str">
            <v>EXPENSES</v>
          </cell>
          <cell r="E2029" t="str">
            <v>INCOME STATEMENT</v>
          </cell>
          <cell r="F2029" t="str">
            <v/>
          </cell>
          <cell r="G2029" t="str">
            <v/>
          </cell>
          <cell r="H2029" t="str">
            <v>EXPENDITURE</v>
          </cell>
          <cell r="I2029" t="str">
            <v>GENERAL AND ADMINISTRATION EXPENSES</v>
          </cell>
          <cell r="J2029" t="str">
            <v>REPAIRS AND MAINTENANCE</v>
          </cell>
        </row>
        <row r="2030">
          <cell r="A2030" t="str">
            <v>X503101</v>
          </cell>
          <cell r="B2030" t="str">
            <v>Rep &amp; Main(Oth)</v>
          </cell>
          <cell r="C2030" t="str">
            <v>INR</v>
          </cell>
          <cell r="D2030" t="str">
            <v>EXPENSES</v>
          </cell>
          <cell r="E2030" t="str">
            <v>INCOME STATEMENT</v>
          </cell>
          <cell r="F2030" t="str">
            <v/>
          </cell>
          <cell r="G2030" t="str">
            <v/>
          </cell>
          <cell r="H2030" t="str">
            <v>EXPENDITURE</v>
          </cell>
          <cell r="I2030" t="str">
            <v>GENERAL AND ADMINISTRATION EXPENSES</v>
          </cell>
          <cell r="J2030" t="str">
            <v>REPAIRS AND MAINTENANCE</v>
          </cell>
        </row>
        <row r="2031">
          <cell r="A2031" t="str">
            <v>X503102</v>
          </cell>
          <cell r="B2031" t="str">
            <v>Rep &amp; Main(Oth)- SWIMMING POOL</v>
          </cell>
          <cell r="C2031" t="str">
            <v>INR</v>
          </cell>
          <cell r="D2031" t="str">
            <v>EXPENSES</v>
          </cell>
          <cell r="E2031" t="str">
            <v>INCOME STATEMENT</v>
          </cell>
          <cell r="F2031" t="str">
            <v/>
          </cell>
          <cell r="G2031" t="str">
            <v/>
          </cell>
          <cell r="H2031" t="str">
            <v>EXPENDITURE</v>
          </cell>
          <cell r="I2031" t="str">
            <v>GENERAL AND ADMINISTRATION EXPENSES</v>
          </cell>
          <cell r="J2031" t="str">
            <v>REPAIRS AND MAINTENANCE</v>
          </cell>
        </row>
        <row r="2032">
          <cell r="A2032" t="str">
            <v>X503103</v>
          </cell>
          <cell r="B2032" t="str">
            <v>Rep &amp; Main(Oth)- ROAD PH-I,II,III</v>
          </cell>
          <cell r="C2032" t="str">
            <v>INR</v>
          </cell>
          <cell r="D2032" t="str">
            <v>EXPENSES</v>
          </cell>
          <cell r="E2032" t="str">
            <v>INCOME STATEMENT</v>
          </cell>
          <cell r="F2032" t="str">
            <v/>
          </cell>
          <cell r="G2032" t="str">
            <v/>
          </cell>
          <cell r="H2032" t="str">
            <v>EXPENDITURE</v>
          </cell>
          <cell r="I2032" t="str">
            <v>GENERAL AND ADMINISTRATION EXPENSES</v>
          </cell>
          <cell r="J2032" t="str">
            <v>REPAIRS AND MAINTENANCE</v>
          </cell>
        </row>
        <row r="2033">
          <cell r="A2033" t="str">
            <v>X503104</v>
          </cell>
          <cell r="B2033" t="str">
            <v>Rep &amp; Main(Oth)- ROAD PH-IV</v>
          </cell>
          <cell r="C2033" t="str">
            <v>INR</v>
          </cell>
          <cell r="D2033" t="str">
            <v>EXPENSES</v>
          </cell>
          <cell r="E2033" t="str">
            <v>INCOME STATEMENT</v>
          </cell>
          <cell r="F2033" t="str">
            <v/>
          </cell>
          <cell r="G2033" t="str">
            <v/>
          </cell>
          <cell r="H2033" t="str">
            <v>EXPENDITURE</v>
          </cell>
          <cell r="I2033" t="str">
            <v>GENERAL AND ADMINISTRATION EXPENSES</v>
          </cell>
          <cell r="J2033" t="str">
            <v>REPAIRS AND MAINTENANCE</v>
          </cell>
        </row>
        <row r="2034">
          <cell r="A2034" t="str">
            <v>X503105</v>
          </cell>
          <cell r="B2034" t="str">
            <v>Rep &amp; Main(Oth)- WATER SUPPLY -S.O.A</v>
          </cell>
          <cell r="C2034" t="str">
            <v>INR</v>
          </cell>
          <cell r="D2034" t="str">
            <v>EXPENSES</v>
          </cell>
          <cell r="E2034" t="str">
            <v>INCOME STATEMENT</v>
          </cell>
          <cell r="F2034" t="str">
            <v/>
          </cell>
          <cell r="G2034" t="str">
            <v/>
          </cell>
          <cell r="H2034" t="str">
            <v>EXPENDITURE</v>
          </cell>
          <cell r="I2034" t="str">
            <v>GENERAL AND ADMINISTRATION EXPENSES</v>
          </cell>
          <cell r="J2034" t="str">
            <v>REPAIRS AND MAINTENANCE</v>
          </cell>
        </row>
        <row r="2035">
          <cell r="A2035" t="str">
            <v>X503106</v>
          </cell>
          <cell r="B2035" t="str">
            <v>Rep &amp; Main(Oth)- EX. HOMES</v>
          </cell>
          <cell r="C2035" t="str">
            <v>INR</v>
          </cell>
          <cell r="D2035" t="str">
            <v>EXPENSES</v>
          </cell>
          <cell r="E2035" t="str">
            <v>INCOME STATEMENT</v>
          </cell>
          <cell r="F2035" t="str">
            <v/>
          </cell>
          <cell r="G2035" t="str">
            <v/>
          </cell>
          <cell r="H2035" t="str">
            <v>EXPENDITURE</v>
          </cell>
          <cell r="I2035" t="str">
            <v>GENERAL AND ADMINISTRATION EXPENSES</v>
          </cell>
          <cell r="J2035" t="str">
            <v>REPAIRS AND MAINTENANCE</v>
          </cell>
        </row>
        <row r="2036">
          <cell r="A2036" t="str">
            <v>X503107</v>
          </cell>
          <cell r="B2036" t="str">
            <v>Rep &amp; Main(Oth)- PARK N SHOP</v>
          </cell>
          <cell r="C2036" t="str">
            <v>INR</v>
          </cell>
          <cell r="D2036" t="str">
            <v>EXPENSES</v>
          </cell>
          <cell r="E2036" t="str">
            <v>INCOME STATEMENT</v>
          </cell>
          <cell r="F2036" t="str">
            <v/>
          </cell>
          <cell r="G2036" t="str">
            <v/>
          </cell>
          <cell r="H2036" t="str">
            <v>EXPENDITURE</v>
          </cell>
          <cell r="I2036" t="str">
            <v>GENERAL AND ADMINISTRATION EXPENSES</v>
          </cell>
          <cell r="J2036" t="str">
            <v>REPAIRS AND MAINTENANCE</v>
          </cell>
        </row>
        <row r="2037">
          <cell r="A2037" t="str">
            <v>X503108</v>
          </cell>
          <cell r="B2037" t="str">
            <v>Rep &amp; Main(Oth)- STOP N SHOP</v>
          </cell>
          <cell r="C2037" t="str">
            <v>INR</v>
          </cell>
          <cell r="D2037" t="str">
            <v>EXPENSES</v>
          </cell>
          <cell r="E2037" t="str">
            <v>INCOME STATEMENT</v>
          </cell>
          <cell r="F2037" t="str">
            <v/>
          </cell>
          <cell r="G2037" t="str">
            <v/>
          </cell>
          <cell r="H2037" t="str">
            <v>EXPENDITURE</v>
          </cell>
          <cell r="I2037" t="str">
            <v>GENERAL AND ADMINISTRATION EXPENSES</v>
          </cell>
          <cell r="J2037" t="str">
            <v>REPAIRS AND MAINTENANCE</v>
          </cell>
        </row>
        <row r="2038">
          <cell r="A2038" t="str">
            <v>X503109</v>
          </cell>
          <cell r="B2038" t="str">
            <v>Rep &amp; Main(Oth)- STREET LIGHT-PHI,II,III</v>
          </cell>
          <cell r="C2038" t="str">
            <v>INR</v>
          </cell>
          <cell r="D2038" t="str">
            <v>EXPENSES</v>
          </cell>
          <cell r="E2038" t="str">
            <v>INCOME STATEMENT</v>
          </cell>
          <cell r="F2038" t="str">
            <v/>
          </cell>
          <cell r="G2038" t="str">
            <v/>
          </cell>
          <cell r="H2038" t="str">
            <v>EXPENDITURE</v>
          </cell>
          <cell r="I2038" t="str">
            <v>GENERAL AND ADMINISTRATION EXPENSES</v>
          </cell>
          <cell r="J2038" t="str">
            <v>REPAIRS AND MAINTENANCE</v>
          </cell>
        </row>
        <row r="2039">
          <cell r="A2039" t="str">
            <v>X503110</v>
          </cell>
          <cell r="B2039" t="str">
            <v>Rep &amp; Main(Oth)- STREET LIGHT PH-IV</v>
          </cell>
          <cell r="C2039" t="str">
            <v>INR</v>
          </cell>
          <cell r="D2039" t="str">
            <v>EXPENSES</v>
          </cell>
          <cell r="E2039" t="str">
            <v>INCOME STATEMENT</v>
          </cell>
          <cell r="F2039" t="str">
            <v/>
          </cell>
          <cell r="G2039" t="str">
            <v/>
          </cell>
          <cell r="H2039" t="str">
            <v>EXPENDITURE</v>
          </cell>
          <cell r="I2039" t="str">
            <v>GENERAL AND ADMINISTRATION EXPENSES</v>
          </cell>
          <cell r="J2039" t="str">
            <v>REPAIRS AND MAINTENANCE</v>
          </cell>
        </row>
        <row r="2040">
          <cell r="A2040" t="str">
            <v>X503111</v>
          </cell>
          <cell r="B2040" t="str">
            <v>Rep &amp; Main(Oth)- ATH</v>
          </cell>
          <cell r="C2040" t="str">
            <v>INR</v>
          </cell>
          <cell r="D2040" t="str">
            <v>EXPENSES</v>
          </cell>
          <cell r="E2040" t="str">
            <v>INCOME STATEMENT</v>
          </cell>
          <cell r="F2040" t="str">
            <v/>
          </cell>
          <cell r="G2040" t="str">
            <v/>
          </cell>
          <cell r="H2040" t="str">
            <v>EXPENDITURE</v>
          </cell>
          <cell r="I2040" t="str">
            <v>GENERAL AND ADMINISTRATION EXPENSES</v>
          </cell>
          <cell r="J2040" t="str">
            <v>REPAIRS AND MAINTENANCE</v>
          </cell>
        </row>
        <row r="2041">
          <cell r="A2041" t="str">
            <v>X503112</v>
          </cell>
          <cell r="B2041" t="str">
            <v>Rep &amp; Main(Oth)- LAWN &amp; GARDEN PH 1,2,3</v>
          </cell>
          <cell r="C2041" t="str">
            <v>INR</v>
          </cell>
          <cell r="D2041" t="str">
            <v>EXPENSES</v>
          </cell>
          <cell r="E2041" t="str">
            <v>INCOME STATEMENT</v>
          </cell>
          <cell r="F2041" t="str">
            <v/>
          </cell>
          <cell r="G2041" t="str">
            <v/>
          </cell>
          <cell r="H2041" t="str">
            <v>EXPENDITURE</v>
          </cell>
          <cell r="I2041" t="str">
            <v>GENERAL AND ADMINISTRATION EXPENSES</v>
          </cell>
          <cell r="J2041" t="str">
            <v>REPAIRS AND MAINTENANCE</v>
          </cell>
        </row>
        <row r="2042">
          <cell r="A2042" t="str">
            <v>X503113</v>
          </cell>
          <cell r="B2042" t="str">
            <v>Rep &amp; Main(Oth)- LAWN &amp; GARDEN PH 4</v>
          </cell>
          <cell r="C2042" t="str">
            <v>INR</v>
          </cell>
          <cell r="D2042" t="str">
            <v>EXPENSES</v>
          </cell>
          <cell r="E2042" t="str">
            <v>INCOME STATEMENT</v>
          </cell>
          <cell r="F2042" t="str">
            <v/>
          </cell>
          <cell r="G2042" t="str">
            <v/>
          </cell>
          <cell r="H2042" t="str">
            <v>EXPENDITURE</v>
          </cell>
          <cell r="I2042" t="str">
            <v>GENERAL AND ADMINISTRATION EXPENSES</v>
          </cell>
          <cell r="J2042" t="str">
            <v>REPAIRS AND MAINTENANCE</v>
          </cell>
        </row>
        <row r="2043">
          <cell r="A2043" t="str">
            <v>X503114</v>
          </cell>
          <cell r="B2043" t="str">
            <v>Rep &amp; Main(Oth)- EXT. ELECT. PH-I,II,III</v>
          </cell>
          <cell r="C2043" t="str">
            <v>INR</v>
          </cell>
          <cell r="D2043" t="str">
            <v>EXPENSES</v>
          </cell>
          <cell r="E2043" t="str">
            <v>INCOME STATEMENT</v>
          </cell>
          <cell r="F2043" t="str">
            <v/>
          </cell>
          <cell r="G2043" t="str">
            <v/>
          </cell>
          <cell r="H2043" t="str">
            <v>EXPENDITURE</v>
          </cell>
          <cell r="I2043" t="str">
            <v>GENERAL AND ADMINISTRATION EXPENSES</v>
          </cell>
          <cell r="J2043" t="str">
            <v>REPAIRS AND MAINTENANCE</v>
          </cell>
        </row>
        <row r="2044">
          <cell r="A2044" t="str">
            <v>X503115</v>
          </cell>
          <cell r="B2044" t="str">
            <v>Rep &amp; Main(Oth)- EXT. ELECT. PH-IV</v>
          </cell>
          <cell r="C2044" t="str">
            <v>INR</v>
          </cell>
          <cell r="D2044" t="str">
            <v>EXPENSES</v>
          </cell>
          <cell r="E2044" t="str">
            <v>INCOME STATEMENT</v>
          </cell>
          <cell r="F2044" t="str">
            <v/>
          </cell>
          <cell r="G2044" t="str">
            <v/>
          </cell>
          <cell r="H2044" t="str">
            <v>EXPENDITURE</v>
          </cell>
          <cell r="I2044" t="str">
            <v>GENERAL AND ADMINISTRATION EXPENSES</v>
          </cell>
          <cell r="J2044" t="str">
            <v>REPAIRS AND MAINTENANCE</v>
          </cell>
        </row>
        <row r="2045">
          <cell r="A2045" t="str">
            <v>X503116</v>
          </cell>
          <cell r="B2045" t="str">
            <v>Rep &amp; Main(Oth)- SOHNA FARM</v>
          </cell>
          <cell r="C2045" t="str">
            <v>INR</v>
          </cell>
          <cell r="D2045" t="str">
            <v>EXPENSES</v>
          </cell>
          <cell r="E2045" t="str">
            <v>INCOME STATEMENT</v>
          </cell>
          <cell r="F2045" t="str">
            <v/>
          </cell>
          <cell r="G2045" t="str">
            <v/>
          </cell>
          <cell r="H2045" t="str">
            <v>EXPENDITURE</v>
          </cell>
          <cell r="I2045" t="str">
            <v>GENERAL AND ADMINISTRATION EXPENSES</v>
          </cell>
          <cell r="J2045" t="str">
            <v>REPAIRS AND MAINTENANCE</v>
          </cell>
        </row>
        <row r="2046">
          <cell r="A2046" t="str">
            <v>X503117</v>
          </cell>
          <cell r="B2046" t="str">
            <v>Rep &amp; Main(Oth)- WATER SUPPLY PH 1,2,3</v>
          </cell>
          <cell r="C2046" t="str">
            <v>INR</v>
          </cell>
          <cell r="D2046" t="str">
            <v>EXPENSES</v>
          </cell>
          <cell r="E2046" t="str">
            <v>INCOME STATEMENT</v>
          </cell>
          <cell r="F2046" t="str">
            <v/>
          </cell>
          <cell r="G2046" t="str">
            <v/>
          </cell>
          <cell r="H2046" t="str">
            <v>EXPENDITURE</v>
          </cell>
          <cell r="I2046" t="str">
            <v>GENERAL AND ADMINISTRATION EXPENSES</v>
          </cell>
          <cell r="J2046" t="str">
            <v>REPAIRS AND MAINTENANCE</v>
          </cell>
        </row>
        <row r="2047">
          <cell r="A2047" t="str">
            <v>X503118</v>
          </cell>
          <cell r="B2047" t="str">
            <v>Rep &amp; Main(Oth)- WATER SUPPLY PH 4</v>
          </cell>
          <cell r="C2047" t="str">
            <v>INR</v>
          </cell>
          <cell r="D2047" t="str">
            <v>EXPENSES</v>
          </cell>
          <cell r="E2047" t="str">
            <v>INCOME STATEMENT</v>
          </cell>
          <cell r="F2047" t="str">
            <v/>
          </cell>
          <cell r="G2047" t="str">
            <v/>
          </cell>
          <cell r="H2047" t="str">
            <v>EXPENDITURE</v>
          </cell>
          <cell r="I2047" t="str">
            <v>GENERAL AND ADMINISTRATION EXPENSES</v>
          </cell>
          <cell r="J2047" t="str">
            <v>REPAIRS AND MAINTENANCE</v>
          </cell>
        </row>
        <row r="2048">
          <cell r="A2048" t="str">
            <v>X503119</v>
          </cell>
          <cell r="B2048" t="str">
            <v>Rep &amp; Main(Oth)- SEWAGE PH-I,II,III</v>
          </cell>
          <cell r="C2048" t="str">
            <v>INR</v>
          </cell>
          <cell r="D2048" t="str">
            <v>EXPENSES</v>
          </cell>
          <cell r="E2048" t="str">
            <v>INCOME STATEMENT</v>
          </cell>
          <cell r="F2048" t="str">
            <v/>
          </cell>
          <cell r="G2048" t="str">
            <v/>
          </cell>
          <cell r="H2048" t="str">
            <v>EXPENDITURE</v>
          </cell>
          <cell r="I2048" t="str">
            <v>GENERAL AND ADMINISTRATION EXPENSES</v>
          </cell>
          <cell r="J2048" t="str">
            <v>REPAIRS AND MAINTENANCE</v>
          </cell>
        </row>
        <row r="2049">
          <cell r="A2049" t="str">
            <v>X503120</v>
          </cell>
          <cell r="B2049" t="str">
            <v>Rep &amp; Main(Oth)- SEWAGE PH-IV</v>
          </cell>
          <cell r="C2049" t="str">
            <v>INR</v>
          </cell>
          <cell r="D2049" t="str">
            <v>EXPENSES</v>
          </cell>
          <cell r="E2049" t="str">
            <v>INCOME STATEMENT</v>
          </cell>
          <cell r="F2049" t="str">
            <v/>
          </cell>
          <cell r="G2049" t="str">
            <v/>
          </cell>
          <cell r="H2049" t="str">
            <v>EXPENDITURE</v>
          </cell>
          <cell r="I2049" t="str">
            <v>GENERAL AND ADMINISTRATION EXPENSES</v>
          </cell>
          <cell r="J2049" t="str">
            <v>REPAIRS AND MAINTENANCE</v>
          </cell>
        </row>
        <row r="2050">
          <cell r="A2050" t="str">
            <v>X503121</v>
          </cell>
          <cell r="B2050" t="str">
            <v>Rep &amp; Main(Oth)- COMMUNITY CENTRE</v>
          </cell>
          <cell r="C2050" t="str">
            <v>INR</v>
          </cell>
          <cell r="D2050" t="str">
            <v>EXPENSES</v>
          </cell>
          <cell r="E2050" t="str">
            <v>INCOME STATEMENT</v>
          </cell>
          <cell r="F2050" t="str">
            <v/>
          </cell>
          <cell r="G2050" t="str">
            <v/>
          </cell>
          <cell r="H2050" t="str">
            <v>EXPENDITURE</v>
          </cell>
          <cell r="I2050" t="str">
            <v>GENERAL AND ADMINISTRATION EXPENSES</v>
          </cell>
          <cell r="J2050" t="str">
            <v>REPAIRS AND MAINTENANCE</v>
          </cell>
        </row>
        <row r="2051">
          <cell r="A2051" t="str">
            <v>X503122</v>
          </cell>
          <cell r="B2051" t="str">
            <v>Rep &amp; Main(Oth)- S MALL</v>
          </cell>
          <cell r="C2051" t="str">
            <v>INR</v>
          </cell>
          <cell r="D2051" t="str">
            <v>EXPENSES</v>
          </cell>
          <cell r="E2051" t="str">
            <v>INCOME STATEMENT</v>
          </cell>
          <cell r="F2051" t="str">
            <v/>
          </cell>
          <cell r="G2051" t="str">
            <v/>
          </cell>
          <cell r="H2051" t="str">
            <v>EXPENDITURE</v>
          </cell>
          <cell r="I2051" t="str">
            <v>GENERAL AND ADMINISTRATION EXPENSES</v>
          </cell>
          <cell r="J2051" t="str">
            <v>REPAIRS AND MAINTENANCE</v>
          </cell>
        </row>
        <row r="2052">
          <cell r="A2052" t="str">
            <v>X503123</v>
          </cell>
          <cell r="B2052" t="str">
            <v>Rep &amp; Main(Oth)- Ph 1, 2, 3</v>
          </cell>
          <cell r="C2052" t="str">
            <v>INR</v>
          </cell>
          <cell r="D2052" t="str">
            <v>EXPENSES</v>
          </cell>
          <cell r="E2052" t="str">
            <v>INCOME STATEMENT</v>
          </cell>
          <cell r="F2052" t="str">
            <v/>
          </cell>
          <cell r="G2052" t="str">
            <v/>
          </cell>
          <cell r="H2052" t="str">
            <v>EXPENDITURE</v>
          </cell>
          <cell r="I2052" t="str">
            <v>GENERAL AND ADMINISTRATION EXPENSES</v>
          </cell>
          <cell r="J2052" t="str">
            <v>REPAIRS AND MAINTENANCE</v>
          </cell>
        </row>
        <row r="2053">
          <cell r="A2053" t="str">
            <v>X503124</v>
          </cell>
          <cell r="B2053" t="str">
            <v>Rep &amp; Main(Oth)- Ph 4</v>
          </cell>
          <cell r="C2053" t="str">
            <v>INR</v>
          </cell>
          <cell r="D2053" t="str">
            <v>EXPENSES</v>
          </cell>
          <cell r="E2053" t="str">
            <v>INCOME STATEMENT</v>
          </cell>
          <cell r="F2053" t="str">
            <v/>
          </cell>
          <cell r="G2053" t="str">
            <v/>
          </cell>
          <cell r="H2053" t="str">
            <v>EXPENDITURE</v>
          </cell>
          <cell r="I2053" t="str">
            <v>GENERAL AND ADMINISTRATION EXPENSES</v>
          </cell>
          <cell r="J2053" t="str">
            <v>REPAIRS AND MAINTENANCE</v>
          </cell>
        </row>
        <row r="2054">
          <cell r="A2054" t="str">
            <v>X503125</v>
          </cell>
          <cell r="B2054" t="str">
            <v>Rep &amp; Main(Oth)- DLF GARDEN</v>
          </cell>
          <cell r="C2054" t="str">
            <v>INR</v>
          </cell>
          <cell r="D2054" t="str">
            <v>EXPENSES</v>
          </cell>
          <cell r="E2054" t="str">
            <v>INCOME STATEMENT</v>
          </cell>
          <cell r="F2054" t="str">
            <v/>
          </cell>
          <cell r="G2054" t="str">
            <v/>
          </cell>
          <cell r="H2054" t="str">
            <v>EXPENDITURE</v>
          </cell>
          <cell r="I2054" t="str">
            <v>GENERAL AND ADMINISTRATION EXPENSES</v>
          </cell>
          <cell r="J2054" t="str">
            <v>REPAIRS AND MAINTENANCE</v>
          </cell>
        </row>
        <row r="2055">
          <cell r="A2055" t="str">
            <v>X503126</v>
          </cell>
          <cell r="B2055" t="str">
            <v>Rep &amp; Main(Oth)- INTERNET</v>
          </cell>
          <cell r="C2055" t="str">
            <v>INR</v>
          </cell>
          <cell r="D2055" t="str">
            <v>EXPENSES</v>
          </cell>
          <cell r="E2055" t="str">
            <v>INCOME STATEMENT</v>
          </cell>
          <cell r="F2055" t="str">
            <v/>
          </cell>
          <cell r="G2055" t="str">
            <v/>
          </cell>
          <cell r="H2055" t="str">
            <v>EXPENDITURE</v>
          </cell>
          <cell r="I2055" t="str">
            <v>GENERAL AND ADMINISTRATION EXPENSES</v>
          </cell>
          <cell r="J2055" t="str">
            <v>REPAIRS AND MAINTENANCE</v>
          </cell>
        </row>
        <row r="2056">
          <cell r="A2056" t="str">
            <v>X503127</v>
          </cell>
          <cell r="B2056" t="str">
            <v>Rep &amp; Main(Oth)- INFRASTRUCTURE</v>
          </cell>
          <cell r="C2056" t="str">
            <v>INR</v>
          </cell>
          <cell r="D2056" t="str">
            <v>EXPENSES</v>
          </cell>
          <cell r="E2056" t="str">
            <v>INCOME STATEMENT</v>
          </cell>
          <cell r="F2056" t="str">
            <v/>
          </cell>
          <cell r="G2056" t="str">
            <v/>
          </cell>
          <cell r="H2056" t="str">
            <v>EXPENDITURE</v>
          </cell>
          <cell r="I2056" t="str">
            <v>GENERAL AND ADMINISTRATION EXPENSES</v>
          </cell>
          <cell r="J2056" t="str">
            <v>REPAIRS AND MAINTENANCE</v>
          </cell>
        </row>
        <row r="2057">
          <cell r="A2057" t="str">
            <v>X503128</v>
          </cell>
          <cell r="B2057" t="str">
            <v>Rep &amp; Main(Oth)- VAM</v>
          </cell>
          <cell r="C2057" t="str">
            <v>INR</v>
          </cell>
          <cell r="D2057" t="str">
            <v>EXPENSES</v>
          </cell>
          <cell r="E2057" t="str">
            <v>INCOME STATEMENT</v>
          </cell>
          <cell r="F2057" t="str">
            <v/>
          </cell>
          <cell r="G2057" t="str">
            <v/>
          </cell>
          <cell r="H2057" t="str">
            <v>EXPENDITURE</v>
          </cell>
          <cell r="I2057" t="str">
            <v>GENERAL AND ADMINISTRATION EXPENSES</v>
          </cell>
          <cell r="J2057" t="str">
            <v>REPAIRS AND MAINTENANCE</v>
          </cell>
        </row>
        <row r="2058">
          <cell r="A2058" t="str">
            <v>X503129</v>
          </cell>
          <cell r="B2058" t="str">
            <v>Rep &amp; Main(Oth)- HVAC</v>
          </cell>
          <cell r="C2058" t="str">
            <v>INR</v>
          </cell>
          <cell r="D2058" t="str">
            <v>EXPENSES</v>
          </cell>
          <cell r="E2058" t="str">
            <v>INCOME STATEMENT</v>
          </cell>
          <cell r="F2058" t="str">
            <v/>
          </cell>
          <cell r="G2058" t="str">
            <v/>
          </cell>
          <cell r="H2058" t="str">
            <v>EXPENDITURE</v>
          </cell>
          <cell r="I2058" t="str">
            <v>GENERAL AND ADMINISTRATION EXPENSES</v>
          </cell>
          <cell r="J2058" t="str">
            <v>REPAIRS AND MAINTENANCE</v>
          </cell>
        </row>
        <row r="2059">
          <cell r="A2059" t="str">
            <v>X503130</v>
          </cell>
          <cell r="B2059" t="str">
            <v>Rep &amp; Main(Oth)- Parking Maintenance</v>
          </cell>
          <cell r="C2059" t="str">
            <v>INR</v>
          </cell>
          <cell r="D2059" t="str">
            <v>EXPENSES</v>
          </cell>
          <cell r="E2059" t="str">
            <v>INCOME STATEMENT</v>
          </cell>
          <cell r="F2059" t="str">
            <v/>
          </cell>
          <cell r="G2059" t="str">
            <v/>
          </cell>
          <cell r="H2059" t="str">
            <v>EXPENDITURE</v>
          </cell>
          <cell r="I2059" t="str">
            <v>GENERAL AND ADMINISTRATION EXPENSES</v>
          </cell>
          <cell r="J2059" t="str">
            <v>REPAIRS AND MAINTENANCE</v>
          </cell>
        </row>
        <row r="2060">
          <cell r="A2060" t="str">
            <v>X503201</v>
          </cell>
          <cell r="B2060" t="str">
            <v>Office Maintenance Charges</v>
          </cell>
          <cell r="C2060" t="str">
            <v>INR</v>
          </cell>
          <cell r="D2060" t="str">
            <v>EXPENSES</v>
          </cell>
          <cell r="E2060" t="str">
            <v>INCOME STATEMENT</v>
          </cell>
          <cell r="F2060" t="str">
            <v/>
          </cell>
          <cell r="G2060" t="str">
            <v/>
          </cell>
          <cell r="H2060" t="str">
            <v>EXPENDITURE</v>
          </cell>
          <cell r="I2060" t="str">
            <v>GENERAL AND ADMINISTRATION EXPENSES</v>
          </cell>
          <cell r="J2060" t="str">
            <v>REPAIRS AND MAINTENANCE</v>
          </cell>
        </row>
        <row r="2061">
          <cell r="A2061" t="str">
            <v>X503202</v>
          </cell>
          <cell r="B2061" t="str">
            <v>Water and Sewarage Charges</v>
          </cell>
          <cell r="C2061" t="str">
            <v>INR</v>
          </cell>
          <cell r="D2061" t="str">
            <v>EXPENSES</v>
          </cell>
          <cell r="E2061" t="str">
            <v>INCOME STATEMENT</v>
          </cell>
          <cell r="F2061" t="str">
            <v/>
          </cell>
          <cell r="G2061" t="str">
            <v/>
          </cell>
          <cell r="H2061" t="str">
            <v>EXPENDITURE</v>
          </cell>
          <cell r="I2061" t="str">
            <v>GENERAL AND ADMINISTRATION EXPENSES</v>
          </cell>
          <cell r="J2061" t="str">
            <v>REPAIRS AND MAINTENANCE</v>
          </cell>
        </row>
        <row r="2062">
          <cell r="A2062" t="str">
            <v>X504001-001</v>
          </cell>
          <cell r="B2062" t="str">
            <v>Insurance</v>
          </cell>
          <cell r="C2062" t="str">
            <v>INR</v>
          </cell>
          <cell r="D2062" t="str">
            <v>EXPENSES</v>
          </cell>
          <cell r="E2062" t="str">
            <v>INCOME STATEMENT</v>
          </cell>
          <cell r="F2062" t="str">
            <v/>
          </cell>
          <cell r="G2062" t="str">
            <v/>
          </cell>
          <cell r="H2062" t="str">
            <v>EXPENDITURE</v>
          </cell>
          <cell r="I2062" t="str">
            <v>OTHER EXPENSES</v>
          </cell>
          <cell r="J2062" t="str">
            <v>INSURANCE EXPENSES</v>
          </cell>
        </row>
        <row r="2063">
          <cell r="A2063" t="str">
            <v>X504001-002</v>
          </cell>
          <cell r="B2063" t="str">
            <v>Insurance- Vehicles</v>
          </cell>
          <cell r="C2063" t="str">
            <v>INR</v>
          </cell>
          <cell r="D2063" t="str">
            <v>EXPENSES</v>
          </cell>
          <cell r="E2063" t="str">
            <v>INCOME STATEMENT</v>
          </cell>
          <cell r="F2063" t="str">
            <v/>
          </cell>
          <cell r="G2063" t="str">
            <v/>
          </cell>
          <cell r="H2063" t="str">
            <v>EXPENDITURE</v>
          </cell>
          <cell r="I2063" t="str">
            <v>OTHER EXPENSES</v>
          </cell>
          <cell r="J2063" t="str">
            <v>INSURANCE EXPENSES</v>
          </cell>
        </row>
        <row r="2064">
          <cell r="A2064" t="str">
            <v>X504001-003</v>
          </cell>
          <cell r="B2064" t="str">
            <v>Insurance- Buildings</v>
          </cell>
          <cell r="C2064" t="str">
            <v>INR</v>
          </cell>
          <cell r="D2064" t="str">
            <v>EXPENSES</v>
          </cell>
          <cell r="E2064" t="str">
            <v>INCOME STATEMENT</v>
          </cell>
          <cell r="F2064" t="str">
            <v/>
          </cell>
          <cell r="G2064" t="str">
            <v/>
          </cell>
          <cell r="H2064" t="str">
            <v>EXPENDITURE</v>
          </cell>
          <cell r="I2064" t="str">
            <v>OTHER EXPENSES</v>
          </cell>
          <cell r="J2064" t="str">
            <v>INSURANCE EXPENSES</v>
          </cell>
        </row>
        <row r="2065">
          <cell r="A2065" t="str">
            <v>X504001-004</v>
          </cell>
          <cell r="B2065" t="str">
            <v>Insurance- Machinery And Other Fas</v>
          </cell>
          <cell r="C2065" t="str">
            <v>INR</v>
          </cell>
          <cell r="D2065" t="str">
            <v>EXPENSES</v>
          </cell>
          <cell r="E2065" t="str">
            <v>INCOME STATEMENT</v>
          </cell>
          <cell r="F2065" t="str">
            <v/>
          </cell>
          <cell r="G2065" t="str">
            <v/>
          </cell>
          <cell r="H2065" t="str">
            <v>EXPENDITURE</v>
          </cell>
          <cell r="I2065" t="str">
            <v>OTHER EXPENSES</v>
          </cell>
          <cell r="J2065" t="str">
            <v>INSURANCE EXPENSES</v>
          </cell>
        </row>
        <row r="2066">
          <cell r="A2066" t="str">
            <v>X504001-005</v>
          </cell>
          <cell r="B2066" t="str">
            <v>Insurance- Others</v>
          </cell>
          <cell r="C2066" t="str">
            <v>INR</v>
          </cell>
          <cell r="D2066" t="str">
            <v>EXPENSES</v>
          </cell>
          <cell r="E2066" t="str">
            <v>INCOME STATEMENT</v>
          </cell>
          <cell r="F2066" t="str">
            <v/>
          </cell>
          <cell r="G2066" t="str">
            <v/>
          </cell>
          <cell r="H2066" t="str">
            <v>EXPENDITURE</v>
          </cell>
          <cell r="I2066" t="str">
            <v>OTHER EXPENSES</v>
          </cell>
          <cell r="J2066" t="str">
            <v>INSURANCE EXPENSES</v>
          </cell>
        </row>
        <row r="2067">
          <cell r="A2067" t="str">
            <v>X505001</v>
          </cell>
          <cell r="B2067" t="str">
            <v>Commission and brokerage- Sales</v>
          </cell>
          <cell r="C2067" t="str">
            <v>INR</v>
          </cell>
          <cell r="D2067" t="str">
            <v>EXPENSES</v>
          </cell>
          <cell r="E2067" t="str">
            <v>INCOME STATEMENT</v>
          </cell>
          <cell r="F2067" t="str">
            <v/>
          </cell>
          <cell r="G2067" t="str">
            <v/>
          </cell>
          <cell r="H2067" t="str">
            <v>EXPENDITURE</v>
          </cell>
          <cell r="I2067" t="str">
            <v>OTHER EXPENSES</v>
          </cell>
          <cell r="J2067" t="str">
            <v>COMMISSION AND BROKERAGE</v>
          </cell>
        </row>
        <row r="2068">
          <cell r="A2068" t="str">
            <v>X505002</v>
          </cell>
          <cell r="B2068" t="str">
            <v>Commission and brokerage- Rent</v>
          </cell>
          <cell r="C2068" t="str">
            <v>INR</v>
          </cell>
          <cell r="D2068" t="str">
            <v>EXPENSES</v>
          </cell>
          <cell r="E2068" t="str">
            <v>INCOME STATEMENT</v>
          </cell>
          <cell r="F2068" t="str">
            <v/>
          </cell>
          <cell r="G2068" t="str">
            <v/>
          </cell>
          <cell r="H2068" t="str">
            <v>EXPENDITURE</v>
          </cell>
          <cell r="I2068" t="str">
            <v>OTHER EXPENSES</v>
          </cell>
          <cell r="J2068" t="str">
            <v>COMMISSION AND BROKERAGE</v>
          </cell>
        </row>
        <row r="2069">
          <cell r="A2069" t="str">
            <v>X506001-001</v>
          </cell>
          <cell r="B2069" t="str">
            <v>Adver and publicity</v>
          </cell>
          <cell r="C2069" t="str">
            <v>INR</v>
          </cell>
          <cell r="D2069" t="str">
            <v>EXPENSES</v>
          </cell>
          <cell r="E2069" t="str">
            <v>INCOME STATEMENT</v>
          </cell>
          <cell r="F2069" t="str">
            <v/>
          </cell>
          <cell r="G2069" t="str">
            <v/>
          </cell>
          <cell r="H2069" t="str">
            <v>EXPENDITURE</v>
          </cell>
          <cell r="I2069" t="str">
            <v>GENERAL AND ADMINISTRATION EXPENSES</v>
          </cell>
          <cell r="J2069" t="str">
            <v>ADVERTISEMENT AND PROMOTION</v>
          </cell>
        </row>
        <row r="2070">
          <cell r="A2070" t="str">
            <v>X506001-002</v>
          </cell>
          <cell r="B2070" t="str">
            <v>Adver And Publicity- Indian Newspprs</v>
          </cell>
          <cell r="C2070" t="str">
            <v>INR</v>
          </cell>
          <cell r="D2070" t="str">
            <v>EXPENSES</v>
          </cell>
          <cell r="E2070" t="str">
            <v>INCOME STATEMENT</v>
          </cell>
          <cell r="F2070" t="str">
            <v/>
          </cell>
          <cell r="G2070" t="str">
            <v/>
          </cell>
          <cell r="H2070" t="str">
            <v>EXPENDITURE</v>
          </cell>
          <cell r="I2070" t="str">
            <v>GENERAL AND ADMINISTRATION EXPENSES</v>
          </cell>
          <cell r="J2070" t="str">
            <v>ADVERTISEMENT AND PROMOTION</v>
          </cell>
        </row>
        <row r="2071">
          <cell r="A2071" t="str">
            <v>X506001-003</v>
          </cell>
          <cell r="B2071" t="str">
            <v>Adver And Publicity- Foreign News Papers</v>
          </cell>
          <cell r="C2071" t="str">
            <v>INR</v>
          </cell>
          <cell r="D2071" t="str">
            <v>EXPENSES</v>
          </cell>
          <cell r="E2071" t="str">
            <v>INCOME STATEMENT</v>
          </cell>
          <cell r="F2071" t="str">
            <v/>
          </cell>
          <cell r="G2071" t="str">
            <v/>
          </cell>
          <cell r="H2071" t="str">
            <v>EXPENDITURE</v>
          </cell>
          <cell r="I2071" t="str">
            <v>GENERAL AND ADMINISTRATION EXPENSES</v>
          </cell>
          <cell r="J2071" t="str">
            <v>ADVERTISEMENT AND PROMOTION</v>
          </cell>
        </row>
        <row r="2072">
          <cell r="A2072" t="str">
            <v>X506001-004</v>
          </cell>
          <cell r="B2072" t="str">
            <v>Adver And Publicity- Indian Magazines</v>
          </cell>
          <cell r="C2072" t="str">
            <v>INR</v>
          </cell>
          <cell r="D2072" t="str">
            <v>EXPENSES</v>
          </cell>
          <cell r="E2072" t="str">
            <v>INCOME STATEMENT</v>
          </cell>
          <cell r="F2072" t="str">
            <v/>
          </cell>
          <cell r="G2072" t="str">
            <v/>
          </cell>
          <cell r="H2072" t="str">
            <v>EXPENDITURE</v>
          </cell>
          <cell r="I2072" t="str">
            <v>GENERAL AND ADMINISTRATION EXPENSES</v>
          </cell>
          <cell r="J2072" t="str">
            <v>ADVERTISEMENT AND PROMOTION</v>
          </cell>
        </row>
        <row r="2073">
          <cell r="A2073" t="str">
            <v>X506001-005</v>
          </cell>
          <cell r="B2073" t="str">
            <v>Adver And Publicity- Hoardings &amp; Banners</v>
          </cell>
          <cell r="C2073" t="str">
            <v>INR</v>
          </cell>
          <cell r="D2073" t="str">
            <v>EXPENSES</v>
          </cell>
          <cell r="E2073" t="str">
            <v>INCOME STATEMENT</v>
          </cell>
          <cell r="F2073" t="str">
            <v/>
          </cell>
          <cell r="G2073" t="str">
            <v/>
          </cell>
          <cell r="H2073" t="str">
            <v>EXPENDITURE</v>
          </cell>
          <cell r="I2073" t="str">
            <v>GENERAL AND ADMINISTRATION EXPENSES</v>
          </cell>
          <cell r="J2073" t="str">
            <v>ADVERTISEMENT AND PROMOTION</v>
          </cell>
        </row>
        <row r="2074">
          <cell r="A2074" t="str">
            <v>X506001-006</v>
          </cell>
          <cell r="B2074" t="str">
            <v>Adver And Publicity- Others</v>
          </cell>
          <cell r="C2074" t="str">
            <v>INR</v>
          </cell>
          <cell r="D2074" t="str">
            <v>EXPENSES</v>
          </cell>
          <cell r="E2074" t="str">
            <v>INCOME STATEMENT</v>
          </cell>
          <cell r="F2074" t="str">
            <v/>
          </cell>
          <cell r="G2074" t="str">
            <v/>
          </cell>
          <cell r="H2074" t="str">
            <v>EXPENDITURE</v>
          </cell>
          <cell r="I2074" t="str">
            <v>GENERAL AND ADMINISTRATION EXPENSES</v>
          </cell>
          <cell r="J2074" t="str">
            <v>ADVERTISEMENT AND PROMOTION</v>
          </cell>
        </row>
        <row r="2075">
          <cell r="A2075" t="str">
            <v>X506001-007</v>
          </cell>
          <cell r="B2075" t="str">
            <v>Adver And Publicity- Television</v>
          </cell>
          <cell r="C2075" t="str">
            <v>INR</v>
          </cell>
          <cell r="D2075" t="str">
            <v>EXPENSES</v>
          </cell>
          <cell r="E2075" t="str">
            <v>INCOME STATEMENT</v>
          </cell>
          <cell r="F2075" t="str">
            <v/>
          </cell>
          <cell r="G2075" t="str">
            <v/>
          </cell>
          <cell r="H2075" t="str">
            <v>EXPENDITURE</v>
          </cell>
          <cell r="I2075" t="str">
            <v>GENERAL AND ADMINISTRATION EXPENSES</v>
          </cell>
          <cell r="J2075" t="str">
            <v>ADVERTISEMENT AND PROMOTION</v>
          </cell>
        </row>
        <row r="2076">
          <cell r="A2076" t="str">
            <v>X506001-008</v>
          </cell>
          <cell r="B2076" t="str">
            <v>Adver And Publicity- Exhibition Expenses</v>
          </cell>
          <cell r="C2076" t="str">
            <v>INR</v>
          </cell>
          <cell r="D2076" t="str">
            <v>EXPENSES</v>
          </cell>
          <cell r="E2076" t="str">
            <v>INCOME STATEMENT</v>
          </cell>
          <cell r="F2076" t="str">
            <v/>
          </cell>
          <cell r="G2076" t="str">
            <v/>
          </cell>
          <cell r="H2076" t="str">
            <v>EXPENDITURE</v>
          </cell>
          <cell r="I2076" t="str">
            <v>GENERAL AND ADMINISTRATION EXPENSES</v>
          </cell>
          <cell r="J2076" t="str">
            <v>ADVERTISEMENT AND PROMOTION</v>
          </cell>
        </row>
        <row r="2077">
          <cell r="A2077" t="str">
            <v>X506001-009</v>
          </cell>
          <cell r="B2077" t="str">
            <v>Adver And Publicity- Cable</v>
          </cell>
          <cell r="C2077" t="str">
            <v>INR</v>
          </cell>
          <cell r="D2077" t="str">
            <v>EXPENSES</v>
          </cell>
          <cell r="E2077" t="str">
            <v>INCOME STATEMENT</v>
          </cell>
          <cell r="F2077" t="str">
            <v/>
          </cell>
          <cell r="G2077" t="str">
            <v/>
          </cell>
          <cell r="H2077" t="str">
            <v>EXPENDITURE</v>
          </cell>
          <cell r="I2077" t="str">
            <v>GENERAL AND ADMINISTRATION EXPENSES</v>
          </cell>
          <cell r="J2077" t="str">
            <v>ADVERTISEMENT AND PROMOTION</v>
          </cell>
        </row>
        <row r="2078">
          <cell r="A2078" t="str">
            <v>X506001-010</v>
          </cell>
          <cell r="B2078" t="str">
            <v>Adver And Publicity-Joint Promotions</v>
          </cell>
          <cell r="C2078" t="str">
            <v>INR</v>
          </cell>
          <cell r="D2078" t="str">
            <v>EXPENSES</v>
          </cell>
          <cell r="E2078" t="str">
            <v>INCOME STATEMENT</v>
          </cell>
          <cell r="F2078" t="str">
            <v/>
          </cell>
          <cell r="G2078" t="str">
            <v/>
          </cell>
          <cell r="H2078" t="str">
            <v>EXPENDITURE</v>
          </cell>
          <cell r="I2078" t="str">
            <v>GENERAL AND ADMINISTRATION EXPENSES</v>
          </cell>
          <cell r="J2078" t="str">
            <v>ADVERTISEMENT AND PROMOTION</v>
          </cell>
        </row>
        <row r="2079">
          <cell r="A2079" t="str">
            <v>X507001</v>
          </cell>
          <cell r="B2079" t="str">
            <v>TraveIling and conveyance</v>
          </cell>
          <cell r="C2079" t="str">
            <v>INR</v>
          </cell>
          <cell r="D2079" t="str">
            <v>EXPENSES</v>
          </cell>
          <cell r="E2079" t="str">
            <v>INCOME STATEMENT</v>
          </cell>
          <cell r="F2079" t="str">
            <v/>
          </cell>
          <cell r="G2079" t="str">
            <v/>
          </cell>
          <cell r="H2079" t="str">
            <v>EXPENDITURE</v>
          </cell>
          <cell r="I2079" t="str">
            <v>GENERAL AND ADMINISTRATION EXPENSES</v>
          </cell>
          <cell r="J2079" t="str">
            <v>TRAVEL AND CONVEYANCE</v>
          </cell>
        </row>
        <row r="2080">
          <cell r="A2080" t="str">
            <v>X507101-001</v>
          </cell>
          <cell r="B2080" t="str">
            <v>Travelling Exps. (Staff) Domestic</v>
          </cell>
          <cell r="C2080" t="str">
            <v>INR</v>
          </cell>
          <cell r="D2080" t="str">
            <v>EXPENSES</v>
          </cell>
          <cell r="E2080" t="str">
            <v>INCOME STATEMENT</v>
          </cell>
          <cell r="F2080" t="str">
            <v/>
          </cell>
          <cell r="G2080" t="str">
            <v/>
          </cell>
          <cell r="H2080" t="str">
            <v>EXPENDITURE</v>
          </cell>
          <cell r="I2080" t="str">
            <v>GENERAL AND ADMINISTRATION EXPENSES</v>
          </cell>
          <cell r="J2080" t="str">
            <v>TRAVEL AND CONVEYANCE</v>
          </cell>
        </row>
        <row r="2081">
          <cell r="A2081" t="str">
            <v>X507101-002</v>
          </cell>
          <cell r="B2081" t="str">
            <v>Travelling Exps. (Staff) Domestic- Fare</v>
          </cell>
          <cell r="C2081" t="str">
            <v>INR</v>
          </cell>
          <cell r="D2081" t="str">
            <v>EXPENSES</v>
          </cell>
          <cell r="E2081" t="str">
            <v>INCOME STATEMENT</v>
          </cell>
          <cell r="F2081" t="str">
            <v/>
          </cell>
          <cell r="G2081" t="str">
            <v/>
          </cell>
          <cell r="H2081" t="str">
            <v>EXPENDITURE</v>
          </cell>
          <cell r="I2081" t="str">
            <v>GENERAL AND ADMINISTRATION EXPENSES</v>
          </cell>
          <cell r="J2081" t="str">
            <v>TRAVEL AND CONVEYANCE</v>
          </cell>
        </row>
        <row r="2082">
          <cell r="A2082" t="str">
            <v>X507101-003</v>
          </cell>
          <cell r="B2082" t="str">
            <v>Travelling Exps. (Staff) Domestic- Hotel</v>
          </cell>
          <cell r="C2082" t="str">
            <v>INR</v>
          </cell>
          <cell r="D2082" t="str">
            <v>EXPENSES</v>
          </cell>
          <cell r="E2082" t="str">
            <v>INCOME STATEMENT</v>
          </cell>
          <cell r="F2082" t="str">
            <v/>
          </cell>
          <cell r="G2082" t="str">
            <v/>
          </cell>
          <cell r="H2082" t="str">
            <v>EXPENDITURE</v>
          </cell>
          <cell r="I2082" t="str">
            <v>GENERAL AND ADMINISTRATION EXPENSES</v>
          </cell>
          <cell r="J2082" t="str">
            <v>TRAVEL AND CONVEYANCE</v>
          </cell>
        </row>
        <row r="2083">
          <cell r="A2083" t="str">
            <v>X507101-004</v>
          </cell>
          <cell r="B2083" t="str">
            <v>Travelling Exps. (Staff) Domestic- D.A.</v>
          </cell>
          <cell r="C2083" t="str">
            <v>INR</v>
          </cell>
          <cell r="D2083" t="str">
            <v>EXPENSES</v>
          </cell>
          <cell r="E2083" t="str">
            <v>INCOME STATEMENT</v>
          </cell>
          <cell r="F2083" t="str">
            <v/>
          </cell>
          <cell r="G2083" t="str">
            <v/>
          </cell>
          <cell r="H2083" t="str">
            <v>EXPENDITURE</v>
          </cell>
          <cell r="I2083" t="str">
            <v>GENERAL AND ADMINISTRATION EXPENSES</v>
          </cell>
          <cell r="J2083" t="str">
            <v>TRAVEL AND CONVEYANCE</v>
          </cell>
        </row>
        <row r="2084">
          <cell r="A2084" t="str">
            <v>X507101-005</v>
          </cell>
          <cell r="B2084" t="str">
            <v>Travelling Exps. (Staff) Domestic- Conv.</v>
          </cell>
          <cell r="C2084" t="str">
            <v>INR</v>
          </cell>
          <cell r="D2084" t="str">
            <v>EXPENSES</v>
          </cell>
          <cell r="E2084" t="str">
            <v>INCOME STATEMENT</v>
          </cell>
          <cell r="F2084" t="str">
            <v/>
          </cell>
          <cell r="G2084" t="str">
            <v/>
          </cell>
          <cell r="H2084" t="str">
            <v>EXPENDITURE</v>
          </cell>
          <cell r="I2084" t="str">
            <v>GENERAL AND ADMINISTRATION EXPENSES</v>
          </cell>
          <cell r="J2084" t="str">
            <v>TRAVEL AND CONVEYANCE</v>
          </cell>
        </row>
        <row r="2085">
          <cell r="A2085" t="str">
            <v>X507101-006</v>
          </cell>
          <cell r="B2085" t="str">
            <v>Travelling Exps. (Staff) Domestic- Other</v>
          </cell>
          <cell r="C2085" t="str">
            <v>INR</v>
          </cell>
          <cell r="D2085" t="str">
            <v>EXPENSES</v>
          </cell>
          <cell r="E2085" t="str">
            <v>INCOME STATEMENT</v>
          </cell>
          <cell r="F2085" t="str">
            <v/>
          </cell>
          <cell r="G2085" t="str">
            <v/>
          </cell>
          <cell r="H2085" t="str">
            <v>EXPENDITURE</v>
          </cell>
          <cell r="I2085" t="str">
            <v>GENERAL AND ADMINISTRATION EXPENSES</v>
          </cell>
          <cell r="J2085" t="str">
            <v>TRAVEL AND CONVEYANCE</v>
          </cell>
        </row>
        <row r="2086">
          <cell r="A2086" t="str">
            <v>X507102-001</v>
          </cell>
          <cell r="B2086" t="str">
            <v>Travelling Exps. (Dir) Domestic</v>
          </cell>
          <cell r="C2086" t="str">
            <v>INR</v>
          </cell>
          <cell r="D2086" t="str">
            <v>EXPENSES</v>
          </cell>
          <cell r="E2086" t="str">
            <v>INCOME STATEMENT</v>
          </cell>
          <cell r="F2086" t="str">
            <v/>
          </cell>
          <cell r="G2086" t="str">
            <v/>
          </cell>
          <cell r="H2086" t="str">
            <v>EXPENDITURE</v>
          </cell>
          <cell r="I2086" t="str">
            <v>GENERAL AND ADMINISTRATION EXPENSES</v>
          </cell>
          <cell r="J2086" t="str">
            <v>TRAVEL AND CONVEYANCE</v>
          </cell>
        </row>
        <row r="2087">
          <cell r="A2087" t="str">
            <v>X507102-002</v>
          </cell>
          <cell r="B2087" t="str">
            <v>Travelling Exps. (Dir) Domestic-Fare</v>
          </cell>
          <cell r="C2087" t="str">
            <v>INR</v>
          </cell>
          <cell r="D2087" t="str">
            <v>EXPENSES</v>
          </cell>
          <cell r="E2087" t="str">
            <v>INCOME STATEMENT</v>
          </cell>
          <cell r="F2087" t="str">
            <v/>
          </cell>
          <cell r="G2087" t="str">
            <v/>
          </cell>
          <cell r="H2087" t="str">
            <v>EXPENDITURE</v>
          </cell>
          <cell r="I2087" t="str">
            <v>GENERAL AND ADMINISTRATION EXPENSES</v>
          </cell>
          <cell r="J2087" t="str">
            <v>TRAVEL AND CONVEYANCE</v>
          </cell>
        </row>
        <row r="2088">
          <cell r="A2088" t="str">
            <v>X507102-003</v>
          </cell>
          <cell r="B2088" t="str">
            <v>Travelling Exps. (Dir) Domestic- Hotel</v>
          </cell>
          <cell r="C2088" t="str">
            <v>INR</v>
          </cell>
          <cell r="D2088" t="str">
            <v>EXPENSES</v>
          </cell>
          <cell r="E2088" t="str">
            <v>INCOME STATEMENT</v>
          </cell>
          <cell r="F2088" t="str">
            <v/>
          </cell>
          <cell r="G2088" t="str">
            <v/>
          </cell>
          <cell r="H2088" t="str">
            <v>EXPENDITURE</v>
          </cell>
          <cell r="I2088" t="str">
            <v>GENERAL AND ADMINISTRATION EXPENSES</v>
          </cell>
          <cell r="J2088" t="str">
            <v>TRAVEL AND CONVEYANCE</v>
          </cell>
        </row>
        <row r="2089">
          <cell r="A2089" t="str">
            <v>X507102-004</v>
          </cell>
          <cell r="B2089" t="str">
            <v>Travelling Exps. (Dir) Domestic- Conveya</v>
          </cell>
          <cell r="C2089" t="str">
            <v>INR</v>
          </cell>
          <cell r="D2089" t="str">
            <v>EXPENSES</v>
          </cell>
          <cell r="E2089" t="str">
            <v>INCOME STATEMENT</v>
          </cell>
          <cell r="F2089" t="str">
            <v/>
          </cell>
          <cell r="G2089" t="str">
            <v/>
          </cell>
          <cell r="H2089" t="str">
            <v>EXPENDITURE</v>
          </cell>
          <cell r="I2089" t="str">
            <v>GENERAL AND ADMINISTRATION EXPENSES</v>
          </cell>
          <cell r="J2089" t="str">
            <v>TRAVEL AND CONVEYANCE</v>
          </cell>
        </row>
        <row r="2090">
          <cell r="A2090" t="str">
            <v>X507102-005</v>
          </cell>
          <cell r="B2090" t="str">
            <v>Travelling Exps. (Dir) Domestic- Others</v>
          </cell>
          <cell r="C2090" t="str">
            <v>INR</v>
          </cell>
          <cell r="D2090" t="str">
            <v>EXPENSES</v>
          </cell>
          <cell r="E2090" t="str">
            <v>INCOME STATEMENT</v>
          </cell>
          <cell r="F2090" t="str">
            <v/>
          </cell>
          <cell r="G2090" t="str">
            <v/>
          </cell>
          <cell r="H2090" t="str">
            <v>EXPENDITURE</v>
          </cell>
          <cell r="I2090" t="str">
            <v>GENERAL AND ADMINISTRATION EXPENSES</v>
          </cell>
          <cell r="J2090" t="str">
            <v>TRAVEL AND CONVEYANCE</v>
          </cell>
        </row>
        <row r="2091">
          <cell r="A2091" t="str">
            <v>X507201-001</v>
          </cell>
          <cell r="B2091" t="str">
            <v>Foreign Travelling (Staff)</v>
          </cell>
          <cell r="C2091" t="str">
            <v>INR</v>
          </cell>
          <cell r="D2091" t="str">
            <v>EXPENSES</v>
          </cell>
          <cell r="E2091" t="str">
            <v>INCOME STATEMENT</v>
          </cell>
          <cell r="F2091" t="str">
            <v/>
          </cell>
          <cell r="G2091" t="str">
            <v/>
          </cell>
          <cell r="H2091" t="str">
            <v>EXPENDITURE</v>
          </cell>
          <cell r="I2091" t="str">
            <v>GENERAL AND ADMINISTRATION EXPENSES</v>
          </cell>
          <cell r="J2091" t="str">
            <v>TRAVEL AND CONVEYANCE</v>
          </cell>
        </row>
        <row r="2092">
          <cell r="A2092" t="str">
            <v>X507201-002</v>
          </cell>
          <cell r="B2092" t="str">
            <v>Foreign Travelling (Staff)- Currency</v>
          </cell>
          <cell r="C2092" t="str">
            <v>INR</v>
          </cell>
          <cell r="D2092" t="str">
            <v>EXPENSES</v>
          </cell>
          <cell r="E2092" t="str">
            <v>INCOME STATEMENT</v>
          </cell>
          <cell r="F2092" t="str">
            <v/>
          </cell>
          <cell r="G2092" t="str">
            <v/>
          </cell>
          <cell r="H2092" t="str">
            <v>EXPENDITURE</v>
          </cell>
          <cell r="I2092" t="str">
            <v>GENERAL AND ADMINISTRATION EXPENSES</v>
          </cell>
          <cell r="J2092" t="str">
            <v>TRAVEL AND CONVEYANCE</v>
          </cell>
        </row>
        <row r="2093">
          <cell r="A2093" t="str">
            <v>X507201-003</v>
          </cell>
          <cell r="B2093" t="str">
            <v>Foreign Travelling (Staff)- Fare</v>
          </cell>
          <cell r="C2093" t="str">
            <v>INR</v>
          </cell>
          <cell r="D2093" t="str">
            <v>EXPENSES</v>
          </cell>
          <cell r="E2093" t="str">
            <v>INCOME STATEMENT</v>
          </cell>
          <cell r="F2093" t="str">
            <v/>
          </cell>
          <cell r="G2093" t="str">
            <v/>
          </cell>
          <cell r="H2093" t="str">
            <v>EXPENDITURE</v>
          </cell>
          <cell r="I2093" t="str">
            <v>GENERAL AND ADMINISTRATION EXPENSES</v>
          </cell>
          <cell r="J2093" t="str">
            <v>TRAVEL AND CONVEYANCE</v>
          </cell>
        </row>
        <row r="2094">
          <cell r="A2094" t="str">
            <v>X507201-004</v>
          </cell>
          <cell r="B2094" t="str">
            <v>Foreign Travelling (Staff)- Visa &amp; Taxes</v>
          </cell>
          <cell r="C2094" t="str">
            <v>INR</v>
          </cell>
          <cell r="D2094" t="str">
            <v>EXPENSES</v>
          </cell>
          <cell r="E2094" t="str">
            <v>INCOME STATEMENT</v>
          </cell>
          <cell r="F2094" t="str">
            <v/>
          </cell>
          <cell r="G2094" t="str">
            <v/>
          </cell>
          <cell r="H2094" t="str">
            <v>EXPENDITURE</v>
          </cell>
          <cell r="I2094" t="str">
            <v>GENERAL AND ADMINISTRATION EXPENSES</v>
          </cell>
          <cell r="J2094" t="str">
            <v>TRAVEL AND CONVEYANCE</v>
          </cell>
        </row>
        <row r="2095">
          <cell r="A2095" t="str">
            <v>X507201-005</v>
          </cell>
          <cell r="B2095" t="str">
            <v>Foreign Travelling (Staff)- Others</v>
          </cell>
          <cell r="C2095" t="str">
            <v>INR</v>
          </cell>
          <cell r="D2095" t="str">
            <v>EXPENSES</v>
          </cell>
          <cell r="E2095" t="str">
            <v>INCOME STATEMENT</v>
          </cell>
          <cell r="F2095" t="str">
            <v/>
          </cell>
          <cell r="G2095" t="str">
            <v/>
          </cell>
          <cell r="H2095" t="str">
            <v>EXPENDITURE</v>
          </cell>
          <cell r="I2095" t="str">
            <v>GENERAL AND ADMINISTRATION EXPENSES</v>
          </cell>
          <cell r="J2095" t="str">
            <v>TRAVEL AND CONVEYANCE</v>
          </cell>
        </row>
        <row r="2096">
          <cell r="A2096" t="str">
            <v>X507201-006</v>
          </cell>
          <cell r="B2096" t="str">
            <v>Foreign Travelling (Staff)- Hotel Exp</v>
          </cell>
          <cell r="C2096" t="str">
            <v>INR</v>
          </cell>
          <cell r="D2096" t="str">
            <v>EXPENSES</v>
          </cell>
          <cell r="E2096" t="str">
            <v>INCOME STATEMENT</v>
          </cell>
          <cell r="F2096" t="str">
            <v/>
          </cell>
          <cell r="G2096" t="str">
            <v/>
          </cell>
          <cell r="H2096" t="str">
            <v>EXPENDITURE</v>
          </cell>
          <cell r="I2096" t="str">
            <v>GENERAL AND ADMINISTRATION EXPENSES</v>
          </cell>
          <cell r="J2096" t="str">
            <v>TRAVEL AND CONVEYANCE</v>
          </cell>
        </row>
        <row r="2097">
          <cell r="A2097" t="str">
            <v>X507201-007</v>
          </cell>
          <cell r="B2097" t="str">
            <v>Foreign Travelling (Staff)- Local Convey</v>
          </cell>
          <cell r="C2097" t="str">
            <v>INR</v>
          </cell>
          <cell r="D2097" t="str">
            <v>EXPENSES</v>
          </cell>
          <cell r="E2097" t="str">
            <v>INCOME STATEMENT</v>
          </cell>
          <cell r="F2097" t="str">
            <v/>
          </cell>
          <cell r="G2097" t="str">
            <v/>
          </cell>
          <cell r="H2097" t="str">
            <v>EXPENDITURE</v>
          </cell>
          <cell r="I2097" t="str">
            <v>GENERAL AND ADMINISTRATION EXPENSES</v>
          </cell>
          <cell r="J2097" t="str">
            <v>TRAVEL AND CONVEYANCE</v>
          </cell>
        </row>
        <row r="2098">
          <cell r="A2098" t="str">
            <v>X507201-008</v>
          </cell>
          <cell r="B2098" t="str">
            <v>Foreign Travelling (Staff)- Medic. Prem.</v>
          </cell>
          <cell r="C2098" t="str">
            <v>INR</v>
          </cell>
          <cell r="D2098" t="str">
            <v>EXPENSES</v>
          </cell>
          <cell r="E2098" t="str">
            <v>INCOME STATEMENT</v>
          </cell>
          <cell r="F2098" t="str">
            <v/>
          </cell>
          <cell r="G2098" t="str">
            <v/>
          </cell>
          <cell r="H2098" t="str">
            <v>EXPENDITURE</v>
          </cell>
          <cell r="I2098" t="str">
            <v>GENERAL AND ADMINISTRATION EXPENSES</v>
          </cell>
          <cell r="J2098" t="str">
            <v>TRAVEL AND CONVEYANCE</v>
          </cell>
        </row>
        <row r="2099">
          <cell r="A2099" t="str">
            <v>X507202-001</v>
          </cell>
          <cell r="B2099" t="str">
            <v>Directors Foreign Travelling</v>
          </cell>
          <cell r="C2099" t="str">
            <v>INR</v>
          </cell>
          <cell r="D2099" t="str">
            <v>EXPENSES</v>
          </cell>
          <cell r="E2099" t="str">
            <v>INCOME STATEMENT</v>
          </cell>
          <cell r="F2099" t="str">
            <v/>
          </cell>
          <cell r="G2099" t="str">
            <v/>
          </cell>
          <cell r="H2099" t="str">
            <v>EXPENDITURE</v>
          </cell>
          <cell r="I2099" t="str">
            <v>GENERAL AND ADMINISTRATION EXPENSES</v>
          </cell>
          <cell r="J2099" t="str">
            <v>TRAVEL AND CONVEYANCE</v>
          </cell>
        </row>
        <row r="2100">
          <cell r="A2100" t="str">
            <v>X507202-002</v>
          </cell>
          <cell r="B2100" t="str">
            <v>Directors Foreign Travelling- Currency</v>
          </cell>
          <cell r="C2100" t="str">
            <v>INR</v>
          </cell>
          <cell r="D2100" t="str">
            <v>EXPENSES</v>
          </cell>
          <cell r="E2100" t="str">
            <v>INCOME STATEMENT</v>
          </cell>
          <cell r="F2100" t="str">
            <v/>
          </cell>
          <cell r="G2100" t="str">
            <v/>
          </cell>
          <cell r="H2100" t="str">
            <v>EXPENDITURE</v>
          </cell>
          <cell r="I2100" t="str">
            <v>GENERAL AND ADMINISTRATION EXPENSES</v>
          </cell>
          <cell r="J2100" t="str">
            <v>TRAVEL AND CONVEYANCE</v>
          </cell>
        </row>
        <row r="2101">
          <cell r="A2101" t="str">
            <v>X507202-003</v>
          </cell>
          <cell r="B2101" t="str">
            <v>Directors Foreign Travelling- Fare</v>
          </cell>
          <cell r="C2101" t="str">
            <v>INR</v>
          </cell>
          <cell r="D2101" t="str">
            <v>EXPENSES</v>
          </cell>
          <cell r="E2101" t="str">
            <v>INCOME STATEMENT</v>
          </cell>
          <cell r="F2101" t="str">
            <v/>
          </cell>
          <cell r="G2101" t="str">
            <v/>
          </cell>
          <cell r="H2101" t="str">
            <v>EXPENDITURE</v>
          </cell>
          <cell r="I2101" t="str">
            <v>GENERAL AND ADMINISTRATION EXPENSES</v>
          </cell>
          <cell r="J2101" t="str">
            <v>TRAVEL AND CONVEYANCE</v>
          </cell>
        </row>
        <row r="2102">
          <cell r="A2102" t="str">
            <v>X507202-004</v>
          </cell>
          <cell r="B2102" t="str">
            <v>Directors Foreign Travelling- Visa &amp; Tax</v>
          </cell>
          <cell r="C2102" t="str">
            <v>INR</v>
          </cell>
          <cell r="D2102" t="str">
            <v>EXPENSES</v>
          </cell>
          <cell r="E2102" t="str">
            <v>INCOME STATEMENT</v>
          </cell>
          <cell r="F2102" t="str">
            <v/>
          </cell>
          <cell r="G2102" t="str">
            <v/>
          </cell>
          <cell r="H2102" t="str">
            <v>EXPENDITURE</v>
          </cell>
          <cell r="I2102" t="str">
            <v>GENERAL AND ADMINISTRATION EXPENSES</v>
          </cell>
          <cell r="J2102" t="str">
            <v>TRAVEL AND CONVEYANCE</v>
          </cell>
        </row>
        <row r="2103">
          <cell r="A2103" t="str">
            <v>X507202-005</v>
          </cell>
          <cell r="B2103" t="str">
            <v>Directors Foreign Travelling- Others</v>
          </cell>
          <cell r="C2103" t="str">
            <v>INR</v>
          </cell>
          <cell r="D2103" t="str">
            <v>EXPENSES</v>
          </cell>
          <cell r="E2103" t="str">
            <v>INCOME STATEMENT</v>
          </cell>
          <cell r="F2103" t="str">
            <v/>
          </cell>
          <cell r="G2103" t="str">
            <v/>
          </cell>
          <cell r="H2103" t="str">
            <v>EXPENDITURE</v>
          </cell>
          <cell r="I2103" t="str">
            <v>GENERAL AND ADMINISTRATION EXPENSES</v>
          </cell>
          <cell r="J2103" t="str">
            <v>TRAVEL AND CONVEYANCE</v>
          </cell>
        </row>
        <row r="2104">
          <cell r="A2104" t="str">
            <v>X507202-006</v>
          </cell>
          <cell r="B2104" t="str">
            <v>Directors Foreign Travelling- Hotel Exps</v>
          </cell>
          <cell r="C2104" t="str">
            <v>INR</v>
          </cell>
          <cell r="D2104" t="str">
            <v>EXPENSES</v>
          </cell>
          <cell r="E2104" t="str">
            <v>INCOME STATEMENT</v>
          </cell>
          <cell r="F2104" t="str">
            <v/>
          </cell>
          <cell r="G2104" t="str">
            <v/>
          </cell>
          <cell r="H2104" t="str">
            <v>EXPENDITURE</v>
          </cell>
          <cell r="I2104" t="str">
            <v>GENERAL AND ADMINISTRATION EXPENSES</v>
          </cell>
          <cell r="J2104" t="str">
            <v>TRAVEL AND CONVEYANCE</v>
          </cell>
        </row>
        <row r="2105">
          <cell r="A2105" t="str">
            <v>X507202-007</v>
          </cell>
          <cell r="B2105" t="str">
            <v>Directors Foreign Travelling- Local Conv</v>
          </cell>
          <cell r="C2105" t="str">
            <v>INR</v>
          </cell>
          <cell r="D2105" t="str">
            <v>EXPENSES</v>
          </cell>
          <cell r="E2105" t="str">
            <v>INCOME STATEMENT</v>
          </cell>
          <cell r="F2105" t="str">
            <v/>
          </cell>
          <cell r="G2105" t="str">
            <v/>
          </cell>
          <cell r="H2105" t="str">
            <v>EXPENDITURE</v>
          </cell>
          <cell r="I2105" t="str">
            <v>GENERAL AND ADMINISTRATION EXPENSES</v>
          </cell>
          <cell r="J2105" t="str">
            <v>TRAVEL AND CONVEYANCE</v>
          </cell>
        </row>
        <row r="2106">
          <cell r="A2106" t="str">
            <v>X507202-008</v>
          </cell>
          <cell r="B2106" t="str">
            <v>Directors Foreign Travelling- Med. Prem</v>
          </cell>
          <cell r="C2106" t="str">
            <v>INR</v>
          </cell>
          <cell r="D2106" t="str">
            <v>EXPENSES</v>
          </cell>
          <cell r="E2106" t="str">
            <v>INCOME STATEMENT</v>
          </cell>
          <cell r="F2106" t="str">
            <v/>
          </cell>
          <cell r="G2106" t="str">
            <v/>
          </cell>
          <cell r="H2106" t="str">
            <v>EXPENDITURE</v>
          </cell>
          <cell r="I2106" t="str">
            <v>GENERAL AND ADMINISTRATION EXPENSES</v>
          </cell>
          <cell r="J2106" t="str">
            <v>TRAVEL AND CONVEYANCE</v>
          </cell>
        </row>
        <row r="2107">
          <cell r="A2107" t="str">
            <v>X507301-001</v>
          </cell>
          <cell r="B2107" t="str">
            <v>Conveyance Exp.</v>
          </cell>
          <cell r="C2107" t="str">
            <v>INR</v>
          </cell>
          <cell r="D2107" t="str">
            <v>EXPENSES</v>
          </cell>
          <cell r="E2107" t="str">
            <v>INCOME STATEMENT</v>
          </cell>
          <cell r="F2107" t="str">
            <v/>
          </cell>
          <cell r="G2107" t="str">
            <v/>
          </cell>
          <cell r="H2107" t="str">
            <v>EXPENDITURE</v>
          </cell>
          <cell r="I2107" t="str">
            <v>GENERAL AND ADMINISTRATION EXPENSES</v>
          </cell>
          <cell r="J2107" t="str">
            <v>TRAVEL AND CONVEYANCE</v>
          </cell>
        </row>
        <row r="2108">
          <cell r="A2108" t="str">
            <v>X507301-002</v>
          </cell>
          <cell r="B2108" t="str">
            <v>Conveyance Exp.- Admn.</v>
          </cell>
          <cell r="C2108" t="str">
            <v>INR</v>
          </cell>
          <cell r="D2108" t="str">
            <v>EXPENSES</v>
          </cell>
          <cell r="E2108" t="str">
            <v>INCOME STATEMENT</v>
          </cell>
          <cell r="F2108" t="str">
            <v/>
          </cell>
          <cell r="G2108" t="str">
            <v/>
          </cell>
          <cell r="H2108" t="str">
            <v>EXPENDITURE</v>
          </cell>
          <cell r="I2108" t="str">
            <v>GENERAL AND ADMINISTRATION EXPENSES</v>
          </cell>
          <cell r="J2108" t="str">
            <v>TRAVEL AND CONVEYANCE</v>
          </cell>
        </row>
        <row r="2109">
          <cell r="A2109" t="str">
            <v>X507301-003</v>
          </cell>
          <cell r="B2109" t="str">
            <v>Conveyance Exp.- Accounts</v>
          </cell>
          <cell r="C2109" t="str">
            <v>INR</v>
          </cell>
          <cell r="D2109" t="str">
            <v>EXPENSES</v>
          </cell>
          <cell r="E2109" t="str">
            <v>INCOME STATEMENT</v>
          </cell>
          <cell r="F2109" t="str">
            <v/>
          </cell>
          <cell r="G2109" t="str">
            <v/>
          </cell>
          <cell r="H2109" t="str">
            <v>EXPENDITURE</v>
          </cell>
          <cell r="I2109" t="str">
            <v>GENERAL AND ADMINISTRATION EXPENSES</v>
          </cell>
          <cell r="J2109" t="str">
            <v>TRAVEL AND CONVEYANCE</v>
          </cell>
        </row>
        <row r="2110">
          <cell r="A2110" t="str">
            <v>X507301-004</v>
          </cell>
          <cell r="B2110" t="str">
            <v>Conveyance Exp.- Taxation</v>
          </cell>
          <cell r="C2110" t="str">
            <v>INR</v>
          </cell>
          <cell r="D2110" t="str">
            <v>EXPENSES</v>
          </cell>
          <cell r="E2110" t="str">
            <v>INCOME STATEMENT</v>
          </cell>
          <cell r="F2110" t="str">
            <v/>
          </cell>
          <cell r="G2110" t="str">
            <v/>
          </cell>
          <cell r="H2110" t="str">
            <v>EXPENDITURE</v>
          </cell>
          <cell r="I2110" t="str">
            <v>GENERAL AND ADMINISTRATION EXPENSES</v>
          </cell>
          <cell r="J2110" t="str">
            <v>TRAVEL AND CONVEYANCE</v>
          </cell>
        </row>
        <row r="2111">
          <cell r="A2111" t="str">
            <v>X507301-005</v>
          </cell>
          <cell r="B2111" t="str">
            <v>Conveyance Exp.- Legal</v>
          </cell>
          <cell r="C2111" t="str">
            <v>INR</v>
          </cell>
          <cell r="D2111" t="str">
            <v>EXPENSES</v>
          </cell>
          <cell r="E2111" t="str">
            <v>INCOME STATEMENT</v>
          </cell>
          <cell r="F2111" t="str">
            <v/>
          </cell>
          <cell r="G2111" t="str">
            <v/>
          </cell>
          <cell r="H2111" t="str">
            <v>EXPENDITURE</v>
          </cell>
          <cell r="I2111" t="str">
            <v>GENERAL AND ADMINISTRATION EXPENSES</v>
          </cell>
          <cell r="J2111" t="str">
            <v>TRAVEL AND CONVEYANCE</v>
          </cell>
        </row>
        <row r="2112">
          <cell r="A2112" t="str">
            <v>X507301-006</v>
          </cell>
          <cell r="B2112" t="str">
            <v>Conveyance Exp.- Md ,Vc And Cmd Office</v>
          </cell>
          <cell r="C2112" t="str">
            <v>INR</v>
          </cell>
          <cell r="D2112" t="str">
            <v>EXPENSES</v>
          </cell>
          <cell r="E2112" t="str">
            <v>INCOME STATEMENT</v>
          </cell>
          <cell r="F2112" t="str">
            <v/>
          </cell>
          <cell r="G2112" t="str">
            <v/>
          </cell>
          <cell r="H2112" t="str">
            <v>EXPENDITURE</v>
          </cell>
          <cell r="I2112" t="str">
            <v>GENERAL AND ADMINISTRATION EXPENSES</v>
          </cell>
          <cell r="J2112" t="str">
            <v>TRAVEL AND CONVEYANCE</v>
          </cell>
        </row>
        <row r="2113">
          <cell r="A2113" t="str">
            <v>X507301-007</v>
          </cell>
          <cell r="B2113" t="str">
            <v>Conveyance Exp.- Corp Affairs</v>
          </cell>
          <cell r="C2113" t="str">
            <v>INR</v>
          </cell>
          <cell r="D2113" t="str">
            <v>EXPENSES</v>
          </cell>
          <cell r="E2113" t="str">
            <v>INCOME STATEMENT</v>
          </cell>
          <cell r="F2113" t="str">
            <v/>
          </cell>
          <cell r="G2113" t="str">
            <v/>
          </cell>
          <cell r="H2113" t="str">
            <v>EXPENDITURE</v>
          </cell>
          <cell r="I2113" t="str">
            <v>GENERAL AND ADMINISTRATION EXPENSES</v>
          </cell>
          <cell r="J2113" t="str">
            <v>TRAVEL AND CONVEYANCE</v>
          </cell>
        </row>
        <row r="2114">
          <cell r="A2114" t="str">
            <v>X507301-008</v>
          </cell>
          <cell r="B2114" t="str">
            <v>Conveyance Exp.- Retainers</v>
          </cell>
          <cell r="C2114" t="str">
            <v>INR</v>
          </cell>
          <cell r="D2114" t="str">
            <v>EXPENSES</v>
          </cell>
          <cell r="E2114" t="str">
            <v>INCOME STATEMENT</v>
          </cell>
          <cell r="F2114" t="str">
            <v/>
          </cell>
          <cell r="G2114" t="str">
            <v/>
          </cell>
          <cell r="H2114" t="str">
            <v>EXPENDITURE</v>
          </cell>
          <cell r="I2114" t="str">
            <v>GENERAL AND ADMINISTRATION EXPENSES</v>
          </cell>
          <cell r="J2114" t="str">
            <v>TRAVEL AND CONVEYANCE</v>
          </cell>
        </row>
        <row r="2115">
          <cell r="A2115" t="str">
            <v>X507301-009</v>
          </cell>
          <cell r="B2115" t="str">
            <v>Conveyance Exp.- Revenue</v>
          </cell>
          <cell r="C2115" t="str">
            <v>INR</v>
          </cell>
          <cell r="D2115" t="str">
            <v>EXPENSES</v>
          </cell>
          <cell r="E2115" t="str">
            <v>INCOME STATEMENT</v>
          </cell>
          <cell r="F2115" t="str">
            <v/>
          </cell>
          <cell r="G2115" t="str">
            <v/>
          </cell>
          <cell r="H2115" t="str">
            <v>EXPENDITURE</v>
          </cell>
          <cell r="I2115" t="str">
            <v>GENERAL AND ADMINISTRATION EXPENSES</v>
          </cell>
          <cell r="J2115" t="str">
            <v>TRAVEL AND CONVEYANCE</v>
          </cell>
        </row>
        <row r="2116">
          <cell r="A2116" t="str">
            <v>X507301-010</v>
          </cell>
          <cell r="B2116" t="str">
            <v>Conveyance Exp.- Co-Ordination</v>
          </cell>
          <cell r="C2116" t="str">
            <v>INR</v>
          </cell>
          <cell r="D2116" t="str">
            <v>EXPENSES</v>
          </cell>
          <cell r="E2116" t="str">
            <v>INCOME STATEMENT</v>
          </cell>
          <cell r="F2116" t="str">
            <v/>
          </cell>
          <cell r="G2116" t="str">
            <v/>
          </cell>
          <cell r="H2116" t="str">
            <v>EXPENDITURE</v>
          </cell>
          <cell r="I2116" t="str">
            <v>GENERAL AND ADMINISTRATION EXPENSES</v>
          </cell>
          <cell r="J2116" t="str">
            <v>TRAVEL AND CONVEYANCE</v>
          </cell>
        </row>
        <row r="2117">
          <cell r="A2117" t="str">
            <v>X507301-011</v>
          </cell>
          <cell r="B2117" t="str">
            <v>Conveyance Exp.- 14-16 AZR</v>
          </cell>
          <cell r="C2117" t="str">
            <v>INR</v>
          </cell>
          <cell r="D2117" t="str">
            <v>EXPENSES</v>
          </cell>
          <cell r="E2117" t="str">
            <v>INCOME STATEMENT</v>
          </cell>
          <cell r="F2117" t="str">
            <v/>
          </cell>
          <cell r="G2117" t="str">
            <v/>
          </cell>
          <cell r="H2117" t="str">
            <v>EXPENDITURE</v>
          </cell>
          <cell r="I2117" t="str">
            <v>GENERAL AND ADMINISTRATION EXPENSES</v>
          </cell>
          <cell r="J2117" t="str">
            <v>TRAVEL AND CONVEYANCE</v>
          </cell>
        </row>
        <row r="2118">
          <cell r="A2118" t="str">
            <v>X507401</v>
          </cell>
          <cell r="B2118" t="str">
            <v>Directors Conveyance</v>
          </cell>
          <cell r="C2118" t="str">
            <v>INR</v>
          </cell>
          <cell r="D2118" t="str">
            <v>EXPENSES</v>
          </cell>
          <cell r="E2118" t="str">
            <v>INCOME STATEMENT</v>
          </cell>
          <cell r="F2118" t="str">
            <v/>
          </cell>
          <cell r="G2118" t="str">
            <v/>
          </cell>
          <cell r="H2118" t="str">
            <v>EXPENDITURE</v>
          </cell>
          <cell r="I2118" t="str">
            <v>GENERAL AND ADMINISTRATION EXPENSES</v>
          </cell>
          <cell r="J2118" t="str">
            <v>TRAVEL AND CONVEYANCE</v>
          </cell>
        </row>
        <row r="2119">
          <cell r="A2119" t="str">
            <v>X508001</v>
          </cell>
          <cell r="B2119" t="str">
            <v>Hire Charges Of Vehicle</v>
          </cell>
          <cell r="C2119" t="str">
            <v>INR</v>
          </cell>
          <cell r="D2119" t="str">
            <v>EXPENSES</v>
          </cell>
          <cell r="E2119" t="str">
            <v>INCOME STATEMENT</v>
          </cell>
          <cell r="F2119" t="str">
            <v/>
          </cell>
          <cell r="G2119" t="str">
            <v/>
          </cell>
          <cell r="H2119" t="str">
            <v>EXPENDITURE</v>
          </cell>
          <cell r="I2119" t="str">
            <v>GENERAL AND ADMINISTRATION EXPENSES</v>
          </cell>
          <cell r="J2119" t="str">
            <v>VEHICLE EXPENSES</v>
          </cell>
        </row>
        <row r="2120">
          <cell r="A2120" t="str">
            <v>X508002</v>
          </cell>
          <cell r="B2120" t="str">
            <v>Hire Charges Vehicle-Directors</v>
          </cell>
          <cell r="C2120" t="str">
            <v>INR</v>
          </cell>
          <cell r="D2120" t="str">
            <v>EXPENSES</v>
          </cell>
          <cell r="E2120" t="str">
            <v>INCOME STATEMENT</v>
          </cell>
          <cell r="F2120" t="str">
            <v/>
          </cell>
          <cell r="G2120" t="str">
            <v/>
          </cell>
          <cell r="H2120" t="str">
            <v>EXPENDITURE</v>
          </cell>
          <cell r="I2120" t="str">
            <v>GENERAL AND ADMINISTRATION EXPENSES</v>
          </cell>
          <cell r="J2120" t="str">
            <v>VEHICLE EXPENSES</v>
          </cell>
        </row>
        <row r="2121">
          <cell r="A2121" t="str">
            <v>X509001-001</v>
          </cell>
          <cell r="B2121" t="str">
            <v>Vehicles running &amp; maint</v>
          </cell>
          <cell r="C2121" t="str">
            <v>INR</v>
          </cell>
          <cell r="D2121" t="str">
            <v>EXPENSES</v>
          </cell>
          <cell r="E2121" t="str">
            <v>INCOME STATEMENT</v>
          </cell>
          <cell r="F2121" t="str">
            <v/>
          </cell>
          <cell r="G2121" t="str">
            <v/>
          </cell>
          <cell r="H2121" t="str">
            <v>EXPENDITURE</v>
          </cell>
          <cell r="I2121" t="str">
            <v>GENERAL AND ADMINISTRATION EXPENSES</v>
          </cell>
          <cell r="J2121" t="str">
            <v>VEHICLE EXPENSES</v>
          </cell>
        </row>
        <row r="2122">
          <cell r="A2122" t="str">
            <v>X509001-002</v>
          </cell>
          <cell r="B2122" t="str">
            <v>Vehicles running &amp; maint- Fuel Exp</v>
          </cell>
          <cell r="C2122" t="str">
            <v>INR</v>
          </cell>
          <cell r="D2122" t="str">
            <v>EXPENSES</v>
          </cell>
          <cell r="E2122" t="str">
            <v>INCOME STATEMENT</v>
          </cell>
          <cell r="F2122" t="str">
            <v/>
          </cell>
          <cell r="G2122" t="str">
            <v/>
          </cell>
          <cell r="H2122" t="str">
            <v>EXPENDITURE</v>
          </cell>
          <cell r="I2122" t="str">
            <v>GENERAL AND ADMINISTRATION EXPENSES</v>
          </cell>
          <cell r="J2122" t="str">
            <v>VEHICLE EXPENSES</v>
          </cell>
        </row>
        <row r="2123">
          <cell r="A2123" t="str">
            <v>X509001-003</v>
          </cell>
          <cell r="B2123" t="str">
            <v>Vehicles running &amp; maint- Repair</v>
          </cell>
          <cell r="C2123" t="str">
            <v>INR</v>
          </cell>
          <cell r="D2123" t="str">
            <v>EXPENSES</v>
          </cell>
          <cell r="E2123" t="str">
            <v>INCOME STATEMENT</v>
          </cell>
          <cell r="F2123" t="str">
            <v/>
          </cell>
          <cell r="G2123" t="str">
            <v/>
          </cell>
          <cell r="H2123" t="str">
            <v>EXPENDITURE</v>
          </cell>
          <cell r="I2123" t="str">
            <v>GENERAL AND ADMINISTRATION EXPENSES</v>
          </cell>
          <cell r="J2123" t="str">
            <v>VEHICLE EXPENSES</v>
          </cell>
        </row>
        <row r="2124">
          <cell r="A2124" t="str">
            <v>X509001-004</v>
          </cell>
          <cell r="B2124" t="str">
            <v>Vehicles running &amp; maint- Driver Salary</v>
          </cell>
          <cell r="C2124" t="str">
            <v>INR</v>
          </cell>
          <cell r="D2124" t="str">
            <v>EXPENSES</v>
          </cell>
          <cell r="E2124" t="str">
            <v>INCOME STATEMENT</v>
          </cell>
          <cell r="F2124" t="str">
            <v/>
          </cell>
          <cell r="G2124" t="str">
            <v/>
          </cell>
          <cell r="H2124" t="str">
            <v>EXPENDITURE</v>
          </cell>
          <cell r="I2124" t="str">
            <v>GENERAL AND ADMINISTRATION EXPENSES</v>
          </cell>
          <cell r="J2124" t="str">
            <v>VEHICLE EXPENSES</v>
          </cell>
        </row>
        <row r="2125">
          <cell r="A2125" t="str">
            <v>X509001-005</v>
          </cell>
          <cell r="B2125" t="str">
            <v>Vehicles running &amp; maint- Road Tax &amp; Fit</v>
          </cell>
          <cell r="C2125" t="str">
            <v>INR</v>
          </cell>
          <cell r="D2125" t="str">
            <v>EXPENSES</v>
          </cell>
          <cell r="E2125" t="str">
            <v>INCOME STATEMENT</v>
          </cell>
          <cell r="F2125" t="str">
            <v/>
          </cell>
          <cell r="G2125" t="str">
            <v/>
          </cell>
          <cell r="H2125" t="str">
            <v>EXPENDITURE</v>
          </cell>
          <cell r="I2125" t="str">
            <v>GENERAL AND ADMINISTRATION EXPENSES</v>
          </cell>
          <cell r="J2125" t="str">
            <v>VEHICLE EXPENSES</v>
          </cell>
        </row>
        <row r="2126">
          <cell r="A2126" t="str">
            <v>X509002</v>
          </cell>
          <cell r="B2126" t="str">
            <v>Vehicle Parking</v>
          </cell>
          <cell r="C2126" t="str">
            <v>INR</v>
          </cell>
          <cell r="D2126" t="str">
            <v>EXPENSES</v>
          </cell>
          <cell r="E2126" t="str">
            <v>INCOME STATEMENT</v>
          </cell>
          <cell r="F2126" t="str">
            <v/>
          </cell>
          <cell r="G2126" t="str">
            <v/>
          </cell>
          <cell r="H2126" t="str">
            <v>EXPENDITURE</v>
          </cell>
          <cell r="I2126" t="str">
            <v>GENERAL AND ADMINISTRATION EXPENSES</v>
          </cell>
          <cell r="J2126" t="str">
            <v>VEHICLE EXPENSES</v>
          </cell>
        </row>
        <row r="2127">
          <cell r="A2127" t="str">
            <v>X509101</v>
          </cell>
          <cell r="B2127" t="str">
            <v>Aircraft running &amp; Maintenance</v>
          </cell>
          <cell r="C2127" t="str">
            <v>INR</v>
          </cell>
          <cell r="D2127" t="str">
            <v>EXPENSES</v>
          </cell>
          <cell r="E2127" t="str">
            <v>INCOME STATEMENT</v>
          </cell>
          <cell r="F2127" t="str">
            <v/>
          </cell>
          <cell r="G2127" t="str">
            <v/>
          </cell>
          <cell r="H2127" t="str">
            <v>EXPENDITURE</v>
          </cell>
          <cell r="I2127" t="str">
            <v>GENERAL AND ADMINISTRATION EXPENSES</v>
          </cell>
          <cell r="J2127" t="str">
            <v>AIRCRAFT RUNNING &amp; MAINTENANCE</v>
          </cell>
        </row>
        <row r="2128">
          <cell r="A2128" t="str">
            <v>X510001-001</v>
          </cell>
          <cell r="B2128" t="str">
            <v>Printing and stationery</v>
          </cell>
          <cell r="C2128" t="str">
            <v>INR</v>
          </cell>
          <cell r="D2128" t="str">
            <v>EXPENSES</v>
          </cell>
          <cell r="E2128" t="str">
            <v>INCOME STATEMENT</v>
          </cell>
          <cell r="F2128" t="str">
            <v/>
          </cell>
          <cell r="G2128" t="str">
            <v/>
          </cell>
          <cell r="H2128" t="str">
            <v>EXPENDITURE</v>
          </cell>
          <cell r="I2128" t="str">
            <v>GENERAL AND ADMINISTRATION EXPENSES</v>
          </cell>
          <cell r="J2128" t="str">
            <v>PRINTING &amp; STATIONERY</v>
          </cell>
        </row>
        <row r="2129">
          <cell r="A2129" t="str">
            <v>X510001-002</v>
          </cell>
          <cell r="B2129" t="str">
            <v>Printing And Stationery-  General</v>
          </cell>
          <cell r="C2129" t="str">
            <v>INR</v>
          </cell>
          <cell r="D2129" t="str">
            <v>EXPENSES</v>
          </cell>
          <cell r="E2129" t="str">
            <v>INCOME STATEMENT</v>
          </cell>
          <cell r="F2129" t="str">
            <v/>
          </cell>
          <cell r="G2129" t="str">
            <v/>
          </cell>
          <cell r="H2129" t="str">
            <v>EXPENDITURE</v>
          </cell>
          <cell r="I2129" t="str">
            <v>GENERAL AND ADMINISTRATION EXPENSES</v>
          </cell>
          <cell r="J2129" t="str">
            <v>PRINTING &amp; STATIONERY</v>
          </cell>
        </row>
        <row r="2130">
          <cell r="A2130" t="str">
            <v>X510001-003</v>
          </cell>
          <cell r="B2130" t="str">
            <v>Printing And Stationery-  Prntd Material</v>
          </cell>
          <cell r="C2130" t="str">
            <v>INR</v>
          </cell>
          <cell r="D2130" t="str">
            <v>EXPENSES</v>
          </cell>
          <cell r="E2130" t="str">
            <v>INCOME STATEMENT</v>
          </cell>
          <cell r="F2130" t="str">
            <v/>
          </cell>
          <cell r="G2130" t="str">
            <v/>
          </cell>
          <cell r="H2130" t="str">
            <v>EXPENDITURE</v>
          </cell>
          <cell r="I2130" t="str">
            <v>GENERAL AND ADMINISTRATION EXPENSES</v>
          </cell>
          <cell r="J2130" t="str">
            <v>PRINTING &amp; STATIONERY</v>
          </cell>
        </row>
        <row r="2131">
          <cell r="A2131" t="str">
            <v>X510001-004</v>
          </cell>
          <cell r="B2131" t="str">
            <v>Printing And Stationery- Computer</v>
          </cell>
          <cell r="C2131" t="str">
            <v>INR</v>
          </cell>
          <cell r="D2131" t="str">
            <v>EXPENSES</v>
          </cell>
          <cell r="E2131" t="str">
            <v>INCOME STATEMENT</v>
          </cell>
          <cell r="F2131" t="str">
            <v/>
          </cell>
          <cell r="G2131" t="str">
            <v/>
          </cell>
          <cell r="H2131" t="str">
            <v>EXPENDITURE</v>
          </cell>
          <cell r="I2131" t="str">
            <v>GENERAL AND ADMINISTRATION EXPENSES</v>
          </cell>
          <cell r="J2131" t="str">
            <v>PRINTING &amp; STATIONERY</v>
          </cell>
        </row>
        <row r="2132">
          <cell r="A2132" t="str">
            <v>X510001-005</v>
          </cell>
          <cell r="B2132" t="str">
            <v>Printing And Stationery- Photocopy Charg</v>
          </cell>
          <cell r="C2132" t="str">
            <v>INR</v>
          </cell>
          <cell r="D2132" t="str">
            <v>EXPENSES</v>
          </cell>
          <cell r="E2132" t="str">
            <v>INCOME STATEMENT</v>
          </cell>
          <cell r="F2132" t="str">
            <v/>
          </cell>
          <cell r="G2132" t="str">
            <v/>
          </cell>
          <cell r="H2132" t="str">
            <v>EXPENDITURE</v>
          </cell>
          <cell r="I2132" t="str">
            <v>GENERAL AND ADMINISTRATION EXPENSES</v>
          </cell>
          <cell r="J2132" t="str">
            <v>PRINTING &amp; STATIONERY</v>
          </cell>
        </row>
        <row r="2133">
          <cell r="A2133" t="str">
            <v>X510001-006</v>
          </cell>
          <cell r="B2133" t="str">
            <v>Printing And Stationery- DUL Prntng</v>
          </cell>
          <cell r="C2133" t="str">
            <v>INR</v>
          </cell>
          <cell r="D2133" t="str">
            <v>EXPENSES</v>
          </cell>
          <cell r="E2133" t="str">
            <v>INCOME STATEMENT</v>
          </cell>
          <cell r="F2133" t="str">
            <v/>
          </cell>
          <cell r="G2133" t="str">
            <v/>
          </cell>
          <cell r="H2133" t="str">
            <v>EXPENDITURE</v>
          </cell>
          <cell r="I2133" t="str">
            <v>GENERAL AND ADMINISTRATION EXPENSES</v>
          </cell>
          <cell r="J2133" t="str">
            <v>PRINTING &amp; STATIONERY</v>
          </cell>
        </row>
        <row r="2134">
          <cell r="A2134" t="str">
            <v>X510001-007</v>
          </cell>
          <cell r="B2134" t="str">
            <v>Printing And Stationery- Common Printing</v>
          </cell>
          <cell r="C2134" t="str">
            <v>INR</v>
          </cell>
          <cell r="D2134" t="str">
            <v>EXPENSES</v>
          </cell>
          <cell r="E2134" t="str">
            <v>INCOME STATEMENT</v>
          </cell>
          <cell r="F2134" t="str">
            <v/>
          </cell>
          <cell r="G2134" t="str">
            <v/>
          </cell>
          <cell r="H2134" t="str">
            <v>EXPENDITURE</v>
          </cell>
          <cell r="I2134" t="str">
            <v>GENERAL AND ADMINISTRATION EXPENSES</v>
          </cell>
          <cell r="J2134" t="str">
            <v>PRINTING &amp; STATIONERY</v>
          </cell>
        </row>
        <row r="2135">
          <cell r="A2135" t="str">
            <v>X510001-008</v>
          </cell>
          <cell r="B2135" t="str">
            <v>Printing And Stationery- Brochure</v>
          </cell>
          <cell r="C2135" t="str">
            <v>INR</v>
          </cell>
          <cell r="D2135" t="str">
            <v>EXPENSES</v>
          </cell>
          <cell r="E2135" t="str">
            <v>INCOME STATEMENT</v>
          </cell>
          <cell r="F2135" t="str">
            <v/>
          </cell>
          <cell r="G2135" t="str">
            <v/>
          </cell>
          <cell r="H2135" t="str">
            <v>EXPENDITURE</v>
          </cell>
          <cell r="I2135" t="str">
            <v>GENERAL AND ADMINISTRATION EXPENSES</v>
          </cell>
          <cell r="J2135" t="str">
            <v>PRINTING &amp; STATIONERY</v>
          </cell>
        </row>
        <row r="2136">
          <cell r="A2136" t="str">
            <v>X511001-001</v>
          </cell>
          <cell r="B2136" t="str">
            <v>Bus. promotion</v>
          </cell>
          <cell r="C2136" t="str">
            <v>INR</v>
          </cell>
          <cell r="D2136" t="str">
            <v>EXPENSES</v>
          </cell>
          <cell r="E2136" t="str">
            <v>INCOME STATEMENT</v>
          </cell>
          <cell r="F2136" t="str">
            <v/>
          </cell>
          <cell r="G2136" t="str">
            <v/>
          </cell>
          <cell r="H2136" t="str">
            <v>EXPENDITURE</v>
          </cell>
          <cell r="I2136" t="str">
            <v>GENERAL AND ADMINISTRATION EXPENSES</v>
          </cell>
          <cell r="J2136" t="str">
            <v>BUSINESS PROMOTION</v>
          </cell>
        </row>
        <row r="2137">
          <cell r="A2137" t="str">
            <v>X511001-002</v>
          </cell>
          <cell r="B2137" t="str">
            <v>Bus. promotion- Hsptality- Co. Guest</v>
          </cell>
          <cell r="C2137" t="str">
            <v>INR</v>
          </cell>
          <cell r="D2137" t="str">
            <v>EXPENSES</v>
          </cell>
          <cell r="E2137" t="str">
            <v>INCOME STATEMENT</v>
          </cell>
          <cell r="F2137" t="str">
            <v/>
          </cell>
          <cell r="G2137" t="str">
            <v/>
          </cell>
          <cell r="H2137" t="str">
            <v>EXPENDITURE</v>
          </cell>
          <cell r="I2137" t="str">
            <v>GENERAL AND ADMINISTRATION EXPENSES</v>
          </cell>
          <cell r="J2137" t="str">
            <v>BUSINESS PROMOTION</v>
          </cell>
        </row>
        <row r="2138">
          <cell r="A2138" t="str">
            <v>X511001-003</v>
          </cell>
          <cell r="B2138" t="str">
            <v>Bus. Promotion- Guest Entertainment</v>
          </cell>
          <cell r="C2138" t="str">
            <v>INR</v>
          </cell>
          <cell r="D2138" t="str">
            <v>EXPENSES</v>
          </cell>
          <cell r="E2138" t="str">
            <v>INCOME STATEMENT</v>
          </cell>
          <cell r="F2138" t="str">
            <v/>
          </cell>
          <cell r="G2138" t="str">
            <v/>
          </cell>
          <cell r="H2138" t="str">
            <v>EXPENDITURE</v>
          </cell>
          <cell r="I2138" t="str">
            <v>GENERAL AND ADMINISTRATION EXPENSES</v>
          </cell>
          <cell r="J2138" t="str">
            <v>BUSINESS PROMOTION</v>
          </cell>
        </row>
        <row r="2139">
          <cell r="A2139" t="str">
            <v>X511001-004</v>
          </cell>
          <cell r="B2139" t="str">
            <v>Bus. Promotion- Guest Entert.- Club</v>
          </cell>
          <cell r="C2139" t="str">
            <v>INR</v>
          </cell>
          <cell r="D2139" t="str">
            <v>EXPENSES</v>
          </cell>
          <cell r="E2139" t="str">
            <v>INCOME STATEMENT</v>
          </cell>
          <cell r="F2139" t="str">
            <v/>
          </cell>
          <cell r="G2139" t="str">
            <v/>
          </cell>
          <cell r="H2139" t="str">
            <v>EXPENDITURE</v>
          </cell>
          <cell r="I2139" t="str">
            <v>GENERAL AND ADMINISTRATION EXPENSES</v>
          </cell>
          <cell r="J2139" t="str">
            <v>BUSINESS PROMOTION</v>
          </cell>
        </row>
        <row r="2140">
          <cell r="A2140" t="str">
            <v>X511001-005</v>
          </cell>
          <cell r="B2140" t="str">
            <v>Bus. Promotion- Prsnt to Guest/Bus Ass</v>
          </cell>
          <cell r="C2140" t="str">
            <v>INR</v>
          </cell>
          <cell r="D2140" t="str">
            <v>EXPENSES</v>
          </cell>
          <cell r="E2140" t="str">
            <v>INCOME STATEMENT</v>
          </cell>
          <cell r="F2140" t="str">
            <v/>
          </cell>
          <cell r="G2140" t="str">
            <v/>
          </cell>
          <cell r="H2140" t="str">
            <v>EXPENDITURE</v>
          </cell>
          <cell r="I2140" t="str">
            <v>GENERAL AND ADMINISTRATION EXPENSES</v>
          </cell>
          <cell r="J2140" t="str">
            <v>BUSINESS PROMOTION</v>
          </cell>
        </row>
        <row r="2141">
          <cell r="A2141" t="str">
            <v>X511001-006</v>
          </cell>
          <cell r="B2141" t="str">
            <v>Bus. Promotion- Contribution To Asso</v>
          </cell>
          <cell r="C2141" t="str">
            <v>INR</v>
          </cell>
          <cell r="D2141" t="str">
            <v>EXPENSES</v>
          </cell>
          <cell r="E2141" t="str">
            <v>INCOME STATEMENT</v>
          </cell>
          <cell r="F2141" t="str">
            <v/>
          </cell>
          <cell r="G2141" t="str">
            <v/>
          </cell>
          <cell r="H2141" t="str">
            <v>EXPENDITURE</v>
          </cell>
          <cell r="I2141" t="str">
            <v>GENERAL AND ADMINISTRATION EXPENSES</v>
          </cell>
          <cell r="J2141" t="str">
            <v>BUSINESS PROMOTION</v>
          </cell>
        </row>
        <row r="2142">
          <cell r="A2142" t="str">
            <v>X511001-007</v>
          </cell>
          <cell r="B2142" t="str">
            <v>Bus. Promotion- Subscrip To Club</v>
          </cell>
          <cell r="C2142" t="str">
            <v>INR</v>
          </cell>
          <cell r="D2142" t="str">
            <v>EXPENSES</v>
          </cell>
          <cell r="E2142" t="str">
            <v>INCOME STATEMENT</v>
          </cell>
          <cell r="F2142" t="str">
            <v/>
          </cell>
          <cell r="G2142" t="str">
            <v/>
          </cell>
          <cell r="H2142" t="str">
            <v>EXPENDITURE</v>
          </cell>
          <cell r="I2142" t="str">
            <v>GENERAL AND ADMINISTRATION EXPENSES</v>
          </cell>
          <cell r="J2142" t="str">
            <v>BUSINESS PROMOTION</v>
          </cell>
        </row>
        <row r="2143">
          <cell r="A2143" t="str">
            <v>X511001-008</v>
          </cell>
          <cell r="B2143" t="str">
            <v>Bus. Promotion- Subscrip To Club-Emp</v>
          </cell>
          <cell r="C2143" t="str">
            <v>INR</v>
          </cell>
          <cell r="D2143" t="str">
            <v>EXPENSES</v>
          </cell>
          <cell r="E2143" t="str">
            <v>INCOME STATEMENT</v>
          </cell>
          <cell r="F2143" t="str">
            <v/>
          </cell>
          <cell r="G2143" t="str">
            <v/>
          </cell>
          <cell r="H2143" t="str">
            <v>EXPENDITURE</v>
          </cell>
          <cell r="I2143" t="str">
            <v>GENERAL AND ADMINISTRATION EXPENSES</v>
          </cell>
          <cell r="J2143" t="str">
            <v>BUSINESS PROMOTION</v>
          </cell>
        </row>
        <row r="2144">
          <cell r="A2144" t="str">
            <v>X511001-009</v>
          </cell>
          <cell r="B2144" t="str">
            <v>Bus. Promotion- Subscrip To Club-Dir</v>
          </cell>
          <cell r="C2144" t="str">
            <v>INR</v>
          </cell>
          <cell r="D2144" t="str">
            <v>EXPENSES</v>
          </cell>
          <cell r="E2144" t="str">
            <v>INCOME STATEMENT</v>
          </cell>
          <cell r="F2144" t="str">
            <v/>
          </cell>
          <cell r="G2144" t="str">
            <v/>
          </cell>
          <cell r="H2144" t="str">
            <v>EXPENDITURE</v>
          </cell>
          <cell r="I2144" t="str">
            <v>GENERAL AND ADMINISTRATION EXPENSES</v>
          </cell>
          <cell r="J2144" t="str">
            <v>BUSINESS PROMOTION</v>
          </cell>
        </row>
        <row r="2145">
          <cell r="A2145" t="str">
            <v>X511001-010</v>
          </cell>
          <cell r="B2145" t="str">
            <v>Bus. Promotion- Subs.For Cr Crd- Emp</v>
          </cell>
          <cell r="C2145" t="str">
            <v>INR</v>
          </cell>
          <cell r="D2145" t="str">
            <v>EXPENSES</v>
          </cell>
          <cell r="E2145" t="str">
            <v>INCOME STATEMENT</v>
          </cell>
          <cell r="F2145" t="str">
            <v/>
          </cell>
          <cell r="G2145" t="str">
            <v/>
          </cell>
          <cell r="H2145" t="str">
            <v>EXPENDITURE</v>
          </cell>
          <cell r="I2145" t="str">
            <v>GENERAL AND ADMINISTRATION EXPENSES</v>
          </cell>
          <cell r="J2145" t="str">
            <v>BUSINESS PROMOTION</v>
          </cell>
        </row>
        <row r="2146">
          <cell r="A2146" t="str">
            <v>X511001-011</v>
          </cell>
          <cell r="B2146" t="str">
            <v>Bus. Promotion- Subs.For Cr Crd- Dir</v>
          </cell>
          <cell r="C2146" t="str">
            <v>INR</v>
          </cell>
          <cell r="D2146" t="str">
            <v>EXPENSES</v>
          </cell>
          <cell r="E2146" t="str">
            <v>INCOME STATEMENT</v>
          </cell>
          <cell r="F2146" t="str">
            <v/>
          </cell>
          <cell r="G2146" t="str">
            <v/>
          </cell>
          <cell r="H2146" t="str">
            <v>EXPENDITURE</v>
          </cell>
          <cell r="I2146" t="str">
            <v>GENERAL AND ADMINISTRATION EXPENSES</v>
          </cell>
          <cell r="J2146" t="str">
            <v>BUSINESS PROMOTION</v>
          </cell>
        </row>
        <row r="2147">
          <cell r="A2147" t="str">
            <v>X511001-012</v>
          </cell>
          <cell r="B2147" t="str">
            <v>Bus. Promotion- Events</v>
          </cell>
          <cell r="C2147" t="str">
            <v>INR</v>
          </cell>
          <cell r="D2147" t="str">
            <v>EXPENSES</v>
          </cell>
          <cell r="E2147" t="str">
            <v>INCOME STATEMENT</v>
          </cell>
          <cell r="F2147" t="str">
            <v/>
          </cell>
          <cell r="G2147" t="str">
            <v/>
          </cell>
          <cell r="H2147" t="str">
            <v>EXPENDITURE</v>
          </cell>
          <cell r="I2147" t="str">
            <v>GENERAL AND ADMINISTRATION EXPENSES</v>
          </cell>
          <cell r="J2147" t="str">
            <v>BUSINESS PROMOTION</v>
          </cell>
        </row>
        <row r="2148">
          <cell r="A2148" t="str">
            <v>X511001-013</v>
          </cell>
          <cell r="B2148" t="str">
            <v>Bus. Promotion- Maint. Of Signage</v>
          </cell>
          <cell r="C2148" t="str">
            <v>INR</v>
          </cell>
          <cell r="D2148" t="str">
            <v>EXPENSES</v>
          </cell>
          <cell r="E2148" t="str">
            <v>INCOME STATEMENT</v>
          </cell>
          <cell r="F2148" t="str">
            <v/>
          </cell>
          <cell r="G2148" t="str">
            <v/>
          </cell>
          <cell r="H2148" t="str">
            <v>EXPENDITURE</v>
          </cell>
          <cell r="I2148" t="str">
            <v>GENERAL AND ADMINISTRATION EXPENSES</v>
          </cell>
          <cell r="J2148" t="str">
            <v>BUSINESS PROMOTION</v>
          </cell>
        </row>
        <row r="2149">
          <cell r="A2149" t="str">
            <v>X511001-014</v>
          </cell>
          <cell r="B2149" t="str">
            <v>H R S (Hospitality Request Slip)</v>
          </cell>
          <cell r="C2149" t="str">
            <v>INR</v>
          </cell>
          <cell r="D2149" t="str">
            <v>EXPENSES</v>
          </cell>
          <cell r="E2149" t="str">
            <v>INCOME STATEMENT</v>
          </cell>
          <cell r="F2149" t="str">
            <v/>
          </cell>
          <cell r="G2149" t="str">
            <v/>
          </cell>
          <cell r="H2149" t="str">
            <v>EXPENDITURE</v>
          </cell>
          <cell r="I2149" t="str">
            <v>GENERAL AND ADMINISTRATION EXPENSES</v>
          </cell>
          <cell r="J2149" t="str">
            <v>BUSINESS PROMOTION</v>
          </cell>
        </row>
        <row r="2150">
          <cell r="A2150" t="str">
            <v>X511001-015</v>
          </cell>
          <cell r="B2150" t="str">
            <v>T B C (Ticket Born By the Company)</v>
          </cell>
          <cell r="C2150" t="str">
            <v>INR</v>
          </cell>
          <cell r="D2150" t="str">
            <v>EXPENSES</v>
          </cell>
          <cell r="E2150" t="str">
            <v>INCOME STATEMENT</v>
          </cell>
          <cell r="F2150" t="str">
            <v/>
          </cell>
          <cell r="G2150" t="str">
            <v/>
          </cell>
          <cell r="H2150" t="str">
            <v>EXPENDITURE</v>
          </cell>
          <cell r="I2150" t="str">
            <v>GENERAL AND ADMINISTRATION EXPENSES</v>
          </cell>
          <cell r="J2150" t="str">
            <v>BUSINESS PROMOTION</v>
          </cell>
        </row>
        <row r="2151">
          <cell r="A2151" t="str">
            <v>X512001</v>
          </cell>
          <cell r="B2151" t="str">
            <v>Communication Exp. Post &amp; Tele</v>
          </cell>
          <cell r="C2151" t="str">
            <v>INR</v>
          </cell>
          <cell r="D2151" t="str">
            <v>EXPENSES</v>
          </cell>
          <cell r="E2151" t="str">
            <v>INCOME STATEMENT</v>
          </cell>
          <cell r="F2151" t="str">
            <v/>
          </cell>
          <cell r="G2151" t="str">
            <v/>
          </cell>
          <cell r="H2151" t="str">
            <v>EXPENDITURE</v>
          </cell>
          <cell r="I2151" t="str">
            <v>GENERAL AND ADMINISTRATION EXPENSES</v>
          </cell>
          <cell r="J2151" t="str">
            <v>COMMUNICATION EXPENSES</v>
          </cell>
        </row>
        <row r="2152">
          <cell r="A2152" t="str">
            <v>X512002</v>
          </cell>
          <cell r="B2152" t="str">
            <v>Communication Exp. Courier</v>
          </cell>
          <cell r="C2152" t="str">
            <v>INR</v>
          </cell>
          <cell r="D2152" t="str">
            <v>EXPENSES</v>
          </cell>
          <cell r="E2152" t="str">
            <v>INCOME STATEMENT</v>
          </cell>
          <cell r="F2152" t="str">
            <v/>
          </cell>
          <cell r="G2152" t="str">
            <v/>
          </cell>
          <cell r="H2152" t="str">
            <v>EXPENDITURE</v>
          </cell>
          <cell r="I2152" t="str">
            <v>GENERAL AND ADMINISTRATION EXPENSES</v>
          </cell>
          <cell r="J2152" t="str">
            <v>COMMUNICATION EXPENSES</v>
          </cell>
        </row>
        <row r="2153">
          <cell r="A2153" t="str">
            <v>X512003</v>
          </cell>
          <cell r="B2153" t="str">
            <v>Communication Exp.Telep</v>
          </cell>
          <cell r="C2153" t="str">
            <v>INR</v>
          </cell>
          <cell r="D2153" t="str">
            <v>EXPENSES</v>
          </cell>
          <cell r="E2153" t="str">
            <v>INCOME STATEMENT</v>
          </cell>
          <cell r="F2153" t="str">
            <v/>
          </cell>
          <cell r="G2153" t="str">
            <v/>
          </cell>
          <cell r="H2153" t="str">
            <v>EXPENDITURE</v>
          </cell>
          <cell r="I2153" t="str">
            <v>GENERAL AND ADMINISTRATION EXPENSES</v>
          </cell>
          <cell r="J2153" t="str">
            <v>COMMUNICATION EXPENSES</v>
          </cell>
        </row>
        <row r="2154">
          <cell r="A2154" t="str">
            <v>X512004</v>
          </cell>
          <cell r="B2154" t="str">
            <v>Communication Exp.Telep- Internet</v>
          </cell>
          <cell r="C2154" t="str">
            <v>INR</v>
          </cell>
          <cell r="D2154" t="str">
            <v>EXPENSES</v>
          </cell>
          <cell r="E2154" t="str">
            <v>INCOME STATEMENT</v>
          </cell>
          <cell r="F2154" t="str">
            <v/>
          </cell>
          <cell r="G2154" t="str">
            <v/>
          </cell>
          <cell r="H2154" t="str">
            <v>EXPENDITURE</v>
          </cell>
          <cell r="I2154" t="str">
            <v>GENERAL AND ADMINISTRATION EXPENSES</v>
          </cell>
          <cell r="J2154" t="str">
            <v>COMMUNICATION EXPENSES</v>
          </cell>
        </row>
        <row r="2155">
          <cell r="A2155" t="str">
            <v>X512005</v>
          </cell>
          <cell r="B2155" t="str">
            <v>Communication Exp.Telep- Internet- Dir</v>
          </cell>
          <cell r="C2155" t="str">
            <v>INR</v>
          </cell>
          <cell r="D2155" t="str">
            <v>EXPENSES</v>
          </cell>
          <cell r="E2155" t="str">
            <v>INCOME STATEMENT</v>
          </cell>
          <cell r="F2155" t="str">
            <v/>
          </cell>
          <cell r="G2155" t="str">
            <v/>
          </cell>
          <cell r="H2155" t="str">
            <v>EXPENDITURE</v>
          </cell>
          <cell r="I2155" t="str">
            <v>GENERAL AND ADMINISTRATION EXPENSES</v>
          </cell>
          <cell r="J2155" t="str">
            <v>COMMUNICATION EXPENSES</v>
          </cell>
        </row>
        <row r="2156">
          <cell r="A2156" t="str">
            <v>X512006</v>
          </cell>
          <cell r="B2156" t="str">
            <v>Communication Exp.-Emp.Mobile &amp;Telephone</v>
          </cell>
          <cell r="C2156" t="str">
            <v>INR</v>
          </cell>
          <cell r="D2156" t="str">
            <v>EXPENSES</v>
          </cell>
          <cell r="E2156" t="str">
            <v>INCOME STATEMENT</v>
          </cell>
          <cell r="F2156" t="str">
            <v/>
          </cell>
          <cell r="G2156" t="str">
            <v/>
          </cell>
          <cell r="H2156" t="str">
            <v>EXPENDITURE</v>
          </cell>
          <cell r="I2156" t="str">
            <v>GENERAL AND ADMINISTRATION EXPENSES</v>
          </cell>
          <cell r="J2156" t="str">
            <v>COMMUNICATION EXPENSES</v>
          </cell>
        </row>
        <row r="2157">
          <cell r="A2157" t="str">
            <v>X513001-001</v>
          </cell>
          <cell r="B2157" t="str">
            <v>Payment to statutory auditors-Audit fees</v>
          </cell>
          <cell r="C2157" t="str">
            <v>INR</v>
          </cell>
          <cell r="D2157" t="str">
            <v>EXPENSES</v>
          </cell>
          <cell r="E2157" t="str">
            <v>INCOME STATEMENT</v>
          </cell>
          <cell r="F2157" t="str">
            <v/>
          </cell>
          <cell r="G2157" t="str">
            <v/>
          </cell>
          <cell r="H2157" t="str">
            <v>EXPENDITURE</v>
          </cell>
          <cell r="I2157" t="str">
            <v>OTHER EXPENSES</v>
          </cell>
          <cell r="J2157" t="str">
            <v>PAYMENT TO AUDITORS</v>
          </cell>
        </row>
        <row r="2158">
          <cell r="A2158" t="str">
            <v>X513001-002</v>
          </cell>
          <cell r="B2158" t="str">
            <v>Payment To Auditors- Certification Fee</v>
          </cell>
          <cell r="C2158" t="str">
            <v>INR</v>
          </cell>
          <cell r="D2158" t="str">
            <v>EXPENSES</v>
          </cell>
          <cell r="E2158" t="str">
            <v>INCOME STATEMENT</v>
          </cell>
          <cell r="F2158" t="str">
            <v/>
          </cell>
          <cell r="G2158" t="str">
            <v/>
          </cell>
          <cell r="H2158" t="str">
            <v>EXPENDITURE</v>
          </cell>
          <cell r="I2158" t="str">
            <v>OTHER EXPENSES</v>
          </cell>
          <cell r="J2158" t="str">
            <v>PAYMENT TO AUDITORS</v>
          </cell>
        </row>
        <row r="2159">
          <cell r="A2159" t="str">
            <v>X513001-003</v>
          </cell>
          <cell r="B2159" t="str">
            <v>Payment to auditors- Tax Audit</v>
          </cell>
          <cell r="C2159" t="str">
            <v>INR</v>
          </cell>
          <cell r="D2159" t="str">
            <v>EXPENSES</v>
          </cell>
          <cell r="E2159" t="str">
            <v>INCOME STATEMENT</v>
          </cell>
          <cell r="F2159" t="str">
            <v/>
          </cell>
          <cell r="G2159" t="str">
            <v/>
          </cell>
          <cell r="H2159" t="str">
            <v>EXPENDITURE</v>
          </cell>
          <cell r="I2159" t="str">
            <v>OTHER EXPENSES</v>
          </cell>
          <cell r="J2159" t="str">
            <v>PAYMENT TO AUDITORS</v>
          </cell>
        </row>
        <row r="2160">
          <cell r="A2160" t="str">
            <v>X513001-004</v>
          </cell>
          <cell r="B2160" t="str">
            <v>Payment to auditors- Internal Audit Fees</v>
          </cell>
          <cell r="C2160" t="str">
            <v>INR</v>
          </cell>
          <cell r="D2160" t="str">
            <v>EXPENSES</v>
          </cell>
          <cell r="E2160" t="str">
            <v>INCOME STATEMENT</v>
          </cell>
          <cell r="F2160" t="str">
            <v/>
          </cell>
          <cell r="G2160" t="str">
            <v/>
          </cell>
          <cell r="H2160" t="str">
            <v>EXPENDITURE</v>
          </cell>
          <cell r="I2160" t="str">
            <v>OTHER EXPENSES</v>
          </cell>
          <cell r="J2160" t="str">
            <v>PAYMENT TO AUDITORS</v>
          </cell>
        </row>
        <row r="2161">
          <cell r="A2161" t="str">
            <v>X513001-005</v>
          </cell>
          <cell r="B2161" t="str">
            <v>Payment To Auditors- Others</v>
          </cell>
          <cell r="C2161" t="str">
            <v>INR</v>
          </cell>
          <cell r="D2161" t="str">
            <v>EXPENSES</v>
          </cell>
          <cell r="E2161" t="str">
            <v>INCOME STATEMENT</v>
          </cell>
          <cell r="F2161" t="str">
            <v/>
          </cell>
          <cell r="G2161" t="str">
            <v/>
          </cell>
          <cell r="H2161" t="str">
            <v>EXPENDITURE</v>
          </cell>
          <cell r="I2161" t="str">
            <v>OTHER EXPENSES</v>
          </cell>
          <cell r="J2161" t="str">
            <v>PAYMENT TO AUDITORS</v>
          </cell>
        </row>
        <row r="2162">
          <cell r="A2162" t="str">
            <v>X514001-001</v>
          </cell>
          <cell r="B2162" t="str">
            <v>Legal and professional</v>
          </cell>
          <cell r="C2162" t="str">
            <v>INR</v>
          </cell>
          <cell r="D2162" t="str">
            <v>EXPENSES</v>
          </cell>
          <cell r="E2162" t="str">
            <v>INCOME STATEMENT</v>
          </cell>
          <cell r="F2162" t="str">
            <v/>
          </cell>
          <cell r="G2162" t="str">
            <v/>
          </cell>
          <cell r="H2162" t="str">
            <v>EXPENDITURE</v>
          </cell>
          <cell r="I2162" t="str">
            <v>OTHER EXPENSES</v>
          </cell>
          <cell r="J2162" t="str">
            <v>LEGAL AND PROFESSIONAL</v>
          </cell>
        </row>
        <row r="2163">
          <cell r="A2163" t="str">
            <v>X514001-002</v>
          </cell>
          <cell r="B2163" t="str">
            <v>Legal And Professional- Archi/Consl Chrg</v>
          </cell>
          <cell r="C2163" t="str">
            <v>INR</v>
          </cell>
          <cell r="D2163" t="str">
            <v>EXPENSES</v>
          </cell>
          <cell r="E2163" t="str">
            <v>INCOME STATEMENT</v>
          </cell>
          <cell r="F2163" t="str">
            <v/>
          </cell>
          <cell r="G2163" t="str">
            <v/>
          </cell>
          <cell r="H2163" t="str">
            <v>EXPENDITURE</v>
          </cell>
          <cell r="I2163" t="str">
            <v>OTHER EXPENSES</v>
          </cell>
          <cell r="J2163" t="str">
            <v>LEGAL AND PROFESSIONAL</v>
          </cell>
        </row>
        <row r="2164">
          <cell r="A2164" t="str">
            <v>X514001-003</v>
          </cell>
          <cell r="B2164" t="str">
            <v>Legal And Professional- Internal Audit</v>
          </cell>
          <cell r="C2164" t="str">
            <v>INR</v>
          </cell>
          <cell r="D2164" t="str">
            <v>EXPENSES</v>
          </cell>
          <cell r="E2164" t="str">
            <v>INCOME STATEMENT</v>
          </cell>
          <cell r="F2164" t="str">
            <v/>
          </cell>
          <cell r="G2164" t="str">
            <v/>
          </cell>
          <cell r="H2164" t="str">
            <v>EXPENDITURE</v>
          </cell>
          <cell r="I2164" t="str">
            <v>OTHER EXPENSES</v>
          </cell>
          <cell r="J2164" t="str">
            <v>LEGAL AND PROFESSIONAL</v>
          </cell>
        </row>
        <row r="2165">
          <cell r="A2165" t="str">
            <v>X514001-004</v>
          </cell>
          <cell r="B2165" t="str">
            <v>Legal And Professional- Retainer Expns</v>
          </cell>
          <cell r="C2165" t="str">
            <v>INR</v>
          </cell>
          <cell r="D2165" t="str">
            <v>EXPENSES</v>
          </cell>
          <cell r="E2165" t="str">
            <v>INCOME STATEMENT</v>
          </cell>
          <cell r="F2165" t="str">
            <v/>
          </cell>
          <cell r="G2165" t="str">
            <v/>
          </cell>
          <cell r="H2165" t="str">
            <v>EXPENDITURE</v>
          </cell>
          <cell r="I2165" t="str">
            <v>OTHER EXPENSES</v>
          </cell>
          <cell r="J2165" t="str">
            <v>LEGAL AND PROFESSIONAL</v>
          </cell>
        </row>
        <row r="2166">
          <cell r="A2166" t="str">
            <v>X514001-005</v>
          </cell>
          <cell r="B2166" t="str">
            <v>Legal And Professional- Reimbursement</v>
          </cell>
          <cell r="C2166" t="str">
            <v>INR</v>
          </cell>
          <cell r="D2166" t="str">
            <v>EXPENSES</v>
          </cell>
          <cell r="E2166" t="str">
            <v>INCOME STATEMENT</v>
          </cell>
          <cell r="F2166" t="str">
            <v/>
          </cell>
          <cell r="G2166" t="str">
            <v/>
          </cell>
          <cell r="H2166" t="str">
            <v>EXPENDITURE</v>
          </cell>
          <cell r="I2166" t="str">
            <v>OTHER EXPENSES</v>
          </cell>
          <cell r="J2166" t="str">
            <v>LEGAL AND PROFESSIONAL</v>
          </cell>
        </row>
        <row r="2167">
          <cell r="A2167" t="str">
            <v>X514001-006</v>
          </cell>
          <cell r="B2167" t="str">
            <v>Legal And Professional- Lawyers Chgs</v>
          </cell>
          <cell r="C2167" t="str">
            <v>INR</v>
          </cell>
          <cell r="D2167" t="str">
            <v>EXPENSES</v>
          </cell>
          <cell r="E2167" t="str">
            <v>INCOME STATEMENT</v>
          </cell>
          <cell r="F2167" t="str">
            <v/>
          </cell>
          <cell r="G2167" t="str">
            <v/>
          </cell>
          <cell r="H2167" t="str">
            <v>EXPENDITURE</v>
          </cell>
          <cell r="I2167" t="str">
            <v>OTHER EXPENSES</v>
          </cell>
          <cell r="J2167" t="str">
            <v>LEGAL AND PROFESSIONAL</v>
          </cell>
        </row>
        <row r="2168">
          <cell r="A2168" t="str">
            <v>X514001-007</v>
          </cell>
          <cell r="B2168" t="str">
            <v>Legal And Professional- Certification Et</v>
          </cell>
          <cell r="C2168" t="str">
            <v>INR</v>
          </cell>
          <cell r="D2168" t="str">
            <v>EXPENSES</v>
          </cell>
          <cell r="E2168" t="str">
            <v>INCOME STATEMENT</v>
          </cell>
          <cell r="F2168" t="str">
            <v/>
          </cell>
          <cell r="G2168" t="str">
            <v/>
          </cell>
          <cell r="H2168" t="str">
            <v>EXPENDITURE</v>
          </cell>
          <cell r="I2168" t="str">
            <v>OTHER EXPENSES</v>
          </cell>
          <cell r="J2168" t="str">
            <v>LEGAL AND PROFESSIONAL</v>
          </cell>
        </row>
        <row r="2169">
          <cell r="A2169" t="str">
            <v>X514001-008</v>
          </cell>
          <cell r="B2169" t="str">
            <v>Legal And Professional- Technical Knwhow</v>
          </cell>
          <cell r="C2169" t="str">
            <v>INR</v>
          </cell>
          <cell r="D2169" t="str">
            <v>EXPENSES</v>
          </cell>
          <cell r="E2169" t="str">
            <v>INCOME STATEMENT</v>
          </cell>
          <cell r="F2169" t="str">
            <v/>
          </cell>
          <cell r="G2169" t="str">
            <v/>
          </cell>
          <cell r="H2169" t="str">
            <v>EXPENDITURE</v>
          </cell>
          <cell r="I2169" t="str">
            <v>OTHER EXPENSES</v>
          </cell>
          <cell r="J2169" t="str">
            <v>LEGAL AND PROFESSIONAL</v>
          </cell>
        </row>
        <row r="2170">
          <cell r="A2170" t="str">
            <v>X514001-009</v>
          </cell>
          <cell r="B2170" t="str">
            <v>Legal And Professional- Co. Law Matter</v>
          </cell>
          <cell r="C2170" t="str">
            <v>INR</v>
          </cell>
          <cell r="D2170" t="str">
            <v>EXPENSES</v>
          </cell>
          <cell r="E2170" t="str">
            <v>INCOME STATEMENT</v>
          </cell>
          <cell r="F2170" t="str">
            <v/>
          </cell>
          <cell r="G2170" t="str">
            <v/>
          </cell>
          <cell r="H2170" t="str">
            <v>EXPENDITURE</v>
          </cell>
          <cell r="I2170" t="str">
            <v>OTHER EXPENSES</v>
          </cell>
          <cell r="J2170" t="str">
            <v>LEGAL AND PROFESSIONAL</v>
          </cell>
        </row>
        <row r="2171">
          <cell r="A2171" t="str">
            <v>X514001-010</v>
          </cell>
          <cell r="B2171" t="str">
            <v>Legal And Professional- Management Servi</v>
          </cell>
          <cell r="C2171" t="str">
            <v>INR</v>
          </cell>
          <cell r="D2171" t="str">
            <v>EXPENSES</v>
          </cell>
          <cell r="E2171" t="str">
            <v>INCOME STATEMENT</v>
          </cell>
          <cell r="F2171" t="str">
            <v/>
          </cell>
          <cell r="G2171" t="str">
            <v/>
          </cell>
          <cell r="H2171" t="str">
            <v>EXPENDITURE</v>
          </cell>
          <cell r="I2171" t="str">
            <v>OTHER EXPENSES</v>
          </cell>
          <cell r="J2171" t="str">
            <v>LEGAL AND PROFESSIONAL</v>
          </cell>
        </row>
        <row r="2172">
          <cell r="A2172" t="str">
            <v>X514001-011</v>
          </cell>
          <cell r="B2172" t="str">
            <v>Legal And Professional- Engg. Services</v>
          </cell>
          <cell r="C2172" t="str">
            <v>INR</v>
          </cell>
          <cell r="D2172" t="str">
            <v>EXPENSES</v>
          </cell>
          <cell r="E2172" t="str">
            <v>INCOME STATEMENT</v>
          </cell>
          <cell r="F2172" t="str">
            <v/>
          </cell>
          <cell r="G2172" t="str">
            <v/>
          </cell>
          <cell r="H2172" t="str">
            <v>EXPENDITURE</v>
          </cell>
          <cell r="I2172" t="str">
            <v>OTHER EXPENSES</v>
          </cell>
          <cell r="J2172" t="str">
            <v>LEGAL AND PROFESSIONAL</v>
          </cell>
        </row>
        <row r="2173">
          <cell r="A2173" t="str">
            <v>X514001-012</v>
          </cell>
          <cell r="B2173" t="str">
            <v>Legal And Professional- Others</v>
          </cell>
          <cell r="C2173" t="str">
            <v>INR</v>
          </cell>
          <cell r="D2173" t="str">
            <v>EXPENSES</v>
          </cell>
          <cell r="E2173" t="str">
            <v>INCOME STATEMENT</v>
          </cell>
          <cell r="F2173" t="str">
            <v/>
          </cell>
          <cell r="G2173" t="str">
            <v/>
          </cell>
          <cell r="H2173" t="str">
            <v>EXPENDITURE</v>
          </cell>
          <cell r="I2173" t="str">
            <v>OTHER EXPENSES</v>
          </cell>
          <cell r="J2173" t="str">
            <v>LEGAL AND PROFESSIONAL</v>
          </cell>
        </row>
        <row r="2174">
          <cell r="A2174" t="str">
            <v>X515001</v>
          </cell>
          <cell r="B2174" t="str">
            <v>Donation and Charity</v>
          </cell>
          <cell r="C2174" t="str">
            <v>INR</v>
          </cell>
          <cell r="D2174" t="str">
            <v>EXPENSES</v>
          </cell>
          <cell r="E2174" t="str">
            <v>INCOME STATEMENT</v>
          </cell>
          <cell r="F2174" t="str">
            <v/>
          </cell>
          <cell r="G2174" t="str">
            <v/>
          </cell>
          <cell r="H2174" t="str">
            <v>EXPENDITURE</v>
          </cell>
          <cell r="I2174" t="str">
            <v>OTHER EXPENSES</v>
          </cell>
          <cell r="J2174" t="str">
            <v>DONATION</v>
          </cell>
        </row>
        <row r="2175">
          <cell r="A2175" t="str">
            <v>X516001</v>
          </cell>
          <cell r="B2175" t="str">
            <v>Claims paid</v>
          </cell>
          <cell r="C2175" t="str">
            <v>INR</v>
          </cell>
          <cell r="D2175" t="str">
            <v>EXPENSES</v>
          </cell>
          <cell r="E2175" t="str">
            <v>INCOME STATEMENT</v>
          </cell>
          <cell r="F2175" t="str">
            <v/>
          </cell>
          <cell r="G2175" t="str">
            <v/>
          </cell>
          <cell r="H2175" t="str">
            <v>EXPENDITURE</v>
          </cell>
          <cell r="I2175" t="str">
            <v>OTHER EXPENSES</v>
          </cell>
          <cell r="J2175" t="str">
            <v>CLAIMS</v>
          </cell>
        </row>
        <row r="2176">
          <cell r="A2176" t="str">
            <v>X517001</v>
          </cell>
          <cell r="B2176" t="str">
            <v>Compensation Paid A/C</v>
          </cell>
          <cell r="C2176" t="str">
            <v>INR</v>
          </cell>
          <cell r="D2176" t="str">
            <v>EXPENSES</v>
          </cell>
          <cell r="E2176" t="str">
            <v>INCOME STATEMENT</v>
          </cell>
          <cell r="F2176" t="str">
            <v/>
          </cell>
          <cell r="G2176" t="str">
            <v/>
          </cell>
          <cell r="H2176" t="str">
            <v>EXPENDITURE</v>
          </cell>
          <cell r="I2176" t="str">
            <v>OTHER EXPENSES</v>
          </cell>
          <cell r="J2176" t="str">
            <v>COMPENSATION</v>
          </cell>
        </row>
        <row r="2177">
          <cell r="A2177" t="str">
            <v>X518001-001</v>
          </cell>
          <cell r="B2177" t="str">
            <v>Expenses London Off</v>
          </cell>
          <cell r="C2177" t="str">
            <v>INR</v>
          </cell>
          <cell r="D2177" t="str">
            <v>EXPENSES</v>
          </cell>
          <cell r="E2177" t="str">
            <v>INCOME STATEMENT</v>
          </cell>
          <cell r="F2177" t="str">
            <v/>
          </cell>
          <cell r="G2177" t="str">
            <v/>
          </cell>
          <cell r="H2177" t="str">
            <v>EXPENDITURE</v>
          </cell>
          <cell r="I2177" t="str">
            <v>OTHER EXPENSES</v>
          </cell>
          <cell r="J2177" t="str">
            <v>EXPENSES AT FOREIGN LIASON OFFICE</v>
          </cell>
        </row>
        <row r="2178">
          <cell r="A2178" t="str">
            <v>X518001-002</v>
          </cell>
          <cell r="B2178" t="str">
            <v>Expenses London Off- Electricity</v>
          </cell>
          <cell r="C2178" t="str">
            <v>INR</v>
          </cell>
          <cell r="D2178" t="str">
            <v>EXPENSES</v>
          </cell>
          <cell r="E2178" t="str">
            <v>INCOME STATEMENT</v>
          </cell>
          <cell r="F2178" t="str">
            <v/>
          </cell>
          <cell r="G2178" t="str">
            <v/>
          </cell>
          <cell r="H2178" t="str">
            <v>EXPENDITURE</v>
          </cell>
          <cell r="I2178" t="str">
            <v>OTHER EXPENSES</v>
          </cell>
          <cell r="J2178" t="str">
            <v>EXPENSES AT FOREIGN LIASON OFFICE</v>
          </cell>
        </row>
        <row r="2179">
          <cell r="A2179" t="str">
            <v>X518001-003</v>
          </cell>
          <cell r="B2179" t="str">
            <v>Expenses London Off- Telephone</v>
          </cell>
          <cell r="C2179" t="str">
            <v>INR</v>
          </cell>
          <cell r="D2179" t="str">
            <v>EXPENSES</v>
          </cell>
          <cell r="E2179" t="str">
            <v>INCOME STATEMENT</v>
          </cell>
          <cell r="F2179" t="str">
            <v/>
          </cell>
          <cell r="G2179" t="str">
            <v/>
          </cell>
          <cell r="H2179" t="str">
            <v>EXPENDITURE</v>
          </cell>
          <cell r="I2179" t="str">
            <v>OTHER EXPENSES</v>
          </cell>
          <cell r="J2179" t="str">
            <v>EXPENSES AT FOREIGN LIASON OFFICE</v>
          </cell>
        </row>
        <row r="2180">
          <cell r="A2180" t="str">
            <v>X518001-004</v>
          </cell>
          <cell r="B2180" t="str">
            <v>Expenses London Off- Bank Charges</v>
          </cell>
          <cell r="C2180" t="str">
            <v>INR</v>
          </cell>
          <cell r="D2180" t="str">
            <v>EXPENSES</v>
          </cell>
          <cell r="E2180" t="str">
            <v>INCOME STATEMENT</v>
          </cell>
          <cell r="F2180" t="str">
            <v/>
          </cell>
          <cell r="G2180" t="str">
            <v/>
          </cell>
          <cell r="H2180" t="str">
            <v>EXPENDITURE</v>
          </cell>
          <cell r="I2180" t="str">
            <v>OTHER EXPENSES</v>
          </cell>
          <cell r="J2180" t="str">
            <v>EXPENSES AT FOREIGN LIASON OFFICE</v>
          </cell>
        </row>
        <row r="2181">
          <cell r="A2181" t="str">
            <v>X518001-005</v>
          </cell>
          <cell r="B2181" t="str">
            <v>Expenses London Off- Vehicle Maint</v>
          </cell>
          <cell r="C2181" t="str">
            <v>INR</v>
          </cell>
          <cell r="D2181" t="str">
            <v>EXPENSES</v>
          </cell>
          <cell r="E2181" t="str">
            <v>INCOME STATEMENT</v>
          </cell>
          <cell r="F2181" t="str">
            <v/>
          </cell>
          <cell r="G2181" t="str">
            <v/>
          </cell>
          <cell r="H2181" t="str">
            <v>EXPENDITURE</v>
          </cell>
          <cell r="I2181" t="str">
            <v>OTHER EXPENSES</v>
          </cell>
          <cell r="J2181" t="str">
            <v>EXPENSES AT FOREIGN LIASON OFFICE</v>
          </cell>
        </row>
        <row r="2182">
          <cell r="A2182" t="str">
            <v>X518001-006</v>
          </cell>
          <cell r="B2182" t="str">
            <v>Expenses London Off- Postage</v>
          </cell>
          <cell r="C2182" t="str">
            <v>INR</v>
          </cell>
          <cell r="D2182" t="str">
            <v>EXPENSES</v>
          </cell>
          <cell r="E2182" t="str">
            <v>INCOME STATEMENT</v>
          </cell>
          <cell r="F2182" t="str">
            <v/>
          </cell>
          <cell r="G2182" t="str">
            <v/>
          </cell>
          <cell r="H2182" t="str">
            <v>EXPENDITURE</v>
          </cell>
          <cell r="I2182" t="str">
            <v>OTHER EXPENSES</v>
          </cell>
          <cell r="J2182" t="str">
            <v>EXPENSES AT FOREIGN LIASON OFFICE</v>
          </cell>
        </row>
        <row r="2183">
          <cell r="A2183" t="str">
            <v>X518001-007</v>
          </cell>
          <cell r="B2183" t="str">
            <v>Expenses London Off- Books And Periodica</v>
          </cell>
          <cell r="C2183" t="str">
            <v>INR</v>
          </cell>
          <cell r="D2183" t="str">
            <v>EXPENSES</v>
          </cell>
          <cell r="E2183" t="str">
            <v>INCOME STATEMENT</v>
          </cell>
          <cell r="F2183" t="str">
            <v/>
          </cell>
          <cell r="G2183" t="str">
            <v/>
          </cell>
          <cell r="H2183" t="str">
            <v>EXPENDITURE</v>
          </cell>
          <cell r="I2183" t="str">
            <v>OTHER EXPENSES</v>
          </cell>
          <cell r="J2183" t="str">
            <v>EXPENSES AT FOREIGN LIASON OFFICE</v>
          </cell>
        </row>
        <row r="2184">
          <cell r="A2184" t="str">
            <v>X518001-008</v>
          </cell>
          <cell r="B2184" t="str">
            <v>Expenses London Off- Comp Repair &amp; Main</v>
          </cell>
          <cell r="C2184" t="str">
            <v>INR</v>
          </cell>
          <cell r="D2184" t="str">
            <v>EXPENSES</v>
          </cell>
          <cell r="E2184" t="str">
            <v>INCOME STATEMENT</v>
          </cell>
          <cell r="F2184" t="str">
            <v/>
          </cell>
          <cell r="G2184" t="str">
            <v/>
          </cell>
          <cell r="H2184" t="str">
            <v>EXPENDITURE</v>
          </cell>
          <cell r="I2184" t="str">
            <v>OTHER EXPENSES</v>
          </cell>
          <cell r="J2184" t="str">
            <v>EXPENSES AT FOREIGN LIASON OFFICE</v>
          </cell>
        </row>
        <row r="2185">
          <cell r="A2185" t="str">
            <v>X518001-009</v>
          </cell>
          <cell r="B2185" t="str">
            <v>Expenses London Off- Vehicle Insurance</v>
          </cell>
          <cell r="C2185" t="str">
            <v>INR</v>
          </cell>
          <cell r="D2185" t="str">
            <v>EXPENSES</v>
          </cell>
          <cell r="E2185" t="str">
            <v>INCOME STATEMENT</v>
          </cell>
          <cell r="F2185" t="str">
            <v/>
          </cell>
          <cell r="G2185" t="str">
            <v/>
          </cell>
          <cell r="H2185" t="str">
            <v>EXPENDITURE</v>
          </cell>
          <cell r="I2185" t="str">
            <v>OTHER EXPENSES</v>
          </cell>
          <cell r="J2185" t="str">
            <v>EXPENSES AT FOREIGN LIASON OFFICE</v>
          </cell>
        </row>
        <row r="2186">
          <cell r="A2186" t="str">
            <v>X518001-010</v>
          </cell>
          <cell r="B2186" t="str">
            <v>Expenses London Off- Others</v>
          </cell>
          <cell r="C2186" t="str">
            <v>INR</v>
          </cell>
          <cell r="D2186" t="str">
            <v>EXPENSES</v>
          </cell>
          <cell r="E2186" t="str">
            <v>INCOME STATEMENT</v>
          </cell>
          <cell r="F2186" t="str">
            <v/>
          </cell>
          <cell r="G2186" t="str">
            <v/>
          </cell>
          <cell r="H2186" t="str">
            <v>EXPENDITURE</v>
          </cell>
          <cell r="I2186" t="str">
            <v>OTHER EXPENSES</v>
          </cell>
          <cell r="J2186" t="str">
            <v>EXPENSES AT FOREIGN LIASON OFFICE</v>
          </cell>
        </row>
        <row r="2187">
          <cell r="A2187" t="str">
            <v>X518001-011</v>
          </cell>
          <cell r="B2187" t="str">
            <v>Expenses London Off- Stationery</v>
          </cell>
          <cell r="C2187" t="str">
            <v>INR</v>
          </cell>
          <cell r="D2187" t="str">
            <v>EXPENSES</v>
          </cell>
          <cell r="E2187" t="str">
            <v>INCOME STATEMENT</v>
          </cell>
          <cell r="F2187" t="str">
            <v/>
          </cell>
          <cell r="G2187" t="str">
            <v/>
          </cell>
          <cell r="H2187" t="str">
            <v>EXPENDITURE</v>
          </cell>
          <cell r="I2187" t="str">
            <v>OTHER EXPENSES</v>
          </cell>
          <cell r="J2187" t="str">
            <v>EXPENSES AT FOREIGN LIASON OFFICE</v>
          </cell>
        </row>
        <row r="2188">
          <cell r="A2188" t="str">
            <v>X518001-012</v>
          </cell>
          <cell r="B2188" t="str">
            <v>Expenses London Off- Property Tax</v>
          </cell>
          <cell r="C2188" t="str">
            <v>INR</v>
          </cell>
          <cell r="D2188" t="str">
            <v>EXPENSES</v>
          </cell>
          <cell r="E2188" t="str">
            <v>INCOME STATEMENT</v>
          </cell>
          <cell r="F2188" t="str">
            <v/>
          </cell>
          <cell r="G2188" t="str">
            <v/>
          </cell>
          <cell r="H2188" t="str">
            <v>EXPENDITURE</v>
          </cell>
          <cell r="I2188" t="str">
            <v>OTHER EXPENSES</v>
          </cell>
          <cell r="J2188" t="str">
            <v>EXPENSES AT FOREIGN LIASON OFFICE</v>
          </cell>
        </row>
        <row r="2189">
          <cell r="A2189" t="str">
            <v>X518001-013</v>
          </cell>
          <cell r="B2189" t="str">
            <v>Expenses London Off- Business Promotion</v>
          </cell>
          <cell r="C2189" t="str">
            <v>INR</v>
          </cell>
          <cell r="D2189" t="str">
            <v>EXPENSES</v>
          </cell>
          <cell r="E2189" t="str">
            <v>INCOME STATEMENT</v>
          </cell>
          <cell r="F2189" t="str">
            <v/>
          </cell>
          <cell r="G2189" t="str">
            <v/>
          </cell>
          <cell r="H2189" t="str">
            <v>EXPENDITURE</v>
          </cell>
          <cell r="I2189" t="str">
            <v>OTHER EXPENSES</v>
          </cell>
          <cell r="J2189" t="str">
            <v>EXPENSES AT FOREIGN LIASON OFFICE</v>
          </cell>
        </row>
        <row r="2190">
          <cell r="A2190" t="str">
            <v>X518001-014</v>
          </cell>
          <cell r="B2190" t="str">
            <v>Expenses London Off- Building Repair</v>
          </cell>
          <cell r="C2190" t="str">
            <v>INR</v>
          </cell>
          <cell r="D2190" t="str">
            <v>EXPENSES</v>
          </cell>
          <cell r="E2190" t="str">
            <v>INCOME STATEMENT</v>
          </cell>
          <cell r="F2190" t="str">
            <v/>
          </cell>
          <cell r="G2190" t="str">
            <v/>
          </cell>
          <cell r="H2190" t="str">
            <v>EXPENDITURE</v>
          </cell>
          <cell r="I2190" t="str">
            <v>OTHER EXPENSES</v>
          </cell>
          <cell r="J2190" t="str">
            <v>EXPENSES AT FOREIGN LIASON OFFICE</v>
          </cell>
        </row>
        <row r="2191">
          <cell r="A2191" t="str">
            <v>X518001-015</v>
          </cell>
          <cell r="B2191" t="str">
            <v>Expenses London Off- Air Condition Repai</v>
          </cell>
          <cell r="C2191" t="str">
            <v>INR</v>
          </cell>
          <cell r="D2191" t="str">
            <v>EXPENSES</v>
          </cell>
          <cell r="E2191" t="str">
            <v>INCOME STATEMENT</v>
          </cell>
          <cell r="F2191" t="str">
            <v/>
          </cell>
          <cell r="G2191" t="str">
            <v/>
          </cell>
          <cell r="H2191" t="str">
            <v>EXPENDITURE</v>
          </cell>
          <cell r="I2191" t="str">
            <v>OTHER EXPENSES</v>
          </cell>
          <cell r="J2191" t="str">
            <v>EXPENSES AT FOREIGN LIASON OFFICE</v>
          </cell>
        </row>
        <row r="2192">
          <cell r="A2192" t="str">
            <v>X518001-016</v>
          </cell>
          <cell r="B2192" t="str">
            <v>Expenses London Off- A M C</v>
          </cell>
          <cell r="C2192" t="str">
            <v>INR</v>
          </cell>
          <cell r="D2192" t="str">
            <v>EXPENSES</v>
          </cell>
          <cell r="E2192" t="str">
            <v>INCOME STATEMENT</v>
          </cell>
          <cell r="F2192" t="str">
            <v/>
          </cell>
          <cell r="G2192" t="str">
            <v/>
          </cell>
          <cell r="H2192" t="str">
            <v>EXPENDITURE</v>
          </cell>
          <cell r="I2192" t="str">
            <v>OTHER EXPENSES</v>
          </cell>
          <cell r="J2192" t="str">
            <v>EXPENSES AT FOREIGN LIASON OFFICE</v>
          </cell>
        </row>
        <row r="2193">
          <cell r="A2193" t="str">
            <v>X518001-017</v>
          </cell>
          <cell r="B2193" t="str">
            <v>Expenses London Off- Building Insurance</v>
          </cell>
          <cell r="C2193" t="str">
            <v>INR</v>
          </cell>
          <cell r="D2193" t="str">
            <v>EXPENSES</v>
          </cell>
          <cell r="E2193" t="str">
            <v>INCOME STATEMENT</v>
          </cell>
          <cell r="F2193" t="str">
            <v/>
          </cell>
          <cell r="G2193" t="str">
            <v/>
          </cell>
          <cell r="H2193" t="str">
            <v>EXPENDITURE</v>
          </cell>
          <cell r="I2193" t="str">
            <v>OTHER EXPENSES</v>
          </cell>
          <cell r="J2193" t="str">
            <v>EXPENSES AT FOREIGN LIASON OFFICE</v>
          </cell>
        </row>
        <row r="2194">
          <cell r="A2194" t="str">
            <v>X518001-018</v>
          </cell>
          <cell r="B2194" t="str">
            <v>Expenses London Off- Professional Fee</v>
          </cell>
          <cell r="C2194" t="str">
            <v>INR</v>
          </cell>
          <cell r="D2194" t="str">
            <v>EXPENSES</v>
          </cell>
          <cell r="E2194" t="str">
            <v>INCOME STATEMENT</v>
          </cell>
          <cell r="F2194" t="str">
            <v/>
          </cell>
          <cell r="G2194" t="str">
            <v/>
          </cell>
          <cell r="H2194" t="str">
            <v>EXPENDITURE</v>
          </cell>
          <cell r="I2194" t="str">
            <v>OTHER EXPENSES</v>
          </cell>
          <cell r="J2194" t="str">
            <v>EXPENSES AT FOREIGN LIASON OFFICE</v>
          </cell>
        </row>
        <row r="2195">
          <cell r="A2195" t="str">
            <v>X519001-001</v>
          </cell>
          <cell r="B2195" t="str">
            <v>Recruitment &amp; Training</v>
          </cell>
          <cell r="C2195" t="str">
            <v>INR</v>
          </cell>
          <cell r="D2195" t="str">
            <v>EXPENSES</v>
          </cell>
          <cell r="E2195" t="str">
            <v>INCOME STATEMENT</v>
          </cell>
          <cell r="F2195" t="str">
            <v/>
          </cell>
          <cell r="G2195" t="str">
            <v/>
          </cell>
          <cell r="H2195" t="str">
            <v>EXPENDITURE</v>
          </cell>
          <cell r="I2195" t="str">
            <v>OTHER EXPENSES</v>
          </cell>
          <cell r="J2195" t="str">
            <v>RECRUITMENT &amp; TRAINING</v>
          </cell>
        </row>
        <row r="2196">
          <cell r="A2196" t="str">
            <v>X519001-002</v>
          </cell>
          <cell r="B2196" t="str">
            <v>Recruitment &amp; Training- Recruitment Exp</v>
          </cell>
          <cell r="C2196" t="str">
            <v>INR</v>
          </cell>
          <cell r="D2196" t="str">
            <v>EXPENSES</v>
          </cell>
          <cell r="E2196" t="str">
            <v>INCOME STATEMENT</v>
          </cell>
          <cell r="F2196" t="str">
            <v/>
          </cell>
          <cell r="G2196" t="str">
            <v/>
          </cell>
          <cell r="H2196" t="str">
            <v>EXPENDITURE</v>
          </cell>
          <cell r="I2196" t="str">
            <v>OTHER EXPENSES</v>
          </cell>
          <cell r="J2196" t="str">
            <v>RECRUITMENT &amp; TRAINING</v>
          </cell>
        </row>
        <row r="2197">
          <cell r="A2197" t="str">
            <v>X519001-003</v>
          </cell>
          <cell r="B2197" t="str">
            <v>Recruitment &amp; Training- Training  Exp</v>
          </cell>
          <cell r="C2197" t="str">
            <v>INR</v>
          </cell>
          <cell r="D2197" t="str">
            <v>EXPENSES</v>
          </cell>
          <cell r="E2197" t="str">
            <v>INCOME STATEMENT</v>
          </cell>
          <cell r="F2197" t="str">
            <v/>
          </cell>
          <cell r="G2197" t="str">
            <v/>
          </cell>
          <cell r="H2197" t="str">
            <v>EXPENDITURE</v>
          </cell>
          <cell r="I2197" t="str">
            <v>OTHER EXPENSES</v>
          </cell>
          <cell r="J2197" t="str">
            <v>RECRUITMENT &amp; TRAINING</v>
          </cell>
        </row>
        <row r="2198">
          <cell r="A2198" t="str">
            <v>X519001-004</v>
          </cell>
          <cell r="B2198" t="str">
            <v>Recruitment &amp; Training- Hospitality Exp</v>
          </cell>
          <cell r="C2198" t="str">
            <v>INR</v>
          </cell>
          <cell r="D2198" t="str">
            <v>EXPENSES</v>
          </cell>
          <cell r="E2198" t="str">
            <v>INCOME STATEMENT</v>
          </cell>
          <cell r="F2198" t="str">
            <v/>
          </cell>
          <cell r="G2198" t="str">
            <v/>
          </cell>
          <cell r="H2198" t="str">
            <v>EXPENDITURE</v>
          </cell>
          <cell r="I2198" t="str">
            <v>OTHER EXPENSES</v>
          </cell>
          <cell r="J2198" t="str">
            <v>RECRUITMENT &amp; TRAINING</v>
          </cell>
        </row>
        <row r="2199">
          <cell r="A2199" t="str">
            <v>X519001-005</v>
          </cell>
          <cell r="B2199" t="str">
            <v>Recruitment &amp; Training- Participation Fe</v>
          </cell>
          <cell r="C2199" t="str">
            <v>INR</v>
          </cell>
          <cell r="D2199" t="str">
            <v>EXPENSES</v>
          </cell>
          <cell r="E2199" t="str">
            <v>INCOME STATEMENT</v>
          </cell>
          <cell r="F2199" t="str">
            <v/>
          </cell>
          <cell r="G2199" t="str">
            <v/>
          </cell>
          <cell r="H2199" t="str">
            <v>EXPENDITURE</v>
          </cell>
          <cell r="I2199" t="str">
            <v>OTHER EXPENSES</v>
          </cell>
          <cell r="J2199" t="str">
            <v>RECRUITMENT &amp; TRAINING</v>
          </cell>
        </row>
        <row r="2200">
          <cell r="A2200" t="str">
            <v>X519101</v>
          </cell>
          <cell r="B2200" t="str">
            <v>Meetings &amp; Seminars</v>
          </cell>
          <cell r="C2200" t="str">
            <v>INR</v>
          </cell>
          <cell r="D2200" t="str">
            <v>EXPENSES</v>
          </cell>
          <cell r="E2200" t="str">
            <v>INCOME STATEMENT</v>
          </cell>
          <cell r="F2200" t="str">
            <v/>
          </cell>
          <cell r="G2200" t="str">
            <v/>
          </cell>
          <cell r="H2200" t="str">
            <v>EXPENDITURE</v>
          </cell>
          <cell r="I2200" t="str">
            <v>OTHER EXPENSES</v>
          </cell>
          <cell r="J2200" t="str">
            <v>RECRUITMENT &amp; TRAINING</v>
          </cell>
        </row>
        <row r="2201">
          <cell r="A2201" t="str">
            <v>X520001</v>
          </cell>
          <cell r="B2201" t="str">
            <v>Prior period expenses</v>
          </cell>
          <cell r="C2201" t="str">
            <v>INR</v>
          </cell>
          <cell r="D2201" t="str">
            <v>EXPENSES</v>
          </cell>
          <cell r="E2201" t="str">
            <v>INCOME STATEMENT</v>
          </cell>
          <cell r="F2201" t="str">
            <v/>
          </cell>
          <cell r="G2201" t="str">
            <v/>
          </cell>
          <cell r="H2201" t="str">
            <v>EXPENDITURE</v>
          </cell>
          <cell r="I2201" t="str">
            <v>OTHER EXPENSES</v>
          </cell>
          <cell r="J2201" t="str">
            <v>PRIOR PERIOD EXPENSES</v>
          </cell>
        </row>
        <row r="2202">
          <cell r="A2202" t="str">
            <v>X520101</v>
          </cell>
          <cell r="B2202" t="str">
            <v>Loss on disposal of fixed assets</v>
          </cell>
          <cell r="C2202" t="str">
            <v>INR</v>
          </cell>
          <cell r="D2202" t="str">
            <v>EXPENSES</v>
          </cell>
          <cell r="E2202" t="str">
            <v>INCOME STATEMENT</v>
          </cell>
          <cell r="F2202" t="str">
            <v/>
          </cell>
          <cell r="G2202" t="str">
            <v/>
          </cell>
          <cell r="H2202" t="str">
            <v>EXPENDITURE</v>
          </cell>
          <cell r="I2202" t="str">
            <v>OTHER EXPENSES</v>
          </cell>
          <cell r="J2202" t="str">
            <v>LOSS ON SALE OF ASSET</v>
          </cell>
        </row>
        <row r="2203">
          <cell r="A2203" t="str">
            <v>X520102</v>
          </cell>
          <cell r="B2203" t="str">
            <v>Loss on disposal of investments(Lng trm)</v>
          </cell>
          <cell r="C2203" t="str">
            <v>INR</v>
          </cell>
          <cell r="D2203" t="str">
            <v>EXPENSES</v>
          </cell>
          <cell r="E2203" t="str">
            <v>INCOME STATEMENT</v>
          </cell>
          <cell r="F2203" t="str">
            <v/>
          </cell>
          <cell r="G2203" t="str">
            <v/>
          </cell>
          <cell r="H2203" t="str">
            <v>EXPENDITURE</v>
          </cell>
          <cell r="I2203" t="str">
            <v>OTHER EXPENSES</v>
          </cell>
          <cell r="J2203" t="str">
            <v>LOSS ON SALE OF INVESTMENT</v>
          </cell>
        </row>
        <row r="2204">
          <cell r="A2204" t="str">
            <v>X520103</v>
          </cell>
          <cell r="B2204" t="str">
            <v>Loss on disposal of inv.(Shrt trm)</v>
          </cell>
          <cell r="C2204" t="str">
            <v>INR</v>
          </cell>
          <cell r="D2204" t="str">
            <v>EXPENSES</v>
          </cell>
          <cell r="E2204" t="str">
            <v>INCOME STATEMENT</v>
          </cell>
          <cell r="F2204" t="str">
            <v/>
          </cell>
          <cell r="G2204" t="str">
            <v/>
          </cell>
          <cell r="H2204" t="str">
            <v>EXPENDITURE</v>
          </cell>
          <cell r="I2204" t="str">
            <v>OTHER EXPENSES</v>
          </cell>
          <cell r="J2204" t="str">
            <v>LOSS ON SALE OF INVESTMENT</v>
          </cell>
        </row>
        <row r="2205">
          <cell r="A2205" t="str">
            <v>X520201</v>
          </cell>
          <cell r="B2205" t="str">
            <v>Assets written off</v>
          </cell>
          <cell r="C2205" t="str">
            <v>INR</v>
          </cell>
          <cell r="D2205" t="str">
            <v>EXPENSES</v>
          </cell>
          <cell r="E2205" t="str">
            <v>INCOME STATEMENT</v>
          </cell>
          <cell r="F2205" t="str">
            <v/>
          </cell>
          <cell r="G2205" t="str">
            <v/>
          </cell>
          <cell r="H2205" t="str">
            <v>EXPENDITURE</v>
          </cell>
          <cell r="I2205" t="str">
            <v>OTHER EXPENSES</v>
          </cell>
          <cell r="J2205" t="str">
            <v>MISCELLANEOUS EXPENDITURE WRITTEN OFF</v>
          </cell>
        </row>
        <row r="2206">
          <cell r="A2206" t="str">
            <v>X520202</v>
          </cell>
          <cell r="B2206" t="str">
            <v>Amount written off</v>
          </cell>
          <cell r="C2206" t="str">
            <v>INR</v>
          </cell>
          <cell r="D2206" t="str">
            <v>EXPENSES</v>
          </cell>
          <cell r="E2206" t="str">
            <v>INCOME STATEMENT</v>
          </cell>
          <cell r="F2206" t="str">
            <v/>
          </cell>
          <cell r="G2206" t="str">
            <v/>
          </cell>
          <cell r="H2206" t="str">
            <v>EXPENDITURE</v>
          </cell>
          <cell r="I2206" t="str">
            <v>OTHER EXPENSES</v>
          </cell>
          <cell r="J2206" t="str">
            <v>MISCELLANEOUS EXPENDITURE WRITTEN OFF</v>
          </cell>
        </row>
        <row r="2207">
          <cell r="A2207" t="str">
            <v>X520203</v>
          </cell>
          <cell r="B2207" t="str">
            <v>Bad Debts Written Off</v>
          </cell>
          <cell r="C2207" t="str">
            <v>INR</v>
          </cell>
          <cell r="D2207" t="str">
            <v>EXPENSES</v>
          </cell>
          <cell r="E2207" t="str">
            <v>INCOME STATEMENT</v>
          </cell>
          <cell r="F2207" t="str">
            <v/>
          </cell>
          <cell r="G2207" t="str">
            <v/>
          </cell>
          <cell r="H2207" t="str">
            <v>EXPENDITURE</v>
          </cell>
          <cell r="I2207" t="str">
            <v>OTHER EXPENSES</v>
          </cell>
          <cell r="J2207" t="str">
            <v>MISCELLANEOUS EXPENDITURE WRITTEN OFF</v>
          </cell>
        </row>
        <row r="2208">
          <cell r="A2208" t="str">
            <v>X520301</v>
          </cell>
          <cell r="B2208" t="str">
            <v>Deferred Revenue Exp. W/Off</v>
          </cell>
          <cell r="C2208" t="str">
            <v>INR</v>
          </cell>
          <cell r="D2208" t="str">
            <v>EXPENSES</v>
          </cell>
          <cell r="E2208" t="str">
            <v>INCOME STATEMENT</v>
          </cell>
          <cell r="F2208" t="str">
            <v/>
          </cell>
          <cell r="G2208" t="str">
            <v/>
          </cell>
          <cell r="H2208" t="str">
            <v>EXPENDITURE</v>
          </cell>
          <cell r="I2208" t="str">
            <v>OTHER EXPENSES</v>
          </cell>
          <cell r="J2208" t="str">
            <v>MISCELLANEOUS EXPENDITURE WRITTEN OFF</v>
          </cell>
        </row>
        <row r="2209">
          <cell r="A2209" t="str">
            <v>X520401</v>
          </cell>
          <cell r="B2209" t="str">
            <v>Obsolete Material Unuseable Written Off</v>
          </cell>
          <cell r="C2209" t="str">
            <v>INR</v>
          </cell>
          <cell r="D2209" t="str">
            <v>EXPENSES</v>
          </cell>
          <cell r="E2209" t="str">
            <v>INCOME STATEMENT</v>
          </cell>
          <cell r="F2209" t="str">
            <v/>
          </cell>
          <cell r="G2209" t="str">
            <v/>
          </cell>
          <cell r="H2209" t="str">
            <v>EXPENDITURE</v>
          </cell>
          <cell r="I2209" t="str">
            <v>OTHER EXPENSES</v>
          </cell>
          <cell r="J2209" t="str">
            <v>MISCELLANEOUS EXPENDITURE WRITTEN OFF</v>
          </cell>
        </row>
        <row r="2210">
          <cell r="A2210" t="str">
            <v>X520402</v>
          </cell>
          <cell r="B2210" t="str">
            <v>Project Abandoned Expenses Written Off</v>
          </cell>
          <cell r="C2210" t="str">
            <v>INR</v>
          </cell>
          <cell r="D2210" t="str">
            <v>EXPENSES</v>
          </cell>
          <cell r="E2210" t="str">
            <v>INCOME STATEMENT</v>
          </cell>
          <cell r="F2210" t="str">
            <v/>
          </cell>
          <cell r="G2210" t="str">
            <v/>
          </cell>
          <cell r="H2210" t="str">
            <v>EXPENDITURE</v>
          </cell>
          <cell r="I2210" t="str">
            <v>OTHER EXPENSES</v>
          </cell>
          <cell r="J2210" t="str">
            <v>MISCELLANEOUS EXPENDITURE WRITTEN OFF</v>
          </cell>
        </row>
        <row r="2211">
          <cell r="A2211" t="str">
            <v>X520501</v>
          </cell>
          <cell r="B2211" t="str">
            <v>Preliminary Expenses w/off</v>
          </cell>
          <cell r="C2211" t="str">
            <v>INR</v>
          </cell>
          <cell r="D2211" t="str">
            <v>EXPENSES</v>
          </cell>
          <cell r="E2211" t="str">
            <v>INCOME STATEMENT</v>
          </cell>
          <cell r="F2211" t="str">
            <v/>
          </cell>
          <cell r="G2211" t="str">
            <v/>
          </cell>
          <cell r="H2211" t="str">
            <v>EXPENDITURE</v>
          </cell>
          <cell r="I2211" t="str">
            <v>OTHER EXPENSES</v>
          </cell>
          <cell r="J2211" t="str">
            <v>MISCELLANEOUS EXPENDITURE WRITTEN OFF</v>
          </cell>
        </row>
        <row r="2212">
          <cell r="A2212" t="str">
            <v>X520502</v>
          </cell>
          <cell r="B2212" t="str">
            <v>Pre-Operative Expenses W/Off</v>
          </cell>
          <cell r="C2212" t="str">
            <v>INR</v>
          </cell>
          <cell r="D2212" t="str">
            <v>EXPENSES</v>
          </cell>
          <cell r="E2212" t="str">
            <v>INCOME STATEMENT</v>
          </cell>
          <cell r="F2212" t="str">
            <v/>
          </cell>
          <cell r="G2212" t="str">
            <v/>
          </cell>
          <cell r="H2212" t="str">
            <v>EXPENDITURE</v>
          </cell>
          <cell r="I2212" t="str">
            <v>OTHER EXPENSES</v>
          </cell>
          <cell r="J2212" t="str">
            <v>MISCELLANEOUS EXPENDITURE WRITTEN OFF</v>
          </cell>
        </row>
        <row r="2213">
          <cell r="A2213" t="str">
            <v>X520503</v>
          </cell>
          <cell r="B2213" t="str">
            <v>Capital Arrangement Fees W/Off</v>
          </cell>
          <cell r="C2213" t="str">
            <v>INR</v>
          </cell>
          <cell r="D2213" t="str">
            <v>EXPENSES</v>
          </cell>
          <cell r="E2213" t="str">
            <v>INCOME STATEMENT</v>
          </cell>
          <cell r="F2213" t="str">
            <v/>
          </cell>
          <cell r="G2213" t="str">
            <v/>
          </cell>
          <cell r="H2213" t="str">
            <v>EXPENDITURE</v>
          </cell>
          <cell r="I2213" t="str">
            <v>OTHER EXPENSES</v>
          </cell>
          <cell r="J2213" t="str">
            <v>MISCELLANEOUS EXPENDITURE WRITTEN OFF</v>
          </cell>
        </row>
        <row r="2214">
          <cell r="A2214" t="str">
            <v>X520601</v>
          </cell>
          <cell r="B2214" t="str">
            <v>Other Amortisation</v>
          </cell>
          <cell r="C2214" t="str">
            <v>INR</v>
          </cell>
          <cell r="D2214" t="str">
            <v>EXPENSES</v>
          </cell>
          <cell r="E2214" t="str">
            <v>INCOME STATEMENT</v>
          </cell>
          <cell r="F2214" t="str">
            <v/>
          </cell>
          <cell r="G2214" t="str">
            <v/>
          </cell>
          <cell r="H2214" t="str">
            <v>EXPENDITURE</v>
          </cell>
          <cell r="I2214" t="str">
            <v>OTHER EXPENSES</v>
          </cell>
          <cell r="J2214" t="str">
            <v>MISCELLANEOUS EXPENDITURE WRITTEN OFF</v>
          </cell>
        </row>
        <row r="2215">
          <cell r="A2215" t="str">
            <v>X520701</v>
          </cell>
          <cell r="B2215" t="str">
            <v>Research &amp; Development W/Off</v>
          </cell>
          <cell r="C2215" t="str">
            <v>INR</v>
          </cell>
          <cell r="D2215" t="str">
            <v>EXPENSES</v>
          </cell>
          <cell r="E2215" t="str">
            <v>INCOME STATEMENT</v>
          </cell>
          <cell r="F2215" t="str">
            <v/>
          </cell>
          <cell r="G2215" t="str">
            <v/>
          </cell>
          <cell r="H2215" t="str">
            <v>EXPENDITURE</v>
          </cell>
          <cell r="I2215" t="str">
            <v>OTHER EXPENSES</v>
          </cell>
          <cell r="J2215" t="str">
            <v>MISCELLANEOUS EXPENDITURE WRITTEN OFF</v>
          </cell>
        </row>
        <row r="2216">
          <cell r="A2216" t="str">
            <v>X521001</v>
          </cell>
          <cell r="B2216" t="str">
            <v>Miscellaneous expenses</v>
          </cell>
          <cell r="C2216" t="str">
            <v>INR</v>
          </cell>
          <cell r="D2216" t="str">
            <v>EXPENSES</v>
          </cell>
          <cell r="E2216" t="str">
            <v>INCOME STATEMENT</v>
          </cell>
          <cell r="F2216" t="str">
            <v/>
          </cell>
          <cell r="G2216" t="str">
            <v/>
          </cell>
          <cell r="H2216" t="str">
            <v>EXPENDITURE</v>
          </cell>
          <cell r="I2216" t="str">
            <v>OTHER EXPENSES</v>
          </cell>
          <cell r="J2216" t="str">
            <v>MISCELLANEOUS EXPENSES</v>
          </cell>
        </row>
        <row r="2217">
          <cell r="A2217" t="str">
            <v>X521002</v>
          </cell>
          <cell r="B2217" t="str">
            <v>Farm Expenses</v>
          </cell>
          <cell r="C2217" t="str">
            <v>INR</v>
          </cell>
          <cell r="D2217" t="str">
            <v>EXPENSES</v>
          </cell>
          <cell r="E2217" t="str">
            <v>INCOME STATEMENT</v>
          </cell>
          <cell r="F2217" t="str">
            <v/>
          </cell>
          <cell r="G2217" t="str">
            <v/>
          </cell>
          <cell r="H2217" t="str">
            <v>EXPENDITURE</v>
          </cell>
          <cell r="I2217" t="str">
            <v>OTHER EXPENSES</v>
          </cell>
          <cell r="J2217" t="str">
            <v>MISCELLANEOUS EXPENSES</v>
          </cell>
        </row>
        <row r="2218">
          <cell r="A2218" t="str">
            <v>X521003</v>
          </cell>
          <cell r="B2218" t="str">
            <v>Farm Development Exp(Mussoorie)</v>
          </cell>
          <cell r="C2218" t="str">
            <v>INR</v>
          </cell>
          <cell r="D2218" t="str">
            <v>EXPENSES</v>
          </cell>
          <cell r="E2218" t="str">
            <v>INCOME STATEMENT</v>
          </cell>
          <cell r="F2218" t="str">
            <v/>
          </cell>
          <cell r="G2218" t="str">
            <v/>
          </cell>
          <cell r="H2218" t="str">
            <v>EXPENDITURE</v>
          </cell>
          <cell r="I2218" t="str">
            <v>OTHER EXPENSES</v>
          </cell>
          <cell r="J2218" t="str">
            <v>MISCELLANEOUS EXPENSES</v>
          </cell>
        </row>
        <row r="2219">
          <cell r="A2219" t="str">
            <v>X521004</v>
          </cell>
          <cell r="B2219" t="str">
            <v>Farm Exps (Mussoorie)</v>
          </cell>
          <cell r="C2219" t="str">
            <v>INR</v>
          </cell>
          <cell r="D2219" t="str">
            <v>EXPENSES</v>
          </cell>
          <cell r="E2219" t="str">
            <v>INCOME STATEMENT</v>
          </cell>
          <cell r="F2219" t="str">
            <v/>
          </cell>
          <cell r="G2219" t="str">
            <v/>
          </cell>
          <cell r="H2219" t="str">
            <v>EXPENDITURE</v>
          </cell>
          <cell r="I2219" t="str">
            <v>OTHER EXPENSES</v>
          </cell>
          <cell r="J2219" t="str">
            <v>MISCELLANEOUS EXPENSES</v>
          </cell>
        </row>
        <row r="2220">
          <cell r="A2220" t="str">
            <v>X521005</v>
          </cell>
          <cell r="B2220" t="str">
            <v>General Charges</v>
          </cell>
          <cell r="C2220" t="str">
            <v>INR</v>
          </cell>
          <cell r="D2220" t="str">
            <v>EXPENSES</v>
          </cell>
          <cell r="E2220" t="str">
            <v>INCOME STATEMENT</v>
          </cell>
          <cell r="F2220" t="str">
            <v/>
          </cell>
          <cell r="G2220" t="str">
            <v/>
          </cell>
          <cell r="H2220" t="str">
            <v>EXPENDITURE</v>
          </cell>
          <cell r="I2220" t="str">
            <v>OTHER EXPENSES</v>
          </cell>
          <cell r="J2220" t="str">
            <v>MISCELLANEOUS EXPENSES</v>
          </cell>
        </row>
        <row r="2221">
          <cell r="A2221" t="str">
            <v>X521006</v>
          </cell>
          <cell r="B2221" t="str">
            <v>Lawns &amp; Garden</v>
          </cell>
          <cell r="C2221" t="str">
            <v>INR</v>
          </cell>
          <cell r="D2221" t="str">
            <v>EXPENSES</v>
          </cell>
          <cell r="E2221" t="str">
            <v>INCOME STATEMENT</v>
          </cell>
          <cell r="F2221" t="str">
            <v/>
          </cell>
          <cell r="G2221" t="str">
            <v/>
          </cell>
          <cell r="H2221" t="str">
            <v>EXPENDITURE</v>
          </cell>
          <cell r="I2221" t="str">
            <v>OTHER EXPENSES</v>
          </cell>
          <cell r="J2221" t="str">
            <v>MISCELLANEOUS EXPENSES</v>
          </cell>
        </row>
        <row r="2222">
          <cell r="A2222" t="str">
            <v>X521007</v>
          </cell>
          <cell r="B2222" t="str">
            <v>Books &amp; Periodicals</v>
          </cell>
          <cell r="C2222" t="str">
            <v>INR</v>
          </cell>
          <cell r="D2222" t="str">
            <v>EXPENSES</v>
          </cell>
          <cell r="E2222" t="str">
            <v>INCOME STATEMENT</v>
          </cell>
          <cell r="F2222" t="str">
            <v/>
          </cell>
          <cell r="G2222" t="str">
            <v/>
          </cell>
          <cell r="H2222" t="str">
            <v>EXPENDITURE</v>
          </cell>
          <cell r="I2222" t="str">
            <v>OTHER EXPENSES</v>
          </cell>
          <cell r="J2222" t="str">
            <v>MISCELLANEOUS EXPENSES</v>
          </cell>
        </row>
        <row r="2223">
          <cell r="A2223" t="str">
            <v>X521008</v>
          </cell>
          <cell r="B2223" t="str">
            <v>Software/ License Exp fee</v>
          </cell>
          <cell r="C2223" t="str">
            <v>INR</v>
          </cell>
          <cell r="D2223" t="str">
            <v>EXPENSES</v>
          </cell>
          <cell r="E2223" t="str">
            <v>INCOME STATEMENT</v>
          </cell>
          <cell r="F2223" t="str">
            <v/>
          </cell>
          <cell r="G2223" t="str">
            <v/>
          </cell>
          <cell r="H2223" t="str">
            <v>EXPENDITURE</v>
          </cell>
          <cell r="I2223" t="str">
            <v>OTHER EXPENSES</v>
          </cell>
          <cell r="J2223" t="str">
            <v>MISCELLANEOUS EXPENSES</v>
          </cell>
        </row>
        <row r="2224">
          <cell r="A2224" t="str">
            <v>X521009</v>
          </cell>
          <cell r="B2224" t="str">
            <v>Sanitation Expenses</v>
          </cell>
          <cell r="C2224" t="str">
            <v>INR</v>
          </cell>
          <cell r="D2224" t="str">
            <v>EXPENSES</v>
          </cell>
          <cell r="E2224" t="str">
            <v>INCOME STATEMENT</v>
          </cell>
          <cell r="F2224" t="str">
            <v/>
          </cell>
          <cell r="G2224" t="str">
            <v/>
          </cell>
          <cell r="H2224" t="str">
            <v>EXPENDITURE</v>
          </cell>
          <cell r="I2224" t="str">
            <v>OTHER EXPENSES</v>
          </cell>
          <cell r="J2224" t="str">
            <v>MISCELLANEOUS EXPENSES</v>
          </cell>
        </row>
        <row r="2225">
          <cell r="A2225" t="str">
            <v>X521010</v>
          </cell>
          <cell r="B2225" t="str">
            <v>Crockery Replacement</v>
          </cell>
          <cell r="C2225" t="str">
            <v>INR</v>
          </cell>
          <cell r="D2225" t="str">
            <v>EXPENSES</v>
          </cell>
          <cell r="E2225" t="str">
            <v>INCOME STATEMENT</v>
          </cell>
          <cell r="F2225" t="str">
            <v/>
          </cell>
          <cell r="G2225" t="str">
            <v/>
          </cell>
          <cell r="H2225" t="str">
            <v>EXPENDITURE</v>
          </cell>
          <cell r="I2225" t="str">
            <v>OTHER EXPENSES</v>
          </cell>
          <cell r="J2225" t="str">
            <v>MISCELLANEOUS EXPENSES</v>
          </cell>
        </row>
        <row r="2226">
          <cell r="A2226" t="str">
            <v>X521011</v>
          </cell>
          <cell r="B2226" t="str">
            <v>Subscription Fee</v>
          </cell>
          <cell r="C2226" t="str">
            <v>INR</v>
          </cell>
          <cell r="D2226" t="str">
            <v>EXPENSES</v>
          </cell>
          <cell r="E2226" t="str">
            <v>INCOME STATEMENT</v>
          </cell>
          <cell r="F2226" t="str">
            <v/>
          </cell>
          <cell r="G2226" t="str">
            <v/>
          </cell>
          <cell r="H2226" t="str">
            <v>EXPENDITURE</v>
          </cell>
          <cell r="I2226" t="str">
            <v>OTHER EXPENSES</v>
          </cell>
          <cell r="J2226" t="str">
            <v>MISCELLANEOUS EXPENSES</v>
          </cell>
        </row>
        <row r="2227">
          <cell r="A2227" t="str">
            <v>X521012</v>
          </cell>
          <cell r="B2227" t="str">
            <v>Subscription Fee- Directors</v>
          </cell>
          <cell r="C2227" t="str">
            <v>INR</v>
          </cell>
          <cell r="D2227" t="str">
            <v>EXPENSES</v>
          </cell>
          <cell r="E2227" t="str">
            <v>INCOME STATEMENT</v>
          </cell>
          <cell r="F2227" t="str">
            <v/>
          </cell>
          <cell r="G2227" t="str">
            <v/>
          </cell>
          <cell r="H2227" t="str">
            <v>EXPENDITURE</v>
          </cell>
          <cell r="I2227" t="str">
            <v>OTHER EXPENSES</v>
          </cell>
          <cell r="J2227" t="str">
            <v>MISCELLANEOUS EXPENSES</v>
          </cell>
        </row>
        <row r="2228">
          <cell r="A2228" t="str">
            <v>X521013</v>
          </cell>
          <cell r="B2228" t="str">
            <v>Tender Fee</v>
          </cell>
          <cell r="C2228" t="str">
            <v>INR</v>
          </cell>
          <cell r="D2228" t="str">
            <v>EXPENSES</v>
          </cell>
          <cell r="E2228" t="str">
            <v>INCOME STATEMENT</v>
          </cell>
          <cell r="F2228" t="str">
            <v/>
          </cell>
          <cell r="G2228" t="str">
            <v/>
          </cell>
          <cell r="H2228" t="str">
            <v>EXPENDITURE</v>
          </cell>
          <cell r="I2228" t="str">
            <v>OTHER EXPENSES</v>
          </cell>
          <cell r="J2228" t="str">
            <v>MISCELLANEOUS EXPENSES</v>
          </cell>
        </row>
        <row r="2229">
          <cell r="A2229" t="str">
            <v>X521014</v>
          </cell>
          <cell r="B2229" t="str">
            <v>Laundry and linen</v>
          </cell>
          <cell r="C2229" t="str">
            <v>INR</v>
          </cell>
          <cell r="D2229" t="str">
            <v>EXPENSES</v>
          </cell>
          <cell r="E2229" t="str">
            <v>INCOME STATEMENT</v>
          </cell>
          <cell r="F2229" t="str">
            <v/>
          </cell>
          <cell r="G2229" t="str">
            <v/>
          </cell>
          <cell r="H2229" t="str">
            <v>EXPENDITURE</v>
          </cell>
          <cell r="I2229" t="str">
            <v>OTHER EXPENSES</v>
          </cell>
          <cell r="J2229" t="str">
            <v>MISCELLANEOUS EXPENSES</v>
          </cell>
        </row>
        <row r="2230">
          <cell r="A2230" t="str">
            <v>X521015</v>
          </cell>
          <cell r="B2230" t="str">
            <v>Orchestra and other hire charges</v>
          </cell>
          <cell r="C2230" t="str">
            <v>INR</v>
          </cell>
          <cell r="D2230" t="str">
            <v>EXPENSES</v>
          </cell>
          <cell r="E2230" t="str">
            <v>INCOME STATEMENT</v>
          </cell>
          <cell r="F2230" t="str">
            <v/>
          </cell>
          <cell r="G2230" t="str">
            <v/>
          </cell>
          <cell r="H2230" t="str">
            <v>EXPENDITURE</v>
          </cell>
          <cell r="I2230" t="str">
            <v>OTHER EXPENSES</v>
          </cell>
          <cell r="J2230" t="str">
            <v>MISCELLANEOUS EXPENSES</v>
          </cell>
        </row>
        <row r="2231">
          <cell r="A2231" t="str">
            <v>X521016</v>
          </cell>
          <cell r="B2231" t="str">
            <v>Golf course horticulture expenses</v>
          </cell>
          <cell r="C2231" t="str">
            <v>INR</v>
          </cell>
          <cell r="D2231" t="str">
            <v>EXPENSES</v>
          </cell>
          <cell r="E2231" t="str">
            <v>INCOME STATEMENT</v>
          </cell>
          <cell r="F2231" t="str">
            <v/>
          </cell>
          <cell r="G2231" t="str">
            <v/>
          </cell>
          <cell r="H2231" t="str">
            <v>EXPENDITURE</v>
          </cell>
          <cell r="I2231" t="str">
            <v>OTHER EXPENSES</v>
          </cell>
          <cell r="J2231" t="str">
            <v>MISCELLANEOUS EXPENSES</v>
          </cell>
        </row>
        <row r="2232">
          <cell r="A2232" t="str">
            <v>X521017</v>
          </cell>
          <cell r="B2232" t="str">
            <v>Revenue Stamps</v>
          </cell>
          <cell r="C2232" t="str">
            <v>INR</v>
          </cell>
          <cell r="D2232" t="str">
            <v>EXPENSES</v>
          </cell>
          <cell r="E2232" t="str">
            <v>INCOME STATEMENT</v>
          </cell>
          <cell r="F2232" t="str">
            <v/>
          </cell>
          <cell r="G2232" t="str">
            <v/>
          </cell>
          <cell r="H2232" t="str">
            <v>EXPENDITURE</v>
          </cell>
          <cell r="I2232" t="str">
            <v>OTHER EXPENSES</v>
          </cell>
          <cell r="J2232" t="str">
            <v>MISCELLANEOUS EXPENSES</v>
          </cell>
        </row>
        <row r="2233">
          <cell r="A2233" t="str">
            <v>X521018</v>
          </cell>
          <cell r="B2233" t="str">
            <v>Carriage Handling</v>
          </cell>
          <cell r="C2233" t="str">
            <v>INR</v>
          </cell>
          <cell r="D2233" t="str">
            <v>EXPENSES</v>
          </cell>
          <cell r="E2233" t="str">
            <v>INCOME STATEMENT</v>
          </cell>
          <cell r="F2233" t="str">
            <v/>
          </cell>
          <cell r="G2233" t="str">
            <v/>
          </cell>
          <cell r="H2233" t="str">
            <v>EXPENDITURE</v>
          </cell>
          <cell r="I2233" t="str">
            <v>OTHER EXPENSES</v>
          </cell>
          <cell r="J2233" t="str">
            <v>MISCELLANEOUS EXPENSES</v>
          </cell>
        </row>
        <row r="2234">
          <cell r="A2234" t="str">
            <v>X521019</v>
          </cell>
          <cell r="B2234" t="str">
            <v>Annual General Meeting/EGM Exps</v>
          </cell>
          <cell r="C2234" t="str">
            <v>INR</v>
          </cell>
          <cell r="D2234" t="str">
            <v>EXPENSES</v>
          </cell>
          <cell r="E2234" t="str">
            <v>INCOME STATEMENT</v>
          </cell>
          <cell r="F2234" t="str">
            <v/>
          </cell>
          <cell r="G2234" t="str">
            <v/>
          </cell>
          <cell r="H2234" t="str">
            <v>EXPENDITURE</v>
          </cell>
          <cell r="I2234" t="str">
            <v>OTHER EXPENSES</v>
          </cell>
          <cell r="J2234" t="str">
            <v>MISCELLANEOUS EXPENSES</v>
          </cell>
        </row>
        <row r="2235">
          <cell r="A2235" t="str">
            <v>X521020</v>
          </cell>
          <cell r="B2235" t="str">
            <v>Director's Sitting Fees</v>
          </cell>
          <cell r="C2235" t="str">
            <v>INR</v>
          </cell>
          <cell r="D2235" t="str">
            <v>EXPENSES</v>
          </cell>
          <cell r="E2235" t="str">
            <v>INCOME STATEMENT</v>
          </cell>
          <cell r="F2235" t="str">
            <v/>
          </cell>
          <cell r="G2235" t="str">
            <v/>
          </cell>
          <cell r="H2235" t="str">
            <v>EXPENDITURE</v>
          </cell>
          <cell r="I2235" t="str">
            <v>OTHER EXPENSES</v>
          </cell>
          <cell r="J2235" t="str">
            <v>MISCELLANEOUS EXPENSES</v>
          </cell>
        </row>
        <row r="2236">
          <cell r="A2236" t="str">
            <v>X521021</v>
          </cell>
          <cell r="B2236" t="str">
            <v>Administration Charges-Others</v>
          </cell>
          <cell r="C2236" t="str">
            <v>INR</v>
          </cell>
          <cell r="D2236" t="str">
            <v>EXPENSES</v>
          </cell>
          <cell r="E2236" t="str">
            <v>INCOME STATEMENT</v>
          </cell>
          <cell r="F2236" t="str">
            <v/>
          </cell>
          <cell r="G2236" t="str">
            <v/>
          </cell>
          <cell r="H2236" t="str">
            <v>EXPENDITURE</v>
          </cell>
          <cell r="I2236" t="str">
            <v>OTHER EXPENSES</v>
          </cell>
          <cell r="J2236" t="str">
            <v>MISCELLANEOUS EXPENSES</v>
          </cell>
        </row>
        <row r="2237">
          <cell r="A2237" t="str">
            <v>X521022</v>
          </cell>
          <cell r="B2237" t="str">
            <v>Testing Charges</v>
          </cell>
          <cell r="C2237" t="str">
            <v>INR</v>
          </cell>
          <cell r="D2237" t="str">
            <v>EXPENSES</v>
          </cell>
          <cell r="E2237" t="str">
            <v>INCOME STATEMENT</v>
          </cell>
          <cell r="F2237" t="str">
            <v/>
          </cell>
          <cell r="G2237" t="str">
            <v/>
          </cell>
          <cell r="H2237" t="str">
            <v>EXPENDITURE</v>
          </cell>
          <cell r="I2237" t="str">
            <v>OTHER EXPENSES</v>
          </cell>
          <cell r="J2237" t="str">
            <v>MISCELLANEOUS EXPENSES</v>
          </cell>
        </row>
        <row r="2238">
          <cell r="A2238" t="str">
            <v>X521023</v>
          </cell>
          <cell r="B2238" t="str">
            <v>Hire Chgs Of Machinery</v>
          </cell>
          <cell r="C2238" t="str">
            <v>INR</v>
          </cell>
          <cell r="D2238" t="str">
            <v>EXPENSES</v>
          </cell>
          <cell r="E2238" t="str">
            <v>INCOME STATEMENT</v>
          </cell>
          <cell r="F2238" t="str">
            <v/>
          </cell>
          <cell r="G2238" t="str">
            <v/>
          </cell>
          <cell r="H2238" t="str">
            <v>EXPENDITURE</v>
          </cell>
          <cell r="I2238" t="str">
            <v>OTHER EXPENSES</v>
          </cell>
          <cell r="J2238" t="str">
            <v>MISCELLANEOUS EXPENSES</v>
          </cell>
        </row>
        <row r="2239">
          <cell r="A2239" t="str">
            <v>X521024</v>
          </cell>
          <cell r="B2239" t="str">
            <v>Hire Charges-Others</v>
          </cell>
          <cell r="C2239" t="str">
            <v>INR</v>
          </cell>
          <cell r="D2239" t="str">
            <v>EXPENSES</v>
          </cell>
          <cell r="E2239" t="str">
            <v>INCOME STATEMENT</v>
          </cell>
          <cell r="F2239" t="str">
            <v/>
          </cell>
          <cell r="G2239" t="str">
            <v/>
          </cell>
          <cell r="H2239" t="str">
            <v>EXPENDITURE</v>
          </cell>
          <cell r="I2239" t="str">
            <v>OTHER EXPENSES</v>
          </cell>
          <cell r="J2239" t="str">
            <v>MISCELLANEOUS EXPENSES</v>
          </cell>
        </row>
        <row r="2240">
          <cell r="A2240" t="str">
            <v>X521025</v>
          </cell>
          <cell r="B2240" t="str">
            <v>Hire Charges-Central Equp.Pool</v>
          </cell>
          <cell r="C2240" t="str">
            <v>INR</v>
          </cell>
          <cell r="D2240" t="str">
            <v>EXPENSES</v>
          </cell>
          <cell r="E2240" t="str">
            <v>INCOME STATEMENT</v>
          </cell>
          <cell r="F2240" t="str">
            <v/>
          </cell>
          <cell r="G2240" t="str">
            <v/>
          </cell>
          <cell r="H2240" t="str">
            <v>EXPENDITURE</v>
          </cell>
          <cell r="I2240" t="str">
            <v>OTHER EXPENSES</v>
          </cell>
          <cell r="J2240" t="str">
            <v>MISCELLANEOUS EXPENSES</v>
          </cell>
        </row>
        <row r="2241">
          <cell r="A2241" t="str">
            <v>X521026</v>
          </cell>
          <cell r="B2241" t="str">
            <v>Freight &amp; Cartage-Others</v>
          </cell>
          <cell r="C2241" t="str">
            <v>INR</v>
          </cell>
          <cell r="D2241" t="str">
            <v>EXPENSES</v>
          </cell>
          <cell r="E2241" t="str">
            <v>INCOME STATEMENT</v>
          </cell>
          <cell r="F2241" t="str">
            <v/>
          </cell>
          <cell r="G2241" t="str">
            <v/>
          </cell>
          <cell r="H2241" t="str">
            <v>EXPENDITURE</v>
          </cell>
          <cell r="I2241" t="str">
            <v>OTHER EXPENSES</v>
          </cell>
          <cell r="J2241" t="str">
            <v>MISCELLANEOUS EXPENSES</v>
          </cell>
        </row>
        <row r="2242">
          <cell r="A2242" t="str">
            <v>X521027</v>
          </cell>
          <cell r="B2242" t="str">
            <v>Security Services (Watch/Guard) Expenses</v>
          </cell>
          <cell r="C2242" t="str">
            <v>INR</v>
          </cell>
          <cell r="D2242" t="str">
            <v>EXPENSES</v>
          </cell>
          <cell r="E2242" t="str">
            <v>INCOME STATEMENT</v>
          </cell>
          <cell r="F2242" t="str">
            <v/>
          </cell>
          <cell r="G2242" t="str">
            <v/>
          </cell>
          <cell r="H2242" t="str">
            <v>EXPENDITURE</v>
          </cell>
          <cell r="I2242" t="str">
            <v>OTHER EXPENSES</v>
          </cell>
          <cell r="J2242" t="str">
            <v>MISCELLANEOUS EXPENSES</v>
          </cell>
        </row>
        <row r="2243">
          <cell r="A2243" t="str">
            <v>X521028</v>
          </cell>
          <cell r="B2243" t="str">
            <v>Demarcation PH-I,II,II,III,IV,GV</v>
          </cell>
          <cell r="C2243" t="str">
            <v>INR</v>
          </cell>
          <cell r="D2243" t="str">
            <v>EXPENSES</v>
          </cell>
          <cell r="E2243" t="str">
            <v>INCOME STATEMENT</v>
          </cell>
          <cell r="F2243" t="str">
            <v/>
          </cell>
          <cell r="G2243" t="str">
            <v/>
          </cell>
          <cell r="H2243" t="str">
            <v>EXPENDITURE</v>
          </cell>
          <cell r="I2243" t="str">
            <v>OTHER EXPENSES</v>
          </cell>
          <cell r="J2243" t="str">
            <v>MISCELLANEOUS EXPENSES</v>
          </cell>
        </row>
        <row r="2244">
          <cell r="A2244" t="str">
            <v>X521029</v>
          </cell>
          <cell r="B2244" t="str">
            <v>Town Services Charges</v>
          </cell>
          <cell r="C2244" t="str">
            <v>INR</v>
          </cell>
          <cell r="D2244" t="str">
            <v>EXPENSES</v>
          </cell>
          <cell r="E2244" t="str">
            <v>INCOME STATEMENT</v>
          </cell>
          <cell r="F2244" t="str">
            <v/>
          </cell>
          <cell r="G2244" t="str">
            <v/>
          </cell>
          <cell r="H2244" t="str">
            <v>EXPENDITURE</v>
          </cell>
          <cell r="I2244" t="str">
            <v>OTHER EXPENSES</v>
          </cell>
          <cell r="J2244" t="str">
            <v>MISCELLANEOUS EXPENSES</v>
          </cell>
        </row>
        <row r="2245">
          <cell r="A2245" t="str">
            <v>X521030</v>
          </cell>
          <cell r="B2245" t="str">
            <v>Software Development Expenses</v>
          </cell>
          <cell r="C2245" t="str">
            <v>INR</v>
          </cell>
          <cell r="D2245" t="str">
            <v>EXPENSES</v>
          </cell>
          <cell r="E2245" t="str">
            <v>INCOME STATEMENT</v>
          </cell>
          <cell r="F2245" t="str">
            <v/>
          </cell>
          <cell r="G2245" t="str">
            <v/>
          </cell>
          <cell r="H2245" t="str">
            <v>EXPENDITURE</v>
          </cell>
          <cell r="I2245" t="str">
            <v>OTHER EXPENSES</v>
          </cell>
          <cell r="J2245" t="str">
            <v>MISCELLANEOUS EXPENSES</v>
          </cell>
        </row>
        <row r="2246">
          <cell r="A2246" t="str">
            <v>X521031</v>
          </cell>
          <cell r="B2246" t="str">
            <v>M/O Lawn &amp; Garden Ph-I,II,III</v>
          </cell>
          <cell r="C2246" t="str">
            <v>INR</v>
          </cell>
          <cell r="D2246" t="str">
            <v>EXPENSES</v>
          </cell>
          <cell r="E2246" t="str">
            <v>INCOME STATEMENT</v>
          </cell>
          <cell r="F2246" t="str">
            <v/>
          </cell>
          <cell r="G2246" t="str">
            <v/>
          </cell>
          <cell r="H2246" t="str">
            <v>EXPENDITURE</v>
          </cell>
          <cell r="I2246" t="str">
            <v>OTHER EXPENSES</v>
          </cell>
          <cell r="J2246" t="str">
            <v>MISCELLANEOUS EXPENSES</v>
          </cell>
        </row>
        <row r="2247">
          <cell r="A2247" t="str">
            <v>X521032</v>
          </cell>
          <cell r="B2247" t="str">
            <v>M/O Lawn &amp; Garden Ph-IV</v>
          </cell>
          <cell r="C2247" t="str">
            <v>INR</v>
          </cell>
          <cell r="D2247" t="str">
            <v>EXPENSES</v>
          </cell>
          <cell r="E2247" t="str">
            <v>INCOME STATEMENT</v>
          </cell>
          <cell r="F2247" t="str">
            <v/>
          </cell>
          <cell r="G2247" t="str">
            <v/>
          </cell>
          <cell r="H2247" t="str">
            <v>EXPENDITURE</v>
          </cell>
          <cell r="I2247" t="str">
            <v>OTHER EXPENSES</v>
          </cell>
          <cell r="J2247" t="str">
            <v>MISCELLANEOUS EXPENSES</v>
          </cell>
        </row>
        <row r="2248">
          <cell r="A2248" t="str">
            <v>X521033</v>
          </cell>
          <cell r="B2248" t="str">
            <v>Consumption of consumables and stores</v>
          </cell>
          <cell r="C2248" t="str">
            <v>INR</v>
          </cell>
          <cell r="D2248" t="str">
            <v>EXPENSES</v>
          </cell>
          <cell r="E2248" t="str">
            <v>INCOME STATEMENT</v>
          </cell>
          <cell r="F2248" t="str">
            <v/>
          </cell>
          <cell r="G2248" t="str">
            <v/>
          </cell>
          <cell r="H2248" t="str">
            <v>EXPENDITURE</v>
          </cell>
          <cell r="I2248" t="str">
            <v>OTHER EXPENSES</v>
          </cell>
          <cell r="J2248" t="str">
            <v>MISCELLANEOUS EXPENSES</v>
          </cell>
        </row>
        <row r="2249">
          <cell r="A2249" t="str">
            <v>X521034</v>
          </cell>
          <cell r="B2249" t="str">
            <v>Uniform Charges A/C</v>
          </cell>
          <cell r="C2249" t="str">
            <v>INR</v>
          </cell>
          <cell r="D2249" t="str">
            <v>EXPENSES</v>
          </cell>
          <cell r="E2249" t="str">
            <v>INCOME STATEMENT</v>
          </cell>
          <cell r="F2249" t="str">
            <v/>
          </cell>
          <cell r="G2249" t="str">
            <v/>
          </cell>
          <cell r="H2249" t="str">
            <v>EXPENDITURE</v>
          </cell>
          <cell r="I2249" t="str">
            <v>OTHER EXPENSES</v>
          </cell>
          <cell r="J2249" t="str">
            <v>MISCELLANEOUS EXPENSES</v>
          </cell>
        </row>
        <row r="2250">
          <cell r="A2250" t="str">
            <v>X521035</v>
          </cell>
          <cell r="B2250" t="str">
            <v>Guest House Expenses</v>
          </cell>
          <cell r="C2250" t="str">
            <v>INR</v>
          </cell>
          <cell r="D2250" t="str">
            <v>EXPENSES</v>
          </cell>
          <cell r="E2250" t="str">
            <v>INCOME STATEMENT</v>
          </cell>
          <cell r="F2250" t="str">
            <v/>
          </cell>
          <cell r="G2250" t="str">
            <v/>
          </cell>
          <cell r="H2250" t="str">
            <v>EXPENDITURE</v>
          </cell>
          <cell r="I2250" t="str">
            <v>OTHER EXPENSES</v>
          </cell>
          <cell r="J2250" t="str">
            <v>MISCELLANEOUS EXPENSES</v>
          </cell>
        </row>
        <row r="2251">
          <cell r="A2251" t="str">
            <v>X521036</v>
          </cell>
          <cell r="B2251" t="str">
            <v>Common Pool/ Inter Unit Expenses</v>
          </cell>
          <cell r="C2251" t="str">
            <v>INR</v>
          </cell>
          <cell r="D2251" t="str">
            <v>EXPENSES</v>
          </cell>
          <cell r="E2251" t="str">
            <v>INCOME STATEMENT</v>
          </cell>
          <cell r="F2251" t="str">
            <v/>
          </cell>
          <cell r="G2251" t="str">
            <v/>
          </cell>
          <cell r="H2251" t="str">
            <v>EXPENDITURE</v>
          </cell>
          <cell r="I2251" t="str">
            <v>OTHER EXPENSES</v>
          </cell>
          <cell r="J2251" t="str">
            <v>MISCELLANEOUS EXPENSES</v>
          </cell>
        </row>
        <row r="2252">
          <cell r="A2252" t="str">
            <v>X521037</v>
          </cell>
          <cell r="B2252" t="str">
            <v>Rebate</v>
          </cell>
          <cell r="C2252" t="str">
            <v>INR</v>
          </cell>
          <cell r="D2252" t="str">
            <v>EXPENSES</v>
          </cell>
          <cell r="E2252" t="str">
            <v>INCOME STATEMENT</v>
          </cell>
          <cell r="F2252" t="str">
            <v/>
          </cell>
          <cell r="G2252" t="str">
            <v/>
          </cell>
          <cell r="H2252" t="str">
            <v>EXPENDITURE</v>
          </cell>
          <cell r="I2252" t="str">
            <v>OTHER EXPENSES</v>
          </cell>
          <cell r="J2252" t="str">
            <v>MISCELLANEOUS EXPENSES</v>
          </cell>
        </row>
        <row r="2253">
          <cell r="A2253" t="str">
            <v>X521038</v>
          </cell>
          <cell r="B2253" t="str">
            <v>Power Back Up Expenses</v>
          </cell>
          <cell r="C2253" t="str">
            <v>INR</v>
          </cell>
          <cell r="D2253" t="str">
            <v>EXPENSES</v>
          </cell>
          <cell r="E2253" t="str">
            <v>INCOME STATEMENT</v>
          </cell>
          <cell r="F2253" t="str">
            <v/>
          </cell>
          <cell r="G2253" t="str">
            <v/>
          </cell>
          <cell r="H2253" t="str">
            <v>EXPENDITURE</v>
          </cell>
          <cell r="I2253" t="str">
            <v>OTHER EXPENSES</v>
          </cell>
          <cell r="J2253" t="str">
            <v>MISCELLANEOUS EXPENSES</v>
          </cell>
        </row>
        <row r="2254">
          <cell r="A2254" t="str">
            <v>X521039</v>
          </cell>
          <cell r="B2254" t="str">
            <v>Sale Tax</v>
          </cell>
          <cell r="C2254" t="str">
            <v>INR</v>
          </cell>
          <cell r="D2254" t="str">
            <v>EXPENSES</v>
          </cell>
          <cell r="E2254" t="str">
            <v>INCOME STATEMENT</v>
          </cell>
          <cell r="F2254" t="str">
            <v/>
          </cell>
          <cell r="G2254" t="str">
            <v/>
          </cell>
          <cell r="H2254" t="str">
            <v>EXPENDITURE</v>
          </cell>
          <cell r="I2254" t="str">
            <v>OTHER EXPENSES</v>
          </cell>
          <cell r="J2254" t="str">
            <v>MISCELLANEOUS EXPENSES</v>
          </cell>
        </row>
        <row r="2255">
          <cell r="A2255" t="str">
            <v>X521040</v>
          </cell>
          <cell r="B2255" t="str">
            <v>Service Tax</v>
          </cell>
          <cell r="C2255" t="str">
            <v>INR</v>
          </cell>
          <cell r="D2255" t="str">
            <v>EXPENSES</v>
          </cell>
          <cell r="E2255" t="str">
            <v>INCOME STATEMENT</v>
          </cell>
          <cell r="F2255" t="str">
            <v/>
          </cell>
          <cell r="G2255" t="str">
            <v/>
          </cell>
          <cell r="H2255" t="str">
            <v>EXPENDITURE</v>
          </cell>
          <cell r="I2255" t="str">
            <v>OTHER EXPENSES</v>
          </cell>
          <cell r="J2255" t="str">
            <v>MISCELLANEOUS EXPENSES</v>
          </cell>
        </row>
        <row r="2256">
          <cell r="A2256" t="str">
            <v>X521041</v>
          </cell>
          <cell r="B2256" t="str">
            <v>Service Tax - Freight</v>
          </cell>
          <cell r="C2256" t="str">
            <v>INR</v>
          </cell>
          <cell r="D2256" t="str">
            <v>EXPENSES</v>
          </cell>
          <cell r="E2256" t="str">
            <v>INCOME STATEMENT</v>
          </cell>
          <cell r="F2256" t="str">
            <v/>
          </cell>
          <cell r="G2256" t="str">
            <v/>
          </cell>
          <cell r="H2256" t="str">
            <v>EXPENDITURE</v>
          </cell>
          <cell r="I2256" t="str">
            <v>OTHER EXPENSES</v>
          </cell>
          <cell r="J2256" t="str">
            <v>MISCELLANEOUS EXPENSES</v>
          </cell>
        </row>
        <row r="2257">
          <cell r="A2257" t="str">
            <v>X521042</v>
          </cell>
          <cell r="B2257" t="str">
            <v>Service Tax - C &amp; F</v>
          </cell>
          <cell r="C2257" t="str">
            <v>INR</v>
          </cell>
          <cell r="D2257" t="str">
            <v>EXPENSES</v>
          </cell>
          <cell r="E2257" t="str">
            <v>INCOME STATEMENT</v>
          </cell>
          <cell r="F2257" t="str">
            <v/>
          </cell>
          <cell r="G2257" t="str">
            <v/>
          </cell>
          <cell r="H2257" t="str">
            <v>EXPENDITURE</v>
          </cell>
          <cell r="I2257" t="str">
            <v>OTHER EXPENSES</v>
          </cell>
          <cell r="J2257" t="str">
            <v>MISCELLANEOUS EXPENSES</v>
          </cell>
        </row>
        <row r="2258">
          <cell r="A2258" t="str">
            <v>X521043</v>
          </cell>
          <cell r="B2258" t="str">
            <v>Transport Tax</v>
          </cell>
          <cell r="C2258" t="str">
            <v>INR</v>
          </cell>
          <cell r="D2258" t="str">
            <v>EXPENSES</v>
          </cell>
          <cell r="E2258" t="str">
            <v>INCOME STATEMENT</v>
          </cell>
          <cell r="F2258" t="str">
            <v/>
          </cell>
          <cell r="G2258" t="str">
            <v/>
          </cell>
          <cell r="H2258" t="str">
            <v>EXPENDITURE</v>
          </cell>
          <cell r="I2258" t="str">
            <v>OTHER EXPENSES</v>
          </cell>
          <cell r="J2258" t="str">
            <v>MISCELLANEOUS EXPENSES</v>
          </cell>
        </row>
        <row r="2259">
          <cell r="A2259" t="str">
            <v>X521044</v>
          </cell>
          <cell r="B2259" t="str">
            <v>Stock Adjustment</v>
          </cell>
          <cell r="C2259" t="str">
            <v>INR</v>
          </cell>
          <cell r="D2259" t="str">
            <v>EXPENSES</v>
          </cell>
          <cell r="E2259" t="str">
            <v>INCOME STATEMENT</v>
          </cell>
          <cell r="F2259" t="str">
            <v/>
          </cell>
          <cell r="G2259" t="str">
            <v/>
          </cell>
          <cell r="H2259" t="str">
            <v>EXPENDITURE</v>
          </cell>
          <cell r="I2259" t="str">
            <v>OTHER EXPENSES</v>
          </cell>
          <cell r="J2259" t="str">
            <v>MISCELLANEOUS EXPENSES</v>
          </cell>
        </row>
        <row r="2260">
          <cell r="A2260" t="str">
            <v>X521045</v>
          </cell>
          <cell r="B2260" t="str">
            <v>Purchase Price Vairance</v>
          </cell>
          <cell r="C2260" t="str">
            <v>INR</v>
          </cell>
          <cell r="D2260" t="str">
            <v>EXPENSES</v>
          </cell>
          <cell r="E2260" t="str">
            <v>INCOME STATEMENT</v>
          </cell>
          <cell r="F2260" t="str">
            <v/>
          </cell>
          <cell r="G2260" t="str">
            <v/>
          </cell>
          <cell r="H2260" t="str">
            <v>EXPENDITURE</v>
          </cell>
          <cell r="I2260" t="str">
            <v>OTHER EXPENSES</v>
          </cell>
          <cell r="J2260" t="str">
            <v>MISCELLANEOUS EXPENSES</v>
          </cell>
        </row>
        <row r="2261">
          <cell r="A2261" t="str">
            <v>X521046</v>
          </cell>
          <cell r="B2261" t="str">
            <v>Hire Charges - Photocopier</v>
          </cell>
          <cell r="C2261" t="str">
            <v>INR</v>
          </cell>
          <cell r="D2261" t="str">
            <v>EXPENSES</v>
          </cell>
          <cell r="E2261" t="str">
            <v>INCOME STATEMENT</v>
          </cell>
          <cell r="F2261" t="str">
            <v/>
          </cell>
          <cell r="G2261" t="str">
            <v/>
          </cell>
          <cell r="H2261" t="str">
            <v>EXPENDITURE</v>
          </cell>
          <cell r="I2261" t="str">
            <v>OTHER EXPENSES</v>
          </cell>
          <cell r="J2261" t="str">
            <v>MISCELLANEOUS EXPENSES</v>
          </cell>
        </row>
        <row r="2262">
          <cell r="A2262" t="str">
            <v>X521047</v>
          </cell>
          <cell r="B2262" t="str">
            <v>Property Tax</v>
          </cell>
          <cell r="C2262" t="str">
            <v>INR</v>
          </cell>
          <cell r="D2262" t="str">
            <v>EXPENSES</v>
          </cell>
          <cell r="E2262" t="str">
            <v>INCOME STATEMENT</v>
          </cell>
          <cell r="F2262" t="str">
            <v/>
          </cell>
          <cell r="G2262" t="str">
            <v/>
          </cell>
          <cell r="H2262" t="str">
            <v>EXPENDITURE</v>
          </cell>
          <cell r="I2262" t="str">
            <v>OTHER EXPENSES</v>
          </cell>
          <cell r="J2262" t="str">
            <v>MISCELLANEOUS EXPENSES</v>
          </cell>
        </row>
        <row r="2263">
          <cell r="A2263" t="str">
            <v>X521048</v>
          </cell>
          <cell r="B2263" t="str">
            <v>Director's Meeting Fees</v>
          </cell>
          <cell r="C2263" t="str">
            <v>INR</v>
          </cell>
          <cell r="D2263" t="str">
            <v>EXPENSES</v>
          </cell>
          <cell r="E2263" t="str">
            <v>INCOME STATEMENT</v>
          </cell>
          <cell r="F2263" t="str">
            <v/>
          </cell>
          <cell r="G2263" t="str">
            <v/>
          </cell>
          <cell r="H2263" t="str">
            <v>EXPENDITURE</v>
          </cell>
          <cell r="I2263" t="str">
            <v>OTHER EXPENSES</v>
          </cell>
          <cell r="J2263" t="str">
            <v>MISCELLANEOUS EXPENSES</v>
          </cell>
        </row>
        <row r="2264">
          <cell r="A2264" t="str">
            <v>X521049</v>
          </cell>
          <cell r="B2264" t="str">
            <v>Reimbursement of Expenses (DCPC)</v>
          </cell>
          <cell r="C2264" t="str">
            <v>INR</v>
          </cell>
          <cell r="D2264" t="str">
            <v>EXPENSES</v>
          </cell>
          <cell r="E2264" t="str">
            <v>INCOME STATEMENT</v>
          </cell>
          <cell r="F2264" t="str">
            <v/>
          </cell>
          <cell r="G2264" t="str">
            <v/>
          </cell>
          <cell r="H2264" t="str">
            <v>EXPENDITURE</v>
          </cell>
          <cell r="I2264" t="str">
            <v>OTHER EXPENSES</v>
          </cell>
          <cell r="J2264" t="str">
            <v>MISCELLANEOUS EXPENSES</v>
          </cell>
        </row>
        <row r="2265">
          <cell r="A2265" t="str">
            <v>X521050</v>
          </cell>
          <cell r="B2265" t="str">
            <v>Hire Charges- Air Conditioners</v>
          </cell>
          <cell r="C2265" t="str">
            <v>INR</v>
          </cell>
          <cell r="D2265" t="str">
            <v>EXPENSES</v>
          </cell>
          <cell r="E2265" t="str">
            <v>INCOME STATEMENT</v>
          </cell>
          <cell r="F2265" t="str">
            <v/>
          </cell>
          <cell r="G2265" t="str">
            <v/>
          </cell>
          <cell r="H2265" t="str">
            <v>EXPENDITURE</v>
          </cell>
          <cell r="I2265" t="str">
            <v>OTHER EXPENSES</v>
          </cell>
          <cell r="J2265" t="str">
            <v>MISCELLANEOUS EXPENSES</v>
          </cell>
        </row>
        <row r="2266">
          <cell r="A2266" t="str">
            <v>X521051</v>
          </cell>
          <cell r="B2266" t="str">
            <v>Office General Expenses</v>
          </cell>
          <cell r="C2266" t="str">
            <v>INR</v>
          </cell>
          <cell r="D2266" t="str">
            <v>EXPENSES</v>
          </cell>
          <cell r="E2266" t="str">
            <v>INCOME STATEMENT</v>
          </cell>
          <cell r="F2266" t="str">
            <v/>
          </cell>
          <cell r="G2266" t="str">
            <v/>
          </cell>
          <cell r="H2266" t="str">
            <v>EXPENDITURE</v>
          </cell>
          <cell r="I2266" t="str">
            <v>OTHER EXPENSES</v>
          </cell>
          <cell r="J2266" t="str">
            <v>MISCELLANEOUS EXPENSES</v>
          </cell>
        </row>
        <row r="2267">
          <cell r="A2267" t="str">
            <v>X521052</v>
          </cell>
          <cell r="B2267" t="str">
            <v>Period Inspection Charges</v>
          </cell>
          <cell r="C2267" t="str">
            <v>INR</v>
          </cell>
          <cell r="D2267" t="str">
            <v>EXPENSES</v>
          </cell>
          <cell r="E2267" t="str">
            <v>INCOME STATEMENT</v>
          </cell>
          <cell r="F2267" t="str">
            <v/>
          </cell>
          <cell r="G2267" t="str">
            <v/>
          </cell>
          <cell r="H2267" t="str">
            <v>EXPENDITURE</v>
          </cell>
          <cell r="I2267" t="str">
            <v>OTHER EXPENSES</v>
          </cell>
          <cell r="J2267" t="str">
            <v>MISCELLANEOUS EXPENSES</v>
          </cell>
        </row>
        <row r="2268">
          <cell r="A2268" t="str">
            <v>X521053</v>
          </cell>
          <cell r="B2268" t="str">
            <v>House Rent Percentage</v>
          </cell>
          <cell r="C2268" t="str">
            <v>INR</v>
          </cell>
          <cell r="D2268" t="str">
            <v>EXPENSES</v>
          </cell>
          <cell r="E2268" t="str">
            <v>INCOME STATEMENT</v>
          </cell>
          <cell r="F2268" t="str">
            <v/>
          </cell>
          <cell r="G2268" t="str">
            <v/>
          </cell>
          <cell r="H2268" t="str">
            <v>EXPENDITURE</v>
          </cell>
          <cell r="I2268" t="str">
            <v>OTHER EXPENSES</v>
          </cell>
          <cell r="J2268" t="str">
            <v>MISCELLANEOUS EXPENSES</v>
          </cell>
        </row>
        <row r="2269">
          <cell r="A2269" t="str">
            <v>X521054</v>
          </cell>
          <cell r="B2269" t="str">
            <v>VPF Percentage</v>
          </cell>
          <cell r="C2269" t="str">
            <v>INR</v>
          </cell>
          <cell r="D2269" t="str">
            <v>EXPENSES</v>
          </cell>
          <cell r="E2269" t="str">
            <v>INCOME STATEMENT</v>
          </cell>
          <cell r="F2269" t="str">
            <v/>
          </cell>
          <cell r="G2269" t="str">
            <v/>
          </cell>
          <cell r="H2269" t="str">
            <v>EXPENDITURE</v>
          </cell>
          <cell r="I2269" t="str">
            <v>OTHER EXPENSES</v>
          </cell>
          <cell r="J2269" t="str">
            <v>MISCELLANEOUS EXPENSES</v>
          </cell>
        </row>
        <row r="2270">
          <cell r="A2270" t="str">
            <v>X521055</v>
          </cell>
          <cell r="B2270" t="str">
            <v>Notice Period Days</v>
          </cell>
          <cell r="C2270" t="str">
            <v>INR</v>
          </cell>
          <cell r="D2270" t="str">
            <v>EXPENSES</v>
          </cell>
          <cell r="E2270" t="str">
            <v>INCOME STATEMENT</v>
          </cell>
          <cell r="F2270" t="str">
            <v/>
          </cell>
          <cell r="G2270" t="str">
            <v/>
          </cell>
          <cell r="H2270" t="str">
            <v>EXPENDITURE</v>
          </cell>
          <cell r="I2270" t="str">
            <v>OTHER EXPENSES</v>
          </cell>
          <cell r="J2270" t="str">
            <v>MISCELLANEOUS EXPENSES</v>
          </cell>
        </row>
        <row r="2271">
          <cell r="A2271" t="str">
            <v>X521056</v>
          </cell>
          <cell r="B2271" t="str">
            <v>Hire Charges- DG Sets</v>
          </cell>
          <cell r="C2271" t="str">
            <v>INR</v>
          </cell>
          <cell r="D2271" t="str">
            <v>EXPENSES</v>
          </cell>
          <cell r="E2271" t="str">
            <v>INCOME STATEMENT</v>
          </cell>
          <cell r="F2271" t="str">
            <v/>
          </cell>
          <cell r="G2271" t="str">
            <v/>
          </cell>
          <cell r="H2271" t="str">
            <v>EXPENDITURE</v>
          </cell>
          <cell r="I2271" t="str">
            <v>OTHER EXPENSES</v>
          </cell>
          <cell r="J2271" t="str">
            <v>MISCELLANEOUS EXPENSES</v>
          </cell>
        </row>
        <row r="2272">
          <cell r="A2272" t="str">
            <v>X521057</v>
          </cell>
          <cell r="B2272" t="str">
            <v>Scrap Expense</v>
          </cell>
          <cell r="C2272" t="str">
            <v>INR</v>
          </cell>
          <cell r="D2272" t="str">
            <v>EXPENSES</v>
          </cell>
          <cell r="E2272" t="str">
            <v>INCOME STATEMENT</v>
          </cell>
          <cell r="F2272" t="str">
            <v/>
          </cell>
          <cell r="G2272" t="str">
            <v>SCRAP</v>
          </cell>
          <cell r="H2272" t="str">
            <v>EXPENDITURE</v>
          </cell>
          <cell r="I2272" t="str">
            <v>OTHER EXPENSES</v>
          </cell>
          <cell r="J2272" t="str">
            <v>MISCELLANEOUS EXPENSES</v>
          </cell>
        </row>
        <row r="2273">
          <cell r="A2273" t="str">
            <v>X521058</v>
          </cell>
          <cell r="B2273" t="str">
            <v>Provision for Doubtful Debts (Expense)</v>
          </cell>
          <cell r="C2273" t="str">
            <v>INR</v>
          </cell>
          <cell r="D2273" t="str">
            <v>EXPENSES</v>
          </cell>
          <cell r="E2273" t="str">
            <v>INCOME STATEMENT</v>
          </cell>
          <cell r="F2273" t="str">
            <v/>
          </cell>
          <cell r="G2273" t="str">
            <v/>
          </cell>
          <cell r="H2273" t="str">
            <v>EXPENDITURE</v>
          </cell>
          <cell r="I2273" t="str">
            <v>OTHER EXPENSES</v>
          </cell>
          <cell r="J2273" t="str">
            <v>MISCELLANEOUS EXPENSES</v>
          </cell>
        </row>
        <row r="2274">
          <cell r="A2274" t="str">
            <v>X521059</v>
          </cell>
          <cell r="B2274" t="str">
            <v>F&amp;B Consumables</v>
          </cell>
          <cell r="C2274" t="str">
            <v>INR</v>
          </cell>
          <cell r="D2274" t="str">
            <v>EXPENSES</v>
          </cell>
          <cell r="E2274" t="str">
            <v>INCOME STATEMENT</v>
          </cell>
          <cell r="F2274" t="str">
            <v/>
          </cell>
          <cell r="G2274" t="str">
            <v/>
          </cell>
          <cell r="H2274" t="str">
            <v>EXPENDITURE</v>
          </cell>
          <cell r="I2274" t="str">
            <v>OTHER EXPENSES</v>
          </cell>
          <cell r="J2274" t="str">
            <v>MISCELLANEOUS EXPENSES</v>
          </cell>
        </row>
        <row r="2275">
          <cell r="A2275" t="str">
            <v>X521060</v>
          </cell>
          <cell r="B2275" t="str">
            <v>Commission for Tenners</v>
          </cell>
          <cell r="C2275" t="str">
            <v>INR</v>
          </cell>
          <cell r="D2275" t="str">
            <v>EXPENSES</v>
          </cell>
          <cell r="E2275" t="str">
            <v>INCOME STATEMENT</v>
          </cell>
          <cell r="F2275" t="str">
            <v/>
          </cell>
          <cell r="G2275" t="str">
            <v/>
          </cell>
          <cell r="H2275" t="str">
            <v>EXPENDITURE</v>
          </cell>
          <cell r="I2275" t="str">
            <v>OTHER EXPENSES</v>
          </cell>
          <cell r="J2275" t="str">
            <v>MISCELLANEOUS EXPENSES</v>
          </cell>
        </row>
        <row r="2276">
          <cell r="A2276" t="str">
            <v>X521061</v>
          </cell>
          <cell r="B2276" t="str">
            <v>F&amp;B Consumables - Agt. C Form</v>
          </cell>
          <cell r="C2276" t="str">
            <v>INR</v>
          </cell>
          <cell r="D2276" t="str">
            <v>EXPENSES</v>
          </cell>
          <cell r="E2276" t="str">
            <v>INCOME STATEMENT</v>
          </cell>
          <cell r="F2276" t="str">
            <v/>
          </cell>
          <cell r="G2276" t="str">
            <v/>
          </cell>
          <cell r="H2276" t="str">
            <v>EXPENDITURE</v>
          </cell>
          <cell r="I2276" t="str">
            <v>OTHER EXPENSES</v>
          </cell>
          <cell r="J2276" t="str">
            <v>MISCELLANEOUS EXPENSES</v>
          </cell>
        </row>
        <row r="2277">
          <cell r="A2277" t="str">
            <v>X521062</v>
          </cell>
          <cell r="B2277" t="str">
            <v>Conference Expenses</v>
          </cell>
          <cell r="C2277" t="str">
            <v>INR</v>
          </cell>
          <cell r="D2277" t="str">
            <v>EXPENSES</v>
          </cell>
          <cell r="E2277" t="str">
            <v>INCOME STATEMENT</v>
          </cell>
          <cell r="F2277" t="str">
            <v/>
          </cell>
          <cell r="G2277" t="str">
            <v/>
          </cell>
          <cell r="H2277" t="str">
            <v>EXPENDITURE</v>
          </cell>
          <cell r="I2277" t="str">
            <v>OTHER EXPENSES</v>
          </cell>
          <cell r="J2277" t="str">
            <v>MISCELLANEOUS EXPENSES</v>
          </cell>
        </row>
        <row r="2278">
          <cell r="A2278" t="str">
            <v>X521063</v>
          </cell>
          <cell r="B2278" t="str">
            <v>Gifts &amp; Presentations</v>
          </cell>
          <cell r="C2278" t="str">
            <v>INR</v>
          </cell>
          <cell r="D2278" t="str">
            <v>EXPENSES</v>
          </cell>
          <cell r="E2278" t="str">
            <v>INCOME STATEMENT</v>
          </cell>
          <cell r="F2278" t="str">
            <v/>
          </cell>
          <cell r="G2278" t="str">
            <v/>
          </cell>
          <cell r="H2278" t="str">
            <v>EXPENDITURE</v>
          </cell>
          <cell r="I2278" t="str">
            <v>OTHER EXPENSES</v>
          </cell>
          <cell r="J2278" t="str">
            <v>MISCELLANEOUS EXPENSES</v>
          </cell>
        </row>
        <row r="2279">
          <cell r="A2279" t="str">
            <v>X521064</v>
          </cell>
          <cell r="B2279" t="str">
            <v>Online Expense (Credit Cards)</v>
          </cell>
          <cell r="C2279" t="str">
            <v>INR</v>
          </cell>
          <cell r="D2279" t="str">
            <v>EXPENSES</v>
          </cell>
          <cell r="E2279" t="str">
            <v>INCOME STATEMENT</v>
          </cell>
          <cell r="F2279" t="str">
            <v/>
          </cell>
          <cell r="G2279" t="str">
            <v/>
          </cell>
          <cell r="H2279" t="str">
            <v>EXPENDITURE</v>
          </cell>
          <cell r="I2279" t="str">
            <v>OTHER EXPENSES</v>
          </cell>
          <cell r="J2279" t="str">
            <v>MISCELLANEOUS EXPENSES</v>
          </cell>
        </row>
        <row r="2280">
          <cell r="A2280" t="str">
            <v>X521065</v>
          </cell>
          <cell r="B2280" t="str">
            <v>Ticketing Cost</v>
          </cell>
          <cell r="C2280" t="str">
            <v>INR</v>
          </cell>
          <cell r="D2280" t="str">
            <v>EXPENSES</v>
          </cell>
          <cell r="E2280" t="str">
            <v>INCOME STATEMENT</v>
          </cell>
          <cell r="F2280" t="str">
            <v/>
          </cell>
          <cell r="G2280" t="str">
            <v/>
          </cell>
          <cell r="H2280" t="str">
            <v>EXPENDITURE</v>
          </cell>
          <cell r="I2280" t="str">
            <v>OTHER EXPENSES</v>
          </cell>
          <cell r="J2280" t="str">
            <v>MISCELLANEOUS EXPENSES</v>
          </cell>
        </row>
        <row r="2281">
          <cell r="A2281" t="str">
            <v>X521066</v>
          </cell>
          <cell r="B2281" t="str">
            <v>Cinema Licence Fee</v>
          </cell>
          <cell r="C2281" t="str">
            <v>INR</v>
          </cell>
          <cell r="D2281" t="str">
            <v>EXPENSES</v>
          </cell>
          <cell r="E2281" t="str">
            <v>INCOME STATEMENT</v>
          </cell>
          <cell r="F2281" t="str">
            <v/>
          </cell>
          <cell r="G2281" t="str">
            <v/>
          </cell>
          <cell r="H2281" t="str">
            <v>EXPENDITURE</v>
          </cell>
          <cell r="I2281" t="str">
            <v>OTHER EXPENSES</v>
          </cell>
          <cell r="J2281" t="str">
            <v>MISCELLANEOUS EXPENSES</v>
          </cell>
        </row>
        <row r="2282">
          <cell r="A2282" t="str">
            <v>X521067</v>
          </cell>
          <cell r="B2282" t="str">
            <v>Dividend - Preference Shares</v>
          </cell>
          <cell r="C2282" t="str">
            <v>INR</v>
          </cell>
          <cell r="D2282" t="str">
            <v>EXPENSES</v>
          </cell>
          <cell r="E2282" t="str">
            <v>INCOME STATEMENT</v>
          </cell>
          <cell r="F2282" t="str">
            <v/>
          </cell>
          <cell r="G2282" t="str">
            <v/>
          </cell>
          <cell r="H2282" t="str">
            <v>EXPENDITURE</v>
          </cell>
          <cell r="I2282" t="str">
            <v>OTHER EXPENSES</v>
          </cell>
          <cell r="J2282" t="str">
            <v>MISCELLANEOUS EXPENSES</v>
          </cell>
        </row>
        <row r="2283">
          <cell r="A2283" t="str">
            <v>X521068</v>
          </cell>
          <cell r="B2283" t="str">
            <v>EXCHANGE FLUCTUATION RESERVE</v>
          </cell>
          <cell r="C2283" t="str">
            <v>INR</v>
          </cell>
          <cell r="D2283" t="str">
            <v>EXPENSES</v>
          </cell>
          <cell r="E2283" t="str">
            <v>INCOME STATEMENT</v>
          </cell>
          <cell r="F2283" t="str">
            <v/>
          </cell>
          <cell r="G2283" t="str">
            <v/>
          </cell>
          <cell r="H2283" t="str">
            <v>EXPENDITURE</v>
          </cell>
          <cell r="I2283" t="str">
            <v>OTHER EXPENSES</v>
          </cell>
          <cell r="J2283" t="str">
            <v>MISCELLANEOUS EXPENSES</v>
          </cell>
        </row>
        <row r="2284">
          <cell r="A2284" t="str">
            <v>X521069</v>
          </cell>
          <cell r="B2284" t="str">
            <v>SOIL TESTING &amp; DESIGN CONSULT.</v>
          </cell>
          <cell r="C2284" t="str">
            <v>INR</v>
          </cell>
          <cell r="D2284" t="str">
            <v>EXPENSES</v>
          </cell>
          <cell r="E2284" t="str">
            <v>INCOME STATEMENT</v>
          </cell>
          <cell r="F2284" t="str">
            <v/>
          </cell>
          <cell r="G2284" t="str">
            <v/>
          </cell>
          <cell r="H2284" t="str">
            <v>EXPENDITURE</v>
          </cell>
          <cell r="I2284" t="str">
            <v>OTHER EXPENSES</v>
          </cell>
          <cell r="J2284" t="str">
            <v>MISCELLANEOUS EXPENSES</v>
          </cell>
        </row>
        <row r="2285">
          <cell r="A2285" t="str">
            <v>X521070</v>
          </cell>
          <cell r="B2285" t="str">
            <v>DIRECTORS EXPENSES</v>
          </cell>
          <cell r="C2285" t="str">
            <v>INR</v>
          </cell>
          <cell r="D2285" t="str">
            <v>EXPENSES</v>
          </cell>
          <cell r="E2285" t="str">
            <v>INCOME STATEMENT</v>
          </cell>
          <cell r="F2285" t="str">
            <v/>
          </cell>
          <cell r="G2285" t="str">
            <v/>
          </cell>
          <cell r="H2285" t="str">
            <v>EXPENDITURE</v>
          </cell>
          <cell r="I2285" t="str">
            <v>OTHER EXPENSES</v>
          </cell>
          <cell r="J2285" t="str">
            <v>MISCELLANEOUS EXPENSES</v>
          </cell>
        </row>
        <row r="2286">
          <cell r="A2286" t="str">
            <v>X521071</v>
          </cell>
          <cell r="B2286" t="str">
            <v>PERFORMANCE PENALTY</v>
          </cell>
          <cell r="C2286" t="str">
            <v>INR</v>
          </cell>
          <cell r="D2286" t="str">
            <v>EXPENSES</v>
          </cell>
          <cell r="E2286" t="str">
            <v>INCOME STATEMENT</v>
          </cell>
          <cell r="F2286" t="str">
            <v/>
          </cell>
          <cell r="G2286" t="str">
            <v/>
          </cell>
          <cell r="H2286" t="str">
            <v>EXPENDITURE</v>
          </cell>
          <cell r="I2286" t="str">
            <v>OTHER EXPENSES</v>
          </cell>
          <cell r="J2286" t="str">
            <v>MISCELLANEOUS EXPENSES</v>
          </cell>
        </row>
        <row r="2287">
          <cell r="A2287" t="str">
            <v>X521072</v>
          </cell>
          <cell r="B2287" t="str">
            <v>INVESTMENT ALLOWANCE</v>
          </cell>
          <cell r="C2287" t="str">
            <v>INR</v>
          </cell>
          <cell r="D2287" t="str">
            <v>EXPENSES</v>
          </cell>
          <cell r="E2287" t="str">
            <v>INCOME STATEMENT</v>
          </cell>
          <cell r="F2287" t="str">
            <v/>
          </cell>
          <cell r="G2287" t="str">
            <v/>
          </cell>
          <cell r="H2287" t="str">
            <v>EXPENDITURE</v>
          </cell>
          <cell r="I2287" t="str">
            <v>OTHER EXPENSES</v>
          </cell>
          <cell r="J2287" t="str">
            <v>MISCELLANEOUS EXPENSES</v>
          </cell>
        </row>
        <row r="2288">
          <cell r="A2288" t="str">
            <v>X521998</v>
          </cell>
          <cell r="B2288" t="str">
            <v>IB-EXPENSE</v>
          </cell>
          <cell r="C2288" t="str">
            <v>INR</v>
          </cell>
          <cell r="D2288" t="str">
            <v>EXPENSES</v>
          </cell>
          <cell r="E2288" t="str">
            <v>INCOME STATEMENT</v>
          </cell>
          <cell r="F2288" t="str">
            <v/>
          </cell>
          <cell r="G2288" t="str">
            <v/>
          </cell>
          <cell r="H2288" t="str">
            <v>EXPENDITURE</v>
          </cell>
          <cell r="I2288" t="str">
            <v>OTHER EXPENSES</v>
          </cell>
          <cell r="J2288" t="str">
            <v>MISCELLANEOUS EXPENSES</v>
          </cell>
        </row>
        <row r="2289">
          <cell r="A2289" t="str">
            <v>X521999</v>
          </cell>
          <cell r="B2289" t="str">
            <v>Round Off Account</v>
          </cell>
          <cell r="C2289" t="str">
            <v>INR</v>
          </cell>
          <cell r="D2289" t="str">
            <v>EXPENSES</v>
          </cell>
          <cell r="E2289" t="str">
            <v>INCOME STATEMENT</v>
          </cell>
          <cell r="F2289" t="str">
            <v/>
          </cell>
          <cell r="G2289" t="str">
            <v>ROUNDING OFF</v>
          </cell>
          <cell r="H2289" t="str">
            <v>EXPENDITURE</v>
          </cell>
          <cell r="I2289" t="str">
            <v>OTHER EXPENSES</v>
          </cell>
          <cell r="J2289" t="str">
            <v>MISCELLANEOUS EXPENSES</v>
          </cell>
        </row>
        <row r="2290">
          <cell r="A2290" t="str">
            <v>X601001</v>
          </cell>
          <cell r="B2290" t="str">
            <v>Provision for Income Tax- Current Period</v>
          </cell>
          <cell r="C2290" t="str">
            <v>INR</v>
          </cell>
          <cell r="D2290" t="str">
            <v>EXPENSES</v>
          </cell>
          <cell r="E2290" t="str">
            <v>INCOME STATEMENT</v>
          </cell>
          <cell r="F2290" t="str">
            <v/>
          </cell>
          <cell r="G2290" t="str">
            <v/>
          </cell>
          <cell r="H2290" t="str">
            <v>EXPENDITURE</v>
          </cell>
          <cell r="I2290" t="str">
            <v>TAXES</v>
          </cell>
          <cell r="J2290" t="str">
            <v>TAXES</v>
          </cell>
        </row>
        <row r="2291">
          <cell r="A2291" t="str">
            <v>X601002</v>
          </cell>
          <cell r="B2291" t="str">
            <v>Provision for Income Tax- Prior Period</v>
          </cell>
          <cell r="C2291" t="str">
            <v>INR</v>
          </cell>
          <cell r="D2291" t="str">
            <v>EXPENSES</v>
          </cell>
          <cell r="E2291" t="str">
            <v>INCOME STATEMENT</v>
          </cell>
          <cell r="F2291" t="str">
            <v/>
          </cell>
          <cell r="G2291" t="str">
            <v/>
          </cell>
          <cell r="H2291" t="str">
            <v>EXPENDITURE</v>
          </cell>
          <cell r="I2291" t="str">
            <v>TAXES</v>
          </cell>
          <cell r="J2291" t="str">
            <v>TAXES</v>
          </cell>
        </row>
        <row r="2292">
          <cell r="A2292" t="str">
            <v>X601003</v>
          </cell>
          <cell r="B2292" t="str">
            <v>Fringe Benefit Tax</v>
          </cell>
          <cell r="C2292" t="str">
            <v>INR</v>
          </cell>
          <cell r="D2292" t="str">
            <v>EXPENSES</v>
          </cell>
          <cell r="E2292" t="str">
            <v>INCOME STATEMENT</v>
          </cell>
          <cell r="F2292" t="str">
            <v/>
          </cell>
          <cell r="G2292" t="str">
            <v/>
          </cell>
          <cell r="H2292" t="str">
            <v>EXPENDITURE</v>
          </cell>
          <cell r="I2292" t="str">
            <v>TAXES</v>
          </cell>
          <cell r="J2292" t="str">
            <v>TAXES</v>
          </cell>
        </row>
        <row r="2293">
          <cell r="A2293" t="str">
            <v>X601004</v>
          </cell>
          <cell r="B2293" t="str">
            <v>Deferred Tax Expenses</v>
          </cell>
          <cell r="C2293" t="str">
            <v>INR</v>
          </cell>
          <cell r="D2293" t="str">
            <v>EXPENSES</v>
          </cell>
          <cell r="E2293" t="str">
            <v>INCOME STATEMENT</v>
          </cell>
          <cell r="F2293" t="str">
            <v/>
          </cell>
          <cell r="G2293" t="str">
            <v/>
          </cell>
          <cell r="H2293" t="str">
            <v>EXPENDITURE</v>
          </cell>
          <cell r="I2293" t="str">
            <v>TAXES</v>
          </cell>
          <cell r="J2293" t="str">
            <v>TAXES</v>
          </cell>
        </row>
        <row r="2294">
          <cell r="A2294" t="str">
            <v>X601005</v>
          </cell>
          <cell r="B2294" t="str">
            <v>Staff Welfare (FBT)</v>
          </cell>
          <cell r="C2294" t="str">
            <v>INR</v>
          </cell>
          <cell r="D2294" t="str">
            <v>EXPENSES</v>
          </cell>
          <cell r="E2294" t="str">
            <v>INCOME STATEMENT</v>
          </cell>
          <cell r="F2294" t="str">
            <v/>
          </cell>
          <cell r="G2294" t="str">
            <v/>
          </cell>
          <cell r="H2294" t="str">
            <v>EXPENDITURE</v>
          </cell>
          <cell r="I2294" t="str">
            <v>TAXES</v>
          </cell>
          <cell r="J2294" t="str">
            <v>TAXES</v>
          </cell>
        </row>
        <row r="2295">
          <cell r="A2295" t="str">
            <v>X601006</v>
          </cell>
          <cell r="B2295" t="str">
            <v>Entertainment Tax</v>
          </cell>
          <cell r="C2295" t="str">
            <v>INR</v>
          </cell>
          <cell r="D2295" t="str">
            <v>EXPENSES</v>
          </cell>
          <cell r="E2295" t="str">
            <v>INCOME STATEMENT</v>
          </cell>
          <cell r="F2295" t="str">
            <v/>
          </cell>
          <cell r="G2295" t="str">
            <v/>
          </cell>
          <cell r="H2295" t="str">
            <v>EXPENDITURE</v>
          </cell>
          <cell r="I2295" t="str">
            <v>TAXES</v>
          </cell>
          <cell r="J2295" t="str">
            <v>TAXES</v>
          </cell>
        </row>
        <row r="2296">
          <cell r="A2296" t="str">
            <v>X601007</v>
          </cell>
          <cell r="B2296" t="str">
            <v>I N R Charges</v>
          </cell>
          <cell r="C2296" t="str">
            <v>INR</v>
          </cell>
          <cell r="D2296" t="str">
            <v>EXPENSES</v>
          </cell>
          <cell r="E2296" t="str">
            <v>INCOME STATEMENT</v>
          </cell>
          <cell r="F2296" t="str">
            <v/>
          </cell>
          <cell r="G2296" t="str">
            <v/>
          </cell>
          <cell r="H2296" t="str">
            <v>EXPENDITURE</v>
          </cell>
          <cell r="I2296" t="str">
            <v>TAXES</v>
          </cell>
          <cell r="J2296" t="str">
            <v>TAXES</v>
          </cell>
        </row>
        <row r="2297">
          <cell r="A2297" t="str">
            <v>X601008</v>
          </cell>
          <cell r="B2297" t="str">
            <v>Dividend Distribution Tax</v>
          </cell>
          <cell r="C2297" t="str">
            <v>INR</v>
          </cell>
          <cell r="D2297" t="str">
            <v>EXPENSES</v>
          </cell>
          <cell r="E2297" t="str">
            <v>INCOME STATEMENT</v>
          </cell>
          <cell r="F2297" t="str">
            <v/>
          </cell>
          <cell r="G2297" t="str">
            <v/>
          </cell>
          <cell r="H2297" t="str">
            <v>EXPENDITURE</v>
          </cell>
          <cell r="I2297" t="str">
            <v>TAXES</v>
          </cell>
          <cell r="J2297" t="str">
            <v>TAXES</v>
          </cell>
        </row>
        <row r="2298">
          <cell r="A2298" t="str">
            <v>X701001</v>
          </cell>
          <cell r="B2298" t="str">
            <v>Amortisation- Land- Lease Hold</v>
          </cell>
          <cell r="C2298" t="str">
            <v>INR</v>
          </cell>
          <cell r="D2298" t="str">
            <v>EXPENSES</v>
          </cell>
          <cell r="E2298" t="str">
            <v>INCOME STATEMENT</v>
          </cell>
          <cell r="F2298" t="str">
            <v/>
          </cell>
          <cell r="G2298" t="str">
            <v/>
          </cell>
          <cell r="H2298" t="str">
            <v>EXPENDITURE</v>
          </cell>
          <cell r="I2298" t="str">
            <v>DEPRECIATION</v>
          </cell>
          <cell r="J2298" t="str">
            <v>DEPRECIATION</v>
          </cell>
        </row>
        <row r="2299">
          <cell r="A2299" t="str">
            <v>X701002</v>
          </cell>
          <cell r="B2299" t="str">
            <v>Depreciation- Buildings</v>
          </cell>
          <cell r="C2299" t="str">
            <v>INR</v>
          </cell>
          <cell r="D2299" t="str">
            <v>EXPENSES</v>
          </cell>
          <cell r="E2299" t="str">
            <v>INCOME STATEMENT</v>
          </cell>
          <cell r="F2299" t="str">
            <v/>
          </cell>
          <cell r="G2299" t="str">
            <v/>
          </cell>
          <cell r="H2299" t="str">
            <v>EXPENDITURE</v>
          </cell>
          <cell r="I2299" t="str">
            <v>DEPRECIATION</v>
          </cell>
          <cell r="J2299" t="str">
            <v>DEPRECIATION</v>
          </cell>
        </row>
        <row r="2300">
          <cell r="A2300" t="str">
            <v>X701003</v>
          </cell>
          <cell r="B2300" t="str">
            <v>Depreciation- Plant &amp; Machinery</v>
          </cell>
          <cell r="C2300" t="str">
            <v>INR</v>
          </cell>
          <cell r="D2300" t="str">
            <v>EXPENSES</v>
          </cell>
          <cell r="E2300" t="str">
            <v>INCOME STATEMENT</v>
          </cell>
          <cell r="F2300" t="str">
            <v>DEPRECIATION A/C</v>
          </cell>
          <cell r="G2300" t="str">
            <v/>
          </cell>
          <cell r="H2300" t="str">
            <v>EXPENDITURE</v>
          </cell>
          <cell r="I2300" t="str">
            <v>DEPRECIATION</v>
          </cell>
          <cell r="J2300" t="str">
            <v>DEPRECIATION</v>
          </cell>
        </row>
        <row r="2301">
          <cell r="A2301" t="str">
            <v>X701004</v>
          </cell>
          <cell r="B2301" t="str">
            <v>Depreciation- Air Conditions</v>
          </cell>
          <cell r="C2301" t="str">
            <v>INR</v>
          </cell>
          <cell r="D2301" t="str">
            <v>EXPENSES</v>
          </cell>
          <cell r="E2301" t="str">
            <v>INCOME STATEMENT</v>
          </cell>
          <cell r="F2301" t="str">
            <v/>
          </cell>
          <cell r="G2301" t="str">
            <v/>
          </cell>
          <cell r="H2301" t="str">
            <v>EXPENDITURE</v>
          </cell>
          <cell r="I2301" t="str">
            <v>DEPRECIATION</v>
          </cell>
          <cell r="J2301" t="str">
            <v>DEPRECIATION</v>
          </cell>
        </row>
        <row r="2302">
          <cell r="A2302" t="str">
            <v>X701005</v>
          </cell>
          <cell r="B2302" t="str">
            <v>Depreciation- Office Equipments</v>
          </cell>
          <cell r="C2302" t="str">
            <v>INR</v>
          </cell>
          <cell r="D2302" t="str">
            <v>EXPENSES</v>
          </cell>
          <cell r="E2302" t="str">
            <v>INCOME STATEMENT</v>
          </cell>
          <cell r="F2302" t="str">
            <v/>
          </cell>
          <cell r="G2302" t="str">
            <v/>
          </cell>
          <cell r="H2302" t="str">
            <v>EXPENDITURE</v>
          </cell>
          <cell r="I2302" t="str">
            <v>DEPRECIATION</v>
          </cell>
          <cell r="J2302" t="str">
            <v>DEPRECIATION</v>
          </cell>
        </row>
        <row r="2303">
          <cell r="A2303" t="str">
            <v>X701006</v>
          </cell>
          <cell r="B2303" t="str">
            <v>Depreciation- Computers &amp; EDP Hardwares</v>
          </cell>
          <cell r="C2303" t="str">
            <v>INR</v>
          </cell>
          <cell r="D2303" t="str">
            <v>EXPENSES</v>
          </cell>
          <cell r="E2303" t="str">
            <v>INCOME STATEMENT</v>
          </cell>
          <cell r="F2303" t="str">
            <v>DEPRECIATION A/C</v>
          </cell>
          <cell r="G2303" t="str">
            <v/>
          </cell>
          <cell r="H2303" t="str">
            <v>EXPENDITURE</v>
          </cell>
          <cell r="I2303" t="str">
            <v>DEPRECIATION</v>
          </cell>
          <cell r="J2303" t="str">
            <v>DEPRECIATION</v>
          </cell>
        </row>
        <row r="2304">
          <cell r="A2304" t="str">
            <v>X701007</v>
          </cell>
          <cell r="B2304" t="str">
            <v>Depreciation- Networking And Wan Setup</v>
          </cell>
          <cell r="C2304" t="str">
            <v>INR</v>
          </cell>
          <cell r="D2304" t="str">
            <v>EXPENSES</v>
          </cell>
          <cell r="E2304" t="str">
            <v>INCOME STATEMENT</v>
          </cell>
          <cell r="F2304" t="str">
            <v/>
          </cell>
          <cell r="G2304" t="str">
            <v/>
          </cell>
          <cell r="H2304" t="str">
            <v>EXPENDITURE</v>
          </cell>
          <cell r="I2304" t="str">
            <v>DEPRECIATION</v>
          </cell>
          <cell r="J2304" t="str">
            <v>DEPRECIATION</v>
          </cell>
        </row>
        <row r="2305">
          <cell r="A2305" t="str">
            <v>X701008</v>
          </cell>
          <cell r="B2305" t="str">
            <v>Depreciation- Software</v>
          </cell>
          <cell r="C2305" t="str">
            <v>INR</v>
          </cell>
          <cell r="D2305" t="str">
            <v>EXPENSES</v>
          </cell>
          <cell r="E2305" t="str">
            <v>INCOME STATEMENT</v>
          </cell>
          <cell r="F2305" t="str">
            <v/>
          </cell>
          <cell r="G2305" t="str">
            <v/>
          </cell>
          <cell r="H2305" t="str">
            <v>EXPENDITURE</v>
          </cell>
          <cell r="I2305" t="str">
            <v>DEPRECIATION</v>
          </cell>
          <cell r="J2305" t="str">
            <v>DEPRECIATION</v>
          </cell>
        </row>
        <row r="2306">
          <cell r="A2306" t="str">
            <v>X701009</v>
          </cell>
          <cell r="B2306" t="str">
            <v>Depreciation- Furniture And Fixtures</v>
          </cell>
          <cell r="C2306" t="str">
            <v>INR</v>
          </cell>
          <cell r="D2306" t="str">
            <v>EXPENSES</v>
          </cell>
          <cell r="E2306" t="str">
            <v>INCOME STATEMENT</v>
          </cell>
          <cell r="F2306" t="str">
            <v>DEPRECIATION A/C</v>
          </cell>
          <cell r="G2306" t="str">
            <v/>
          </cell>
          <cell r="H2306" t="str">
            <v>EXPENDITURE</v>
          </cell>
          <cell r="I2306" t="str">
            <v>DEPRECIATION</v>
          </cell>
          <cell r="J2306" t="str">
            <v>DEPRECIATION</v>
          </cell>
        </row>
        <row r="2307">
          <cell r="A2307" t="str">
            <v>X701010</v>
          </cell>
          <cell r="B2307" t="str">
            <v>Depreciation- Vehicles</v>
          </cell>
          <cell r="C2307" t="str">
            <v>INR</v>
          </cell>
          <cell r="D2307" t="str">
            <v>EXPENSES</v>
          </cell>
          <cell r="E2307" t="str">
            <v>INCOME STATEMENT</v>
          </cell>
          <cell r="F2307" t="str">
            <v>DEPRECIATION A/C</v>
          </cell>
          <cell r="G2307" t="str">
            <v/>
          </cell>
          <cell r="H2307" t="str">
            <v>EXPENDITURE</v>
          </cell>
          <cell r="I2307" t="str">
            <v>DEPRECIATION</v>
          </cell>
          <cell r="J2307" t="str">
            <v>DEPRECIATION</v>
          </cell>
        </row>
        <row r="2308">
          <cell r="A2308" t="str">
            <v>X701011</v>
          </cell>
          <cell r="B2308" t="str">
            <v>Depreciation- Air Craft</v>
          </cell>
          <cell r="C2308" t="str">
            <v>INR</v>
          </cell>
          <cell r="D2308" t="str">
            <v>EXPENSES</v>
          </cell>
          <cell r="E2308" t="str">
            <v>INCOME STATEMENT</v>
          </cell>
          <cell r="F2308" t="str">
            <v/>
          </cell>
          <cell r="G2308" t="str">
            <v/>
          </cell>
          <cell r="H2308" t="str">
            <v>EXPENDITURE</v>
          </cell>
          <cell r="I2308" t="str">
            <v>DEPRECIATION</v>
          </cell>
          <cell r="J2308" t="str">
            <v>DEPRECIATION</v>
          </cell>
        </row>
        <row r="2309">
          <cell r="A2309" t="str">
            <v>X701012</v>
          </cell>
          <cell r="B2309" t="str">
            <v>Depreciation- Stock Properties</v>
          </cell>
          <cell r="C2309" t="str">
            <v>INR</v>
          </cell>
          <cell r="D2309" t="str">
            <v>EXPENSES</v>
          </cell>
          <cell r="E2309" t="str">
            <v>INCOME STATEMENT</v>
          </cell>
          <cell r="F2309" t="str">
            <v/>
          </cell>
          <cell r="G2309" t="str">
            <v/>
          </cell>
          <cell r="H2309" t="str">
            <v>EXPENDITURE</v>
          </cell>
          <cell r="I2309" t="str">
            <v>DEPRECIATION</v>
          </cell>
          <cell r="J2309" t="str">
            <v>DEPRECIATION</v>
          </cell>
        </row>
        <row r="2310">
          <cell r="A2310" t="str">
            <v>X701013</v>
          </cell>
          <cell r="B2310" t="str">
            <v>Depreciation-Others</v>
          </cell>
          <cell r="C2310" t="str">
            <v>INR</v>
          </cell>
          <cell r="D2310" t="str">
            <v>EXPENSES</v>
          </cell>
          <cell r="E2310" t="str">
            <v>INCOME STATEMENT</v>
          </cell>
          <cell r="F2310" t="str">
            <v/>
          </cell>
          <cell r="G2310" t="str">
            <v/>
          </cell>
          <cell r="H2310" t="str">
            <v>EXPENDITURE</v>
          </cell>
          <cell r="I2310" t="str">
            <v>DEPRECIATION</v>
          </cell>
          <cell r="J2310" t="str">
            <v>DEPRECIATION</v>
          </cell>
        </row>
      </sheetData>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GL_SL-ACC CODE MATRIX"/>
      <sheetName val="GL-ACCOUNT CODE MAPPING"/>
      <sheetName val="coa_ramco_168"/>
      <sheetName val="RAMCO COA 8-FEB-2008"/>
    </sheetNames>
    <sheetDataSet>
      <sheetData sheetId="0"/>
      <sheetData sheetId="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rade discount"/>
      <sheetName val="DETAILS"/>
      <sheetName val="BP&amp;L2-3"/>
      <sheetName val="PROD-SLS"/>
      <sheetName val="MWISEP&amp;L"/>
      <sheetName val="Equipment List"/>
      <sheetName val="DPT-PW"/>
      <sheetName val="Sheet1"/>
      <sheetName val="Account"/>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Plant"/>
      <sheetName val="Staff"/>
      <sheetName val="Labour"/>
    </sheetNames>
    <sheetDataSet>
      <sheetData sheetId="0"/>
      <sheetData sheetId="1"/>
      <sheetData sheetId="2">
        <row r="3">
          <cell r="C3" t="str">
            <v>ref</v>
          </cell>
        </row>
        <row r="6">
          <cell r="C6" t="str">
            <v>C</v>
          </cell>
        </row>
        <row r="7">
          <cell r="C7" t="str">
            <v>SF</v>
          </cell>
        </row>
        <row r="8">
          <cell r="C8" t="str">
            <v>L</v>
          </cell>
        </row>
        <row r="9">
          <cell r="C9" t="str">
            <v>C</v>
          </cell>
        </row>
        <row r="10">
          <cell r="C10" t="str">
            <v>L</v>
          </cell>
        </row>
        <row r="11">
          <cell r="C11" t="str">
            <v>C</v>
          </cell>
        </row>
        <row r="12">
          <cell r="C12" t="str">
            <v>Bm</v>
          </cell>
        </row>
        <row r="13">
          <cell r="C13" t="str">
            <v>W</v>
          </cell>
        </row>
        <row r="14">
          <cell r="C14" t="str">
            <v>SF</v>
          </cell>
        </row>
        <row r="15">
          <cell r="C15" t="str">
            <v>C</v>
          </cell>
        </row>
        <row r="18">
          <cell r="C18" t="str">
            <v>C</v>
          </cell>
        </row>
        <row r="19">
          <cell r="C19" t="str">
            <v>SF</v>
          </cell>
        </row>
        <row r="20">
          <cell r="C20" t="str">
            <v>L</v>
          </cell>
        </row>
        <row r="21">
          <cell r="C21" t="str">
            <v>C</v>
          </cell>
        </row>
        <row r="22">
          <cell r="C22" t="str">
            <v>L</v>
          </cell>
        </row>
        <row r="23">
          <cell r="C23" t="str">
            <v>C</v>
          </cell>
        </row>
        <row r="24">
          <cell r="C24" t="str">
            <v>Bm</v>
          </cell>
        </row>
        <row r="25">
          <cell r="C25" t="str">
            <v>Sc</v>
          </cell>
        </row>
        <row r="26">
          <cell r="C26" t="str">
            <v>SF</v>
          </cell>
        </row>
        <row r="29">
          <cell r="C29" t="str">
            <v>C</v>
          </cell>
        </row>
        <row r="30">
          <cell r="C30" t="str">
            <v>SF</v>
          </cell>
        </row>
        <row r="31">
          <cell r="C31" t="str">
            <v>L</v>
          </cell>
        </row>
        <row r="32">
          <cell r="C32" t="str">
            <v>C</v>
          </cell>
        </row>
        <row r="33">
          <cell r="C33" t="str">
            <v>L</v>
          </cell>
        </row>
        <row r="34">
          <cell r="C34" t="str">
            <v>C</v>
          </cell>
        </row>
        <row r="35">
          <cell r="C35" t="str">
            <v>Bm</v>
          </cell>
        </row>
        <row r="36">
          <cell r="C36" t="str">
            <v>Sc</v>
          </cell>
        </row>
        <row r="37">
          <cell r="C37" t="str">
            <v>Ch</v>
          </cell>
        </row>
        <row r="38">
          <cell r="C38" t="str">
            <v>L</v>
          </cell>
        </row>
        <row r="39">
          <cell r="C39" t="str">
            <v>C</v>
          </cell>
        </row>
        <row r="40">
          <cell r="C40" t="str">
            <v>CF</v>
          </cell>
        </row>
        <row r="41">
          <cell r="C41" t="str">
            <v>W</v>
          </cell>
        </row>
        <row r="42">
          <cell r="C42" t="str">
            <v>SF</v>
          </cell>
        </row>
        <row r="56">
          <cell r="C56" t="str">
            <v>Check</v>
          </cell>
        </row>
      </sheetData>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Form"/>
      <sheetName val="Parameters"/>
    </sheetNames>
    <sheetDataSet>
      <sheetData sheetId="0"/>
      <sheetData sheetId="1">
        <row r="2">
          <cell r="C2" t="str">
            <v>Jan</v>
          </cell>
          <cell r="D2" t="str">
            <v>Inter Company for SBU_EU</v>
          </cell>
        </row>
        <row r="3">
          <cell r="C3" t="str">
            <v>Feb</v>
          </cell>
          <cell r="D3" t="str">
            <v>PLIVA HRVATSKA D.O.O_721</v>
          </cell>
        </row>
        <row r="4">
          <cell r="C4" t="str">
            <v>Mar</v>
          </cell>
          <cell r="D4" t="str">
            <v>LACHEMA S.R.O._723</v>
          </cell>
        </row>
        <row r="5">
          <cell r="C5" t="str">
            <v>Apr</v>
          </cell>
          <cell r="D5" t="str">
            <v>PLIVA-LACHEMA A.S._724</v>
          </cell>
        </row>
        <row r="6">
          <cell r="C6" t="str">
            <v>May</v>
          </cell>
          <cell r="D6" t="str">
            <v>PLIVA CONSOLIDATED_798</v>
          </cell>
        </row>
        <row r="7">
          <cell r="C7" t="str">
            <v>Jun</v>
          </cell>
          <cell r="D7" t="str">
            <v>BIOGAL (744)</v>
          </cell>
        </row>
        <row r="8">
          <cell r="C8" t="str">
            <v>Jul</v>
          </cell>
          <cell r="D8" t="str">
            <v>Sicor Societa Italy (204)</v>
          </cell>
        </row>
        <row r="9">
          <cell r="C9" t="str">
            <v>Aug</v>
          </cell>
          <cell r="D9" t="str">
            <v>IVAX Czech E2387 (870)</v>
          </cell>
        </row>
        <row r="10">
          <cell r="C10" t="str">
            <v>Sep</v>
          </cell>
          <cell r="D10" t="str">
            <v>TEVA PFC, Italy (243)</v>
          </cell>
        </row>
        <row r="11">
          <cell r="C11" t="str">
            <v>Oct</v>
          </cell>
          <cell r="D11" t="str">
            <v>Hangzhou Consolidated (Wanma) (134)</v>
          </cell>
        </row>
        <row r="12">
          <cell r="C12" t="str">
            <v>Nov</v>
          </cell>
          <cell r="D12" t="str">
            <v>RDL India (592)</v>
          </cell>
        </row>
        <row r="13">
          <cell r="C13" t="str">
            <v>Dec</v>
          </cell>
          <cell r="D13" t="str">
            <v>ASSIA (04)</v>
          </cell>
        </row>
        <row r="14">
          <cell r="D14" t="str">
            <v>PLANTEX ISRAEL (06)</v>
          </cell>
        </row>
        <row r="15">
          <cell r="D15" t="str">
            <v>ABIC BODED (11)</v>
          </cell>
        </row>
        <row r="16">
          <cell r="D16" t="str">
            <v>Sicor Europe (201)</v>
          </cell>
        </row>
        <row r="17">
          <cell r="D17" t="str">
            <v>Plus Chem SA (226)</v>
          </cell>
        </row>
        <row r="18">
          <cell r="D18" t="str">
            <v>TEVA API INTERNATIONAL SA_249</v>
          </cell>
        </row>
        <row r="19">
          <cell r="D19" t="str">
            <v>PLANTEX CHEMICALS BV (273)</v>
          </cell>
        </row>
        <row r="20">
          <cell r="D20" t="str">
            <v>TEVA PHARMACEUTICALS EUROPE BV (290)</v>
          </cell>
        </row>
        <row r="21">
          <cell r="D21" t="str">
            <v>Genchem (304)</v>
          </cell>
        </row>
        <row r="22">
          <cell r="D22" t="str">
            <v>PLANTEX U.S.A. (374)</v>
          </cell>
        </row>
        <row r="23">
          <cell r="D23" t="str">
            <v>TEVA PHARMA CURACOA NV (390) BU_100_390</v>
          </cell>
        </row>
        <row r="24">
          <cell r="D24" t="str">
            <v>A.P.I.,OUTSIDE OF ISRAEL (100)_T JAPAN INJECTABLE (522)</v>
          </cell>
        </row>
        <row r="25">
          <cell r="D25" t="str">
            <v>Sicor de Mexico (405)</v>
          </cell>
        </row>
        <row r="26">
          <cell r="D26" t="str">
            <v>A.P.I.,OUTSIDE OF ISRAEL (100)_IVAX PR</v>
          </cell>
        </row>
        <row r="27">
          <cell r="D27" t="str">
            <v>A.P.I.,OUTSIDE OF ISRAEL (100)_TEVA - IVAX USA Co (307)</v>
          </cell>
        </row>
        <row r="28">
          <cell r="D28" t="str">
            <v>TEVA</v>
          </cell>
        </row>
      </sheetData>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key"/>
      <sheetName val="Inp"/>
      <sheetName val="sales"/>
      <sheetName val="rm"/>
      <sheetName val="exp"/>
      <sheetName val="tax"/>
      <sheetName val="loans"/>
      <sheetName val="wcap"/>
      <sheetName val="FA"/>
      <sheetName val="P&amp;L"/>
      <sheetName val="cash"/>
      <sheetName val="bal"/>
      <sheetName val="analysis"/>
    </sheetNames>
    <sheetDataSet>
      <sheetData sheetId="0" refreshError="1">
        <row r="1">
          <cell r="A1" t="str">
            <v>Narmada Chematur Petrochemicals Limited</v>
          </cell>
        </row>
      </sheetData>
      <sheetData sheetId="1" refreshError="1">
        <row r="2">
          <cell r="F2">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ConPl"/>
      <sheetName val="PPpl"/>
      <sheetName val="Dtypl"/>
      <sheetName val="Profit"/>
      <sheetName val="Cover"/>
      <sheetName val="Index"/>
      <sheetName val="Highlights"/>
      <sheetName val="Graph"/>
      <sheetName val="Assum"/>
      <sheetName val="Operation"/>
      <sheetName val="Manpower"/>
      <sheetName val="Common"/>
      <sheetName val="GLANCE"/>
      <sheetName val="PMIX"/>
      <sheetName val="PV I"/>
      <sheetName val="PC"/>
      <sheetName val="PV II"/>
      <sheetName val="Cont"/>
      <sheetName val="RMPrice"/>
      <sheetName val="Sheet1"/>
      <sheetName val="ExPrice"/>
      <sheetName val="LoPrice"/>
      <sheetName val="Pack"/>
      <sheetName val="Power"/>
      <sheetName val="Salary"/>
      <sheetName val="Stores"/>
      <sheetName val="AdmnOH"/>
      <sheetName val="Oh"/>
      <sheetName val="Admn"/>
      <sheetName val="Oh (2)"/>
      <sheetName val="Inttwork"/>
      <sheetName val="Loan"/>
      <sheetName val="Expenses"/>
      <sheetName val="phasep&amp;l"/>
      <sheetName val="EXPR(FR)"/>
      <sheetName val="Selling"/>
      <sheetName val="Profit (2)"/>
      <sheetName val="PackRate"/>
      <sheetName val="coa_ramco_168"/>
      <sheetName val="factor sheet"/>
      <sheetName val="Profile"/>
      <sheetName val="Consolidated"/>
      <sheetName val="BRP&amp;L"/>
      <sheetName val="P&amp;LSum"/>
      <sheetName val="Item- Compact"/>
      <sheetName val="WOINVESTBUDGET00-01t1"/>
      <sheetName val="Invest"/>
      <sheetName val="TOC"/>
      <sheetName val="letter"/>
      <sheetName val="BANK TRANSFER"/>
      <sheetName val="Hidden"/>
      <sheetName val="FINAL COST AS ON 16.05.01"/>
      <sheetName val="Tax comp"/>
      <sheetName val="calls"/>
      <sheetName val="DLY Sw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REPORT"/>
      <sheetName val="Running"/>
      <sheetName val="Qty-Day"/>
      <sheetName val="Value- Day"/>
      <sheetName val="Solvents"/>
      <sheetName val="Dead -12"/>
      <sheetName val="Dead -6+6"/>
      <sheetName val="Dead +12"/>
      <sheetName val="Dead -12(L)"/>
      <sheetName val="All Items"/>
      <sheetName val="Name"/>
      <sheetName val="Chart5"/>
      <sheetName val="Stcok-I"/>
      <sheetName val="RM"/>
      <sheetName val="comm (3)"/>
      <sheetName val="CLM"/>
      <sheetName val="AZA"/>
      <sheetName val="hydry"/>
      <sheetName val="RCMH"/>
      <sheetName val="Venila"/>
    </sheetNames>
    <sheetDataSet>
      <sheetData sheetId="0"/>
      <sheetData sheetId="1"/>
      <sheetData sheetId="2" refreshError="1"/>
      <sheetData sheetId="3" refreshError="1"/>
      <sheetData sheetId="4"/>
      <sheetData sheetId="5"/>
      <sheetData sheetId="6"/>
      <sheetData sheetId="7"/>
      <sheetData sheetId="8"/>
      <sheetData sheetId="9">
        <row r="1">
          <cell r="A1" t="str">
            <v>ID</v>
          </cell>
          <cell r="J1" t="str">
            <v>U. Cost- In Dollars</v>
          </cell>
        </row>
        <row r="2">
          <cell r="A2">
            <v>501049</v>
          </cell>
          <cell r="J2">
            <v>0.36299999999999999</v>
          </cell>
        </row>
        <row r="3">
          <cell r="A3">
            <v>502049</v>
          </cell>
          <cell r="J3">
            <v>0.34210000000000002</v>
          </cell>
        </row>
        <row r="4">
          <cell r="A4">
            <v>902177</v>
          </cell>
          <cell r="J4">
            <v>0</v>
          </cell>
        </row>
        <row r="5">
          <cell r="A5" t="str">
            <v>L-004</v>
          </cell>
          <cell r="J5">
            <v>4.4999999999999998E-2</v>
          </cell>
        </row>
        <row r="6">
          <cell r="A6" t="str">
            <v>L-005</v>
          </cell>
          <cell r="J6">
            <v>0.7</v>
          </cell>
        </row>
        <row r="7">
          <cell r="A7" t="str">
            <v>L-006</v>
          </cell>
          <cell r="J7">
            <v>1.0334000000000001</v>
          </cell>
        </row>
        <row r="8">
          <cell r="A8" t="str">
            <v>L-008</v>
          </cell>
          <cell r="J8">
            <v>1.5837000000000001</v>
          </cell>
        </row>
        <row r="9">
          <cell r="A9" t="str">
            <v>L-012</v>
          </cell>
          <cell r="J9">
            <v>4.3747999999999996</v>
          </cell>
        </row>
        <row r="10">
          <cell r="A10" t="str">
            <v>L-013</v>
          </cell>
          <cell r="J10">
            <v>0.41930000000000001</v>
          </cell>
        </row>
        <row r="11">
          <cell r="A11" t="str">
            <v>L-019</v>
          </cell>
          <cell r="J11">
            <v>0.71240000000000003</v>
          </cell>
        </row>
        <row r="12">
          <cell r="A12" t="str">
            <v>L-026</v>
          </cell>
          <cell r="J12">
            <v>2.7768999999999999</v>
          </cell>
        </row>
        <row r="13">
          <cell r="A13" t="str">
            <v>L-027</v>
          </cell>
          <cell r="J13">
            <v>2.1560000000000001</v>
          </cell>
        </row>
        <row r="14">
          <cell r="A14" t="str">
            <v>L-048</v>
          </cell>
          <cell r="J14">
            <v>0.90239999999999998</v>
          </cell>
        </row>
        <row r="15">
          <cell r="A15" t="str">
            <v>L-049</v>
          </cell>
          <cell r="J15">
            <v>3.5596000000000001</v>
          </cell>
        </row>
        <row r="16">
          <cell r="A16" t="str">
            <v>L-056</v>
          </cell>
          <cell r="J16">
            <v>0.82050000000000001</v>
          </cell>
        </row>
        <row r="17">
          <cell r="A17" t="str">
            <v>L-063</v>
          </cell>
          <cell r="J17">
            <v>0.62019999999999997</v>
          </cell>
        </row>
        <row r="18">
          <cell r="A18" t="str">
            <v>L-101</v>
          </cell>
          <cell r="J18">
            <v>0.625</v>
          </cell>
        </row>
        <row r="19">
          <cell r="A19" t="str">
            <v>L-102</v>
          </cell>
          <cell r="J19">
            <v>0.80959999999999999</v>
          </cell>
        </row>
        <row r="20">
          <cell r="A20" t="str">
            <v>L-103</v>
          </cell>
          <cell r="J20">
            <v>0.68799999999999994</v>
          </cell>
        </row>
        <row r="21">
          <cell r="A21" t="str">
            <v>L-104</v>
          </cell>
          <cell r="J21">
            <v>0.875</v>
          </cell>
        </row>
        <row r="22">
          <cell r="A22" t="str">
            <v>L-106</v>
          </cell>
          <cell r="J22">
            <v>0.52</v>
          </cell>
        </row>
        <row r="23">
          <cell r="A23" t="str">
            <v>L-107</v>
          </cell>
          <cell r="J23">
            <v>1.3526</v>
          </cell>
        </row>
        <row r="24">
          <cell r="A24" t="str">
            <v>L-108</v>
          </cell>
          <cell r="J24">
            <v>1.95</v>
          </cell>
        </row>
        <row r="25">
          <cell r="A25" t="str">
            <v>L-109</v>
          </cell>
          <cell r="J25">
            <v>0.16600000000000001</v>
          </cell>
        </row>
        <row r="26">
          <cell r="A26" t="str">
            <v>L-133</v>
          </cell>
          <cell r="J26">
            <v>0.58799999999999997</v>
          </cell>
        </row>
        <row r="27">
          <cell r="A27" t="str">
            <v>L-135</v>
          </cell>
          <cell r="J27">
            <v>1.3729</v>
          </cell>
        </row>
        <row r="28">
          <cell r="A28" t="str">
            <v>L-161</v>
          </cell>
          <cell r="J28">
            <v>7.4821</v>
          </cell>
        </row>
        <row r="29">
          <cell r="A29" t="str">
            <v>L-162</v>
          </cell>
          <cell r="J29">
            <v>27.412099999999999</v>
          </cell>
        </row>
        <row r="30">
          <cell r="A30" t="str">
            <v>L-163</v>
          </cell>
          <cell r="J30">
            <v>0.59630000000000005</v>
          </cell>
        </row>
        <row r="31">
          <cell r="A31" t="str">
            <v>L-164</v>
          </cell>
          <cell r="J31">
            <v>1.6353</v>
          </cell>
        </row>
        <row r="32">
          <cell r="A32" t="str">
            <v>L-165</v>
          </cell>
          <cell r="J32">
            <v>0.68200000000000005</v>
          </cell>
        </row>
        <row r="33">
          <cell r="A33" t="str">
            <v>L-168</v>
          </cell>
          <cell r="J33">
            <v>4.7647000000000004</v>
          </cell>
        </row>
        <row r="34">
          <cell r="A34" t="str">
            <v>L-171</v>
          </cell>
          <cell r="J34">
            <v>1.4870000000000001</v>
          </cell>
        </row>
        <row r="35">
          <cell r="A35" t="str">
            <v>L-177</v>
          </cell>
          <cell r="J35">
            <v>1.2703</v>
          </cell>
        </row>
        <row r="36">
          <cell r="A36" t="str">
            <v>L-178</v>
          </cell>
          <cell r="J36">
            <v>1.421</v>
          </cell>
        </row>
        <row r="37">
          <cell r="A37" t="str">
            <v>L-179</v>
          </cell>
          <cell r="J37">
            <v>3.3778999999999999</v>
          </cell>
        </row>
        <row r="38">
          <cell r="A38" t="str">
            <v>L-180</v>
          </cell>
          <cell r="J38">
            <v>2.5184000000000002</v>
          </cell>
        </row>
        <row r="39">
          <cell r="A39" t="str">
            <v>L-181</v>
          </cell>
          <cell r="J39">
            <v>5.2323000000000004</v>
          </cell>
        </row>
        <row r="40">
          <cell r="A40" t="str">
            <v>L-183</v>
          </cell>
          <cell r="J40">
            <v>0.60599999999999998</v>
          </cell>
        </row>
        <row r="41">
          <cell r="A41" t="str">
            <v>L-189</v>
          </cell>
          <cell r="J41">
            <v>1.522</v>
          </cell>
        </row>
        <row r="42">
          <cell r="A42" t="str">
            <v>L-191</v>
          </cell>
          <cell r="J42">
            <v>1.9419999999999999</v>
          </cell>
        </row>
        <row r="43">
          <cell r="A43" t="str">
            <v>L-196</v>
          </cell>
          <cell r="J43">
            <v>70.867999999999995</v>
          </cell>
        </row>
        <row r="44">
          <cell r="A44" t="str">
            <v>L-199</v>
          </cell>
          <cell r="J44">
            <v>14.04</v>
          </cell>
        </row>
        <row r="45">
          <cell r="A45" t="str">
            <v>L-200</v>
          </cell>
          <cell r="J45">
            <v>4.8696999999999999</v>
          </cell>
        </row>
        <row r="46">
          <cell r="A46" t="str">
            <v>L-202</v>
          </cell>
          <cell r="J46">
            <v>7.1325000000000003</v>
          </cell>
        </row>
        <row r="47">
          <cell r="A47" t="str">
            <v>L-203</v>
          </cell>
          <cell r="J47">
            <v>2.8292999999999999</v>
          </cell>
        </row>
        <row r="48">
          <cell r="A48" t="str">
            <v>L-205</v>
          </cell>
          <cell r="J48">
            <v>4.3559999999999999</v>
          </cell>
        </row>
        <row r="49">
          <cell r="A49" t="str">
            <v>L-206</v>
          </cell>
          <cell r="J49">
            <v>11.367000000000001</v>
          </cell>
        </row>
        <row r="50">
          <cell r="A50" t="str">
            <v>L-207</v>
          </cell>
          <cell r="J50">
            <v>1.849</v>
          </cell>
        </row>
        <row r="51">
          <cell r="A51" t="str">
            <v>L-214</v>
          </cell>
          <cell r="J51">
            <v>1.244</v>
          </cell>
        </row>
        <row r="52">
          <cell r="A52" t="str">
            <v>L-223</v>
          </cell>
          <cell r="J52">
            <v>0</v>
          </cell>
        </row>
        <row r="53">
          <cell r="A53" t="str">
            <v>L-226</v>
          </cell>
          <cell r="J53">
            <v>25.3066</v>
          </cell>
        </row>
        <row r="54">
          <cell r="A54" t="str">
            <v>L-228</v>
          </cell>
          <cell r="J54">
            <v>150</v>
          </cell>
        </row>
        <row r="55">
          <cell r="A55" t="str">
            <v>L-230</v>
          </cell>
          <cell r="J55">
            <v>1.462</v>
          </cell>
        </row>
        <row r="56">
          <cell r="A56" t="str">
            <v>L-231</v>
          </cell>
          <cell r="J56">
            <v>1458.34</v>
          </cell>
        </row>
        <row r="57">
          <cell r="A57" t="str">
            <v>L-232</v>
          </cell>
          <cell r="J57">
            <v>8.3088999999999995</v>
          </cell>
        </row>
        <row r="58">
          <cell r="A58" t="str">
            <v>L-233</v>
          </cell>
          <cell r="J58">
            <v>12.833</v>
          </cell>
        </row>
        <row r="59">
          <cell r="A59" t="str">
            <v>L-234</v>
          </cell>
          <cell r="J59">
            <v>1.8407</v>
          </cell>
        </row>
        <row r="60">
          <cell r="A60" t="str">
            <v>L-235</v>
          </cell>
          <cell r="J60">
            <v>2.3127</v>
          </cell>
        </row>
        <row r="61">
          <cell r="A61" t="str">
            <v>L-236</v>
          </cell>
          <cell r="J61">
            <v>1.052</v>
          </cell>
        </row>
        <row r="62">
          <cell r="A62" t="str">
            <v>L-240</v>
          </cell>
          <cell r="J62">
            <v>0</v>
          </cell>
        </row>
        <row r="63">
          <cell r="A63" t="str">
            <v>L-242</v>
          </cell>
          <cell r="J63">
            <v>3.7189999999999999</v>
          </cell>
        </row>
        <row r="64">
          <cell r="A64" t="str">
            <v>L-245</v>
          </cell>
          <cell r="J64">
            <v>4.07</v>
          </cell>
        </row>
        <row r="65">
          <cell r="A65" t="str">
            <v>L-246</v>
          </cell>
          <cell r="J65">
            <v>4.1829999999999998</v>
          </cell>
        </row>
        <row r="66">
          <cell r="A66" t="str">
            <v>L-258</v>
          </cell>
          <cell r="J66">
            <v>0</v>
          </cell>
        </row>
        <row r="67">
          <cell r="A67" t="str">
            <v>L-276</v>
          </cell>
          <cell r="J67">
            <v>0</v>
          </cell>
        </row>
        <row r="68">
          <cell r="A68" t="str">
            <v>L-277</v>
          </cell>
          <cell r="J68">
            <v>1.901</v>
          </cell>
        </row>
        <row r="69">
          <cell r="A69" t="str">
            <v>L-286</v>
          </cell>
          <cell r="J69">
            <v>0</v>
          </cell>
        </row>
        <row r="70">
          <cell r="A70" t="str">
            <v>L-324</v>
          </cell>
          <cell r="J70">
            <v>3.1829999999999998</v>
          </cell>
        </row>
        <row r="71">
          <cell r="A71" t="str">
            <v>S-004</v>
          </cell>
          <cell r="J71">
            <v>4.3806000000000003</v>
          </cell>
        </row>
        <row r="72">
          <cell r="A72" t="str">
            <v>S-006</v>
          </cell>
          <cell r="J72">
            <v>0.41720000000000002</v>
          </cell>
        </row>
        <row r="73">
          <cell r="A73" t="str">
            <v>S-007</v>
          </cell>
          <cell r="J73">
            <v>0.54249999999999998</v>
          </cell>
        </row>
        <row r="74">
          <cell r="A74" t="str">
            <v>S-015</v>
          </cell>
          <cell r="J74">
            <v>0.63700000000000001</v>
          </cell>
        </row>
        <row r="75">
          <cell r="A75" t="str">
            <v>S-027</v>
          </cell>
          <cell r="J75">
            <v>25.215</v>
          </cell>
        </row>
        <row r="76">
          <cell r="A76" t="str">
            <v>S-030</v>
          </cell>
          <cell r="J76">
            <v>0.18129999999999999</v>
          </cell>
        </row>
        <row r="77">
          <cell r="A77" t="str">
            <v>S-042</v>
          </cell>
          <cell r="J77">
            <v>2.9300999999999999</v>
          </cell>
        </row>
        <row r="78">
          <cell r="A78" t="str">
            <v>S-052</v>
          </cell>
          <cell r="J78">
            <v>6.0476999999999999</v>
          </cell>
        </row>
        <row r="79">
          <cell r="A79" t="str">
            <v>S-061</v>
          </cell>
          <cell r="J79">
            <v>1.6220000000000001</v>
          </cell>
        </row>
        <row r="80">
          <cell r="A80" t="str">
            <v>S-062</v>
          </cell>
          <cell r="J80">
            <v>0.67479999999999996</v>
          </cell>
        </row>
        <row r="81">
          <cell r="A81" t="str">
            <v>S-100</v>
          </cell>
          <cell r="J81">
            <v>3.1265999999999998</v>
          </cell>
        </row>
        <row r="82">
          <cell r="A82" t="str">
            <v>S-101</v>
          </cell>
          <cell r="J82">
            <v>2.7919999999999998</v>
          </cell>
        </row>
        <row r="83">
          <cell r="A83" t="str">
            <v>S-102</v>
          </cell>
          <cell r="J83">
            <v>95.67</v>
          </cell>
        </row>
        <row r="84">
          <cell r="A84" t="str">
            <v>S-104</v>
          </cell>
          <cell r="J84">
            <v>1.4</v>
          </cell>
        </row>
        <row r="85">
          <cell r="A85" t="str">
            <v>S-123</v>
          </cell>
          <cell r="J85">
            <v>8.1210000000000004</v>
          </cell>
        </row>
        <row r="86">
          <cell r="A86" t="str">
            <v>S-124</v>
          </cell>
          <cell r="J86">
            <v>0.2205</v>
          </cell>
        </row>
        <row r="87">
          <cell r="A87" t="str">
            <v>S-126</v>
          </cell>
          <cell r="J87">
            <v>4.3</v>
          </cell>
        </row>
        <row r="88">
          <cell r="A88" t="str">
            <v>S-127</v>
          </cell>
          <cell r="J88">
            <v>38.962000000000003</v>
          </cell>
        </row>
        <row r="89">
          <cell r="A89" t="str">
            <v>S-129</v>
          </cell>
          <cell r="J89">
            <v>0.4</v>
          </cell>
        </row>
        <row r="90">
          <cell r="A90" t="str">
            <v>S-132</v>
          </cell>
          <cell r="J90">
            <v>1.6359999999999999</v>
          </cell>
        </row>
        <row r="91">
          <cell r="A91" t="str">
            <v>S-138</v>
          </cell>
          <cell r="J91">
            <v>27.167999999999999</v>
          </cell>
        </row>
        <row r="92">
          <cell r="A92" t="str">
            <v>S-151</v>
          </cell>
          <cell r="J92">
            <v>0.67400000000000004</v>
          </cell>
        </row>
        <row r="93">
          <cell r="A93" t="str">
            <v>S-152</v>
          </cell>
          <cell r="J93">
            <v>10.747999999999999</v>
          </cell>
        </row>
        <row r="94">
          <cell r="A94" t="str">
            <v>S-154</v>
          </cell>
          <cell r="J94">
            <v>63.311100000000003</v>
          </cell>
        </row>
        <row r="95">
          <cell r="A95" t="str">
            <v>S-156</v>
          </cell>
          <cell r="J95">
            <v>241.56010000000001</v>
          </cell>
        </row>
        <row r="96">
          <cell r="A96" t="str">
            <v>S-159</v>
          </cell>
          <cell r="J96">
            <v>2.1360000000000001</v>
          </cell>
        </row>
        <row r="97">
          <cell r="A97" t="str">
            <v>S-166</v>
          </cell>
          <cell r="J97">
            <v>87.896900000000002</v>
          </cell>
        </row>
        <row r="98">
          <cell r="A98" t="str">
            <v>S-169</v>
          </cell>
          <cell r="J98">
            <v>104.2345</v>
          </cell>
        </row>
        <row r="99">
          <cell r="A99" t="str">
            <v>S-173</v>
          </cell>
          <cell r="J99">
            <v>0.32800000000000001</v>
          </cell>
        </row>
        <row r="100">
          <cell r="A100" t="str">
            <v>S-178</v>
          </cell>
          <cell r="J100">
            <v>1.68</v>
          </cell>
        </row>
        <row r="101">
          <cell r="A101" t="str">
            <v>S-179</v>
          </cell>
          <cell r="J101">
            <v>0.70960000000000001</v>
          </cell>
        </row>
        <row r="102">
          <cell r="A102" t="str">
            <v>S-182</v>
          </cell>
          <cell r="J102">
            <v>41.940800000000003</v>
          </cell>
        </row>
        <row r="103">
          <cell r="A103" t="str">
            <v>S-183</v>
          </cell>
          <cell r="J103">
            <v>195</v>
          </cell>
        </row>
        <row r="104">
          <cell r="A104" t="str">
            <v>S-186</v>
          </cell>
          <cell r="J104">
            <v>0</v>
          </cell>
        </row>
        <row r="105">
          <cell r="A105" t="str">
            <v>S-193</v>
          </cell>
          <cell r="J105">
            <v>84.61</v>
          </cell>
        </row>
        <row r="106">
          <cell r="A106" t="str">
            <v>S-195</v>
          </cell>
          <cell r="J106">
            <v>6.8079999999999998</v>
          </cell>
        </row>
        <row r="107">
          <cell r="A107" t="str">
            <v>S-196</v>
          </cell>
          <cell r="J107">
            <v>2.31</v>
          </cell>
        </row>
        <row r="108">
          <cell r="A108" t="str">
            <v>S-200</v>
          </cell>
          <cell r="J108">
            <v>197</v>
          </cell>
        </row>
        <row r="109">
          <cell r="A109" t="str">
            <v>S-202</v>
          </cell>
          <cell r="J109">
            <v>17.827999999999999</v>
          </cell>
        </row>
        <row r="110">
          <cell r="A110" t="str">
            <v>S-203</v>
          </cell>
          <cell r="J110">
            <v>84.332499999999996</v>
          </cell>
        </row>
        <row r="111">
          <cell r="A111" t="str">
            <v>S-205</v>
          </cell>
          <cell r="J111">
            <v>1413.8151</v>
          </cell>
        </row>
        <row r="112">
          <cell r="A112" t="str">
            <v>S-206</v>
          </cell>
          <cell r="J112">
            <v>0</v>
          </cell>
        </row>
        <row r="113">
          <cell r="A113" t="str">
            <v>S-208</v>
          </cell>
          <cell r="J113">
            <v>58.828899999999997</v>
          </cell>
        </row>
        <row r="114">
          <cell r="A114" t="str">
            <v>S-209</v>
          </cell>
          <cell r="J114">
            <v>27.6951</v>
          </cell>
        </row>
        <row r="115">
          <cell r="A115" t="str">
            <v>S-218</v>
          </cell>
          <cell r="J115">
            <v>70.802999999999997</v>
          </cell>
        </row>
        <row r="116">
          <cell r="A116" t="str">
            <v>S-219</v>
          </cell>
          <cell r="J116">
            <v>40.079000000000001</v>
          </cell>
        </row>
        <row r="117">
          <cell r="A117" t="str">
            <v>S-221</v>
          </cell>
          <cell r="J117">
            <v>30.118400000000001</v>
          </cell>
        </row>
        <row r="118">
          <cell r="A118" t="str">
            <v>S-224</v>
          </cell>
          <cell r="J118">
            <v>0</v>
          </cell>
        </row>
        <row r="119">
          <cell r="A119" t="str">
            <v>S-228</v>
          </cell>
          <cell r="J119">
            <v>1910.6320000000001</v>
          </cell>
        </row>
        <row r="120">
          <cell r="A120" t="str">
            <v>S-229</v>
          </cell>
          <cell r="J120">
            <v>424.08580000000001</v>
          </cell>
        </row>
        <row r="121">
          <cell r="A121" t="str">
            <v>S-230</v>
          </cell>
          <cell r="J121">
            <v>387.20699999999999</v>
          </cell>
        </row>
        <row r="122">
          <cell r="A122" t="str">
            <v>S-231</v>
          </cell>
          <cell r="J122">
            <v>4135.2219999999998</v>
          </cell>
        </row>
        <row r="123">
          <cell r="A123" t="str">
            <v>S-232</v>
          </cell>
          <cell r="J123">
            <v>1.6434</v>
          </cell>
        </row>
        <row r="124">
          <cell r="A124" t="str">
            <v>S-238</v>
          </cell>
          <cell r="J124">
            <v>58.761000000000003</v>
          </cell>
        </row>
        <row r="125">
          <cell r="A125" t="str">
            <v>S-241</v>
          </cell>
          <cell r="J125">
            <v>166.62039999999999</v>
          </cell>
        </row>
        <row r="126">
          <cell r="A126" t="str">
            <v>S-370</v>
          </cell>
          <cell r="J126">
            <v>89.257000000000005</v>
          </cell>
        </row>
        <row r="127">
          <cell r="A127" t="str">
            <v>PN-01</v>
          </cell>
          <cell r="J127">
            <v>8.4499999999999993</v>
          </cell>
        </row>
        <row r="128">
          <cell r="A128" t="str">
            <v>PN-02</v>
          </cell>
          <cell r="J128">
            <v>3.69</v>
          </cell>
        </row>
        <row r="129">
          <cell r="A129" t="str">
            <v>PN-07</v>
          </cell>
          <cell r="J129">
            <v>1.6559999999999999</v>
          </cell>
        </row>
        <row r="130">
          <cell r="A130" t="str">
            <v>PN-11</v>
          </cell>
          <cell r="J130">
            <v>5.3460000000000001</v>
          </cell>
        </row>
        <row r="131">
          <cell r="A131" t="str">
            <v>PN-12</v>
          </cell>
          <cell r="J131">
            <v>1.5474000000000001</v>
          </cell>
        </row>
        <row r="132">
          <cell r="A132" t="str">
            <v>PN-13</v>
          </cell>
          <cell r="J132">
            <v>1.6559999999999999</v>
          </cell>
        </row>
        <row r="133">
          <cell r="A133" t="str">
            <v>PN-17</v>
          </cell>
          <cell r="J133">
            <v>1.5353000000000001</v>
          </cell>
        </row>
        <row r="134">
          <cell r="A134" t="str">
            <v>PN-19</v>
          </cell>
          <cell r="J134">
            <v>1.7999999999999999E-2</v>
          </cell>
        </row>
        <row r="135">
          <cell r="A135" t="str">
            <v>PN-22</v>
          </cell>
          <cell r="J135">
            <v>7.1140999999999996</v>
          </cell>
        </row>
        <row r="136">
          <cell r="A136" t="str">
            <v>PN-30</v>
          </cell>
          <cell r="J136">
            <v>12.757099999999999</v>
          </cell>
        </row>
        <row r="137">
          <cell r="A137" t="str">
            <v>PN-32</v>
          </cell>
          <cell r="J137">
            <v>0.02</v>
          </cell>
        </row>
      </sheetData>
      <sheetData sheetId="10" refreshError="1"/>
      <sheetData sheetId="11" refreshError="1"/>
      <sheetData sheetId="12">
        <row r="1">
          <cell r="A1" t="str">
            <v>ID</v>
          </cell>
          <cell r="H1" t="str">
            <v>WH Balance</v>
          </cell>
        </row>
        <row r="2">
          <cell r="A2">
            <v>90820</v>
          </cell>
          <cell r="H2">
            <v>999999</v>
          </cell>
        </row>
        <row r="3">
          <cell r="A3">
            <v>501049</v>
          </cell>
          <cell r="H3">
            <v>18085</v>
          </cell>
        </row>
        <row r="4">
          <cell r="A4">
            <v>502049</v>
          </cell>
          <cell r="H4">
            <v>33852.199999999997</v>
          </cell>
        </row>
        <row r="5">
          <cell r="A5">
            <v>902177</v>
          </cell>
          <cell r="H5">
            <v>750</v>
          </cell>
        </row>
        <row r="6">
          <cell r="A6" t="str">
            <v>L-004</v>
          </cell>
          <cell r="H6">
            <v>12600</v>
          </cell>
        </row>
        <row r="7">
          <cell r="A7" t="str">
            <v>L-005</v>
          </cell>
          <cell r="H7">
            <v>1000</v>
          </cell>
        </row>
        <row r="8">
          <cell r="A8" t="str">
            <v>L-006</v>
          </cell>
          <cell r="H8">
            <v>14187</v>
          </cell>
        </row>
        <row r="9">
          <cell r="A9" t="str">
            <v>L-008</v>
          </cell>
          <cell r="H9">
            <v>3900</v>
          </cell>
        </row>
        <row r="10">
          <cell r="A10" t="str">
            <v>L-012</v>
          </cell>
          <cell r="H10">
            <v>16200</v>
          </cell>
        </row>
        <row r="11">
          <cell r="A11" t="str">
            <v>L-013</v>
          </cell>
          <cell r="H11">
            <v>33340</v>
          </cell>
        </row>
        <row r="12">
          <cell r="A12" t="str">
            <v>L-019</v>
          </cell>
          <cell r="H12">
            <v>11280</v>
          </cell>
        </row>
        <row r="13">
          <cell r="A13" t="str">
            <v>L-026</v>
          </cell>
          <cell r="H13">
            <v>76710</v>
          </cell>
        </row>
        <row r="14">
          <cell r="A14" t="str">
            <v>L-027</v>
          </cell>
          <cell r="H14">
            <v>792.9</v>
          </cell>
        </row>
        <row r="15">
          <cell r="A15" t="str">
            <v>L-048</v>
          </cell>
          <cell r="H15">
            <v>9867</v>
          </cell>
        </row>
        <row r="16">
          <cell r="A16" t="str">
            <v>L-049</v>
          </cell>
          <cell r="H16">
            <v>110988.001</v>
          </cell>
        </row>
        <row r="17">
          <cell r="A17" t="str">
            <v>L-056</v>
          </cell>
          <cell r="H17">
            <v>20934.3</v>
          </cell>
        </row>
        <row r="18">
          <cell r="A18" t="str">
            <v>L-063</v>
          </cell>
          <cell r="H18">
            <v>25840</v>
          </cell>
        </row>
        <row r="19">
          <cell r="A19" t="str">
            <v>L-101</v>
          </cell>
          <cell r="H19">
            <v>24305</v>
          </cell>
        </row>
        <row r="20">
          <cell r="A20" t="str">
            <v>L-102</v>
          </cell>
          <cell r="H20">
            <v>20479.241999999998</v>
          </cell>
        </row>
        <row r="21">
          <cell r="A21" t="str">
            <v>L-103</v>
          </cell>
          <cell r="H21">
            <v>28740</v>
          </cell>
        </row>
        <row r="22">
          <cell r="A22" t="str">
            <v>L-104</v>
          </cell>
          <cell r="H22">
            <v>3915</v>
          </cell>
        </row>
        <row r="23">
          <cell r="A23" t="str">
            <v>L-106</v>
          </cell>
          <cell r="H23">
            <v>5471.09</v>
          </cell>
        </row>
        <row r="24">
          <cell r="A24" t="str">
            <v>L-107</v>
          </cell>
          <cell r="H24">
            <v>47684</v>
          </cell>
        </row>
        <row r="25">
          <cell r="A25" t="str">
            <v>L-108</v>
          </cell>
          <cell r="H25">
            <v>2400</v>
          </cell>
        </row>
        <row r="26">
          <cell r="A26" t="str">
            <v>L-109</v>
          </cell>
          <cell r="H26">
            <v>11965.097</v>
          </cell>
        </row>
        <row r="27">
          <cell r="A27" t="str">
            <v>L-133</v>
          </cell>
          <cell r="H27">
            <v>2300</v>
          </cell>
        </row>
        <row r="28">
          <cell r="A28" t="str">
            <v>L-135</v>
          </cell>
          <cell r="H28">
            <v>2867</v>
          </cell>
        </row>
        <row r="29">
          <cell r="A29" t="str">
            <v>L-161</v>
          </cell>
          <cell r="H29">
            <v>9744</v>
          </cell>
        </row>
        <row r="30">
          <cell r="A30" t="str">
            <v>L-162</v>
          </cell>
          <cell r="H30">
            <v>3450</v>
          </cell>
        </row>
        <row r="31">
          <cell r="A31" t="str">
            <v>L-163</v>
          </cell>
          <cell r="H31">
            <v>10370</v>
          </cell>
        </row>
        <row r="32">
          <cell r="A32" t="str">
            <v>L-164</v>
          </cell>
          <cell r="H32">
            <v>12215</v>
          </cell>
        </row>
        <row r="33">
          <cell r="A33" t="str">
            <v>L-165</v>
          </cell>
          <cell r="H33">
            <v>85.48</v>
          </cell>
        </row>
        <row r="34">
          <cell r="A34" t="str">
            <v>L-168</v>
          </cell>
          <cell r="H34">
            <v>11333.38</v>
          </cell>
        </row>
        <row r="35">
          <cell r="A35" t="str">
            <v>L-171</v>
          </cell>
          <cell r="H35">
            <v>447</v>
          </cell>
        </row>
        <row r="36">
          <cell r="A36" t="str">
            <v>L-177</v>
          </cell>
          <cell r="H36">
            <v>77289.998999999996</v>
          </cell>
        </row>
        <row r="37">
          <cell r="A37" t="str">
            <v>L-178</v>
          </cell>
          <cell r="H37">
            <v>12920</v>
          </cell>
        </row>
        <row r="38">
          <cell r="A38" t="str">
            <v>L-179</v>
          </cell>
          <cell r="H38">
            <v>4700</v>
          </cell>
        </row>
        <row r="39">
          <cell r="A39" t="str">
            <v>L-180</v>
          </cell>
          <cell r="H39">
            <v>6428.3</v>
          </cell>
        </row>
        <row r="40">
          <cell r="A40" t="str">
            <v>L-181</v>
          </cell>
          <cell r="H40">
            <v>14445</v>
          </cell>
        </row>
        <row r="41">
          <cell r="A41" t="str">
            <v>L-183</v>
          </cell>
          <cell r="H41">
            <v>1000</v>
          </cell>
        </row>
        <row r="42">
          <cell r="A42" t="str">
            <v>L-188</v>
          </cell>
          <cell r="H42">
            <v>137</v>
          </cell>
        </row>
        <row r="43">
          <cell r="A43" t="str">
            <v>L-189</v>
          </cell>
          <cell r="H43">
            <v>200</v>
          </cell>
        </row>
        <row r="44">
          <cell r="A44" t="str">
            <v>L-191</v>
          </cell>
          <cell r="H44">
            <v>4448</v>
          </cell>
        </row>
        <row r="45">
          <cell r="A45" t="str">
            <v>L-196</v>
          </cell>
          <cell r="H45">
            <v>102.7</v>
          </cell>
        </row>
        <row r="46">
          <cell r="A46" t="str">
            <v>L-199</v>
          </cell>
          <cell r="H46">
            <v>4800</v>
          </cell>
        </row>
        <row r="47">
          <cell r="A47" t="str">
            <v>L-200</v>
          </cell>
          <cell r="H47">
            <v>17300</v>
          </cell>
        </row>
        <row r="48">
          <cell r="A48" t="str">
            <v>L-202</v>
          </cell>
          <cell r="H48">
            <v>3360</v>
          </cell>
        </row>
        <row r="49">
          <cell r="A49" t="str">
            <v>L-203</v>
          </cell>
          <cell r="H49">
            <v>7112</v>
          </cell>
        </row>
        <row r="50">
          <cell r="A50" t="str">
            <v>L-205</v>
          </cell>
          <cell r="H50">
            <v>1144.7</v>
          </cell>
        </row>
        <row r="51">
          <cell r="A51" t="str">
            <v>L-206</v>
          </cell>
          <cell r="H51">
            <v>47</v>
          </cell>
        </row>
        <row r="52">
          <cell r="A52" t="str">
            <v>L-207</v>
          </cell>
          <cell r="H52">
            <v>1158.8</v>
          </cell>
        </row>
        <row r="53">
          <cell r="A53" t="str">
            <v>L-214</v>
          </cell>
          <cell r="H53">
            <v>990</v>
          </cell>
        </row>
        <row r="54">
          <cell r="A54" t="str">
            <v>L-223</v>
          </cell>
          <cell r="H54">
            <v>85</v>
          </cell>
        </row>
        <row r="55">
          <cell r="A55" t="str">
            <v>L-226</v>
          </cell>
          <cell r="H55">
            <v>543.1</v>
          </cell>
        </row>
        <row r="56">
          <cell r="A56" t="str">
            <v>L-228</v>
          </cell>
          <cell r="H56">
            <v>14.4</v>
          </cell>
        </row>
        <row r="57">
          <cell r="A57" t="str">
            <v>L-230</v>
          </cell>
          <cell r="H57">
            <v>246</v>
          </cell>
        </row>
        <row r="58">
          <cell r="A58" t="str">
            <v>L-231</v>
          </cell>
          <cell r="H58">
            <v>211.446</v>
          </cell>
        </row>
        <row r="59">
          <cell r="A59" t="str">
            <v>L-232</v>
          </cell>
          <cell r="H59">
            <v>141</v>
          </cell>
        </row>
        <row r="60">
          <cell r="A60" t="str">
            <v>L-233</v>
          </cell>
          <cell r="H60">
            <v>750</v>
          </cell>
        </row>
        <row r="61">
          <cell r="A61" t="str">
            <v>L-234</v>
          </cell>
          <cell r="H61">
            <v>1710</v>
          </cell>
        </row>
        <row r="62">
          <cell r="A62" t="str">
            <v>L-235</v>
          </cell>
          <cell r="H62">
            <v>375</v>
          </cell>
        </row>
        <row r="63">
          <cell r="A63" t="str">
            <v>L-236</v>
          </cell>
          <cell r="H63">
            <v>2145</v>
          </cell>
        </row>
        <row r="64">
          <cell r="A64" t="str">
            <v>L-240</v>
          </cell>
          <cell r="H64">
            <v>102.5</v>
          </cell>
        </row>
        <row r="65">
          <cell r="A65" t="str">
            <v>L-242</v>
          </cell>
          <cell r="H65">
            <v>346.4</v>
          </cell>
        </row>
        <row r="66">
          <cell r="A66" t="str">
            <v>L-245</v>
          </cell>
          <cell r="H66">
            <v>652.5</v>
          </cell>
        </row>
        <row r="67">
          <cell r="A67" t="str">
            <v>L-246</v>
          </cell>
          <cell r="H67">
            <v>420</v>
          </cell>
        </row>
        <row r="68">
          <cell r="A68" t="str">
            <v>L-258</v>
          </cell>
          <cell r="H68">
            <v>339.28</v>
          </cell>
        </row>
        <row r="69">
          <cell r="A69" t="str">
            <v>L-276</v>
          </cell>
          <cell r="H69">
            <v>500.23200000000003</v>
          </cell>
        </row>
        <row r="70">
          <cell r="A70" t="str">
            <v>L-277</v>
          </cell>
          <cell r="H70">
            <v>121.8</v>
          </cell>
        </row>
        <row r="71">
          <cell r="A71" t="str">
            <v>L-286</v>
          </cell>
          <cell r="H71">
            <v>150</v>
          </cell>
        </row>
        <row r="72">
          <cell r="A72" t="str">
            <v>L-324</v>
          </cell>
          <cell r="H72">
            <v>2641</v>
          </cell>
        </row>
        <row r="73">
          <cell r="A73" t="str">
            <v>PN-01</v>
          </cell>
          <cell r="H73">
            <v>211</v>
          </cell>
        </row>
        <row r="74">
          <cell r="A74" t="str">
            <v>PN-02</v>
          </cell>
          <cell r="H74">
            <v>165</v>
          </cell>
        </row>
        <row r="75">
          <cell r="A75" t="str">
            <v>PN-07</v>
          </cell>
          <cell r="H75">
            <v>725</v>
          </cell>
        </row>
        <row r="76">
          <cell r="A76" t="str">
            <v>PN-11</v>
          </cell>
          <cell r="H76">
            <v>368</v>
          </cell>
        </row>
        <row r="77">
          <cell r="A77" t="str">
            <v>PN-12</v>
          </cell>
          <cell r="H77">
            <v>1325</v>
          </cell>
        </row>
        <row r="78">
          <cell r="A78" t="str">
            <v>PN-13</v>
          </cell>
          <cell r="H78">
            <v>1500</v>
          </cell>
        </row>
        <row r="79">
          <cell r="A79" t="str">
            <v>PN-17</v>
          </cell>
          <cell r="H79">
            <v>2350</v>
          </cell>
        </row>
        <row r="80">
          <cell r="A80" t="str">
            <v>PN-19</v>
          </cell>
          <cell r="H80">
            <v>21500</v>
          </cell>
        </row>
        <row r="81">
          <cell r="A81" t="str">
            <v>PN-22</v>
          </cell>
          <cell r="H81">
            <v>423</v>
          </cell>
        </row>
        <row r="82">
          <cell r="A82" t="str">
            <v>PN-30</v>
          </cell>
          <cell r="H82">
            <v>314</v>
          </cell>
        </row>
        <row r="83">
          <cell r="A83" t="str">
            <v>PN-32</v>
          </cell>
          <cell r="H83">
            <v>20000</v>
          </cell>
        </row>
        <row r="84">
          <cell r="A84" t="str">
            <v>S-004</v>
          </cell>
          <cell r="H84">
            <v>4610</v>
          </cell>
        </row>
        <row r="85">
          <cell r="A85" t="str">
            <v>S-006</v>
          </cell>
          <cell r="H85">
            <v>12500</v>
          </cell>
        </row>
        <row r="86">
          <cell r="A86" t="str">
            <v>S-007</v>
          </cell>
          <cell r="H86">
            <v>17950</v>
          </cell>
        </row>
        <row r="87">
          <cell r="A87" t="str">
            <v>S-015</v>
          </cell>
          <cell r="H87">
            <v>450</v>
          </cell>
        </row>
        <row r="88">
          <cell r="A88" t="str">
            <v>S-027</v>
          </cell>
          <cell r="H88">
            <v>18.5</v>
          </cell>
        </row>
        <row r="89">
          <cell r="A89" t="str">
            <v>S-030</v>
          </cell>
          <cell r="H89">
            <v>13214</v>
          </cell>
        </row>
        <row r="90">
          <cell r="A90" t="str">
            <v>S-042</v>
          </cell>
          <cell r="H90">
            <v>4681.2</v>
          </cell>
        </row>
        <row r="91">
          <cell r="A91" t="str">
            <v>S-052</v>
          </cell>
          <cell r="H91">
            <v>3390</v>
          </cell>
        </row>
        <row r="92">
          <cell r="A92" t="str">
            <v>S-061</v>
          </cell>
          <cell r="H92">
            <v>2500</v>
          </cell>
        </row>
        <row r="93">
          <cell r="A93" t="str">
            <v>S-062</v>
          </cell>
          <cell r="H93">
            <v>13400.001</v>
          </cell>
        </row>
        <row r="94">
          <cell r="A94" t="str">
            <v>S-100</v>
          </cell>
          <cell r="H94">
            <v>20900</v>
          </cell>
        </row>
        <row r="95">
          <cell r="A95" t="str">
            <v>S-101</v>
          </cell>
          <cell r="H95">
            <v>29500</v>
          </cell>
        </row>
        <row r="96">
          <cell r="A96" t="str">
            <v>S-102</v>
          </cell>
          <cell r="H96">
            <v>29</v>
          </cell>
        </row>
        <row r="97">
          <cell r="A97" t="str">
            <v>S-104</v>
          </cell>
          <cell r="H97">
            <v>150</v>
          </cell>
        </row>
        <row r="98">
          <cell r="A98" t="str">
            <v>S-123</v>
          </cell>
          <cell r="H98">
            <v>16.399999999999999</v>
          </cell>
        </row>
        <row r="99">
          <cell r="A99" t="str">
            <v>S-124</v>
          </cell>
          <cell r="H99">
            <v>24300</v>
          </cell>
        </row>
        <row r="100">
          <cell r="A100" t="str">
            <v>S-126</v>
          </cell>
          <cell r="H100">
            <v>15349.7</v>
          </cell>
        </row>
        <row r="101">
          <cell r="A101" t="str">
            <v>S-127</v>
          </cell>
          <cell r="H101">
            <v>2466.1999999999998</v>
          </cell>
        </row>
        <row r="102">
          <cell r="A102" t="str">
            <v>S-129</v>
          </cell>
          <cell r="H102">
            <v>3296.4</v>
          </cell>
        </row>
        <row r="103">
          <cell r="A103" t="str">
            <v>S-132</v>
          </cell>
          <cell r="H103">
            <v>4100</v>
          </cell>
        </row>
        <row r="104">
          <cell r="A104" t="str">
            <v>S-138</v>
          </cell>
          <cell r="H104">
            <v>3080</v>
          </cell>
        </row>
        <row r="105">
          <cell r="A105" t="str">
            <v>S-151</v>
          </cell>
          <cell r="H105">
            <v>750</v>
          </cell>
        </row>
        <row r="106">
          <cell r="A106" t="str">
            <v>S-152</v>
          </cell>
          <cell r="H106">
            <v>50</v>
          </cell>
        </row>
        <row r="107">
          <cell r="A107" t="str">
            <v>S-154</v>
          </cell>
          <cell r="H107">
            <v>15951.223</v>
          </cell>
        </row>
        <row r="108">
          <cell r="A108" t="str">
            <v>S-156</v>
          </cell>
          <cell r="H108">
            <v>2083.3000000000002</v>
          </cell>
        </row>
        <row r="109">
          <cell r="A109" t="str">
            <v>S-159</v>
          </cell>
          <cell r="H109">
            <v>95</v>
          </cell>
        </row>
        <row r="110">
          <cell r="A110" t="str">
            <v>S-166</v>
          </cell>
          <cell r="H110">
            <v>105</v>
          </cell>
        </row>
        <row r="111">
          <cell r="A111" t="str">
            <v>S-169</v>
          </cell>
          <cell r="H111">
            <v>25808</v>
          </cell>
        </row>
        <row r="112">
          <cell r="A112" t="str">
            <v>S-173</v>
          </cell>
          <cell r="H112">
            <v>4150</v>
          </cell>
        </row>
        <row r="113">
          <cell r="A113" t="str">
            <v>S-178</v>
          </cell>
          <cell r="H113">
            <v>795</v>
          </cell>
        </row>
        <row r="114">
          <cell r="A114" t="str">
            <v>S-179</v>
          </cell>
          <cell r="H114">
            <v>925</v>
          </cell>
        </row>
        <row r="115">
          <cell r="A115" t="str">
            <v>S-182</v>
          </cell>
          <cell r="H115">
            <v>1536.3</v>
          </cell>
        </row>
        <row r="116">
          <cell r="A116" t="str">
            <v>S-183</v>
          </cell>
          <cell r="H116">
            <v>15</v>
          </cell>
        </row>
        <row r="117">
          <cell r="A117" t="str">
            <v>S-186</v>
          </cell>
          <cell r="H117">
            <v>325</v>
          </cell>
        </row>
        <row r="118">
          <cell r="A118" t="str">
            <v>S-193</v>
          </cell>
          <cell r="H118">
            <v>352.4</v>
          </cell>
        </row>
        <row r="119">
          <cell r="A119" t="str">
            <v>S-195</v>
          </cell>
          <cell r="H119">
            <v>82.9</v>
          </cell>
        </row>
        <row r="120">
          <cell r="A120" t="str">
            <v>S-196</v>
          </cell>
          <cell r="H120">
            <v>983</v>
          </cell>
        </row>
        <row r="121">
          <cell r="A121" t="str">
            <v>S-200</v>
          </cell>
          <cell r="H121">
            <v>200</v>
          </cell>
        </row>
        <row r="122">
          <cell r="A122" t="str">
            <v>S-202</v>
          </cell>
          <cell r="H122">
            <v>20.399999999999999</v>
          </cell>
        </row>
        <row r="123">
          <cell r="A123" t="str">
            <v>S-203</v>
          </cell>
          <cell r="H123">
            <v>114.95</v>
          </cell>
        </row>
        <row r="124">
          <cell r="A124" t="str">
            <v>S-205</v>
          </cell>
          <cell r="H124">
            <v>180.42</v>
          </cell>
        </row>
        <row r="125">
          <cell r="A125" t="str">
            <v>S-206</v>
          </cell>
          <cell r="H125">
            <v>1700</v>
          </cell>
        </row>
        <row r="126">
          <cell r="A126" t="str">
            <v>S-208</v>
          </cell>
          <cell r="H126">
            <v>328.7</v>
          </cell>
        </row>
        <row r="127">
          <cell r="A127" t="str">
            <v>S-209</v>
          </cell>
          <cell r="H127">
            <v>38.1</v>
          </cell>
        </row>
        <row r="128">
          <cell r="A128" t="str">
            <v>S-218</v>
          </cell>
          <cell r="H128">
            <v>40</v>
          </cell>
        </row>
        <row r="129">
          <cell r="A129" t="str">
            <v>S-219</v>
          </cell>
          <cell r="H129">
            <v>16</v>
          </cell>
        </row>
        <row r="130">
          <cell r="A130" t="str">
            <v>S-221</v>
          </cell>
          <cell r="H130">
            <v>629.95000000000005</v>
          </cell>
        </row>
        <row r="131">
          <cell r="A131" t="str">
            <v>S-224</v>
          </cell>
          <cell r="H131">
            <v>140</v>
          </cell>
        </row>
        <row r="132">
          <cell r="A132" t="str">
            <v>S-228</v>
          </cell>
          <cell r="H132">
            <v>110</v>
          </cell>
        </row>
        <row r="133">
          <cell r="A133" t="str">
            <v>S-229</v>
          </cell>
          <cell r="H133">
            <v>131.75</v>
          </cell>
        </row>
        <row r="134">
          <cell r="A134" t="str">
            <v>S-230</v>
          </cell>
          <cell r="H134">
            <v>34.4</v>
          </cell>
        </row>
        <row r="135">
          <cell r="A135" t="str">
            <v>S-231</v>
          </cell>
          <cell r="H135">
            <v>7.95</v>
          </cell>
        </row>
        <row r="136">
          <cell r="A136" t="str">
            <v>S-232</v>
          </cell>
          <cell r="H136">
            <v>80</v>
          </cell>
        </row>
        <row r="137">
          <cell r="A137" t="str">
            <v>S-238</v>
          </cell>
          <cell r="H137">
            <v>21.9</v>
          </cell>
        </row>
        <row r="138">
          <cell r="A138" t="str">
            <v>S-241</v>
          </cell>
          <cell r="H138">
            <v>325</v>
          </cell>
        </row>
        <row r="139">
          <cell r="A139" t="str">
            <v>S-370</v>
          </cell>
          <cell r="H139">
            <v>2841</v>
          </cell>
        </row>
      </sheetData>
      <sheetData sheetId="13"/>
      <sheetData sheetId="14"/>
      <sheetData sheetId="15"/>
      <sheetData sheetId="16"/>
      <sheetData sheetId="17"/>
      <sheetData sheetId="18"/>
      <sheetData sheetId="19"/>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Reports"/>
      <sheetName val="Data"/>
      <sheetName val="MP Cost"/>
      <sheetName val="MP Cost Summary"/>
      <sheetName val="MP Cost Cumulative"/>
      <sheetName val="MP Cost Cumulative Summary"/>
      <sheetName val="MP Cost Analysis"/>
      <sheetName val="SS Cost"/>
      <sheetName val="SS Cost Summary"/>
      <sheetName val="SS Cost Cumulative"/>
      <sheetName val="SS Cost Analysis"/>
      <sheetName val="TDC Leadership"/>
      <sheetName val="CNS Leadership"/>
      <sheetName val="CNS Leadership Summary"/>
      <sheetName val="Head Count Report"/>
      <sheetName val="Cont"/>
      <sheetName val="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REPORT"/>
      <sheetName val="Running"/>
      <sheetName val="Qty-Day"/>
      <sheetName val="Value- Day"/>
      <sheetName val="Solvents"/>
      <sheetName val="Dead -12"/>
      <sheetName val="Dead -6+6"/>
      <sheetName val="All Items"/>
      <sheetName val="comm"/>
      <sheetName val="SRT-"/>
      <sheetName val="TBre(2)"/>
      <sheetName val="CASPO"/>
      <sheetName val="SVT"/>
      <sheetName val="Preg"/>
      <sheetName val="Cld"/>
      <sheetName val="Eze"/>
      <sheetName val="Venila-2"/>
      <sheetName val="Famcy"/>
      <sheetName val="Irb(S)"/>
      <sheetName val="Irb(T)"/>
      <sheetName val="Valsar"/>
      <sheetName val="Qutap-2"/>
      <sheetName val="FLUVA"/>
      <sheetName val="Olanza-2"/>
      <sheetName val="Monty-2"/>
      <sheetName val="Pioglita"/>
      <sheetName val="SRTHCL"/>
      <sheetName val="CLP8"/>
      <sheetName val="Lat"/>
      <sheetName val="Dien"/>
      <sheetName val="P Water"/>
      <sheetName val="RM"/>
      <sheetName val="PM"/>
    </sheetNames>
    <sheetDataSet>
      <sheetData sheetId="0"/>
      <sheetData sheetId="1"/>
      <sheetData sheetId="2" refreshError="1"/>
      <sheetData sheetId="3" refreshError="1"/>
      <sheetData sheetId="4"/>
      <sheetData sheetId="5"/>
      <sheetData sheetId="6"/>
      <sheetData sheetId="7">
        <row r="1">
          <cell r="J1" t="str">
            <v>U. Cost- In US Dollar</v>
          </cell>
        </row>
        <row r="2">
          <cell r="J2">
            <v>1012.206</v>
          </cell>
        </row>
        <row r="3">
          <cell r="J3">
            <v>138.24799999999999</v>
          </cell>
        </row>
        <row r="4">
          <cell r="J4">
            <v>15.2798</v>
          </cell>
        </row>
        <row r="5">
          <cell r="J5">
            <v>6.6600000000000006E-2</v>
          </cell>
        </row>
        <row r="6">
          <cell r="J6">
            <v>0.88139999999999996</v>
          </cell>
        </row>
        <row r="7">
          <cell r="J7">
            <v>1.5371999999999999</v>
          </cell>
        </row>
        <row r="8">
          <cell r="J8">
            <v>4.1470000000000002</v>
          </cell>
        </row>
        <row r="9">
          <cell r="J9">
            <v>0.33200000000000002</v>
          </cell>
        </row>
        <row r="10">
          <cell r="J10">
            <v>0.84740000000000004</v>
          </cell>
        </row>
        <row r="11">
          <cell r="J11">
            <v>1.9904999999999999</v>
          </cell>
        </row>
        <row r="12">
          <cell r="J12">
            <v>2.302</v>
          </cell>
        </row>
        <row r="13">
          <cell r="J13">
            <v>0.71</v>
          </cell>
        </row>
        <row r="14">
          <cell r="J14">
            <v>0.14199999999999999</v>
          </cell>
        </row>
        <row r="15">
          <cell r="J15">
            <v>0.59099999999999997</v>
          </cell>
        </row>
        <row r="16">
          <cell r="J16">
            <v>0.84140000000000004</v>
          </cell>
        </row>
        <row r="17">
          <cell r="J17">
            <v>0.72670000000000001</v>
          </cell>
        </row>
        <row r="18">
          <cell r="J18">
            <v>1.1153999999999999</v>
          </cell>
        </row>
        <row r="19">
          <cell r="J19">
            <v>0.91790000000000005</v>
          </cell>
        </row>
        <row r="20">
          <cell r="J20">
            <v>1.3360000000000001</v>
          </cell>
        </row>
        <row r="21">
          <cell r="J21">
            <v>1.7063999999999999</v>
          </cell>
        </row>
        <row r="22">
          <cell r="J22">
            <v>0.21759999999999999</v>
          </cell>
        </row>
        <row r="23">
          <cell r="J23">
            <v>0.57410000000000005</v>
          </cell>
        </row>
        <row r="24">
          <cell r="J24">
            <v>1.2455000000000001</v>
          </cell>
        </row>
        <row r="25">
          <cell r="J25">
            <v>1.4</v>
          </cell>
        </row>
        <row r="26">
          <cell r="J26">
            <v>0.73699999999999999</v>
          </cell>
        </row>
        <row r="27">
          <cell r="J27">
            <v>1.4564999999999999</v>
          </cell>
        </row>
        <row r="28">
          <cell r="J28">
            <v>1.4870000000000001</v>
          </cell>
        </row>
        <row r="29">
          <cell r="J29">
            <v>1.0920000000000001</v>
          </cell>
        </row>
        <row r="30">
          <cell r="J30">
            <v>1.8734999999999999</v>
          </cell>
        </row>
        <row r="31">
          <cell r="J31">
            <v>3.145</v>
          </cell>
        </row>
        <row r="32">
          <cell r="J32">
            <v>0.67700000000000005</v>
          </cell>
        </row>
        <row r="33">
          <cell r="J33">
            <v>2.274</v>
          </cell>
        </row>
        <row r="34">
          <cell r="J34">
            <v>1.4621</v>
          </cell>
        </row>
        <row r="35">
          <cell r="J35">
            <v>43.010399999999997</v>
          </cell>
        </row>
        <row r="36">
          <cell r="J36">
            <v>1.8982000000000001</v>
          </cell>
        </row>
        <row r="37">
          <cell r="J37">
            <v>61.173299999999998</v>
          </cell>
        </row>
        <row r="38">
          <cell r="J38">
            <v>21.367999999999999</v>
          </cell>
        </row>
        <row r="39">
          <cell r="J39">
            <v>12.928000000000001</v>
          </cell>
        </row>
        <row r="40">
          <cell r="J40">
            <v>4.96</v>
          </cell>
        </row>
        <row r="41">
          <cell r="J41">
            <v>6.0469999999999997</v>
          </cell>
        </row>
        <row r="42">
          <cell r="J42">
            <v>2.5579999999999998</v>
          </cell>
        </row>
        <row r="43">
          <cell r="J43">
            <v>3.964</v>
          </cell>
        </row>
        <row r="44">
          <cell r="J44">
            <v>10.295199999999999</v>
          </cell>
        </row>
        <row r="45">
          <cell r="J45">
            <v>4.2240000000000002</v>
          </cell>
        </row>
        <row r="46">
          <cell r="J46">
            <v>3.0750000000000002</v>
          </cell>
        </row>
        <row r="47">
          <cell r="J47">
            <v>6.5637999999999996</v>
          </cell>
        </row>
        <row r="48">
          <cell r="J48">
            <v>4.5190000000000001</v>
          </cell>
        </row>
        <row r="49">
          <cell r="J49">
            <v>1.9765999999999999</v>
          </cell>
        </row>
        <row r="50">
          <cell r="J50">
            <v>1.1496</v>
          </cell>
        </row>
        <row r="51">
          <cell r="J51">
            <v>4.7651000000000003</v>
          </cell>
        </row>
        <row r="52">
          <cell r="J52">
            <v>1.8345</v>
          </cell>
        </row>
        <row r="53">
          <cell r="J53">
            <v>0.63160000000000005</v>
          </cell>
        </row>
        <row r="54">
          <cell r="J54">
            <v>0.73040000000000005</v>
          </cell>
        </row>
        <row r="55">
          <cell r="J55">
            <v>2160.0810999999999</v>
          </cell>
        </row>
        <row r="56">
          <cell r="J56">
            <v>15</v>
          </cell>
        </row>
        <row r="57">
          <cell r="J57">
            <v>982.24159999999995</v>
          </cell>
        </row>
        <row r="58">
          <cell r="J58">
            <v>7.3993000000000002</v>
          </cell>
        </row>
        <row r="59">
          <cell r="J59">
            <v>12.2963</v>
          </cell>
        </row>
        <row r="60">
          <cell r="J60">
            <v>1.7589999999999999</v>
          </cell>
        </row>
        <row r="61">
          <cell r="J61">
            <v>2.3126000000000002</v>
          </cell>
        </row>
        <row r="62">
          <cell r="J62">
            <v>0.90569999999999995</v>
          </cell>
        </row>
        <row r="63">
          <cell r="J63">
            <v>10.380100000000001</v>
          </cell>
        </row>
        <row r="64">
          <cell r="J64">
            <v>88.171899999999994</v>
          </cell>
        </row>
        <row r="65">
          <cell r="J65">
            <v>3.6284000000000001</v>
          </cell>
        </row>
        <row r="66">
          <cell r="J66">
            <v>7.3211000000000004</v>
          </cell>
        </row>
        <row r="67">
          <cell r="J67">
            <v>3.8944000000000001</v>
          </cell>
        </row>
        <row r="68">
          <cell r="J68">
            <v>1.5629999999999999</v>
          </cell>
        </row>
        <row r="69">
          <cell r="J69">
            <v>0.42570000000000002</v>
          </cell>
        </row>
        <row r="70">
          <cell r="J70">
            <v>4.5669000000000004</v>
          </cell>
        </row>
        <row r="71">
          <cell r="J71">
            <v>13.1143</v>
          </cell>
        </row>
        <row r="72">
          <cell r="J72">
            <v>32.743000000000002</v>
          </cell>
        </row>
        <row r="73">
          <cell r="J73">
            <v>46.343699999999998</v>
          </cell>
        </row>
        <row r="74">
          <cell r="J74">
            <v>445.75470000000001</v>
          </cell>
        </row>
        <row r="75">
          <cell r="J75">
            <v>44</v>
          </cell>
        </row>
        <row r="76">
          <cell r="J76">
            <v>95</v>
          </cell>
        </row>
        <row r="77">
          <cell r="J77">
            <v>3.121</v>
          </cell>
        </row>
        <row r="78">
          <cell r="J78">
            <v>2.7345999999999999</v>
          </cell>
        </row>
        <row r="79">
          <cell r="J79">
            <v>16.5486</v>
          </cell>
        </row>
        <row r="80">
          <cell r="J80">
            <v>1.206</v>
          </cell>
        </row>
        <row r="81">
          <cell r="J81">
            <v>1.6192</v>
          </cell>
        </row>
        <row r="82">
          <cell r="J82">
            <v>2.6711999999999998</v>
          </cell>
        </row>
        <row r="83">
          <cell r="J83">
            <v>3.4262000000000001</v>
          </cell>
        </row>
        <row r="84">
          <cell r="J84">
            <v>16.4587</v>
          </cell>
        </row>
        <row r="85">
          <cell r="J85">
            <v>2.6549999999999998</v>
          </cell>
        </row>
        <row r="86">
          <cell r="J86">
            <v>39.253999999999998</v>
          </cell>
        </row>
        <row r="87">
          <cell r="J87">
            <v>1.6291</v>
          </cell>
        </row>
        <row r="88">
          <cell r="J88">
            <v>6.5338000000000003</v>
          </cell>
        </row>
        <row r="89">
          <cell r="J89">
            <v>10.7837</v>
          </cell>
        </row>
        <row r="90">
          <cell r="J90">
            <v>3.3847999999999998</v>
          </cell>
        </row>
        <row r="91">
          <cell r="J91">
            <v>598</v>
          </cell>
        </row>
        <row r="92">
          <cell r="J92">
            <v>30.305</v>
          </cell>
        </row>
        <row r="93">
          <cell r="J93">
            <v>21.935300000000002</v>
          </cell>
        </row>
        <row r="94">
          <cell r="J94">
            <v>2.3650000000000002</v>
          </cell>
        </row>
        <row r="95">
          <cell r="J95">
            <v>11.744</v>
          </cell>
        </row>
        <row r="96">
          <cell r="J96">
            <v>4.7480000000000002</v>
          </cell>
        </row>
        <row r="97">
          <cell r="J97">
            <v>0.4768</v>
          </cell>
        </row>
        <row r="98">
          <cell r="J98">
            <v>0.52200000000000002</v>
          </cell>
        </row>
        <row r="99">
          <cell r="J99">
            <v>0.69889999999999997</v>
          </cell>
        </row>
        <row r="100">
          <cell r="J100">
            <v>24.024999999999999</v>
          </cell>
        </row>
        <row r="101">
          <cell r="J101">
            <v>0.186</v>
          </cell>
        </row>
        <row r="102">
          <cell r="J102">
            <v>1.6206</v>
          </cell>
        </row>
        <row r="103">
          <cell r="J103">
            <v>5.9</v>
          </cell>
        </row>
        <row r="104">
          <cell r="J104">
            <v>1.298</v>
          </cell>
        </row>
        <row r="105">
          <cell r="J105">
            <v>0.57799999999999996</v>
          </cell>
        </row>
        <row r="106">
          <cell r="J106">
            <v>10.28</v>
          </cell>
        </row>
        <row r="107">
          <cell r="J107">
            <v>0.82499999999999996</v>
          </cell>
        </row>
        <row r="108">
          <cell r="J108">
            <v>4.5529999999999999</v>
          </cell>
        </row>
        <row r="109">
          <cell r="J109">
            <v>6.4528999999999996</v>
          </cell>
        </row>
        <row r="110">
          <cell r="J110">
            <v>0.54530000000000001</v>
          </cell>
        </row>
        <row r="111">
          <cell r="J111">
            <v>7.1710000000000003</v>
          </cell>
        </row>
        <row r="112">
          <cell r="J112">
            <v>1.6459999999999999</v>
          </cell>
        </row>
        <row r="113">
          <cell r="J113">
            <v>3.6579999999999999</v>
          </cell>
        </row>
        <row r="114">
          <cell r="J114">
            <v>12.484</v>
          </cell>
        </row>
        <row r="115">
          <cell r="J115">
            <v>21.920200000000001</v>
          </cell>
        </row>
        <row r="116">
          <cell r="J116">
            <v>29.8</v>
          </cell>
        </row>
        <row r="117">
          <cell r="J117">
            <v>19.174900000000001</v>
          </cell>
        </row>
        <row r="118">
          <cell r="J118">
            <v>92</v>
          </cell>
        </row>
        <row r="119">
          <cell r="J119">
            <v>207.37129999999999</v>
          </cell>
        </row>
        <row r="120">
          <cell r="J120">
            <v>2.0548999999999999</v>
          </cell>
        </row>
        <row r="121">
          <cell r="J121">
            <v>0.65710000000000002</v>
          </cell>
        </row>
        <row r="122">
          <cell r="J122">
            <v>1.9995000000000001</v>
          </cell>
        </row>
        <row r="123">
          <cell r="J123">
            <v>62.567300000000003</v>
          </cell>
        </row>
        <row r="124">
          <cell r="J124">
            <v>251.18190000000001</v>
          </cell>
        </row>
        <row r="125">
          <cell r="J125">
            <v>380</v>
          </cell>
        </row>
        <row r="126">
          <cell r="J126">
            <v>87.081000000000003</v>
          </cell>
        </row>
        <row r="127">
          <cell r="J127">
            <v>2.1739999999999999</v>
          </cell>
        </row>
        <row r="128">
          <cell r="J128">
            <v>1.4490000000000001</v>
          </cell>
        </row>
        <row r="129">
          <cell r="J129">
            <v>0.90269999999999995</v>
          </cell>
        </row>
        <row r="130">
          <cell r="J130">
            <v>0.32829999999999998</v>
          </cell>
        </row>
        <row r="131">
          <cell r="J131">
            <v>30.823799999999999</v>
          </cell>
        </row>
        <row r="132">
          <cell r="J132">
            <v>65</v>
          </cell>
        </row>
        <row r="133">
          <cell r="J133">
            <v>15.006500000000001</v>
          </cell>
        </row>
        <row r="134">
          <cell r="J134">
            <v>1.7445999999999999</v>
          </cell>
        </row>
        <row r="135">
          <cell r="J135">
            <v>0.75419999999999998</v>
          </cell>
        </row>
        <row r="136">
          <cell r="J136">
            <v>17.207999999999998</v>
          </cell>
        </row>
        <row r="137">
          <cell r="J137">
            <v>206.83600000000001</v>
          </cell>
        </row>
        <row r="138">
          <cell r="J138">
            <v>1.9850000000000001</v>
          </cell>
        </row>
        <row r="139">
          <cell r="J139">
            <v>14.764799999999999</v>
          </cell>
        </row>
        <row r="140">
          <cell r="J140">
            <v>1.2892999999999999</v>
          </cell>
        </row>
        <row r="141">
          <cell r="J141">
            <v>103</v>
          </cell>
        </row>
        <row r="142">
          <cell r="J142">
            <v>2150</v>
          </cell>
        </row>
        <row r="143">
          <cell r="J143">
            <v>62.714300000000001</v>
          </cell>
        </row>
        <row r="144">
          <cell r="J144">
            <v>1.62</v>
          </cell>
        </row>
        <row r="145">
          <cell r="J145">
            <v>118.59699999999999</v>
          </cell>
        </row>
        <row r="146">
          <cell r="J146">
            <v>7.7590000000000003</v>
          </cell>
        </row>
        <row r="147">
          <cell r="J147">
            <v>36</v>
          </cell>
        </row>
        <row r="148">
          <cell r="J148">
            <v>79.224999999999994</v>
          </cell>
        </row>
        <row r="149">
          <cell r="J149">
            <v>1218.403</v>
          </cell>
        </row>
        <row r="150">
          <cell r="J150">
            <v>4.5777999999999999</v>
          </cell>
        </row>
        <row r="151">
          <cell r="J151">
            <v>40.677500000000002</v>
          </cell>
        </row>
        <row r="152">
          <cell r="J152">
            <v>32.506599999999999</v>
          </cell>
        </row>
        <row r="153">
          <cell r="J153">
            <v>307.35849999999999</v>
          </cell>
        </row>
        <row r="154">
          <cell r="J154">
            <v>123.5707</v>
          </cell>
        </row>
        <row r="155">
          <cell r="J155">
            <v>2.8180000000000001</v>
          </cell>
        </row>
        <row r="156">
          <cell r="J156">
            <v>81.819199999999995</v>
          </cell>
        </row>
        <row r="157">
          <cell r="J157">
            <v>9.0329999999999995</v>
          </cell>
        </row>
        <row r="158">
          <cell r="J158">
            <v>31.0166</v>
          </cell>
        </row>
        <row r="159">
          <cell r="J159">
            <v>33.171500000000002</v>
          </cell>
        </row>
        <row r="160">
          <cell r="J160">
            <v>638.58939999999996</v>
          </cell>
        </row>
        <row r="161">
          <cell r="J161">
            <v>51.616799999999998</v>
          </cell>
        </row>
        <row r="162">
          <cell r="J162">
            <v>12.600099999999999</v>
          </cell>
        </row>
        <row r="163">
          <cell r="J163">
            <v>33.798299999999998</v>
          </cell>
        </row>
        <row r="164">
          <cell r="J164">
            <v>156.9735</v>
          </cell>
        </row>
        <row r="165">
          <cell r="J165">
            <v>232.5</v>
          </cell>
        </row>
        <row r="166">
          <cell r="J166">
            <v>138</v>
          </cell>
        </row>
        <row r="167">
          <cell r="J167">
            <v>1.923</v>
          </cell>
        </row>
        <row r="168">
          <cell r="J168">
            <v>11.0762</v>
          </cell>
        </row>
        <row r="169">
          <cell r="J169">
            <v>1.5647</v>
          </cell>
        </row>
        <row r="170">
          <cell r="J170">
            <v>604.73400000000004</v>
          </cell>
        </row>
        <row r="171">
          <cell r="J171">
            <v>113.1429</v>
          </cell>
        </row>
        <row r="172">
          <cell r="J172">
            <v>3994.8180000000002</v>
          </cell>
        </row>
        <row r="173">
          <cell r="J173">
            <v>2.0720000000000001</v>
          </cell>
        </row>
        <row r="174">
          <cell r="J174">
            <v>0.65900000000000003</v>
          </cell>
        </row>
        <row r="175">
          <cell r="J175">
            <v>10.4664</v>
          </cell>
        </row>
        <row r="176">
          <cell r="J176">
            <v>4.508</v>
          </cell>
        </row>
        <row r="177">
          <cell r="J177">
            <v>2.8403</v>
          </cell>
        </row>
        <row r="178">
          <cell r="J178">
            <v>1.7789999999999999</v>
          </cell>
        </row>
        <row r="179">
          <cell r="J179">
            <v>6.4047000000000001</v>
          </cell>
        </row>
        <row r="180">
          <cell r="J180">
            <v>1.5449999999999999</v>
          </cell>
        </row>
        <row r="181">
          <cell r="J181">
            <v>1.8953</v>
          </cell>
        </row>
        <row r="182">
          <cell r="J182">
            <v>12.714</v>
          </cell>
        </row>
        <row r="183">
          <cell r="J183">
            <v>2.3571</v>
          </cell>
        </row>
        <row r="184">
          <cell r="J184">
            <v>20.45</v>
          </cell>
        </row>
        <row r="185">
          <cell r="J185">
            <v>0.03</v>
          </cell>
        </row>
        <row r="186">
          <cell r="J186">
            <v>8.4359999999999999</v>
          </cell>
        </row>
        <row r="187">
          <cell r="J187">
            <v>12.597</v>
          </cell>
        </row>
        <row r="188">
          <cell r="J188">
            <v>2.35E-2</v>
          </cell>
        </row>
        <row r="189">
          <cell r="J189">
            <v>2.74</v>
          </cell>
        </row>
        <row r="190">
          <cell r="J190">
            <v>6.95</v>
          </cell>
        </row>
        <row r="191">
          <cell r="J191">
            <v>8.85</v>
          </cell>
        </row>
        <row r="192">
          <cell r="J192">
            <v>1.19</v>
          </cell>
        </row>
        <row r="193">
          <cell r="J193">
            <v>0.03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ender Summary"/>
      <sheetName val="Markup"/>
      <sheetName val="CCS"/>
      <sheetName val="Non-Rec"/>
      <sheetName val="Data"/>
      <sheetName val="Prelims"/>
      <sheetName val="Bill1"/>
      <sheetName val="1.1 Staff"/>
      <sheetName val="3.1 Labour"/>
      <sheetName val="4.1 Site_Offices"/>
      <sheetName val="6.1 Plant"/>
      <sheetName val="6.5.1 Ext Scaffold"/>
      <sheetName val="6.5.2 Int Scaffold"/>
    </sheetNames>
    <sheetDataSet>
      <sheetData sheetId="0"/>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OS"/>
      <sheetName val="Ageing"/>
      <sheetName val="Data"/>
      <sheetName val="Sheet2"/>
      <sheetName val="Coll"/>
      <sheetName val="Repo 1"/>
      <sheetName val="TAX INCOME"/>
      <sheetName val="Inputs"/>
      <sheetName val="Dates"/>
      <sheetName val="Assumption"/>
      <sheetName val="TB"/>
      <sheetName val="REFNCOMPARE"/>
    </sheetNames>
    <sheetDataSet>
      <sheetData sheetId="0">
        <row r="2">
          <cell r="A2" t="str">
            <v>Abhay K. Shah</v>
          </cell>
        </row>
      </sheetData>
      <sheetData sheetId="1">
        <row r="2">
          <cell r="A2" t="str">
            <v>Abhay K. Shah</v>
          </cell>
        </row>
      </sheetData>
      <sheetData sheetId="2"/>
      <sheetData sheetId="3" refreshError="1">
        <row r="2">
          <cell r="A2" t="str">
            <v>Abhay K. Shah</v>
          </cell>
        </row>
        <row r="3">
          <cell r="A3" t="str">
            <v>Accurate Engineering Co Pvt Ltd</v>
          </cell>
        </row>
        <row r="4">
          <cell r="A4" t="str">
            <v>Ajanta Transistors &amp; Clock Mfg Co.</v>
          </cell>
        </row>
        <row r="5">
          <cell r="A5" t="str">
            <v>Ajanta Watches Ltd</v>
          </cell>
        </row>
        <row r="6">
          <cell r="A6" t="str">
            <v>Amit Publications Pvt Ltd</v>
          </cell>
        </row>
        <row r="7">
          <cell r="A7" t="str">
            <v>Anurang Engineering Co Pvt Ltd</v>
          </cell>
        </row>
        <row r="8">
          <cell r="A8" t="str">
            <v>Arvind Cotsyn (I) Ltd</v>
          </cell>
        </row>
        <row r="9">
          <cell r="A9" t="str">
            <v>Arvind Dyeing &amp; Bleaching Mills Ltd</v>
          </cell>
        </row>
        <row r="10">
          <cell r="A10" t="str">
            <v>Arvind Finlease Pvt Ltd</v>
          </cell>
        </row>
        <row r="11">
          <cell r="A11" t="str">
            <v>Ashok Transformers Pvt Ltd</v>
          </cell>
        </row>
        <row r="12">
          <cell r="A12" t="str">
            <v>Bajaj Auto Ltd</v>
          </cell>
        </row>
        <row r="13">
          <cell r="A13" t="str">
            <v>Bajaj Electricals Ltd</v>
          </cell>
        </row>
        <row r="14">
          <cell r="A14" t="str">
            <v>Bhagwati Spherocast Ltd</v>
          </cell>
        </row>
        <row r="15">
          <cell r="A15" t="str">
            <v>Borax Morarji Ltd</v>
          </cell>
        </row>
        <row r="16">
          <cell r="A16" t="str">
            <v>Canpex Chemicals Pvt Ltd</v>
          </cell>
        </row>
        <row r="17">
          <cell r="A17" t="str">
            <v>Cooper Foundry Private Limited</v>
          </cell>
        </row>
        <row r="18">
          <cell r="A18" t="str">
            <v>D. J. Malpani</v>
          </cell>
        </row>
        <row r="19">
          <cell r="A19" t="str">
            <v>Deccan Industrial Explosives Pvt Ltd</v>
          </cell>
        </row>
        <row r="20">
          <cell r="A20" t="str">
            <v>Dhar Automotives Pvt Ltd</v>
          </cell>
        </row>
        <row r="21">
          <cell r="A21" t="str">
            <v>Dharamsi &amp; Dharamsi Oil Industries Pvt Ltd</v>
          </cell>
        </row>
        <row r="22">
          <cell r="A22" t="str">
            <v>Dhariwal Industries Ltd</v>
          </cell>
        </row>
        <row r="23">
          <cell r="A23" t="str">
            <v>Dishti Industries Ltd</v>
          </cell>
        </row>
        <row r="24">
          <cell r="A24" t="str">
            <v>Eagle Poonawala</v>
          </cell>
        </row>
        <row r="25">
          <cell r="A25" t="str">
            <v>Ellora Times Pvt Ltd</v>
          </cell>
        </row>
        <row r="26">
          <cell r="A26" t="str">
            <v>Endurance Systems (I) Pvt Ltd</v>
          </cell>
        </row>
        <row r="27">
          <cell r="A27" t="str">
            <v>G B Rubber Products</v>
          </cell>
        </row>
        <row r="28">
          <cell r="A28" t="str">
            <v>Ganage Pressings Pvt Ltd</v>
          </cell>
        </row>
        <row r="29">
          <cell r="A29" t="str">
            <v>Garden Court Distilleries Pvt Ltd</v>
          </cell>
        </row>
        <row r="30">
          <cell r="A30" t="str">
            <v>Ghodawat Pan Masala Products (I) Pvt Ltd</v>
          </cell>
        </row>
        <row r="31">
          <cell r="A31" t="str">
            <v>Gujarat Mitra Pvt Ltd</v>
          </cell>
        </row>
        <row r="32">
          <cell r="A32" t="str">
            <v>Hindustan Distilleries</v>
          </cell>
        </row>
        <row r="33">
          <cell r="A33" t="str">
            <v>Indian Petrochemicals Corp Ltd</v>
          </cell>
        </row>
        <row r="34">
          <cell r="A34" t="str">
            <v>IPCL Retention Money</v>
          </cell>
        </row>
        <row r="35">
          <cell r="A35" t="str">
            <v>Jayashree Polymers Pvt Ltd</v>
          </cell>
        </row>
        <row r="36">
          <cell r="A36" t="str">
            <v>Jayashree Rubber Products Pvt Ltd</v>
          </cell>
        </row>
        <row r="37">
          <cell r="A37" t="str">
            <v>Jivraj Tea &amp; Industries Limited</v>
          </cell>
        </row>
        <row r="38">
          <cell r="A38" t="str">
            <v>Jivraj Tea Company</v>
          </cell>
        </row>
        <row r="39">
          <cell r="A39" t="str">
            <v>Jivraj Tea Limited</v>
          </cell>
        </row>
        <row r="40">
          <cell r="A40" t="str">
            <v>Kamal Marketing Pvt Ltd</v>
          </cell>
        </row>
        <row r="41">
          <cell r="A41" t="str">
            <v>Khanna Industrial Pipes Private Limited</v>
          </cell>
        </row>
        <row r="42">
          <cell r="A42" t="str">
            <v>Khudagawah Investments Pvt Ltd</v>
          </cell>
        </row>
        <row r="43">
          <cell r="A43" t="str">
            <v>L M Glasfibre</v>
          </cell>
        </row>
        <row r="44">
          <cell r="A44" t="str">
            <v>Lap Finance &amp; Consultancy Private Limited</v>
          </cell>
        </row>
        <row r="45">
          <cell r="A45" t="str">
            <v>M.H.Mills &amp; Inds Ltd</v>
          </cell>
        </row>
        <row r="46">
          <cell r="A46" t="str">
            <v>Maharashtra Seamless Ltd</v>
          </cell>
        </row>
        <row r="47">
          <cell r="A47" t="str">
            <v>Malpani Sales Corporation</v>
          </cell>
        </row>
        <row r="48">
          <cell r="A48" t="str">
            <v>Malpani Tea Corporation</v>
          </cell>
        </row>
        <row r="49">
          <cell r="A49" t="str">
            <v>Nalini Properties Pvt Ltd</v>
          </cell>
        </row>
        <row r="50">
          <cell r="A50" t="str">
            <v>Nav Maharashtra</v>
          </cell>
        </row>
        <row r="51">
          <cell r="A51" t="str">
            <v>Niskalp Investments &amp; Trading Co Ltd</v>
          </cell>
        </row>
        <row r="52">
          <cell r="A52" t="str">
            <v>Patankar Wind Farms</v>
          </cell>
        </row>
        <row r="53">
          <cell r="A53" t="str">
            <v>Poonawala Estate</v>
          </cell>
        </row>
        <row r="54">
          <cell r="A54" t="str">
            <v>Poonawala Finvest</v>
          </cell>
        </row>
        <row r="55">
          <cell r="A55" t="str">
            <v>Preetam Enterprises</v>
          </cell>
        </row>
        <row r="56">
          <cell r="A56" t="str">
            <v>Premier Seals (I) Pvt Ltd</v>
          </cell>
        </row>
        <row r="57">
          <cell r="A57" t="str">
            <v>Rajaram Solvex Limited</v>
          </cell>
        </row>
        <row r="58">
          <cell r="A58" t="str">
            <v>Rajasthan State Power Corp Ltd</v>
          </cell>
        </row>
        <row r="59">
          <cell r="A59" t="str">
            <v>Rajeev G Joshi</v>
          </cell>
        </row>
        <row r="60">
          <cell r="A60" t="str">
            <v>Rubberex Industries Pvt Ltd</v>
          </cell>
        </row>
        <row r="61">
          <cell r="A61" t="str">
            <v>Sagar Agencies Pvt Ltd</v>
          </cell>
        </row>
        <row r="62">
          <cell r="A62" t="str">
            <v>Sangram Patil</v>
          </cell>
        </row>
        <row r="63">
          <cell r="A63" t="str">
            <v>Sanjay Ghodawat (HUF)</v>
          </cell>
        </row>
        <row r="64">
          <cell r="A64" t="str">
            <v>Sarjan Infrastructure Finance Ltd</v>
          </cell>
        </row>
        <row r="65">
          <cell r="A65" t="str">
            <v>Sarjan Realities Pvt Ltd</v>
          </cell>
        </row>
        <row r="66">
          <cell r="A66" t="str">
            <v>Savita Chemicals Limited</v>
          </cell>
        </row>
        <row r="67">
          <cell r="A67" t="str">
            <v>Serum International</v>
          </cell>
        </row>
        <row r="68">
          <cell r="A68" t="str">
            <v>Sharada Erectors Private Limited</v>
          </cell>
        </row>
        <row r="69">
          <cell r="A69" t="str">
            <v>Shraddha Constructions</v>
          </cell>
        </row>
        <row r="70">
          <cell r="A70" t="str">
            <v>Shree Ramdeobaba Steel Pvt Ltd</v>
          </cell>
        </row>
        <row r="71">
          <cell r="A71" t="str">
            <v>Shri Charbhuja Sales Corporation</v>
          </cell>
        </row>
        <row r="72">
          <cell r="A72" t="str">
            <v>Standard Greases</v>
          </cell>
        </row>
        <row r="73">
          <cell r="A73" t="str">
            <v>Subash B Mutha</v>
          </cell>
        </row>
        <row r="74">
          <cell r="A74" t="str">
            <v>Sumatinath Enterprises</v>
          </cell>
        </row>
        <row r="75">
          <cell r="A75" t="str">
            <v>Suvi Rubber Pvt Ltd</v>
          </cell>
        </row>
        <row r="76">
          <cell r="A76" t="str">
            <v>Suzlon Developers Pvt Ltd</v>
          </cell>
        </row>
        <row r="77">
          <cell r="A77" t="str">
            <v>Suzlon Energy Limited</v>
          </cell>
        </row>
        <row r="78">
          <cell r="A78" t="str">
            <v>Suzlon Fibres Ltd</v>
          </cell>
        </row>
        <row r="79">
          <cell r="A79" t="str">
            <v>Suzlon Green Power Ltd</v>
          </cell>
        </row>
        <row r="80">
          <cell r="A80" t="str">
            <v>Tata Finance Ltd</v>
          </cell>
        </row>
        <row r="81">
          <cell r="A81" t="str">
            <v>Tata Power Company Limited</v>
          </cell>
        </row>
        <row r="82">
          <cell r="A82" t="str">
            <v>Vaman Prestressing Co Ltd</v>
          </cell>
        </row>
        <row r="83">
          <cell r="A83" t="str">
            <v>Vanaz Engineers Ltd</v>
          </cell>
        </row>
        <row r="84">
          <cell r="A84" t="str">
            <v>Varroc Engineering Ltd</v>
          </cell>
        </row>
        <row r="85">
          <cell r="A85" t="str">
            <v>Vishal Exports Overseas Ltd</v>
          </cell>
        </row>
        <row r="86">
          <cell r="A86" t="str">
            <v>Vishal Plastomer Pvt Ltd</v>
          </cell>
        </row>
        <row r="87">
          <cell r="A87" t="str">
            <v>VVF Ltd</v>
          </cell>
        </row>
        <row r="88">
          <cell r="A88" t="str">
            <v>Z.F. Steering Gear (I) Ltd</v>
          </cell>
        </row>
        <row r="89">
          <cell r="A89" t="str">
            <v>Radhekrishna Extractions Limited</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Ageing Due Date"/>
    </sheetNames>
    <sheetDataSet>
      <sheetData sheetId="0">
        <row r="4">
          <cell r="E4" t="str">
            <v>117</v>
          </cell>
          <cell r="G4">
            <v>38924</v>
          </cell>
        </row>
        <row r="5">
          <cell r="E5" t="str">
            <v>117</v>
          </cell>
          <cell r="G5">
            <v>38990</v>
          </cell>
        </row>
        <row r="6">
          <cell r="E6" t="str">
            <v>117</v>
          </cell>
          <cell r="G6">
            <v>39109</v>
          </cell>
        </row>
        <row r="7">
          <cell r="E7" t="str">
            <v>117</v>
          </cell>
          <cell r="G7">
            <v>39082</v>
          </cell>
        </row>
        <row r="8">
          <cell r="E8" t="str">
            <v>117</v>
          </cell>
          <cell r="G8">
            <v>39082</v>
          </cell>
        </row>
        <row r="9">
          <cell r="E9" t="str">
            <v>117</v>
          </cell>
          <cell r="G9">
            <v>39172</v>
          </cell>
        </row>
        <row r="10">
          <cell r="E10" t="str">
            <v>117</v>
          </cell>
          <cell r="G10">
            <v>39065</v>
          </cell>
        </row>
        <row r="11">
          <cell r="E11" t="str">
            <v>117</v>
          </cell>
          <cell r="G11">
            <v>39065</v>
          </cell>
        </row>
        <row r="12">
          <cell r="E12" t="str">
            <v>117</v>
          </cell>
          <cell r="G12">
            <v>39096</v>
          </cell>
        </row>
        <row r="13">
          <cell r="E13" t="str">
            <v>117</v>
          </cell>
          <cell r="G13">
            <v>39126</v>
          </cell>
        </row>
        <row r="14">
          <cell r="E14" t="str">
            <v>117</v>
          </cell>
          <cell r="G14">
            <v>39157</v>
          </cell>
        </row>
        <row r="15">
          <cell r="E15" t="str">
            <v>117</v>
          </cell>
          <cell r="G15">
            <v>39157</v>
          </cell>
        </row>
        <row r="16">
          <cell r="E16" t="str">
            <v>117</v>
          </cell>
          <cell r="G16">
            <v>39157</v>
          </cell>
        </row>
        <row r="17">
          <cell r="E17" t="str">
            <v>117</v>
          </cell>
          <cell r="G17">
            <v>39188</v>
          </cell>
        </row>
        <row r="18">
          <cell r="E18" t="str">
            <v>117</v>
          </cell>
          <cell r="G18">
            <v>39188</v>
          </cell>
        </row>
        <row r="19">
          <cell r="E19" t="str">
            <v>117</v>
          </cell>
          <cell r="G19">
            <v>39188</v>
          </cell>
        </row>
        <row r="20">
          <cell r="E20" t="str">
            <v>117</v>
          </cell>
          <cell r="G20">
            <v>39188</v>
          </cell>
        </row>
        <row r="21">
          <cell r="E21" t="str">
            <v>117</v>
          </cell>
          <cell r="G21">
            <v>39188</v>
          </cell>
        </row>
        <row r="22">
          <cell r="E22" t="str">
            <v>117</v>
          </cell>
          <cell r="G22">
            <v>39188</v>
          </cell>
        </row>
        <row r="23">
          <cell r="E23" t="str">
            <v>117</v>
          </cell>
          <cell r="G23">
            <v>39188</v>
          </cell>
        </row>
        <row r="24">
          <cell r="E24" t="str">
            <v>117</v>
          </cell>
          <cell r="G24">
            <v>39188</v>
          </cell>
        </row>
        <row r="25">
          <cell r="E25" t="str">
            <v>117</v>
          </cell>
          <cell r="G25">
            <v>39188</v>
          </cell>
        </row>
        <row r="26">
          <cell r="E26" t="str">
            <v>117</v>
          </cell>
          <cell r="G26">
            <v>39188</v>
          </cell>
        </row>
        <row r="27">
          <cell r="E27" t="str">
            <v>117</v>
          </cell>
          <cell r="G27">
            <v>39188</v>
          </cell>
        </row>
        <row r="28">
          <cell r="E28" t="str">
            <v>117</v>
          </cell>
          <cell r="G28">
            <v>39188</v>
          </cell>
        </row>
        <row r="29">
          <cell r="E29" t="str">
            <v>117</v>
          </cell>
          <cell r="G29">
            <v>39188</v>
          </cell>
        </row>
        <row r="30">
          <cell r="E30" t="str">
            <v>117</v>
          </cell>
          <cell r="G30">
            <v>39188</v>
          </cell>
        </row>
        <row r="31">
          <cell r="E31" t="str">
            <v>117</v>
          </cell>
          <cell r="G31">
            <v>39188</v>
          </cell>
        </row>
        <row r="32">
          <cell r="E32" t="str">
            <v>117</v>
          </cell>
          <cell r="G32">
            <v>39188</v>
          </cell>
        </row>
        <row r="33">
          <cell r="E33" t="str">
            <v>117</v>
          </cell>
          <cell r="G33">
            <v>39188</v>
          </cell>
        </row>
        <row r="34">
          <cell r="E34" t="str">
            <v>117</v>
          </cell>
          <cell r="G34">
            <v>39188</v>
          </cell>
        </row>
        <row r="35">
          <cell r="E35" t="str">
            <v>117</v>
          </cell>
          <cell r="G35">
            <v>39216</v>
          </cell>
        </row>
        <row r="36">
          <cell r="E36" t="str">
            <v>117</v>
          </cell>
          <cell r="G36">
            <v>39216</v>
          </cell>
        </row>
        <row r="37">
          <cell r="E37" t="str">
            <v>117</v>
          </cell>
          <cell r="G37">
            <v>39216</v>
          </cell>
        </row>
        <row r="38">
          <cell r="E38" t="str">
            <v>117</v>
          </cell>
          <cell r="G38">
            <v>39216</v>
          </cell>
        </row>
        <row r="39">
          <cell r="E39" t="str">
            <v>117</v>
          </cell>
          <cell r="G39">
            <v>39216</v>
          </cell>
        </row>
        <row r="40">
          <cell r="E40" t="str">
            <v>117</v>
          </cell>
          <cell r="G40">
            <v>39216</v>
          </cell>
        </row>
        <row r="41">
          <cell r="E41" t="str">
            <v>117</v>
          </cell>
          <cell r="G41">
            <v>39216</v>
          </cell>
        </row>
        <row r="42">
          <cell r="E42" t="str">
            <v>117</v>
          </cell>
          <cell r="G42">
            <v>39216</v>
          </cell>
        </row>
        <row r="43">
          <cell r="E43" t="str">
            <v>117</v>
          </cell>
          <cell r="G43">
            <v>39216</v>
          </cell>
        </row>
        <row r="44">
          <cell r="E44" t="str">
            <v>117</v>
          </cell>
          <cell r="G44">
            <v>39216</v>
          </cell>
        </row>
        <row r="45">
          <cell r="E45" t="str">
            <v>117</v>
          </cell>
          <cell r="G45">
            <v>39216</v>
          </cell>
        </row>
        <row r="46">
          <cell r="E46" t="str">
            <v>117</v>
          </cell>
          <cell r="G46">
            <v>39216</v>
          </cell>
        </row>
        <row r="47">
          <cell r="E47" t="str">
            <v>117</v>
          </cell>
          <cell r="G47">
            <v>39216</v>
          </cell>
        </row>
        <row r="48">
          <cell r="E48" t="str">
            <v>117</v>
          </cell>
          <cell r="G48">
            <v>39216</v>
          </cell>
        </row>
        <row r="49">
          <cell r="E49" t="str">
            <v>117</v>
          </cell>
          <cell r="G49">
            <v>39216</v>
          </cell>
        </row>
        <row r="50">
          <cell r="E50" t="str">
            <v>117</v>
          </cell>
          <cell r="G50">
            <v>39216</v>
          </cell>
        </row>
        <row r="51">
          <cell r="E51" t="str">
            <v>117</v>
          </cell>
          <cell r="G51">
            <v>39216</v>
          </cell>
        </row>
        <row r="52">
          <cell r="E52" t="str">
            <v>117</v>
          </cell>
          <cell r="G52">
            <v>39216</v>
          </cell>
        </row>
        <row r="53">
          <cell r="E53" t="str">
            <v>117</v>
          </cell>
          <cell r="G53">
            <v>39216</v>
          </cell>
        </row>
        <row r="54">
          <cell r="E54" t="str">
            <v>117</v>
          </cell>
          <cell r="G54">
            <v>39157</v>
          </cell>
        </row>
        <row r="55">
          <cell r="E55" t="str">
            <v>117</v>
          </cell>
          <cell r="G55">
            <v>39157</v>
          </cell>
        </row>
        <row r="56">
          <cell r="E56" t="str">
            <v>218</v>
          </cell>
          <cell r="G56">
            <v>39173</v>
          </cell>
        </row>
        <row r="57">
          <cell r="E57" t="str">
            <v>218</v>
          </cell>
          <cell r="G57">
            <v>39163</v>
          </cell>
        </row>
        <row r="58">
          <cell r="E58" t="str">
            <v>***</v>
          </cell>
          <cell r="G58">
            <v>39097</v>
          </cell>
        </row>
        <row r="59">
          <cell r="E59" t="str">
            <v>***</v>
          </cell>
          <cell r="G59">
            <v>39066</v>
          </cell>
        </row>
        <row r="60">
          <cell r="E60" t="str">
            <v>***</v>
          </cell>
          <cell r="G60">
            <v>39124</v>
          </cell>
        </row>
        <row r="61">
          <cell r="E61" t="str">
            <v>164</v>
          </cell>
          <cell r="G61">
            <v>39051</v>
          </cell>
        </row>
        <row r="62">
          <cell r="E62" t="str">
            <v>164</v>
          </cell>
          <cell r="G62">
            <v>39051</v>
          </cell>
        </row>
        <row r="63">
          <cell r="E63" t="str">
            <v>164</v>
          </cell>
          <cell r="G63">
            <v>39073</v>
          </cell>
        </row>
        <row r="64">
          <cell r="E64" t="str">
            <v>164</v>
          </cell>
          <cell r="G64">
            <v>39073</v>
          </cell>
        </row>
        <row r="65">
          <cell r="E65" t="str">
            <v>164</v>
          </cell>
          <cell r="G65">
            <v>39073</v>
          </cell>
        </row>
        <row r="66">
          <cell r="E66" t="str">
            <v>164</v>
          </cell>
          <cell r="G66">
            <v>39135</v>
          </cell>
        </row>
        <row r="67">
          <cell r="E67" t="str">
            <v>164</v>
          </cell>
          <cell r="G67">
            <v>39135</v>
          </cell>
        </row>
        <row r="68">
          <cell r="E68" t="str">
            <v>164</v>
          </cell>
          <cell r="G68">
            <v>39135</v>
          </cell>
        </row>
        <row r="69">
          <cell r="E69" t="str">
            <v>164</v>
          </cell>
          <cell r="G69">
            <v>39135</v>
          </cell>
        </row>
        <row r="70">
          <cell r="E70" t="str">
            <v>164</v>
          </cell>
          <cell r="G70">
            <v>39135</v>
          </cell>
        </row>
        <row r="71">
          <cell r="E71" t="str">
            <v>164</v>
          </cell>
          <cell r="G71">
            <v>39135</v>
          </cell>
        </row>
        <row r="72">
          <cell r="E72" t="str">
            <v>164</v>
          </cell>
          <cell r="G72">
            <v>39135</v>
          </cell>
        </row>
        <row r="73">
          <cell r="E73" t="str">
            <v>164</v>
          </cell>
          <cell r="G73">
            <v>39163</v>
          </cell>
        </row>
        <row r="74">
          <cell r="E74" t="str">
            <v>164</v>
          </cell>
          <cell r="G74">
            <v>39163</v>
          </cell>
        </row>
        <row r="75">
          <cell r="E75" t="str">
            <v>164</v>
          </cell>
          <cell r="G75">
            <v>39170</v>
          </cell>
        </row>
        <row r="76">
          <cell r="E76" t="str">
            <v>164</v>
          </cell>
          <cell r="G76">
            <v>39124</v>
          </cell>
        </row>
        <row r="77">
          <cell r="E77" t="str">
            <v>164</v>
          </cell>
          <cell r="G77">
            <v>39097</v>
          </cell>
        </row>
        <row r="78">
          <cell r="E78" t="str">
            <v>279</v>
          </cell>
          <cell r="G78">
            <v>39110</v>
          </cell>
        </row>
        <row r="79">
          <cell r="E79" t="str">
            <v>176</v>
          </cell>
          <cell r="G79">
            <v>39135</v>
          </cell>
        </row>
        <row r="80">
          <cell r="E80" t="str">
            <v>176</v>
          </cell>
          <cell r="G80">
            <v>39114</v>
          </cell>
        </row>
        <row r="81">
          <cell r="E81" t="str">
            <v>164</v>
          </cell>
          <cell r="G81">
            <v>39069</v>
          </cell>
        </row>
        <row r="82">
          <cell r="E82" t="str">
            <v>279</v>
          </cell>
          <cell r="G82">
            <v>39133</v>
          </cell>
        </row>
        <row r="83">
          <cell r="E83" t="str">
            <v>164</v>
          </cell>
          <cell r="G83">
            <v>39128</v>
          </cell>
        </row>
        <row r="84">
          <cell r="E84" t="str">
            <v>164</v>
          </cell>
          <cell r="G84">
            <v>39156</v>
          </cell>
        </row>
        <row r="85">
          <cell r="E85" t="str">
            <v>279</v>
          </cell>
          <cell r="G85">
            <v>39051</v>
          </cell>
        </row>
        <row r="86">
          <cell r="E86" t="str">
            <v>279</v>
          </cell>
          <cell r="G86">
            <v>39135</v>
          </cell>
        </row>
        <row r="87">
          <cell r="E87" t="str">
            <v>279</v>
          </cell>
          <cell r="G87">
            <v>39170</v>
          </cell>
        </row>
        <row r="88">
          <cell r="E88" t="str">
            <v>182</v>
          </cell>
          <cell r="G88">
            <v>39051</v>
          </cell>
        </row>
        <row r="89">
          <cell r="E89" t="str">
            <v>176</v>
          </cell>
          <cell r="G89">
            <v>39051</v>
          </cell>
        </row>
        <row r="90">
          <cell r="E90" t="str">
            <v>***</v>
          </cell>
          <cell r="G90">
            <v>39172</v>
          </cell>
        </row>
        <row r="91">
          <cell r="E91" t="str">
            <v>164</v>
          </cell>
          <cell r="G91">
            <v>39163</v>
          </cell>
        </row>
        <row r="92">
          <cell r="E92" t="str">
            <v>164</v>
          </cell>
          <cell r="G92">
            <v>39170</v>
          </cell>
        </row>
        <row r="93">
          <cell r="E93" t="str">
            <v>182</v>
          </cell>
          <cell r="G93">
            <v>39110</v>
          </cell>
        </row>
        <row r="94">
          <cell r="E94" t="str">
            <v>279</v>
          </cell>
          <cell r="G94">
            <v>39110</v>
          </cell>
        </row>
        <row r="95">
          <cell r="E95" t="str">
            <v>279</v>
          </cell>
          <cell r="G95">
            <v>39052</v>
          </cell>
        </row>
        <row r="96">
          <cell r="E96" t="str">
            <v>182</v>
          </cell>
          <cell r="G96">
            <v>39114</v>
          </cell>
        </row>
        <row r="97">
          <cell r="E97" t="str">
            <v>182</v>
          </cell>
          <cell r="G97">
            <v>39142</v>
          </cell>
        </row>
        <row r="98">
          <cell r="E98" t="str">
            <v>182</v>
          </cell>
          <cell r="G98">
            <v>39156</v>
          </cell>
        </row>
        <row r="99">
          <cell r="E99" t="str">
            <v>279</v>
          </cell>
          <cell r="G99">
            <v>39114</v>
          </cell>
        </row>
        <row r="100">
          <cell r="E100" t="str">
            <v>279</v>
          </cell>
          <cell r="G100">
            <v>39114</v>
          </cell>
        </row>
        <row r="101">
          <cell r="E101" t="str">
            <v>176</v>
          </cell>
          <cell r="G101">
            <v>39163</v>
          </cell>
        </row>
        <row r="102">
          <cell r="E102" t="str">
            <v>176</v>
          </cell>
          <cell r="G102">
            <v>39142</v>
          </cell>
        </row>
        <row r="103">
          <cell r="E103" t="str">
            <v>176</v>
          </cell>
          <cell r="G103">
            <v>39081</v>
          </cell>
        </row>
        <row r="104">
          <cell r="E104" t="str">
            <v>164</v>
          </cell>
          <cell r="G104">
            <v>39051</v>
          </cell>
        </row>
        <row r="105">
          <cell r="E105" t="str">
            <v>164</v>
          </cell>
          <cell r="G105">
            <v>39051</v>
          </cell>
        </row>
        <row r="106">
          <cell r="E106" t="str">
            <v>164</v>
          </cell>
          <cell r="G106">
            <v>39041</v>
          </cell>
        </row>
        <row r="107">
          <cell r="E107" t="str">
            <v>164</v>
          </cell>
          <cell r="G107">
            <v>39105</v>
          </cell>
        </row>
        <row r="108">
          <cell r="E108" t="str">
            <v>***</v>
          </cell>
          <cell r="G108">
            <v>39136</v>
          </cell>
        </row>
        <row r="109">
          <cell r="E109" t="str">
            <v>***</v>
          </cell>
          <cell r="G109">
            <v>39142</v>
          </cell>
        </row>
        <row r="110">
          <cell r="E110" t="str">
            <v>***</v>
          </cell>
          <cell r="G110">
            <v>39156</v>
          </cell>
        </row>
        <row r="111">
          <cell r="E111" t="str">
            <v>***</v>
          </cell>
          <cell r="G111">
            <v>39142</v>
          </cell>
        </row>
        <row r="112">
          <cell r="E112" t="str">
            <v>***</v>
          </cell>
          <cell r="G112">
            <v>39156</v>
          </cell>
        </row>
        <row r="113">
          <cell r="E113" t="str">
            <v>176</v>
          </cell>
          <cell r="G113">
            <v>39163</v>
          </cell>
        </row>
        <row r="114">
          <cell r="E114" t="str">
            <v>176</v>
          </cell>
          <cell r="G114">
            <v>39163</v>
          </cell>
        </row>
        <row r="115">
          <cell r="E115" t="str">
            <v>176</v>
          </cell>
          <cell r="G115">
            <v>39163</v>
          </cell>
        </row>
        <row r="116">
          <cell r="E116" t="str">
            <v>176</v>
          </cell>
          <cell r="G116">
            <v>39163</v>
          </cell>
        </row>
        <row r="117">
          <cell r="E117" t="str">
            <v>176</v>
          </cell>
          <cell r="G117">
            <v>39163</v>
          </cell>
        </row>
        <row r="118">
          <cell r="E118" t="str">
            <v>176</v>
          </cell>
          <cell r="G118">
            <v>39163</v>
          </cell>
        </row>
        <row r="119">
          <cell r="E119" t="str">
            <v>279</v>
          </cell>
          <cell r="G119">
            <v>39153</v>
          </cell>
        </row>
        <row r="120">
          <cell r="E120" t="str">
            <v>***</v>
          </cell>
          <cell r="G120">
            <v>39017</v>
          </cell>
        </row>
        <row r="121">
          <cell r="E121" t="str">
            <v>279</v>
          </cell>
          <cell r="G121">
            <v>39018</v>
          </cell>
        </row>
        <row r="122">
          <cell r="E122" t="str">
            <v>279</v>
          </cell>
          <cell r="G122">
            <v>39018</v>
          </cell>
        </row>
        <row r="123">
          <cell r="E123" t="str">
            <v>279</v>
          </cell>
          <cell r="G123">
            <v>39018</v>
          </cell>
        </row>
        <row r="124">
          <cell r="E124" t="str">
            <v>279</v>
          </cell>
          <cell r="G124">
            <v>39156</v>
          </cell>
        </row>
        <row r="125">
          <cell r="E125" t="str">
            <v>279</v>
          </cell>
          <cell r="G125">
            <v>39163</v>
          </cell>
        </row>
        <row r="126">
          <cell r="E126" t="str">
            <v>279</v>
          </cell>
          <cell r="G126">
            <v>39156</v>
          </cell>
        </row>
        <row r="127">
          <cell r="E127" t="str">
            <v>176</v>
          </cell>
          <cell r="G127">
            <v>38988</v>
          </cell>
        </row>
        <row r="128">
          <cell r="E128" t="str">
            <v>176</v>
          </cell>
          <cell r="G128">
            <v>38988</v>
          </cell>
        </row>
        <row r="129">
          <cell r="E129" t="str">
            <v>***</v>
          </cell>
          <cell r="G129">
            <v>39142</v>
          </cell>
        </row>
        <row r="130">
          <cell r="E130" t="str">
            <v>176</v>
          </cell>
          <cell r="G130">
            <v>39163</v>
          </cell>
        </row>
        <row r="131">
          <cell r="E131" t="str">
            <v>279</v>
          </cell>
          <cell r="G131">
            <v>39163</v>
          </cell>
        </row>
        <row r="132">
          <cell r="E132" t="str">
            <v>176</v>
          </cell>
          <cell r="G132">
            <v>39163</v>
          </cell>
        </row>
        <row r="133">
          <cell r="E133" t="str">
            <v>176</v>
          </cell>
          <cell r="G133">
            <v>39105</v>
          </cell>
        </row>
        <row r="134">
          <cell r="E134" t="str">
            <v>176</v>
          </cell>
          <cell r="G134">
            <v>39142</v>
          </cell>
        </row>
        <row r="135">
          <cell r="E135" t="str">
            <v>182</v>
          </cell>
          <cell r="G135">
            <v>39073</v>
          </cell>
        </row>
        <row r="136">
          <cell r="E136" t="str">
            <v>182</v>
          </cell>
          <cell r="G136">
            <v>39156</v>
          </cell>
        </row>
        <row r="137">
          <cell r="E137" t="str">
            <v>***</v>
          </cell>
          <cell r="G137">
            <v>39121</v>
          </cell>
        </row>
        <row r="138">
          <cell r="E138" t="str">
            <v>***</v>
          </cell>
          <cell r="G138">
            <v>39083</v>
          </cell>
        </row>
        <row r="139">
          <cell r="E139" t="str">
            <v>182</v>
          </cell>
          <cell r="G139">
            <v>39051</v>
          </cell>
        </row>
        <row r="140">
          <cell r="E140" t="str">
            <v>182</v>
          </cell>
          <cell r="G140">
            <v>39110</v>
          </cell>
        </row>
        <row r="141">
          <cell r="E141" t="str">
            <v>182</v>
          </cell>
          <cell r="G141">
            <v>39110</v>
          </cell>
        </row>
        <row r="142">
          <cell r="E142" t="str">
            <v>182</v>
          </cell>
          <cell r="G142">
            <v>39165</v>
          </cell>
        </row>
        <row r="143">
          <cell r="E143" t="str">
            <v>182</v>
          </cell>
          <cell r="G143">
            <v>38974</v>
          </cell>
        </row>
        <row r="144">
          <cell r="E144" t="str">
            <v>182</v>
          </cell>
          <cell r="G144">
            <v>38991</v>
          </cell>
        </row>
        <row r="145">
          <cell r="E145" t="str">
            <v>182</v>
          </cell>
          <cell r="G145">
            <v>39083</v>
          </cell>
        </row>
        <row r="146">
          <cell r="E146" t="str">
            <v>279</v>
          </cell>
          <cell r="G146">
            <v>39091</v>
          </cell>
        </row>
        <row r="147">
          <cell r="E147" t="str">
            <v>279</v>
          </cell>
          <cell r="G147">
            <v>39157</v>
          </cell>
        </row>
        <row r="148">
          <cell r="E148" t="str">
            <v>164</v>
          </cell>
          <cell r="G148">
            <v>39018</v>
          </cell>
        </row>
        <row r="149">
          <cell r="E149" t="str">
            <v>176</v>
          </cell>
          <cell r="G149">
            <v>39133</v>
          </cell>
        </row>
        <row r="150">
          <cell r="E150" t="str">
            <v>176</v>
          </cell>
          <cell r="G150">
            <v>39135</v>
          </cell>
        </row>
        <row r="151">
          <cell r="E151" t="str">
            <v>176</v>
          </cell>
          <cell r="G151">
            <v>39163</v>
          </cell>
        </row>
        <row r="152">
          <cell r="E152" t="str">
            <v>176</v>
          </cell>
          <cell r="G152">
            <v>39163</v>
          </cell>
        </row>
        <row r="153">
          <cell r="E153" t="str">
            <v>176</v>
          </cell>
          <cell r="G153">
            <v>39163</v>
          </cell>
        </row>
        <row r="154">
          <cell r="E154" t="str">
            <v>176</v>
          </cell>
          <cell r="G154">
            <v>39128</v>
          </cell>
        </row>
        <row r="155">
          <cell r="E155" t="str">
            <v>176</v>
          </cell>
          <cell r="G155">
            <v>39128</v>
          </cell>
        </row>
        <row r="156">
          <cell r="E156" t="str">
            <v>176</v>
          </cell>
          <cell r="G156">
            <v>39156</v>
          </cell>
        </row>
        <row r="157">
          <cell r="E157" t="str">
            <v>182</v>
          </cell>
          <cell r="G157">
            <v>38988</v>
          </cell>
        </row>
        <row r="158">
          <cell r="E158" t="str">
            <v>182</v>
          </cell>
          <cell r="G158">
            <v>38988</v>
          </cell>
        </row>
        <row r="159">
          <cell r="E159" t="str">
            <v>182</v>
          </cell>
          <cell r="G159">
            <v>38754</v>
          </cell>
        </row>
        <row r="160">
          <cell r="E160" t="str">
            <v>218</v>
          </cell>
          <cell r="G160">
            <v>39078</v>
          </cell>
        </row>
        <row r="161">
          <cell r="E161" t="str">
            <v>218</v>
          </cell>
          <cell r="G161">
            <v>39110</v>
          </cell>
        </row>
        <row r="162">
          <cell r="E162" t="str">
            <v>218</v>
          </cell>
          <cell r="G162">
            <v>39097</v>
          </cell>
        </row>
        <row r="163">
          <cell r="E163" t="str">
            <v>218</v>
          </cell>
          <cell r="G163">
            <v>39163</v>
          </cell>
        </row>
        <row r="164">
          <cell r="E164" t="str">
            <v>218</v>
          </cell>
          <cell r="G164">
            <v>39162</v>
          </cell>
        </row>
        <row r="165">
          <cell r="E165" t="str">
            <v>218</v>
          </cell>
          <cell r="G165">
            <v>39156</v>
          </cell>
        </row>
        <row r="166">
          <cell r="E166" t="str">
            <v>218</v>
          </cell>
          <cell r="G166">
            <v>39135</v>
          </cell>
        </row>
        <row r="167">
          <cell r="E167" t="str">
            <v>218</v>
          </cell>
          <cell r="G167">
            <v>39163</v>
          </cell>
        </row>
        <row r="168">
          <cell r="E168" t="str">
            <v>218</v>
          </cell>
          <cell r="G168">
            <v>39163</v>
          </cell>
        </row>
        <row r="169">
          <cell r="E169" t="str">
            <v>218</v>
          </cell>
          <cell r="G169">
            <v>39128</v>
          </cell>
        </row>
        <row r="170">
          <cell r="E170" t="str">
            <v>218</v>
          </cell>
          <cell r="G170">
            <v>39139</v>
          </cell>
        </row>
        <row r="171">
          <cell r="E171" t="str">
            <v>218</v>
          </cell>
          <cell r="G171">
            <v>39114</v>
          </cell>
        </row>
        <row r="172">
          <cell r="E172" t="str">
            <v>164</v>
          </cell>
          <cell r="G172">
            <v>39135</v>
          </cell>
        </row>
        <row r="173">
          <cell r="E173" t="str">
            <v>164</v>
          </cell>
          <cell r="G173">
            <v>39114</v>
          </cell>
        </row>
        <row r="174">
          <cell r="E174" t="str">
            <v>218</v>
          </cell>
          <cell r="G174">
            <v>39078</v>
          </cell>
        </row>
        <row r="175">
          <cell r="E175" t="str">
            <v>218</v>
          </cell>
          <cell r="G175">
            <v>39110</v>
          </cell>
        </row>
        <row r="176">
          <cell r="E176" t="str">
            <v>218</v>
          </cell>
          <cell r="G176">
            <v>39110</v>
          </cell>
        </row>
        <row r="177">
          <cell r="E177" t="str">
            <v>218</v>
          </cell>
          <cell r="G177">
            <v>39092</v>
          </cell>
        </row>
        <row r="178">
          <cell r="E178" t="str">
            <v>218</v>
          </cell>
          <cell r="G178">
            <v>38975</v>
          </cell>
        </row>
        <row r="179">
          <cell r="E179" t="str">
            <v>117</v>
          </cell>
          <cell r="G179">
            <v>38828</v>
          </cell>
        </row>
        <row r="180">
          <cell r="E180" t="str">
            <v>117</v>
          </cell>
          <cell r="G180">
            <v>39080</v>
          </cell>
        </row>
        <row r="181">
          <cell r="E181" t="str">
            <v>117</v>
          </cell>
          <cell r="G181">
            <v>38797</v>
          </cell>
        </row>
        <row r="182">
          <cell r="E182" t="str">
            <v>117</v>
          </cell>
          <cell r="G182">
            <v>38807</v>
          </cell>
        </row>
        <row r="183">
          <cell r="E183" t="str">
            <v>117</v>
          </cell>
          <cell r="G183">
            <v>38947</v>
          </cell>
        </row>
        <row r="184">
          <cell r="E184" t="str">
            <v>117</v>
          </cell>
          <cell r="G184">
            <v>38987</v>
          </cell>
        </row>
        <row r="185">
          <cell r="E185" t="str">
            <v>117</v>
          </cell>
          <cell r="G185">
            <v>38987</v>
          </cell>
        </row>
        <row r="186">
          <cell r="E186" t="str">
            <v>117</v>
          </cell>
          <cell r="G186">
            <v>39018</v>
          </cell>
        </row>
        <row r="187">
          <cell r="E187" t="str">
            <v>117</v>
          </cell>
          <cell r="G187">
            <v>39048</v>
          </cell>
        </row>
        <row r="188">
          <cell r="E188" t="str">
            <v>117</v>
          </cell>
          <cell r="G188">
            <v>39048</v>
          </cell>
        </row>
        <row r="189">
          <cell r="E189" t="str">
            <v>117</v>
          </cell>
          <cell r="G189">
            <v>39080</v>
          </cell>
        </row>
        <row r="190">
          <cell r="E190" t="str">
            <v>117</v>
          </cell>
          <cell r="G190">
            <v>39080</v>
          </cell>
        </row>
        <row r="191">
          <cell r="E191" t="str">
            <v>117</v>
          </cell>
          <cell r="G191">
            <v>39109</v>
          </cell>
        </row>
        <row r="192">
          <cell r="E192" t="str">
            <v>117</v>
          </cell>
          <cell r="G192">
            <v>39109</v>
          </cell>
        </row>
        <row r="193">
          <cell r="E193" t="str">
            <v>117</v>
          </cell>
          <cell r="G193">
            <v>39137</v>
          </cell>
        </row>
        <row r="194">
          <cell r="E194" t="str">
            <v>117</v>
          </cell>
          <cell r="G194">
            <v>39137</v>
          </cell>
        </row>
        <row r="195">
          <cell r="E195" t="str">
            <v>117</v>
          </cell>
          <cell r="G195">
            <v>39156</v>
          </cell>
        </row>
        <row r="196">
          <cell r="E196" t="str">
            <v>117</v>
          </cell>
          <cell r="G196">
            <v>39156</v>
          </cell>
        </row>
        <row r="197">
          <cell r="E197" t="str">
            <v>117</v>
          </cell>
          <cell r="G197">
            <v>39004</v>
          </cell>
        </row>
        <row r="198">
          <cell r="E198" t="str">
            <v>117</v>
          </cell>
          <cell r="G198">
            <v>39004</v>
          </cell>
        </row>
        <row r="199">
          <cell r="E199" t="str">
            <v>117</v>
          </cell>
          <cell r="G199">
            <v>39096</v>
          </cell>
        </row>
        <row r="200">
          <cell r="E200" t="str">
            <v>117</v>
          </cell>
          <cell r="G200">
            <v>39096</v>
          </cell>
        </row>
        <row r="201">
          <cell r="E201" t="str">
            <v>117</v>
          </cell>
          <cell r="G201">
            <v>39096</v>
          </cell>
        </row>
        <row r="202">
          <cell r="E202" t="str">
            <v>117</v>
          </cell>
          <cell r="G202">
            <v>39096</v>
          </cell>
        </row>
        <row r="203">
          <cell r="E203" t="str">
            <v>117</v>
          </cell>
          <cell r="G203">
            <v>39126</v>
          </cell>
        </row>
        <row r="204">
          <cell r="E204" t="str">
            <v>117</v>
          </cell>
          <cell r="G204">
            <v>39126</v>
          </cell>
        </row>
        <row r="205">
          <cell r="E205" t="str">
            <v>117</v>
          </cell>
          <cell r="G205">
            <v>39126</v>
          </cell>
        </row>
        <row r="206">
          <cell r="E206" t="str">
            <v>117</v>
          </cell>
          <cell r="G206">
            <v>39126</v>
          </cell>
        </row>
        <row r="207">
          <cell r="E207" t="str">
            <v>117</v>
          </cell>
          <cell r="G207">
            <v>39126</v>
          </cell>
        </row>
        <row r="208">
          <cell r="E208" t="str">
            <v>117</v>
          </cell>
          <cell r="G208">
            <v>39126</v>
          </cell>
        </row>
        <row r="209">
          <cell r="E209" t="str">
            <v>117</v>
          </cell>
          <cell r="G209">
            <v>39157</v>
          </cell>
        </row>
        <row r="210">
          <cell r="E210" t="str">
            <v>117</v>
          </cell>
          <cell r="G210">
            <v>39157</v>
          </cell>
        </row>
        <row r="211">
          <cell r="E211" t="str">
            <v>117</v>
          </cell>
          <cell r="G211">
            <v>39157</v>
          </cell>
        </row>
        <row r="212">
          <cell r="E212" t="str">
            <v>117</v>
          </cell>
          <cell r="G212">
            <v>39157</v>
          </cell>
        </row>
        <row r="213">
          <cell r="E213" t="str">
            <v>117</v>
          </cell>
          <cell r="G213">
            <v>39157</v>
          </cell>
        </row>
        <row r="214">
          <cell r="E214" t="str">
            <v>117</v>
          </cell>
          <cell r="G214">
            <v>39157</v>
          </cell>
        </row>
        <row r="215">
          <cell r="E215" t="str">
            <v>117</v>
          </cell>
          <cell r="G215">
            <v>39157</v>
          </cell>
        </row>
        <row r="216">
          <cell r="E216" t="str">
            <v>117</v>
          </cell>
          <cell r="G216">
            <v>39157</v>
          </cell>
        </row>
        <row r="217">
          <cell r="E217" t="str">
            <v>117</v>
          </cell>
          <cell r="G217">
            <v>39157</v>
          </cell>
        </row>
        <row r="218">
          <cell r="E218" t="str">
            <v>117</v>
          </cell>
          <cell r="G218">
            <v>39157</v>
          </cell>
        </row>
        <row r="219">
          <cell r="E219" t="str">
            <v>117</v>
          </cell>
          <cell r="G219">
            <v>39157</v>
          </cell>
        </row>
        <row r="220">
          <cell r="E220" t="str">
            <v>117</v>
          </cell>
          <cell r="G220">
            <v>39157</v>
          </cell>
        </row>
        <row r="221">
          <cell r="E221" t="str">
            <v>117</v>
          </cell>
          <cell r="G221">
            <v>39157</v>
          </cell>
        </row>
        <row r="222">
          <cell r="E222" t="str">
            <v>117</v>
          </cell>
          <cell r="G222">
            <v>39188</v>
          </cell>
        </row>
        <row r="223">
          <cell r="E223" t="str">
            <v>117</v>
          </cell>
          <cell r="G223">
            <v>39188</v>
          </cell>
        </row>
        <row r="224">
          <cell r="E224" t="str">
            <v>117</v>
          </cell>
          <cell r="G224">
            <v>39188</v>
          </cell>
        </row>
        <row r="225">
          <cell r="E225" t="str">
            <v>117</v>
          </cell>
          <cell r="G225">
            <v>39188</v>
          </cell>
        </row>
        <row r="226">
          <cell r="E226" t="str">
            <v>117</v>
          </cell>
          <cell r="G226">
            <v>39188</v>
          </cell>
        </row>
        <row r="227">
          <cell r="E227" t="str">
            <v>117</v>
          </cell>
          <cell r="G227">
            <v>39188</v>
          </cell>
        </row>
        <row r="228">
          <cell r="E228" t="str">
            <v>117</v>
          </cell>
          <cell r="G228">
            <v>39188</v>
          </cell>
        </row>
        <row r="229">
          <cell r="E229" t="str">
            <v>117</v>
          </cell>
          <cell r="G229">
            <v>39188</v>
          </cell>
        </row>
        <row r="230">
          <cell r="E230" t="str">
            <v>117</v>
          </cell>
          <cell r="G230">
            <v>39188</v>
          </cell>
        </row>
        <row r="231">
          <cell r="E231" t="str">
            <v>117</v>
          </cell>
          <cell r="G231">
            <v>39188</v>
          </cell>
        </row>
        <row r="232">
          <cell r="E232" t="str">
            <v>117</v>
          </cell>
          <cell r="G232">
            <v>39188</v>
          </cell>
        </row>
        <row r="233">
          <cell r="E233" t="str">
            <v>117</v>
          </cell>
          <cell r="G233">
            <v>39188</v>
          </cell>
        </row>
        <row r="234">
          <cell r="E234" t="str">
            <v>117</v>
          </cell>
          <cell r="G234">
            <v>39188</v>
          </cell>
        </row>
        <row r="235">
          <cell r="E235" t="str">
            <v>117</v>
          </cell>
          <cell r="G235">
            <v>39188</v>
          </cell>
        </row>
        <row r="236">
          <cell r="E236" t="str">
            <v>117</v>
          </cell>
          <cell r="G236">
            <v>39188</v>
          </cell>
        </row>
        <row r="237">
          <cell r="E237" t="str">
            <v>117</v>
          </cell>
          <cell r="G237">
            <v>39188</v>
          </cell>
        </row>
        <row r="238">
          <cell r="E238" t="str">
            <v>117</v>
          </cell>
          <cell r="G238">
            <v>39188</v>
          </cell>
        </row>
        <row r="239">
          <cell r="E239" t="str">
            <v>117</v>
          </cell>
          <cell r="G239">
            <v>39216</v>
          </cell>
        </row>
        <row r="240">
          <cell r="E240" t="str">
            <v>117</v>
          </cell>
          <cell r="G240">
            <v>39216</v>
          </cell>
        </row>
        <row r="241">
          <cell r="E241" t="str">
            <v>117</v>
          </cell>
          <cell r="G241">
            <v>39216</v>
          </cell>
        </row>
        <row r="242">
          <cell r="E242" t="str">
            <v>117</v>
          </cell>
          <cell r="G242">
            <v>39216</v>
          </cell>
        </row>
        <row r="243">
          <cell r="E243" t="str">
            <v>117</v>
          </cell>
          <cell r="G243">
            <v>39216</v>
          </cell>
        </row>
        <row r="244">
          <cell r="E244" t="str">
            <v>117</v>
          </cell>
          <cell r="G244">
            <v>39216</v>
          </cell>
        </row>
        <row r="245">
          <cell r="E245" t="str">
            <v>117</v>
          </cell>
          <cell r="G245">
            <v>39216</v>
          </cell>
        </row>
        <row r="246">
          <cell r="E246" t="str">
            <v>117</v>
          </cell>
          <cell r="G246">
            <v>39216</v>
          </cell>
        </row>
        <row r="247">
          <cell r="E247" t="str">
            <v>117</v>
          </cell>
          <cell r="G247">
            <v>39216</v>
          </cell>
        </row>
        <row r="248">
          <cell r="E248" t="str">
            <v>117</v>
          </cell>
          <cell r="G248">
            <v>39216</v>
          </cell>
        </row>
        <row r="249">
          <cell r="E249" t="str">
            <v>117</v>
          </cell>
          <cell r="G249">
            <v>38823</v>
          </cell>
        </row>
        <row r="250">
          <cell r="E250" t="str">
            <v>117</v>
          </cell>
          <cell r="G250">
            <v>38823</v>
          </cell>
        </row>
        <row r="251">
          <cell r="E251" t="str">
            <v>117</v>
          </cell>
          <cell r="G251">
            <v>38823</v>
          </cell>
        </row>
        <row r="252">
          <cell r="E252" t="str">
            <v>117</v>
          </cell>
          <cell r="G252">
            <v>38912</v>
          </cell>
        </row>
        <row r="253">
          <cell r="E253" t="str">
            <v>117</v>
          </cell>
          <cell r="G253">
            <v>38912</v>
          </cell>
        </row>
        <row r="254">
          <cell r="E254" t="str">
            <v>117</v>
          </cell>
          <cell r="G254">
            <v>38912</v>
          </cell>
        </row>
        <row r="255">
          <cell r="E255" t="str">
            <v>117</v>
          </cell>
          <cell r="G255">
            <v>39216</v>
          </cell>
        </row>
        <row r="256">
          <cell r="E256" t="str">
            <v>117</v>
          </cell>
          <cell r="G256">
            <v>39216</v>
          </cell>
        </row>
        <row r="257">
          <cell r="E257" t="str">
            <v>117</v>
          </cell>
          <cell r="G257">
            <v>39216</v>
          </cell>
        </row>
        <row r="258">
          <cell r="E258" t="str">
            <v>117</v>
          </cell>
          <cell r="G258">
            <v>39216</v>
          </cell>
        </row>
        <row r="259">
          <cell r="E259" t="str">
            <v>117</v>
          </cell>
          <cell r="G259">
            <v>39216</v>
          </cell>
        </row>
        <row r="260">
          <cell r="E260" t="str">
            <v>117</v>
          </cell>
          <cell r="G260">
            <v>39216</v>
          </cell>
        </row>
        <row r="261">
          <cell r="E261" t="str">
            <v>117</v>
          </cell>
          <cell r="G261">
            <v>39216</v>
          </cell>
        </row>
        <row r="262">
          <cell r="E262" t="str">
            <v>117</v>
          </cell>
          <cell r="G262">
            <v>39216</v>
          </cell>
        </row>
        <row r="263">
          <cell r="E263" t="str">
            <v>117</v>
          </cell>
          <cell r="G263">
            <v>39216</v>
          </cell>
        </row>
        <row r="264">
          <cell r="E264" t="str">
            <v>117</v>
          </cell>
          <cell r="G264">
            <v>38943</v>
          </cell>
        </row>
        <row r="265">
          <cell r="E265" t="str">
            <v>117</v>
          </cell>
          <cell r="G265">
            <v>39065</v>
          </cell>
        </row>
        <row r="266">
          <cell r="E266" t="str">
            <v>117</v>
          </cell>
          <cell r="G266">
            <v>39065</v>
          </cell>
        </row>
        <row r="267">
          <cell r="E267" t="str">
            <v>117</v>
          </cell>
          <cell r="G267">
            <v>39096</v>
          </cell>
        </row>
        <row r="268">
          <cell r="E268" t="str">
            <v>117</v>
          </cell>
          <cell r="G268">
            <v>39157</v>
          </cell>
        </row>
        <row r="269">
          <cell r="E269" t="str">
            <v>117</v>
          </cell>
          <cell r="G269">
            <v>39157</v>
          </cell>
        </row>
        <row r="270">
          <cell r="E270" t="str">
            <v>117</v>
          </cell>
          <cell r="G270">
            <v>39188</v>
          </cell>
        </row>
        <row r="271">
          <cell r="E271" t="str">
            <v>117</v>
          </cell>
          <cell r="G271">
            <v>39216</v>
          </cell>
        </row>
        <row r="272">
          <cell r="E272" t="str">
            <v>117</v>
          </cell>
          <cell r="G272">
            <v>39216</v>
          </cell>
        </row>
        <row r="273">
          <cell r="E273" t="str">
            <v>117</v>
          </cell>
          <cell r="G273">
            <v>38706</v>
          </cell>
        </row>
        <row r="274">
          <cell r="E274" t="str">
            <v>117</v>
          </cell>
          <cell r="G274">
            <v>38899</v>
          </cell>
        </row>
        <row r="275">
          <cell r="E275" t="str">
            <v>117</v>
          </cell>
          <cell r="G275">
            <v>39137</v>
          </cell>
        </row>
        <row r="276">
          <cell r="E276" t="str">
            <v>117</v>
          </cell>
          <cell r="G276">
            <v>39216</v>
          </cell>
        </row>
        <row r="277">
          <cell r="E277" t="str">
            <v>117</v>
          </cell>
          <cell r="G277">
            <v>39216</v>
          </cell>
        </row>
        <row r="278">
          <cell r="E278" t="str">
            <v>117</v>
          </cell>
          <cell r="G278">
            <v>39216</v>
          </cell>
        </row>
        <row r="279">
          <cell r="E279" t="str">
            <v>117</v>
          </cell>
          <cell r="G279">
            <v>39216</v>
          </cell>
        </row>
        <row r="280">
          <cell r="E280" t="str">
            <v>117</v>
          </cell>
          <cell r="G280">
            <v>38989</v>
          </cell>
        </row>
        <row r="281">
          <cell r="E281" t="str">
            <v>117</v>
          </cell>
          <cell r="G281">
            <v>39172</v>
          </cell>
        </row>
        <row r="282">
          <cell r="E282" t="str">
            <v>117</v>
          </cell>
          <cell r="G282">
            <v>39188</v>
          </cell>
        </row>
        <row r="283">
          <cell r="E283" t="str">
            <v>117</v>
          </cell>
          <cell r="G283">
            <v>39188</v>
          </cell>
        </row>
        <row r="284">
          <cell r="E284" t="str">
            <v>117</v>
          </cell>
          <cell r="G284">
            <v>39188</v>
          </cell>
        </row>
        <row r="285">
          <cell r="E285" t="str">
            <v>117</v>
          </cell>
          <cell r="G285">
            <v>39188</v>
          </cell>
        </row>
        <row r="286">
          <cell r="E286" t="str">
            <v>117</v>
          </cell>
          <cell r="G286">
            <v>39188</v>
          </cell>
        </row>
        <row r="287">
          <cell r="E287" t="str">
            <v>117</v>
          </cell>
          <cell r="G287">
            <v>39188</v>
          </cell>
        </row>
        <row r="288">
          <cell r="E288" t="str">
            <v>117</v>
          </cell>
          <cell r="G288">
            <v>39188</v>
          </cell>
        </row>
        <row r="289">
          <cell r="E289" t="str">
            <v>117</v>
          </cell>
          <cell r="G289">
            <v>39216</v>
          </cell>
        </row>
        <row r="290">
          <cell r="E290" t="str">
            <v>117</v>
          </cell>
          <cell r="G290">
            <v>39216</v>
          </cell>
        </row>
        <row r="291">
          <cell r="E291" t="str">
            <v>117</v>
          </cell>
          <cell r="G291">
            <v>39188</v>
          </cell>
        </row>
        <row r="292">
          <cell r="E292" t="str">
            <v>117</v>
          </cell>
          <cell r="G292">
            <v>39216</v>
          </cell>
        </row>
        <row r="293">
          <cell r="E293" t="str">
            <v>117</v>
          </cell>
          <cell r="G293">
            <v>38989</v>
          </cell>
        </row>
        <row r="294">
          <cell r="E294" t="str">
            <v>117</v>
          </cell>
          <cell r="G294">
            <v>38960</v>
          </cell>
        </row>
        <row r="295">
          <cell r="E295" t="str">
            <v>117</v>
          </cell>
          <cell r="G295">
            <v>39080</v>
          </cell>
        </row>
        <row r="296">
          <cell r="E296" t="str">
            <v>117</v>
          </cell>
          <cell r="G296">
            <v>39155</v>
          </cell>
        </row>
        <row r="297">
          <cell r="E297" t="str">
            <v>117</v>
          </cell>
          <cell r="G297">
            <v>39156</v>
          </cell>
        </row>
        <row r="298">
          <cell r="E298" t="str">
            <v>117</v>
          </cell>
          <cell r="G298">
            <v>39156</v>
          </cell>
        </row>
        <row r="299">
          <cell r="E299" t="str">
            <v>117</v>
          </cell>
          <cell r="G299">
            <v>39065</v>
          </cell>
        </row>
        <row r="300">
          <cell r="E300" t="str">
            <v>117</v>
          </cell>
          <cell r="G300">
            <v>39126</v>
          </cell>
        </row>
        <row r="301">
          <cell r="E301" t="str">
            <v>117</v>
          </cell>
          <cell r="G301">
            <v>39157</v>
          </cell>
        </row>
        <row r="302">
          <cell r="E302" t="str">
            <v>117</v>
          </cell>
          <cell r="G302">
            <v>39157</v>
          </cell>
        </row>
        <row r="303">
          <cell r="E303" t="str">
            <v>117</v>
          </cell>
          <cell r="G303">
            <v>39188</v>
          </cell>
        </row>
        <row r="304">
          <cell r="E304" t="str">
            <v>117</v>
          </cell>
          <cell r="G304">
            <v>39188</v>
          </cell>
        </row>
        <row r="305">
          <cell r="E305" t="str">
            <v>117</v>
          </cell>
          <cell r="G305">
            <v>39188</v>
          </cell>
        </row>
        <row r="306">
          <cell r="E306" t="str">
            <v>117</v>
          </cell>
          <cell r="G306">
            <v>39188</v>
          </cell>
        </row>
        <row r="307">
          <cell r="E307" t="str">
            <v>117</v>
          </cell>
          <cell r="G307">
            <v>39188</v>
          </cell>
        </row>
        <row r="308">
          <cell r="E308" t="str">
            <v>117</v>
          </cell>
          <cell r="G308">
            <v>39188</v>
          </cell>
        </row>
        <row r="309">
          <cell r="E309" t="str">
            <v>117</v>
          </cell>
          <cell r="G309">
            <v>39188</v>
          </cell>
        </row>
        <row r="310">
          <cell r="E310" t="str">
            <v>117</v>
          </cell>
          <cell r="G310">
            <v>39188</v>
          </cell>
        </row>
        <row r="311">
          <cell r="E311" t="str">
            <v>117</v>
          </cell>
          <cell r="G311">
            <v>39188</v>
          </cell>
        </row>
        <row r="312">
          <cell r="E312" t="str">
            <v>117</v>
          </cell>
          <cell r="G312">
            <v>39188</v>
          </cell>
        </row>
        <row r="313">
          <cell r="E313" t="str">
            <v>117</v>
          </cell>
          <cell r="G313">
            <v>39188</v>
          </cell>
        </row>
        <row r="314">
          <cell r="E314" t="str">
            <v>117</v>
          </cell>
          <cell r="G314">
            <v>39188</v>
          </cell>
        </row>
        <row r="315">
          <cell r="E315" t="str">
            <v>117</v>
          </cell>
          <cell r="G315">
            <v>39188</v>
          </cell>
        </row>
        <row r="316">
          <cell r="E316" t="str">
            <v>117</v>
          </cell>
          <cell r="G316">
            <v>39188</v>
          </cell>
        </row>
        <row r="317">
          <cell r="E317" t="str">
            <v>117</v>
          </cell>
          <cell r="G317">
            <v>39188</v>
          </cell>
        </row>
        <row r="318">
          <cell r="E318" t="str">
            <v>117</v>
          </cell>
          <cell r="G318">
            <v>39188</v>
          </cell>
        </row>
        <row r="319">
          <cell r="E319" t="str">
            <v>117</v>
          </cell>
          <cell r="G319">
            <v>39188</v>
          </cell>
        </row>
        <row r="320">
          <cell r="E320" t="str">
            <v>117</v>
          </cell>
          <cell r="G320">
            <v>39188</v>
          </cell>
        </row>
        <row r="321">
          <cell r="E321" t="str">
            <v>117</v>
          </cell>
          <cell r="G321">
            <v>39188</v>
          </cell>
        </row>
        <row r="322">
          <cell r="E322" t="str">
            <v>117</v>
          </cell>
          <cell r="G322">
            <v>39188</v>
          </cell>
        </row>
        <row r="323">
          <cell r="E323" t="str">
            <v>117</v>
          </cell>
          <cell r="G323">
            <v>39188</v>
          </cell>
        </row>
        <row r="324">
          <cell r="E324" t="str">
            <v>117</v>
          </cell>
          <cell r="G324">
            <v>39188</v>
          </cell>
        </row>
        <row r="325">
          <cell r="E325" t="str">
            <v>117</v>
          </cell>
          <cell r="G325">
            <v>39188</v>
          </cell>
        </row>
        <row r="326">
          <cell r="E326" t="str">
            <v>117</v>
          </cell>
          <cell r="G326">
            <v>39216</v>
          </cell>
        </row>
        <row r="327">
          <cell r="E327" t="str">
            <v>117</v>
          </cell>
          <cell r="G327">
            <v>39216</v>
          </cell>
        </row>
        <row r="328">
          <cell r="E328" t="str">
            <v>117</v>
          </cell>
          <cell r="G328">
            <v>39216</v>
          </cell>
        </row>
        <row r="329">
          <cell r="E329" t="str">
            <v>117</v>
          </cell>
          <cell r="G329">
            <v>39216</v>
          </cell>
        </row>
        <row r="330">
          <cell r="E330" t="str">
            <v>117</v>
          </cell>
          <cell r="G330">
            <v>39216</v>
          </cell>
        </row>
        <row r="331">
          <cell r="E331" t="str">
            <v>117</v>
          </cell>
          <cell r="G331">
            <v>39216</v>
          </cell>
        </row>
        <row r="332">
          <cell r="E332" t="str">
            <v>117</v>
          </cell>
          <cell r="G332">
            <v>39216</v>
          </cell>
        </row>
        <row r="333">
          <cell r="E333" t="str">
            <v>117</v>
          </cell>
          <cell r="G333">
            <v>39216</v>
          </cell>
        </row>
        <row r="334">
          <cell r="E334" t="str">
            <v>117</v>
          </cell>
          <cell r="G334">
            <v>39216</v>
          </cell>
        </row>
        <row r="335">
          <cell r="E335" t="str">
            <v>117</v>
          </cell>
          <cell r="G335">
            <v>39216</v>
          </cell>
        </row>
        <row r="336">
          <cell r="E336" t="str">
            <v>117</v>
          </cell>
          <cell r="G336">
            <v>39216</v>
          </cell>
        </row>
        <row r="337">
          <cell r="E337" t="str">
            <v>117</v>
          </cell>
          <cell r="G337">
            <v>39216</v>
          </cell>
        </row>
        <row r="338">
          <cell r="E338" t="str">
            <v>117</v>
          </cell>
          <cell r="G338">
            <v>39216</v>
          </cell>
        </row>
        <row r="339">
          <cell r="E339" t="str">
            <v>117</v>
          </cell>
          <cell r="G339">
            <v>39216</v>
          </cell>
        </row>
        <row r="340">
          <cell r="E340" t="str">
            <v>117</v>
          </cell>
          <cell r="G340">
            <v>39216</v>
          </cell>
        </row>
        <row r="341">
          <cell r="E341" t="str">
            <v>117</v>
          </cell>
          <cell r="G341">
            <v>39216</v>
          </cell>
        </row>
        <row r="342">
          <cell r="E342" t="str">
            <v>117</v>
          </cell>
          <cell r="G342">
            <v>39216</v>
          </cell>
        </row>
        <row r="343">
          <cell r="E343" t="str">
            <v>117</v>
          </cell>
          <cell r="G343">
            <v>39216</v>
          </cell>
        </row>
        <row r="344">
          <cell r="E344" t="str">
            <v>117</v>
          </cell>
          <cell r="G344">
            <v>39216</v>
          </cell>
        </row>
        <row r="345">
          <cell r="E345" t="str">
            <v>117</v>
          </cell>
          <cell r="G345">
            <v>39216</v>
          </cell>
        </row>
        <row r="346">
          <cell r="E346" t="str">
            <v>117</v>
          </cell>
          <cell r="G346">
            <v>39216</v>
          </cell>
        </row>
        <row r="347">
          <cell r="E347" t="str">
            <v>117</v>
          </cell>
          <cell r="G347">
            <v>39216</v>
          </cell>
        </row>
        <row r="348">
          <cell r="E348" t="str">
            <v>117</v>
          </cell>
          <cell r="G348">
            <v>39216</v>
          </cell>
        </row>
        <row r="349">
          <cell r="E349" t="str">
            <v>117</v>
          </cell>
          <cell r="G349">
            <v>39216</v>
          </cell>
        </row>
        <row r="350">
          <cell r="E350" t="str">
            <v>117</v>
          </cell>
          <cell r="G350">
            <v>39216</v>
          </cell>
        </row>
        <row r="351">
          <cell r="E351" t="str">
            <v>117</v>
          </cell>
          <cell r="G351">
            <v>38924</v>
          </cell>
        </row>
        <row r="352">
          <cell r="E352" t="str">
            <v>117</v>
          </cell>
          <cell r="G352">
            <v>38837</v>
          </cell>
        </row>
        <row r="353">
          <cell r="E353" t="str">
            <v>117</v>
          </cell>
          <cell r="G353">
            <v>39172</v>
          </cell>
        </row>
        <row r="354">
          <cell r="E354" t="str">
            <v>117</v>
          </cell>
          <cell r="G354">
            <v>38807</v>
          </cell>
        </row>
        <row r="355">
          <cell r="E355" t="str">
            <v>117</v>
          </cell>
          <cell r="G355">
            <v>38861</v>
          </cell>
        </row>
        <row r="356">
          <cell r="E356" t="str">
            <v>117</v>
          </cell>
          <cell r="G356">
            <v>38964</v>
          </cell>
        </row>
        <row r="357">
          <cell r="E357" t="str">
            <v>117</v>
          </cell>
          <cell r="G357">
            <v>38987</v>
          </cell>
        </row>
        <row r="358">
          <cell r="E358" t="str">
            <v>117</v>
          </cell>
          <cell r="G358">
            <v>38987</v>
          </cell>
        </row>
        <row r="359">
          <cell r="E359" t="str">
            <v>117</v>
          </cell>
          <cell r="G359">
            <v>38989</v>
          </cell>
        </row>
        <row r="360">
          <cell r="E360" t="str">
            <v>117</v>
          </cell>
          <cell r="G360">
            <v>39188</v>
          </cell>
        </row>
        <row r="361">
          <cell r="E361" t="str">
            <v>117</v>
          </cell>
          <cell r="G361">
            <v>39188</v>
          </cell>
        </row>
        <row r="362">
          <cell r="E362" t="str">
            <v>117</v>
          </cell>
          <cell r="G362">
            <v>39188</v>
          </cell>
        </row>
        <row r="363">
          <cell r="E363" t="str">
            <v>117</v>
          </cell>
          <cell r="G363">
            <v>39188</v>
          </cell>
        </row>
        <row r="364">
          <cell r="E364" t="str">
            <v>117</v>
          </cell>
          <cell r="G364">
            <v>39216</v>
          </cell>
        </row>
        <row r="365">
          <cell r="E365" t="str">
            <v>117</v>
          </cell>
          <cell r="G365">
            <v>39216</v>
          </cell>
        </row>
        <row r="366">
          <cell r="E366" t="str">
            <v>117</v>
          </cell>
          <cell r="G366">
            <v>39216</v>
          </cell>
        </row>
        <row r="367">
          <cell r="E367" t="str">
            <v>117</v>
          </cell>
          <cell r="G367">
            <v>39216</v>
          </cell>
        </row>
        <row r="368">
          <cell r="E368" t="str">
            <v>117</v>
          </cell>
          <cell r="G368">
            <v>39216</v>
          </cell>
        </row>
        <row r="369">
          <cell r="E369" t="str">
            <v>117</v>
          </cell>
          <cell r="G369">
            <v>38792</v>
          </cell>
        </row>
        <row r="370">
          <cell r="E370" t="str">
            <v>117</v>
          </cell>
          <cell r="G370">
            <v>38823</v>
          </cell>
        </row>
        <row r="371">
          <cell r="E371" t="str">
            <v>117</v>
          </cell>
          <cell r="G371">
            <v>38823</v>
          </cell>
        </row>
        <row r="372">
          <cell r="E372" t="str">
            <v>117</v>
          </cell>
          <cell r="G372">
            <v>38973</v>
          </cell>
        </row>
        <row r="373">
          <cell r="E373" t="str">
            <v>117</v>
          </cell>
          <cell r="G373">
            <v>39004</v>
          </cell>
        </row>
        <row r="374">
          <cell r="E374" t="str">
            <v>117</v>
          </cell>
          <cell r="G374">
            <v>39137</v>
          </cell>
        </row>
        <row r="375">
          <cell r="E375" t="str">
            <v>117</v>
          </cell>
          <cell r="G375">
            <v>39188</v>
          </cell>
        </row>
        <row r="376">
          <cell r="E376" t="str">
            <v>117</v>
          </cell>
          <cell r="G376">
            <v>39188</v>
          </cell>
        </row>
        <row r="377">
          <cell r="E377" t="str">
            <v>117</v>
          </cell>
          <cell r="G377">
            <v>39188</v>
          </cell>
        </row>
        <row r="378">
          <cell r="E378" t="str">
            <v>117</v>
          </cell>
          <cell r="G378">
            <v>39188</v>
          </cell>
        </row>
        <row r="379">
          <cell r="E379" t="str">
            <v>117</v>
          </cell>
          <cell r="G379">
            <v>39188</v>
          </cell>
        </row>
        <row r="380">
          <cell r="E380" t="str">
            <v>117</v>
          </cell>
          <cell r="G380">
            <v>39188</v>
          </cell>
        </row>
        <row r="381">
          <cell r="E381" t="str">
            <v>117</v>
          </cell>
          <cell r="G381">
            <v>39188</v>
          </cell>
        </row>
        <row r="382">
          <cell r="E382" t="str">
            <v>117</v>
          </cell>
          <cell r="G382">
            <v>39216</v>
          </cell>
        </row>
        <row r="383">
          <cell r="E383" t="str">
            <v>117</v>
          </cell>
          <cell r="G383">
            <v>39216</v>
          </cell>
        </row>
        <row r="384">
          <cell r="E384" t="str">
            <v>117</v>
          </cell>
          <cell r="G384">
            <v>39216</v>
          </cell>
        </row>
        <row r="385">
          <cell r="E385" t="str">
            <v>117</v>
          </cell>
          <cell r="G385">
            <v>39216</v>
          </cell>
        </row>
        <row r="386">
          <cell r="E386" t="str">
            <v>117</v>
          </cell>
          <cell r="G386">
            <v>39216</v>
          </cell>
        </row>
        <row r="387">
          <cell r="E387" t="str">
            <v>117</v>
          </cell>
          <cell r="G387">
            <v>39216</v>
          </cell>
        </row>
        <row r="388">
          <cell r="E388" t="str">
            <v>117</v>
          </cell>
          <cell r="G388">
            <v>39216</v>
          </cell>
        </row>
        <row r="389">
          <cell r="E389" t="str">
            <v>117</v>
          </cell>
          <cell r="G389">
            <v>39216</v>
          </cell>
        </row>
        <row r="390">
          <cell r="E390" t="str">
            <v>117</v>
          </cell>
          <cell r="G390">
            <v>39216</v>
          </cell>
        </row>
        <row r="391">
          <cell r="E391" t="str">
            <v>117</v>
          </cell>
          <cell r="G391">
            <v>38925</v>
          </cell>
        </row>
        <row r="392">
          <cell r="E392" t="str">
            <v>117</v>
          </cell>
          <cell r="G392">
            <v>38761</v>
          </cell>
        </row>
        <row r="393">
          <cell r="E393" t="str">
            <v>117</v>
          </cell>
          <cell r="G393">
            <v>38761</v>
          </cell>
        </row>
        <row r="394">
          <cell r="E394" t="str">
            <v>117</v>
          </cell>
          <cell r="G394">
            <v>38761</v>
          </cell>
        </row>
        <row r="395">
          <cell r="E395" t="str">
            <v>117</v>
          </cell>
          <cell r="G395">
            <v>38761</v>
          </cell>
        </row>
        <row r="396">
          <cell r="E396" t="str">
            <v>117</v>
          </cell>
          <cell r="G396">
            <v>38761</v>
          </cell>
        </row>
        <row r="397">
          <cell r="E397" t="str">
            <v>117</v>
          </cell>
          <cell r="G397">
            <v>38761</v>
          </cell>
        </row>
        <row r="398">
          <cell r="E398" t="str">
            <v>117</v>
          </cell>
          <cell r="G398">
            <v>38761</v>
          </cell>
        </row>
        <row r="399">
          <cell r="E399" t="str">
            <v>117</v>
          </cell>
          <cell r="G399">
            <v>38792</v>
          </cell>
        </row>
        <row r="400">
          <cell r="E400" t="str">
            <v>117</v>
          </cell>
          <cell r="G400">
            <v>38792</v>
          </cell>
        </row>
        <row r="401">
          <cell r="E401" t="str">
            <v>117</v>
          </cell>
          <cell r="G401">
            <v>38912</v>
          </cell>
        </row>
        <row r="402">
          <cell r="E402" t="str">
            <v>117</v>
          </cell>
          <cell r="G402">
            <v>38912</v>
          </cell>
        </row>
        <row r="403">
          <cell r="E403" t="str">
            <v>117</v>
          </cell>
          <cell r="G403">
            <v>38912</v>
          </cell>
        </row>
        <row r="404">
          <cell r="E404" t="str">
            <v>117</v>
          </cell>
          <cell r="G404">
            <v>38912</v>
          </cell>
        </row>
        <row r="405">
          <cell r="E405" t="str">
            <v>117</v>
          </cell>
          <cell r="G405">
            <v>38943</v>
          </cell>
        </row>
        <row r="406">
          <cell r="E406" t="str">
            <v>117</v>
          </cell>
          <cell r="G406">
            <v>38943</v>
          </cell>
        </row>
        <row r="407">
          <cell r="E407" t="str">
            <v>117</v>
          </cell>
          <cell r="G407">
            <v>38943</v>
          </cell>
        </row>
        <row r="408">
          <cell r="E408" t="str">
            <v>117</v>
          </cell>
          <cell r="G408">
            <v>38943</v>
          </cell>
        </row>
        <row r="409">
          <cell r="E409" t="str">
            <v>117</v>
          </cell>
          <cell r="G409">
            <v>38943</v>
          </cell>
        </row>
        <row r="410">
          <cell r="E410" t="str">
            <v>117</v>
          </cell>
          <cell r="G410">
            <v>38943</v>
          </cell>
        </row>
        <row r="411">
          <cell r="E411" t="str">
            <v>117</v>
          </cell>
          <cell r="G411">
            <v>38943</v>
          </cell>
        </row>
        <row r="412">
          <cell r="E412" t="str">
            <v>117</v>
          </cell>
          <cell r="G412">
            <v>38973</v>
          </cell>
        </row>
        <row r="413">
          <cell r="E413" t="str">
            <v>117</v>
          </cell>
          <cell r="G413">
            <v>38973</v>
          </cell>
        </row>
        <row r="414">
          <cell r="E414" t="str">
            <v>117</v>
          </cell>
          <cell r="G414">
            <v>38973</v>
          </cell>
        </row>
        <row r="415">
          <cell r="E415" t="str">
            <v>117</v>
          </cell>
          <cell r="G415">
            <v>38973</v>
          </cell>
        </row>
        <row r="416">
          <cell r="E416" t="str">
            <v>117</v>
          </cell>
          <cell r="G416">
            <v>38973</v>
          </cell>
        </row>
        <row r="417">
          <cell r="E417" t="str">
            <v>117</v>
          </cell>
          <cell r="G417">
            <v>39004</v>
          </cell>
        </row>
        <row r="418">
          <cell r="E418" t="str">
            <v>117</v>
          </cell>
          <cell r="G418">
            <v>39004</v>
          </cell>
        </row>
        <row r="419">
          <cell r="E419" t="str">
            <v>117</v>
          </cell>
          <cell r="G419">
            <v>39004</v>
          </cell>
        </row>
        <row r="420">
          <cell r="E420" t="str">
            <v>117</v>
          </cell>
          <cell r="G420">
            <v>39004</v>
          </cell>
        </row>
        <row r="421">
          <cell r="E421" t="str">
            <v>117</v>
          </cell>
          <cell r="G421">
            <v>39004</v>
          </cell>
        </row>
        <row r="422">
          <cell r="E422" t="str">
            <v>117</v>
          </cell>
          <cell r="G422">
            <v>39004</v>
          </cell>
        </row>
        <row r="423">
          <cell r="E423" t="str">
            <v>117</v>
          </cell>
          <cell r="G423">
            <v>39004</v>
          </cell>
        </row>
        <row r="424">
          <cell r="E424" t="str">
            <v>117</v>
          </cell>
          <cell r="G424">
            <v>39035</v>
          </cell>
        </row>
        <row r="425">
          <cell r="E425" t="str">
            <v>117</v>
          </cell>
          <cell r="G425">
            <v>39035</v>
          </cell>
        </row>
        <row r="426">
          <cell r="E426" t="str">
            <v>117</v>
          </cell>
          <cell r="G426">
            <v>39035</v>
          </cell>
        </row>
        <row r="427">
          <cell r="E427" t="str">
            <v>117</v>
          </cell>
          <cell r="G427">
            <v>39035</v>
          </cell>
        </row>
        <row r="428">
          <cell r="E428" t="str">
            <v>117</v>
          </cell>
          <cell r="G428">
            <v>39035</v>
          </cell>
        </row>
        <row r="429">
          <cell r="E429" t="str">
            <v>117</v>
          </cell>
          <cell r="G429">
            <v>39065</v>
          </cell>
        </row>
        <row r="430">
          <cell r="E430" t="str">
            <v>117</v>
          </cell>
          <cell r="G430">
            <v>39065</v>
          </cell>
        </row>
        <row r="431">
          <cell r="E431" t="str">
            <v>117</v>
          </cell>
          <cell r="G431">
            <v>39065</v>
          </cell>
        </row>
        <row r="432">
          <cell r="E432" t="str">
            <v>117</v>
          </cell>
          <cell r="G432">
            <v>39065</v>
          </cell>
        </row>
        <row r="433">
          <cell r="E433" t="str">
            <v>117</v>
          </cell>
          <cell r="G433">
            <v>39096</v>
          </cell>
        </row>
        <row r="434">
          <cell r="E434" t="str">
            <v>117</v>
          </cell>
          <cell r="G434">
            <v>39096</v>
          </cell>
        </row>
        <row r="435">
          <cell r="E435" t="str">
            <v>117</v>
          </cell>
          <cell r="G435">
            <v>39096</v>
          </cell>
        </row>
        <row r="436">
          <cell r="E436" t="str">
            <v>117</v>
          </cell>
          <cell r="G436">
            <v>39126</v>
          </cell>
        </row>
        <row r="437">
          <cell r="E437" t="str">
            <v>117</v>
          </cell>
          <cell r="G437">
            <v>39126</v>
          </cell>
        </row>
        <row r="438">
          <cell r="E438" t="str">
            <v>117</v>
          </cell>
          <cell r="G438">
            <v>39126</v>
          </cell>
        </row>
        <row r="439">
          <cell r="E439" t="str">
            <v>117</v>
          </cell>
          <cell r="G439">
            <v>39126</v>
          </cell>
        </row>
        <row r="440">
          <cell r="E440" t="str">
            <v>117</v>
          </cell>
          <cell r="G440">
            <v>39126</v>
          </cell>
        </row>
        <row r="441">
          <cell r="E441" t="str">
            <v>117</v>
          </cell>
          <cell r="G441">
            <v>39126</v>
          </cell>
        </row>
        <row r="442">
          <cell r="E442" t="str">
            <v>117</v>
          </cell>
          <cell r="G442">
            <v>39126</v>
          </cell>
        </row>
        <row r="443">
          <cell r="E443" t="str">
            <v>117</v>
          </cell>
          <cell r="G443">
            <v>39157</v>
          </cell>
        </row>
        <row r="444">
          <cell r="E444" t="str">
            <v>117</v>
          </cell>
          <cell r="G444">
            <v>39157</v>
          </cell>
        </row>
        <row r="445">
          <cell r="E445" t="str">
            <v>117</v>
          </cell>
          <cell r="G445">
            <v>39188</v>
          </cell>
        </row>
        <row r="446">
          <cell r="E446" t="str">
            <v>117</v>
          </cell>
          <cell r="G446">
            <v>39188</v>
          </cell>
        </row>
        <row r="447">
          <cell r="E447" t="str">
            <v>117</v>
          </cell>
          <cell r="G447">
            <v>39188</v>
          </cell>
        </row>
        <row r="448">
          <cell r="E448" t="str">
            <v>117</v>
          </cell>
          <cell r="G448">
            <v>39188</v>
          </cell>
        </row>
        <row r="449">
          <cell r="E449" t="str">
            <v>117</v>
          </cell>
          <cell r="G449">
            <v>39188</v>
          </cell>
        </row>
        <row r="450">
          <cell r="E450" t="str">
            <v>117</v>
          </cell>
          <cell r="G450">
            <v>39188</v>
          </cell>
        </row>
        <row r="451">
          <cell r="E451" t="str">
            <v>117</v>
          </cell>
          <cell r="G451">
            <v>39045</v>
          </cell>
        </row>
        <row r="452">
          <cell r="E452" t="str">
            <v>117</v>
          </cell>
          <cell r="G452">
            <v>38899</v>
          </cell>
        </row>
        <row r="453">
          <cell r="E453" t="str">
            <v>117</v>
          </cell>
          <cell r="G453">
            <v>39188</v>
          </cell>
        </row>
        <row r="454">
          <cell r="E454" t="str">
            <v>117</v>
          </cell>
          <cell r="G454">
            <v>39188</v>
          </cell>
        </row>
        <row r="455">
          <cell r="E455" t="str">
            <v>117</v>
          </cell>
          <cell r="G455">
            <v>39188</v>
          </cell>
        </row>
        <row r="456">
          <cell r="E456" t="str">
            <v>117</v>
          </cell>
          <cell r="G456">
            <v>39188</v>
          </cell>
        </row>
        <row r="457">
          <cell r="E457" t="str">
            <v>117</v>
          </cell>
          <cell r="G457">
            <v>39216</v>
          </cell>
        </row>
        <row r="458">
          <cell r="E458" t="str">
            <v>117</v>
          </cell>
          <cell r="G458">
            <v>39216</v>
          </cell>
        </row>
        <row r="459">
          <cell r="E459" t="str">
            <v>117</v>
          </cell>
          <cell r="G459">
            <v>39216</v>
          </cell>
        </row>
        <row r="460">
          <cell r="E460" t="str">
            <v>117</v>
          </cell>
          <cell r="G460">
            <v>39216</v>
          </cell>
        </row>
        <row r="461">
          <cell r="E461" t="str">
            <v>117</v>
          </cell>
          <cell r="G461">
            <v>39216</v>
          </cell>
        </row>
        <row r="462">
          <cell r="E462" t="str">
            <v>117</v>
          </cell>
          <cell r="G462">
            <v>39216</v>
          </cell>
        </row>
        <row r="463">
          <cell r="E463" t="str">
            <v>117</v>
          </cell>
          <cell r="G463">
            <v>39216</v>
          </cell>
        </row>
        <row r="464">
          <cell r="E464" t="str">
            <v>117</v>
          </cell>
          <cell r="G464">
            <v>39216</v>
          </cell>
        </row>
        <row r="465">
          <cell r="E465" t="str">
            <v>117</v>
          </cell>
          <cell r="G465">
            <v>38899</v>
          </cell>
        </row>
        <row r="466">
          <cell r="E466" t="str">
            <v>117</v>
          </cell>
          <cell r="G466">
            <v>39045</v>
          </cell>
        </row>
        <row r="467">
          <cell r="E467" t="str">
            <v>117</v>
          </cell>
          <cell r="G467">
            <v>39052</v>
          </cell>
        </row>
        <row r="468">
          <cell r="E468" t="str">
            <v>117</v>
          </cell>
          <cell r="G468">
            <v>38868</v>
          </cell>
        </row>
        <row r="469">
          <cell r="E469" t="str">
            <v>117</v>
          </cell>
          <cell r="G469">
            <v>39080</v>
          </cell>
        </row>
        <row r="470">
          <cell r="E470" t="str">
            <v>117</v>
          </cell>
          <cell r="G470">
            <v>38990</v>
          </cell>
        </row>
        <row r="471">
          <cell r="E471" t="str">
            <v>117</v>
          </cell>
          <cell r="G471">
            <v>38990</v>
          </cell>
        </row>
        <row r="472">
          <cell r="E472" t="str">
            <v>117</v>
          </cell>
          <cell r="G472">
            <v>38990</v>
          </cell>
        </row>
        <row r="473">
          <cell r="E473" t="str">
            <v>117</v>
          </cell>
          <cell r="G473">
            <v>39080</v>
          </cell>
        </row>
        <row r="474">
          <cell r="E474" t="str">
            <v>117</v>
          </cell>
          <cell r="G474">
            <v>39172</v>
          </cell>
        </row>
        <row r="475">
          <cell r="E475" t="str">
            <v>117</v>
          </cell>
          <cell r="G475">
            <v>39021</v>
          </cell>
        </row>
        <row r="476">
          <cell r="E476" t="str">
            <v>117</v>
          </cell>
          <cell r="G476">
            <v>39172</v>
          </cell>
        </row>
        <row r="477">
          <cell r="E477" t="str">
            <v>117</v>
          </cell>
          <cell r="G477">
            <v>39096</v>
          </cell>
        </row>
        <row r="478">
          <cell r="E478" t="str">
            <v>117</v>
          </cell>
          <cell r="G478">
            <v>39096</v>
          </cell>
        </row>
        <row r="479">
          <cell r="E479" t="str">
            <v>117</v>
          </cell>
          <cell r="G479">
            <v>39157</v>
          </cell>
        </row>
        <row r="480">
          <cell r="E480" t="str">
            <v>117</v>
          </cell>
          <cell r="G480">
            <v>39157</v>
          </cell>
        </row>
        <row r="481">
          <cell r="E481" t="str">
            <v>117</v>
          </cell>
          <cell r="G481">
            <v>39157</v>
          </cell>
        </row>
        <row r="482">
          <cell r="E482" t="str">
            <v>117</v>
          </cell>
          <cell r="G482">
            <v>39157</v>
          </cell>
        </row>
        <row r="483">
          <cell r="E483" t="str">
            <v>117</v>
          </cell>
          <cell r="G483">
            <v>39188</v>
          </cell>
        </row>
        <row r="484">
          <cell r="E484" t="str">
            <v>117</v>
          </cell>
          <cell r="G484">
            <v>39188</v>
          </cell>
        </row>
        <row r="485">
          <cell r="E485" t="str">
            <v>117</v>
          </cell>
          <cell r="G485">
            <v>39188</v>
          </cell>
        </row>
        <row r="486">
          <cell r="E486" t="str">
            <v>117</v>
          </cell>
          <cell r="G486">
            <v>39188</v>
          </cell>
        </row>
        <row r="487">
          <cell r="E487" t="str">
            <v>117</v>
          </cell>
          <cell r="G487">
            <v>39188</v>
          </cell>
        </row>
        <row r="488">
          <cell r="E488" t="str">
            <v>117</v>
          </cell>
          <cell r="G488">
            <v>39188</v>
          </cell>
        </row>
        <row r="489">
          <cell r="E489" t="str">
            <v>117</v>
          </cell>
          <cell r="G489">
            <v>39188</v>
          </cell>
        </row>
        <row r="490">
          <cell r="E490" t="str">
            <v>117</v>
          </cell>
          <cell r="G490">
            <v>39188</v>
          </cell>
        </row>
        <row r="491">
          <cell r="E491" t="str">
            <v>117</v>
          </cell>
          <cell r="G491">
            <v>39188</v>
          </cell>
        </row>
        <row r="492">
          <cell r="E492" t="str">
            <v>117</v>
          </cell>
          <cell r="G492">
            <v>39188</v>
          </cell>
        </row>
        <row r="493">
          <cell r="E493" t="str">
            <v>117</v>
          </cell>
          <cell r="G493">
            <v>39188</v>
          </cell>
        </row>
        <row r="494">
          <cell r="E494" t="str">
            <v>117</v>
          </cell>
          <cell r="G494">
            <v>39216</v>
          </cell>
        </row>
        <row r="495">
          <cell r="E495" t="str">
            <v>117</v>
          </cell>
          <cell r="G495">
            <v>39216</v>
          </cell>
        </row>
        <row r="496">
          <cell r="E496" t="str">
            <v>117</v>
          </cell>
          <cell r="G496">
            <v>39216</v>
          </cell>
        </row>
        <row r="497">
          <cell r="E497" t="str">
            <v>117</v>
          </cell>
          <cell r="G497">
            <v>39216</v>
          </cell>
        </row>
        <row r="498">
          <cell r="E498" t="str">
            <v>117</v>
          </cell>
          <cell r="G498">
            <v>38912</v>
          </cell>
        </row>
        <row r="499">
          <cell r="E499" t="str">
            <v>117</v>
          </cell>
          <cell r="G499">
            <v>38973</v>
          </cell>
        </row>
        <row r="500">
          <cell r="E500" t="str">
            <v>117</v>
          </cell>
          <cell r="G500">
            <v>38939</v>
          </cell>
        </row>
        <row r="501">
          <cell r="E501" t="str">
            <v>117</v>
          </cell>
          <cell r="G501">
            <v>38960</v>
          </cell>
        </row>
        <row r="502">
          <cell r="E502" t="str">
            <v>117</v>
          </cell>
          <cell r="G502">
            <v>38973</v>
          </cell>
        </row>
        <row r="503">
          <cell r="E503" t="str">
            <v>117</v>
          </cell>
          <cell r="G503">
            <v>39004</v>
          </cell>
        </row>
        <row r="504">
          <cell r="E504" t="str">
            <v>117</v>
          </cell>
          <cell r="G504">
            <v>39004</v>
          </cell>
        </row>
        <row r="505">
          <cell r="E505" t="str">
            <v>117</v>
          </cell>
          <cell r="G505">
            <v>39004</v>
          </cell>
        </row>
        <row r="506">
          <cell r="E506" t="str">
            <v>117</v>
          </cell>
          <cell r="G506">
            <v>39004</v>
          </cell>
        </row>
        <row r="507">
          <cell r="E507" t="str">
            <v>117</v>
          </cell>
          <cell r="G507">
            <v>39188</v>
          </cell>
        </row>
        <row r="508">
          <cell r="E508" t="str">
            <v>117</v>
          </cell>
          <cell r="G508">
            <v>39188</v>
          </cell>
        </row>
        <row r="509">
          <cell r="E509" t="str">
            <v>117</v>
          </cell>
          <cell r="G509">
            <v>39188</v>
          </cell>
        </row>
        <row r="510">
          <cell r="E510" t="str">
            <v>117</v>
          </cell>
          <cell r="G510">
            <v>39188</v>
          </cell>
        </row>
        <row r="511">
          <cell r="E511" t="str">
            <v>117</v>
          </cell>
          <cell r="G511">
            <v>39216</v>
          </cell>
        </row>
        <row r="512">
          <cell r="E512" t="str">
            <v>117</v>
          </cell>
          <cell r="G512">
            <v>39216</v>
          </cell>
        </row>
        <row r="513">
          <cell r="E513" t="str">
            <v>117</v>
          </cell>
          <cell r="G513">
            <v>39109</v>
          </cell>
        </row>
        <row r="514">
          <cell r="E514" t="str">
            <v>117</v>
          </cell>
          <cell r="G514">
            <v>39126</v>
          </cell>
        </row>
        <row r="515">
          <cell r="E515" t="str">
            <v>117</v>
          </cell>
          <cell r="G515">
            <v>39216</v>
          </cell>
        </row>
        <row r="516">
          <cell r="E516" t="str">
            <v>117</v>
          </cell>
          <cell r="G516">
            <v>39216</v>
          </cell>
        </row>
        <row r="517">
          <cell r="E517" t="str">
            <v>117</v>
          </cell>
          <cell r="G517">
            <v>38807</v>
          </cell>
        </row>
        <row r="518">
          <cell r="E518" t="str">
            <v>117</v>
          </cell>
          <cell r="G518">
            <v>38748</v>
          </cell>
        </row>
        <row r="519">
          <cell r="E519" t="str">
            <v>117</v>
          </cell>
          <cell r="G519">
            <v>38748</v>
          </cell>
        </row>
        <row r="520">
          <cell r="E520" t="str">
            <v>117</v>
          </cell>
          <cell r="G520">
            <v>38776</v>
          </cell>
        </row>
        <row r="521">
          <cell r="E521" t="str">
            <v>117</v>
          </cell>
          <cell r="G521">
            <v>39052</v>
          </cell>
        </row>
        <row r="522">
          <cell r="E522" t="str">
            <v>117</v>
          </cell>
          <cell r="G522">
            <v>39080</v>
          </cell>
        </row>
        <row r="523">
          <cell r="E523" t="str">
            <v>117</v>
          </cell>
          <cell r="G523">
            <v>39157</v>
          </cell>
        </row>
        <row r="524">
          <cell r="E524" t="str">
            <v>117</v>
          </cell>
          <cell r="G524">
            <v>39157</v>
          </cell>
        </row>
        <row r="525">
          <cell r="E525" t="str">
            <v>117</v>
          </cell>
          <cell r="G525">
            <v>39157</v>
          </cell>
        </row>
        <row r="526">
          <cell r="E526" t="str">
            <v>117</v>
          </cell>
          <cell r="G526">
            <v>39157</v>
          </cell>
        </row>
        <row r="527">
          <cell r="E527" t="str">
            <v>117</v>
          </cell>
          <cell r="G527">
            <v>39157</v>
          </cell>
        </row>
        <row r="528">
          <cell r="E528" t="str">
            <v>117</v>
          </cell>
          <cell r="G528">
            <v>39157</v>
          </cell>
        </row>
        <row r="529">
          <cell r="E529" t="str">
            <v>117</v>
          </cell>
          <cell r="G529">
            <v>39188</v>
          </cell>
        </row>
        <row r="530">
          <cell r="E530" t="str">
            <v>117</v>
          </cell>
          <cell r="G530">
            <v>39188</v>
          </cell>
        </row>
        <row r="531">
          <cell r="E531" t="str">
            <v>117</v>
          </cell>
          <cell r="G531">
            <v>39188</v>
          </cell>
        </row>
        <row r="532">
          <cell r="E532" t="str">
            <v>117</v>
          </cell>
          <cell r="G532">
            <v>39188</v>
          </cell>
        </row>
        <row r="533">
          <cell r="E533" t="str">
            <v>117</v>
          </cell>
          <cell r="G533">
            <v>39216</v>
          </cell>
        </row>
        <row r="534">
          <cell r="E534" t="str">
            <v>117</v>
          </cell>
          <cell r="G534">
            <v>39216</v>
          </cell>
        </row>
        <row r="535">
          <cell r="E535" t="str">
            <v>117</v>
          </cell>
          <cell r="G535">
            <v>39216</v>
          </cell>
        </row>
        <row r="536">
          <cell r="E536" t="str">
            <v>117</v>
          </cell>
          <cell r="G536">
            <v>39216</v>
          </cell>
        </row>
        <row r="537">
          <cell r="E537" t="str">
            <v>117</v>
          </cell>
          <cell r="G537">
            <v>39216</v>
          </cell>
        </row>
        <row r="538">
          <cell r="E538" t="str">
            <v>117</v>
          </cell>
          <cell r="G538">
            <v>39216</v>
          </cell>
        </row>
        <row r="539">
          <cell r="E539" t="str">
            <v>117</v>
          </cell>
          <cell r="G539">
            <v>39216</v>
          </cell>
        </row>
        <row r="540">
          <cell r="E540" t="str">
            <v>117</v>
          </cell>
          <cell r="G540">
            <v>39195</v>
          </cell>
        </row>
        <row r="541">
          <cell r="E541" t="str">
            <v>117</v>
          </cell>
          <cell r="G541">
            <v>39226</v>
          </cell>
        </row>
        <row r="542">
          <cell r="E542" t="str">
            <v>117</v>
          </cell>
          <cell r="G542">
            <v>39253</v>
          </cell>
        </row>
        <row r="543">
          <cell r="E543" t="str">
            <v>176</v>
          </cell>
          <cell r="G543">
            <v>38988</v>
          </cell>
        </row>
        <row r="544">
          <cell r="E544" t="str">
            <v>176</v>
          </cell>
          <cell r="G544">
            <v>39051</v>
          </cell>
        </row>
        <row r="545">
          <cell r="E545" t="str">
            <v>176</v>
          </cell>
          <cell r="G545">
            <v>39073</v>
          </cell>
        </row>
        <row r="546">
          <cell r="E546" t="str">
            <v>176</v>
          </cell>
          <cell r="G546">
            <v>39165</v>
          </cell>
        </row>
        <row r="547">
          <cell r="E547" t="str">
            <v>176</v>
          </cell>
          <cell r="G547">
            <v>39165</v>
          </cell>
        </row>
        <row r="548">
          <cell r="E548" t="str">
            <v>176</v>
          </cell>
          <cell r="G548">
            <v>39163</v>
          </cell>
        </row>
        <row r="549">
          <cell r="E549" t="str">
            <v>176</v>
          </cell>
          <cell r="G549">
            <v>39142</v>
          </cell>
        </row>
        <row r="550">
          <cell r="E550" t="str">
            <v>117</v>
          </cell>
          <cell r="G550">
            <v>39188</v>
          </cell>
        </row>
        <row r="551">
          <cell r="E551" t="str">
            <v>117</v>
          </cell>
          <cell r="G551">
            <v>39188</v>
          </cell>
        </row>
        <row r="552">
          <cell r="E552" t="str">
            <v>117</v>
          </cell>
          <cell r="G552">
            <v>39188</v>
          </cell>
        </row>
        <row r="553">
          <cell r="E553" t="str">
            <v>117</v>
          </cell>
          <cell r="G553">
            <v>39216</v>
          </cell>
        </row>
        <row r="554">
          <cell r="E554" t="str">
            <v>117</v>
          </cell>
          <cell r="G554">
            <v>39157</v>
          </cell>
        </row>
        <row r="555">
          <cell r="E555" t="str">
            <v>117</v>
          </cell>
          <cell r="G555">
            <v>39188</v>
          </cell>
        </row>
        <row r="556">
          <cell r="E556" t="str">
            <v>117</v>
          </cell>
          <cell r="G556">
            <v>39172</v>
          </cell>
        </row>
        <row r="557">
          <cell r="E557" t="str">
            <v>117</v>
          </cell>
          <cell r="G557">
            <v>39188</v>
          </cell>
        </row>
        <row r="558">
          <cell r="E558" t="str">
            <v>117</v>
          </cell>
          <cell r="G558">
            <v>39216</v>
          </cell>
        </row>
        <row r="559">
          <cell r="E559" t="str">
            <v>117</v>
          </cell>
          <cell r="G559">
            <v>39216</v>
          </cell>
        </row>
        <row r="560">
          <cell r="E560" t="str">
            <v>117</v>
          </cell>
          <cell r="G560">
            <v>39216</v>
          </cell>
        </row>
        <row r="561">
          <cell r="E561" t="str">
            <v>117</v>
          </cell>
          <cell r="G561">
            <v>39188</v>
          </cell>
        </row>
        <row r="562">
          <cell r="E562" t="str">
            <v>117</v>
          </cell>
          <cell r="G562">
            <v>39216</v>
          </cell>
        </row>
        <row r="563">
          <cell r="E563" t="str">
            <v>117</v>
          </cell>
          <cell r="G563">
            <v>38989</v>
          </cell>
        </row>
        <row r="564">
          <cell r="E564" t="str">
            <v>117</v>
          </cell>
          <cell r="G564">
            <v>39055</v>
          </cell>
        </row>
        <row r="565">
          <cell r="E565" t="str">
            <v>117</v>
          </cell>
          <cell r="G565">
            <v>39172</v>
          </cell>
        </row>
        <row r="566">
          <cell r="E566" t="str">
            <v>117</v>
          </cell>
          <cell r="G566">
            <v>39080</v>
          </cell>
        </row>
        <row r="567">
          <cell r="E567" t="str">
            <v>117</v>
          </cell>
          <cell r="G567">
            <v>39137</v>
          </cell>
        </row>
        <row r="568">
          <cell r="E568" t="str">
            <v>117</v>
          </cell>
          <cell r="G568">
            <v>39141</v>
          </cell>
        </row>
        <row r="569">
          <cell r="E569" t="str">
            <v>117</v>
          </cell>
          <cell r="G569">
            <v>39142</v>
          </cell>
        </row>
        <row r="570">
          <cell r="E570" t="str">
            <v>117</v>
          </cell>
          <cell r="G570">
            <v>39142</v>
          </cell>
        </row>
        <row r="571">
          <cell r="E571" t="str">
            <v>117</v>
          </cell>
          <cell r="G571">
            <v>39142</v>
          </cell>
        </row>
        <row r="572">
          <cell r="E572" t="str">
            <v>117</v>
          </cell>
          <cell r="G572">
            <v>39142</v>
          </cell>
        </row>
        <row r="573">
          <cell r="E573" t="str">
            <v>117</v>
          </cell>
          <cell r="G573">
            <v>39201</v>
          </cell>
        </row>
        <row r="574">
          <cell r="E574" t="str">
            <v>117</v>
          </cell>
          <cell r="G574">
            <v>39201</v>
          </cell>
        </row>
        <row r="575">
          <cell r="E575" t="str">
            <v>279</v>
          </cell>
          <cell r="G575">
            <v>39110</v>
          </cell>
        </row>
        <row r="576">
          <cell r="E576" t="str">
            <v>279</v>
          </cell>
          <cell r="G576">
            <v>39110</v>
          </cell>
        </row>
        <row r="577">
          <cell r="E577" t="str">
            <v>279</v>
          </cell>
          <cell r="G577">
            <v>39134</v>
          </cell>
        </row>
        <row r="578">
          <cell r="E578" t="str">
            <v>279</v>
          </cell>
          <cell r="G578">
            <v>39156</v>
          </cell>
        </row>
        <row r="579">
          <cell r="E579" t="str">
            <v>279</v>
          </cell>
          <cell r="G579">
            <v>39097</v>
          </cell>
        </row>
        <row r="580">
          <cell r="E580" t="str">
            <v>117</v>
          </cell>
          <cell r="G580">
            <v>38899</v>
          </cell>
        </row>
        <row r="581">
          <cell r="E581" t="str">
            <v>117</v>
          </cell>
          <cell r="G581">
            <v>39127</v>
          </cell>
        </row>
        <row r="582">
          <cell r="E582" t="str">
            <v>117</v>
          </cell>
          <cell r="G582">
            <v>38989</v>
          </cell>
        </row>
        <row r="583">
          <cell r="E583" t="str">
            <v>117</v>
          </cell>
          <cell r="G583">
            <v>39017</v>
          </cell>
        </row>
        <row r="584">
          <cell r="E584" t="str">
            <v>117</v>
          </cell>
          <cell r="G584">
            <v>39127</v>
          </cell>
        </row>
        <row r="585">
          <cell r="E585" t="str">
            <v>117</v>
          </cell>
          <cell r="G585">
            <v>39127</v>
          </cell>
        </row>
        <row r="586">
          <cell r="E586" t="str">
            <v>117</v>
          </cell>
          <cell r="G586">
            <v>39127</v>
          </cell>
        </row>
        <row r="587">
          <cell r="E587" t="str">
            <v>117</v>
          </cell>
          <cell r="G587">
            <v>39127</v>
          </cell>
        </row>
        <row r="588">
          <cell r="E588" t="str">
            <v>117</v>
          </cell>
          <cell r="G588">
            <v>39127</v>
          </cell>
        </row>
        <row r="589">
          <cell r="E589" t="str">
            <v>117</v>
          </cell>
          <cell r="G589">
            <v>39158</v>
          </cell>
        </row>
        <row r="590">
          <cell r="E590" t="str">
            <v>117</v>
          </cell>
          <cell r="G590">
            <v>39158</v>
          </cell>
        </row>
        <row r="591">
          <cell r="E591" t="str">
            <v>117</v>
          </cell>
          <cell r="G591">
            <v>39158</v>
          </cell>
        </row>
        <row r="592">
          <cell r="E592" t="str">
            <v>117</v>
          </cell>
          <cell r="G592">
            <v>39158</v>
          </cell>
        </row>
        <row r="593">
          <cell r="E593" t="str">
            <v>117</v>
          </cell>
          <cell r="G593">
            <v>39158</v>
          </cell>
        </row>
        <row r="594">
          <cell r="E594" t="str">
            <v>117</v>
          </cell>
          <cell r="G594">
            <v>39158</v>
          </cell>
        </row>
        <row r="595">
          <cell r="E595" t="str">
            <v>117</v>
          </cell>
          <cell r="G595">
            <v>39158</v>
          </cell>
        </row>
        <row r="596">
          <cell r="E596" t="str">
            <v>117</v>
          </cell>
          <cell r="G596">
            <v>39186</v>
          </cell>
        </row>
        <row r="597">
          <cell r="E597" t="str">
            <v>117</v>
          </cell>
          <cell r="G597">
            <v>39186</v>
          </cell>
        </row>
        <row r="598">
          <cell r="E598" t="str">
            <v>117</v>
          </cell>
          <cell r="G598">
            <v>39186</v>
          </cell>
        </row>
        <row r="599">
          <cell r="E599" t="str">
            <v>117</v>
          </cell>
          <cell r="G599">
            <v>39186</v>
          </cell>
        </row>
        <row r="600">
          <cell r="E600" t="str">
            <v>117</v>
          </cell>
          <cell r="G600">
            <v>39186</v>
          </cell>
        </row>
        <row r="601">
          <cell r="E601" t="str">
            <v>117</v>
          </cell>
          <cell r="G601">
            <v>39186</v>
          </cell>
        </row>
        <row r="602">
          <cell r="E602" t="str">
            <v>117</v>
          </cell>
          <cell r="G602">
            <v>39186</v>
          </cell>
        </row>
        <row r="603">
          <cell r="E603" t="str">
            <v>117</v>
          </cell>
          <cell r="G603">
            <v>39186</v>
          </cell>
        </row>
        <row r="604">
          <cell r="E604" t="str">
            <v>117</v>
          </cell>
          <cell r="G604">
            <v>39186</v>
          </cell>
        </row>
        <row r="605">
          <cell r="E605" t="str">
            <v>117</v>
          </cell>
          <cell r="G605">
            <v>39186</v>
          </cell>
        </row>
        <row r="606">
          <cell r="E606" t="str">
            <v>117</v>
          </cell>
          <cell r="G606">
            <v>39186</v>
          </cell>
        </row>
        <row r="607">
          <cell r="E607" t="str">
            <v>117</v>
          </cell>
          <cell r="G607">
            <v>39186</v>
          </cell>
        </row>
        <row r="608">
          <cell r="E608" t="str">
            <v>117</v>
          </cell>
          <cell r="G608">
            <v>39186</v>
          </cell>
        </row>
        <row r="609">
          <cell r="E609" t="str">
            <v>117</v>
          </cell>
          <cell r="G609">
            <v>39186</v>
          </cell>
        </row>
        <row r="610">
          <cell r="E610" t="str">
            <v>117</v>
          </cell>
          <cell r="G610">
            <v>39186</v>
          </cell>
        </row>
        <row r="611">
          <cell r="E611" t="str">
            <v>117</v>
          </cell>
          <cell r="G611">
            <v>39188</v>
          </cell>
        </row>
        <row r="612">
          <cell r="E612" t="str">
            <v>117</v>
          </cell>
          <cell r="G612">
            <v>39188</v>
          </cell>
        </row>
        <row r="613">
          <cell r="E613" t="str">
            <v>117</v>
          </cell>
          <cell r="G613">
            <v>39216</v>
          </cell>
        </row>
        <row r="614">
          <cell r="E614" t="str">
            <v>117</v>
          </cell>
          <cell r="G614">
            <v>39216</v>
          </cell>
        </row>
        <row r="615">
          <cell r="E615" t="str">
            <v>117</v>
          </cell>
          <cell r="G615">
            <v>39216</v>
          </cell>
        </row>
        <row r="616">
          <cell r="E616" t="str">
            <v>117</v>
          </cell>
          <cell r="G616">
            <v>39216</v>
          </cell>
        </row>
        <row r="617">
          <cell r="E617" t="str">
            <v>224</v>
          </cell>
          <cell r="G617">
            <v>39170</v>
          </cell>
        </row>
        <row r="618">
          <cell r="E618" t="str">
            <v>176</v>
          </cell>
          <cell r="G618">
            <v>39072</v>
          </cell>
        </row>
        <row r="619">
          <cell r="E619" t="str">
            <v>117</v>
          </cell>
          <cell r="G619">
            <v>38926</v>
          </cell>
        </row>
        <row r="620">
          <cell r="E620" t="str">
            <v>117</v>
          </cell>
          <cell r="G620">
            <v>39216</v>
          </cell>
        </row>
        <row r="621">
          <cell r="E621" t="str">
            <v>117</v>
          </cell>
          <cell r="G621">
            <v>39216</v>
          </cell>
        </row>
        <row r="622">
          <cell r="E622" t="str">
            <v>117</v>
          </cell>
          <cell r="G622">
            <v>39109</v>
          </cell>
        </row>
        <row r="623">
          <cell r="E623" t="str">
            <v>117</v>
          </cell>
          <cell r="G623">
            <v>38947</v>
          </cell>
        </row>
        <row r="624">
          <cell r="E624" t="str">
            <v>176</v>
          </cell>
          <cell r="G624">
            <v>39051</v>
          </cell>
        </row>
        <row r="625">
          <cell r="E625" t="str">
            <v>176</v>
          </cell>
          <cell r="G625">
            <v>39073</v>
          </cell>
        </row>
        <row r="626">
          <cell r="E626" t="str">
            <v>176</v>
          </cell>
          <cell r="G626">
            <v>39170</v>
          </cell>
        </row>
        <row r="627">
          <cell r="E627" t="str">
            <v>164</v>
          </cell>
          <cell r="G627">
            <v>39148</v>
          </cell>
        </row>
        <row r="628">
          <cell r="E628" t="str">
            <v>164</v>
          </cell>
          <cell r="G628">
            <v>39155</v>
          </cell>
        </row>
        <row r="629">
          <cell r="E629" t="str">
            <v>117</v>
          </cell>
          <cell r="G629">
            <v>38988</v>
          </cell>
        </row>
        <row r="630">
          <cell r="E630" t="str">
            <v>117</v>
          </cell>
          <cell r="G630">
            <v>39201</v>
          </cell>
        </row>
        <row r="631">
          <cell r="E631" t="str">
            <v>117</v>
          </cell>
          <cell r="G631">
            <v>39201</v>
          </cell>
        </row>
        <row r="632">
          <cell r="E632" t="str">
            <v>117</v>
          </cell>
          <cell r="G632">
            <v>39201</v>
          </cell>
        </row>
        <row r="633">
          <cell r="E633" t="str">
            <v>117</v>
          </cell>
          <cell r="G633">
            <v>39142</v>
          </cell>
        </row>
        <row r="634">
          <cell r="E634" t="str">
            <v>117</v>
          </cell>
          <cell r="G634">
            <v>39142</v>
          </cell>
        </row>
        <row r="635">
          <cell r="E635" t="str">
            <v>117</v>
          </cell>
          <cell r="G635">
            <v>39173</v>
          </cell>
        </row>
        <row r="636">
          <cell r="E636" t="str">
            <v>117</v>
          </cell>
          <cell r="G636">
            <v>39173</v>
          </cell>
        </row>
        <row r="637">
          <cell r="E637" t="str">
            <v>117</v>
          </cell>
          <cell r="G637">
            <v>38899</v>
          </cell>
        </row>
        <row r="638">
          <cell r="E638" t="str">
            <v>117</v>
          </cell>
          <cell r="G638">
            <v>39157</v>
          </cell>
        </row>
        <row r="639">
          <cell r="E639" t="str">
            <v>117</v>
          </cell>
          <cell r="G639">
            <v>39157</v>
          </cell>
        </row>
        <row r="640">
          <cell r="E640" t="str">
            <v>117</v>
          </cell>
          <cell r="G640">
            <v>39173</v>
          </cell>
        </row>
        <row r="641">
          <cell r="E641" t="str">
            <v>117</v>
          </cell>
          <cell r="G641">
            <v>39173</v>
          </cell>
        </row>
        <row r="642">
          <cell r="E642" t="str">
            <v>117</v>
          </cell>
          <cell r="G642">
            <v>39173</v>
          </cell>
        </row>
        <row r="643">
          <cell r="E643" t="str">
            <v>117</v>
          </cell>
          <cell r="G643">
            <v>39173</v>
          </cell>
        </row>
        <row r="644">
          <cell r="E644" t="str">
            <v>117</v>
          </cell>
          <cell r="G644">
            <v>39201</v>
          </cell>
        </row>
        <row r="645">
          <cell r="E645" t="str">
            <v>117</v>
          </cell>
          <cell r="G645">
            <v>39201</v>
          </cell>
        </row>
        <row r="646">
          <cell r="E646" t="str">
            <v>159</v>
          </cell>
          <cell r="G646">
            <v>39137</v>
          </cell>
        </row>
        <row r="647">
          <cell r="E647" t="str">
            <v>224</v>
          </cell>
          <cell r="G647">
            <v>39077</v>
          </cell>
        </row>
        <row r="648">
          <cell r="E648" t="str">
            <v>117</v>
          </cell>
          <cell r="G648">
            <v>39156</v>
          </cell>
        </row>
        <row r="649">
          <cell r="E649" t="str">
            <v>117</v>
          </cell>
          <cell r="G649">
            <v>39081</v>
          </cell>
        </row>
        <row r="650">
          <cell r="E650" t="str">
            <v>117</v>
          </cell>
          <cell r="G650">
            <v>39081</v>
          </cell>
        </row>
        <row r="651">
          <cell r="E651" t="str">
            <v>117</v>
          </cell>
          <cell r="G651">
            <v>39112</v>
          </cell>
        </row>
        <row r="652">
          <cell r="E652" t="str">
            <v>117</v>
          </cell>
          <cell r="G652">
            <v>39112</v>
          </cell>
        </row>
        <row r="653">
          <cell r="E653" t="str">
            <v>117</v>
          </cell>
          <cell r="G653">
            <v>39112</v>
          </cell>
        </row>
        <row r="654">
          <cell r="E654" t="str">
            <v>117</v>
          </cell>
          <cell r="G654">
            <v>39171</v>
          </cell>
        </row>
        <row r="655">
          <cell r="E655" t="str">
            <v>117</v>
          </cell>
          <cell r="G655">
            <v>39171</v>
          </cell>
        </row>
        <row r="656">
          <cell r="E656" t="str">
            <v>117</v>
          </cell>
          <cell r="G656">
            <v>38960</v>
          </cell>
        </row>
        <row r="657">
          <cell r="E657" t="str">
            <v>117</v>
          </cell>
          <cell r="G657">
            <v>39081</v>
          </cell>
        </row>
        <row r="658">
          <cell r="E658" t="str">
            <v>117</v>
          </cell>
          <cell r="G658">
            <v>39081</v>
          </cell>
        </row>
        <row r="659">
          <cell r="E659" t="str">
            <v>117</v>
          </cell>
          <cell r="G659">
            <v>39111</v>
          </cell>
        </row>
        <row r="660">
          <cell r="E660" t="str">
            <v>117</v>
          </cell>
          <cell r="G660">
            <v>39111</v>
          </cell>
        </row>
        <row r="661">
          <cell r="E661" t="str">
            <v>117</v>
          </cell>
          <cell r="G661">
            <v>39142</v>
          </cell>
        </row>
        <row r="662">
          <cell r="E662" t="str">
            <v>117</v>
          </cell>
          <cell r="G662">
            <v>39142</v>
          </cell>
        </row>
        <row r="663">
          <cell r="E663" t="str">
            <v>117</v>
          </cell>
          <cell r="G663">
            <v>39201</v>
          </cell>
        </row>
        <row r="664">
          <cell r="E664" t="str">
            <v>117</v>
          </cell>
          <cell r="G664">
            <v>39201</v>
          </cell>
        </row>
        <row r="665">
          <cell r="E665" t="str">
            <v>117</v>
          </cell>
          <cell r="G665">
            <v>39201</v>
          </cell>
        </row>
        <row r="666">
          <cell r="E666" t="str">
            <v>117</v>
          </cell>
          <cell r="G666">
            <v>38940</v>
          </cell>
        </row>
        <row r="667">
          <cell r="E667" t="str">
            <v>117</v>
          </cell>
          <cell r="G667">
            <v>39081</v>
          </cell>
        </row>
        <row r="668">
          <cell r="E668" t="str">
            <v>117</v>
          </cell>
          <cell r="G668">
            <v>39201</v>
          </cell>
        </row>
        <row r="669">
          <cell r="E669" t="str">
            <v>117</v>
          </cell>
          <cell r="G669">
            <v>39142</v>
          </cell>
        </row>
        <row r="670">
          <cell r="E670" t="str">
            <v>117</v>
          </cell>
          <cell r="G670">
            <v>39173</v>
          </cell>
        </row>
        <row r="671">
          <cell r="E671" t="str">
            <v>117</v>
          </cell>
          <cell r="G671">
            <v>39173</v>
          </cell>
        </row>
        <row r="672">
          <cell r="E672" t="str">
            <v>117</v>
          </cell>
          <cell r="G672">
            <v>39201</v>
          </cell>
        </row>
        <row r="673">
          <cell r="E673" t="str">
            <v>117</v>
          </cell>
          <cell r="G673">
            <v>39188</v>
          </cell>
        </row>
        <row r="674">
          <cell r="E674" t="str">
            <v>117</v>
          </cell>
          <cell r="G674">
            <v>39052</v>
          </cell>
        </row>
        <row r="675">
          <cell r="E675" t="str">
            <v>117</v>
          </cell>
          <cell r="G675">
            <v>39109</v>
          </cell>
        </row>
        <row r="676">
          <cell r="E676" t="str">
            <v>117</v>
          </cell>
          <cell r="G676">
            <v>39137</v>
          </cell>
        </row>
        <row r="677">
          <cell r="E677" t="str">
            <v>117</v>
          </cell>
          <cell r="G677">
            <v>39171</v>
          </cell>
        </row>
        <row r="678">
          <cell r="E678" t="str">
            <v>117</v>
          </cell>
          <cell r="G678">
            <v>39173</v>
          </cell>
        </row>
        <row r="679">
          <cell r="E679" t="str">
            <v>117</v>
          </cell>
          <cell r="G679">
            <v>39201</v>
          </cell>
        </row>
        <row r="680">
          <cell r="E680" t="str">
            <v>117</v>
          </cell>
          <cell r="G680">
            <v>39201</v>
          </cell>
        </row>
        <row r="681">
          <cell r="E681" t="str">
            <v>117</v>
          </cell>
          <cell r="G681">
            <v>39201</v>
          </cell>
        </row>
        <row r="682">
          <cell r="E682" t="str">
            <v>***</v>
          </cell>
          <cell r="G682">
            <v>39163</v>
          </cell>
        </row>
        <row r="683">
          <cell r="E683" t="str">
            <v>176</v>
          </cell>
          <cell r="G683">
            <v>39156</v>
          </cell>
        </row>
        <row r="684">
          <cell r="E684" t="str">
            <v>117</v>
          </cell>
          <cell r="G684">
            <v>39080</v>
          </cell>
        </row>
        <row r="685">
          <cell r="E685" t="str">
            <v>117</v>
          </cell>
          <cell r="G685">
            <v>39021</v>
          </cell>
        </row>
        <row r="686">
          <cell r="E686" t="str">
            <v>117</v>
          </cell>
          <cell r="G686">
            <v>39081</v>
          </cell>
        </row>
        <row r="687">
          <cell r="E687" t="str">
            <v>117</v>
          </cell>
          <cell r="G687">
            <v>39111</v>
          </cell>
        </row>
        <row r="688">
          <cell r="E688" t="str">
            <v>117</v>
          </cell>
          <cell r="G688">
            <v>39142</v>
          </cell>
        </row>
        <row r="689">
          <cell r="E689" t="str">
            <v>279</v>
          </cell>
          <cell r="G689">
            <v>39121</v>
          </cell>
        </row>
        <row r="690">
          <cell r="E690" t="str">
            <v>279</v>
          </cell>
          <cell r="G690">
            <v>39163</v>
          </cell>
        </row>
        <row r="691">
          <cell r="E691" t="str">
            <v>279</v>
          </cell>
          <cell r="G691">
            <v>39121</v>
          </cell>
        </row>
        <row r="692">
          <cell r="E692" t="str">
            <v>164</v>
          </cell>
          <cell r="G692">
            <v>39121</v>
          </cell>
        </row>
        <row r="693">
          <cell r="E693" t="str">
            <v>164</v>
          </cell>
          <cell r="G693">
            <v>39163</v>
          </cell>
        </row>
        <row r="694">
          <cell r="E694" t="str">
            <v>164</v>
          </cell>
          <cell r="G694">
            <v>39172</v>
          </cell>
        </row>
        <row r="695">
          <cell r="E695" t="str">
            <v>164</v>
          </cell>
          <cell r="G695">
            <v>39172</v>
          </cell>
        </row>
        <row r="696">
          <cell r="E696" t="str">
            <v>176</v>
          </cell>
          <cell r="G696">
            <v>39163</v>
          </cell>
        </row>
        <row r="697">
          <cell r="E697" t="str">
            <v>117</v>
          </cell>
          <cell r="G697">
            <v>39173</v>
          </cell>
        </row>
        <row r="698">
          <cell r="E698" t="str">
            <v>117</v>
          </cell>
          <cell r="G698">
            <v>39201</v>
          </cell>
        </row>
        <row r="699">
          <cell r="E699" t="str">
            <v>117</v>
          </cell>
          <cell r="G699">
            <v>39080</v>
          </cell>
        </row>
        <row r="700">
          <cell r="E700" t="str">
            <v>117</v>
          </cell>
          <cell r="G700">
            <v>39128</v>
          </cell>
        </row>
        <row r="701">
          <cell r="E701" t="str">
            <v>117</v>
          </cell>
          <cell r="G701">
            <v>39157</v>
          </cell>
        </row>
        <row r="702">
          <cell r="E702" t="str">
            <v>117</v>
          </cell>
          <cell r="G702">
            <v>39157</v>
          </cell>
        </row>
        <row r="703">
          <cell r="E703" t="str">
            <v>117</v>
          </cell>
          <cell r="G703">
            <v>39188</v>
          </cell>
        </row>
        <row r="704">
          <cell r="E704" t="str">
            <v>117</v>
          </cell>
          <cell r="G704">
            <v>39188</v>
          </cell>
        </row>
        <row r="705">
          <cell r="E705" t="str">
            <v>279</v>
          </cell>
          <cell r="G705">
            <v>39163</v>
          </cell>
        </row>
        <row r="706">
          <cell r="E706" t="str">
            <v>117</v>
          </cell>
          <cell r="G706">
            <v>39157</v>
          </cell>
        </row>
        <row r="707">
          <cell r="E707" t="str">
            <v>117</v>
          </cell>
          <cell r="G707">
            <v>39188</v>
          </cell>
        </row>
        <row r="708">
          <cell r="E708" t="str">
            <v>117</v>
          </cell>
          <cell r="G708">
            <v>39216</v>
          </cell>
        </row>
        <row r="709">
          <cell r="E709" t="str">
            <v>117</v>
          </cell>
          <cell r="G709">
            <v>39216</v>
          </cell>
        </row>
        <row r="710">
          <cell r="E710" t="str">
            <v>117</v>
          </cell>
          <cell r="G710">
            <v>39080</v>
          </cell>
        </row>
        <row r="711">
          <cell r="E711" t="str">
            <v>117</v>
          </cell>
          <cell r="G711">
            <v>39096</v>
          </cell>
        </row>
        <row r="712">
          <cell r="E712" t="str">
            <v>218</v>
          </cell>
          <cell r="G712">
            <v>39163</v>
          </cell>
        </row>
        <row r="713">
          <cell r="E713" t="str">
            <v>218</v>
          </cell>
          <cell r="G713">
            <v>39098</v>
          </cell>
        </row>
        <row r="714">
          <cell r="E714" t="str">
            <v>117</v>
          </cell>
          <cell r="G714">
            <v>39142</v>
          </cell>
        </row>
        <row r="715">
          <cell r="E715" t="str">
            <v>130</v>
          </cell>
          <cell r="G715">
            <v>39149</v>
          </cell>
        </row>
        <row r="716">
          <cell r="E716" t="str">
            <v>130</v>
          </cell>
          <cell r="G716">
            <v>39094</v>
          </cell>
        </row>
        <row r="717">
          <cell r="E717" t="str">
            <v>130</v>
          </cell>
          <cell r="G717">
            <v>39123</v>
          </cell>
        </row>
        <row r="718">
          <cell r="E718" t="str">
            <v>130</v>
          </cell>
          <cell r="G718">
            <v>39185</v>
          </cell>
        </row>
        <row r="719">
          <cell r="E719" t="str">
            <v>117</v>
          </cell>
          <cell r="G719">
            <v>39157</v>
          </cell>
        </row>
        <row r="720">
          <cell r="E720" t="str">
            <v>117</v>
          </cell>
          <cell r="G720">
            <v>39142</v>
          </cell>
        </row>
        <row r="721">
          <cell r="E721" t="str">
            <v>117</v>
          </cell>
          <cell r="G721">
            <v>39173</v>
          </cell>
        </row>
        <row r="722">
          <cell r="E722" t="str">
            <v>117</v>
          </cell>
          <cell r="G722">
            <v>39142</v>
          </cell>
        </row>
        <row r="723">
          <cell r="E723" t="str">
            <v>117</v>
          </cell>
          <cell r="G723">
            <v>39173</v>
          </cell>
        </row>
        <row r="724">
          <cell r="E724" t="str">
            <v>117</v>
          </cell>
          <cell r="G724">
            <v>39137</v>
          </cell>
        </row>
        <row r="725">
          <cell r="E725" t="str">
            <v>117</v>
          </cell>
          <cell r="G725">
            <v>39173</v>
          </cell>
        </row>
        <row r="726">
          <cell r="E726" t="str">
            <v>117</v>
          </cell>
          <cell r="G726">
            <v>39201</v>
          </cell>
        </row>
        <row r="727">
          <cell r="E727" t="str">
            <v>117</v>
          </cell>
          <cell r="G727">
            <v>39201</v>
          </cell>
        </row>
        <row r="728">
          <cell r="E728" t="str">
            <v>117</v>
          </cell>
          <cell r="G728">
            <v>39216</v>
          </cell>
        </row>
        <row r="729">
          <cell r="E729" t="str">
            <v>117</v>
          </cell>
          <cell r="G729">
            <v>39216</v>
          </cell>
        </row>
        <row r="730">
          <cell r="E730" t="str">
            <v>117</v>
          </cell>
          <cell r="G730">
            <v>39171</v>
          </cell>
        </row>
        <row r="731">
          <cell r="E731" t="str">
            <v>117</v>
          </cell>
          <cell r="G731">
            <v>39201</v>
          </cell>
        </row>
        <row r="732">
          <cell r="E732" t="str">
            <v>117</v>
          </cell>
          <cell r="G732">
            <v>39201</v>
          </cell>
        </row>
        <row r="733">
          <cell r="E733" t="str">
            <v>117</v>
          </cell>
          <cell r="G733">
            <v>39126</v>
          </cell>
        </row>
        <row r="734">
          <cell r="E734" t="str">
            <v>117</v>
          </cell>
          <cell r="G734">
            <v>39126</v>
          </cell>
        </row>
        <row r="735">
          <cell r="E735" t="str">
            <v>117</v>
          </cell>
          <cell r="G735">
            <v>39126</v>
          </cell>
        </row>
        <row r="736">
          <cell r="E736" t="str">
            <v>117</v>
          </cell>
          <cell r="G736">
            <v>39201</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jan'04"/>
      <sheetName val="feb'04"/>
      <sheetName val="tp"/>
      <sheetName val="mar'04"/>
      <sheetName val="apr'04"/>
      <sheetName val="may'04"/>
      <sheetName val="june'04"/>
      <sheetName val="july'04"/>
      <sheetName val="aug'04"/>
      <sheetName val="jan_04"/>
      <sheetName val="MWISEP&amp;L"/>
      <sheetName val="MANUFACTURING"/>
      <sheetName val="BS Notes"/>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heet34"/>
      <sheetName val="Deposits"/>
      <sheetName val="Adv-cap gds"/>
      <sheetName val="Cred-Transport"/>
      <sheetName val="Cred-Imp Gds"/>
      <sheetName val="Cred-Civil"/>
      <sheetName val="Cred-Security"/>
      <sheetName val="Cred-Electrical"/>
      <sheetName val="Cred-Crane"/>
      <sheetName val="Cred- Mech"/>
      <sheetName val="Cred-Maint"/>
      <sheetName val="Adv-Exp"/>
      <sheetName val="adv-goods"/>
      <sheetName val="Adv"/>
      <sheetName val="employee"/>
      <sheetName val="salary"/>
      <sheetName val="Travel"/>
      <sheetName val="Revolv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sheetName val="Insurance"/>
      <sheetName val="Sheet1"/>
      <sheetName val="O&amp;M_Project"/>
      <sheetName val="Ins. Dump till dec'13"/>
      <sheetName val="INS-IWLASON -31-8-12"/>
      <sheetName val="INS-POLICY-GFL-IRL-31-8-12"/>
      <sheetName val="Control Sheet (2)"/>
    </sheetNames>
    <sheetDataSet>
      <sheetData sheetId="0"/>
      <sheetData sheetId="1"/>
      <sheetData sheetId="2"/>
      <sheetData sheetId="3"/>
      <sheetData sheetId="4"/>
      <sheetData sheetId="5"/>
      <sheetData sheetId="6"/>
      <sheetData sheetId="7"/>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intt"/>
      <sheetName val="BTU"/>
      <sheetName val="BTS"/>
      <sheetName val="sap"/>
      <sheetName val="BT"/>
      <sheetName val="Sheet2"/>
      <sheetName val="Sheet1"/>
      <sheetName val="pvt"/>
      <sheetName val="CC(LAP)"/>
      <sheetName val="Tender Summary"/>
      <sheetName val="Staffing"/>
      <sheetName val="coa_ramco_168"/>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Det"/>
      <sheetName val="Summary"/>
      <sheetName val="1"/>
      <sheetName val="2"/>
      <sheetName val="3"/>
      <sheetName val="4"/>
      <sheetName val="4(a)"/>
      <sheetName val="4 Kaushik"/>
      <sheetName val="4(a) Kaushik"/>
      <sheetName val="4(b)"/>
      <sheetName val="5(a)"/>
      <sheetName val="5(b)"/>
      <sheetName val="6"/>
      <sheetName val="7(a)"/>
      <sheetName val="7(b)"/>
      <sheetName val="7(c)"/>
      <sheetName val="7(d)"/>
      <sheetName val="7(e)"/>
      <sheetName val="7(f)"/>
      <sheetName val="7(g)"/>
      <sheetName val="8"/>
      <sheetName val="9"/>
      <sheetName val="10"/>
      <sheetName val="11"/>
      <sheetName val="12"/>
      <sheetName val="13"/>
      <sheetName val="14"/>
      <sheetName val="15"/>
      <sheetName val="16"/>
      <sheetName val="Clause 21(i)A"/>
      <sheetName val="Clause 21(i)B"/>
      <sheetName val="Clause 22(b)"/>
      <sheetName val="Clause 27(b)"/>
      <sheetName val="7(e)NA"/>
      <sheetName val="7(f)NA"/>
      <sheetName val="7(j)"/>
      <sheetName val="Ratio Workings"/>
      <sheetName val="Clause32work"/>
      <sheetName val="Workings"/>
      <sheetName val="5(a)NA"/>
      <sheetName val="5(b)NA"/>
      <sheetName val="4(a)NA"/>
      <sheetName val="4(b)NA"/>
      <sheetName val="Wrk for PF"/>
      <sheetName val="7(c) NA"/>
      <sheetName val="Sheet1"/>
      <sheetName val="old_serial no."/>
      <sheetName val="tot_ass_9697"/>
      <sheetName val="Ratio _x0016_orkings"/>
      <sheetName val="5_a_"/>
      <sheetName val="coa_ramco_168"/>
      <sheetName val="P &amp; L"/>
      <sheetName val="Bal Sheet"/>
      <sheetName val="defaults"/>
      <sheetName val="header"/>
      <sheetName val="IT_FBT_DDTP"/>
      <sheetName val="MenuData"/>
      <sheetName val="anx3cd01-02 new"/>
      <sheetName val="Subscription"/>
      <sheetName val="4219020-SIE Advert"/>
      <sheetName val="Dont Alter"/>
      <sheetName val="#REF"/>
      <sheetName val="Ledger"/>
      <sheetName val="Invoice"/>
      <sheetName val="Asset Account Assignments"/>
      <sheetName val="Main Sheet"/>
    </sheetNames>
    <sheetDataSet>
      <sheetData sheetId="0">
        <row r="6">
          <cell r="A6" t="str">
            <v>Bhubaneswar</v>
          </cell>
        </row>
      </sheetData>
      <sheetData sheetId="1"/>
      <sheetData sheetId="2"/>
      <sheetData sheetId="3"/>
      <sheetData sheetId="4"/>
      <sheetData sheetId="5"/>
      <sheetData sheetId="6"/>
      <sheetData sheetId="7"/>
      <sheetData sheetId="8"/>
      <sheetData sheetId="9"/>
      <sheetData sheetId="10" refreshError="1">
        <row r="6">
          <cell r="A6" t="str">
            <v>Bhubaneswar</v>
          </cell>
          <cell r="B6">
            <v>110</v>
          </cell>
          <cell r="C6">
            <v>37018</v>
          </cell>
          <cell r="D6">
            <v>348.95</v>
          </cell>
          <cell r="E6">
            <v>37043</v>
          </cell>
          <cell r="F6">
            <v>430.85</v>
          </cell>
          <cell r="G6">
            <v>37074</v>
          </cell>
          <cell r="H6">
            <v>348.95</v>
          </cell>
          <cell r="I6">
            <v>37105</v>
          </cell>
          <cell r="J6">
            <v>611</v>
          </cell>
          <cell r="K6">
            <v>37134</v>
          </cell>
          <cell r="L6">
            <v>393.2</v>
          </cell>
          <cell r="M6">
            <v>37165</v>
          </cell>
          <cell r="N6">
            <v>318.75</v>
          </cell>
          <cell r="O6">
            <v>37200</v>
          </cell>
          <cell r="P6">
            <v>431</v>
          </cell>
          <cell r="Q6">
            <v>37228</v>
          </cell>
          <cell r="R6">
            <v>444.1</v>
          </cell>
          <cell r="S6">
            <v>37254</v>
          </cell>
          <cell r="T6">
            <v>331.6</v>
          </cell>
          <cell r="U6">
            <v>37287</v>
          </cell>
          <cell r="V6">
            <v>276.75</v>
          </cell>
          <cell r="W6">
            <v>37316</v>
          </cell>
          <cell r="X6">
            <v>413.9</v>
          </cell>
          <cell r="Y6">
            <v>37342</v>
          </cell>
        </row>
        <row r="7">
          <cell r="A7" t="str">
            <v>Calcutta</v>
          </cell>
          <cell r="B7">
            <v>2305.9499999999998</v>
          </cell>
          <cell r="C7">
            <v>37033</v>
          </cell>
          <cell r="D7">
            <v>1695</v>
          </cell>
          <cell r="E7">
            <v>37060</v>
          </cell>
          <cell r="F7">
            <v>1947</v>
          </cell>
          <cell r="G7">
            <v>37091</v>
          </cell>
          <cell r="H7">
            <v>2793</v>
          </cell>
          <cell r="I7">
            <v>37124</v>
          </cell>
          <cell r="J7">
            <v>1897</v>
          </cell>
          <cell r="K7">
            <v>37152</v>
          </cell>
          <cell r="L7">
            <v>1989</v>
          </cell>
          <cell r="M7">
            <v>37183</v>
          </cell>
          <cell r="N7">
            <v>1356</v>
          </cell>
          <cell r="O7">
            <v>37210</v>
          </cell>
          <cell r="P7">
            <v>3761</v>
          </cell>
          <cell r="Q7">
            <v>37245</v>
          </cell>
          <cell r="R7">
            <v>1804</v>
          </cell>
          <cell r="S7">
            <v>37287</v>
          </cell>
          <cell r="T7">
            <v>1167.55</v>
          </cell>
          <cell r="U7">
            <v>37307</v>
          </cell>
          <cell r="V7">
            <v>1317.45</v>
          </cell>
          <cell r="W7">
            <v>37335</v>
          </cell>
          <cell r="X7">
            <v>3067</v>
          </cell>
          <cell r="Y7">
            <v>37358</v>
          </cell>
        </row>
        <row r="8">
          <cell r="A8" t="str">
            <v>Additional Payment</v>
          </cell>
          <cell r="L8">
            <v>607</v>
          </cell>
          <cell r="M8">
            <v>37293</v>
          </cell>
        </row>
        <row r="9">
          <cell r="A9" t="str">
            <v>Durgapur</v>
          </cell>
          <cell r="B9">
            <v>655.8</v>
          </cell>
          <cell r="C9">
            <v>37245</v>
          </cell>
          <cell r="D9">
            <v>686.55</v>
          </cell>
          <cell r="E9">
            <v>37328</v>
          </cell>
          <cell r="F9">
            <v>895.35</v>
          </cell>
          <cell r="G9">
            <v>37328</v>
          </cell>
          <cell r="H9">
            <v>674.25</v>
          </cell>
          <cell r="I9">
            <v>37328</v>
          </cell>
          <cell r="J9">
            <v>746.5</v>
          </cell>
          <cell r="K9">
            <v>37328</v>
          </cell>
          <cell r="L9">
            <v>690.55</v>
          </cell>
          <cell r="M9">
            <v>37328</v>
          </cell>
          <cell r="N9">
            <v>329.95</v>
          </cell>
          <cell r="O9">
            <v>37329</v>
          </cell>
          <cell r="P9">
            <v>362.4</v>
          </cell>
          <cell r="Q9">
            <v>37329</v>
          </cell>
          <cell r="R9">
            <v>368.2</v>
          </cell>
          <cell r="S9">
            <v>37329</v>
          </cell>
          <cell r="T9">
            <v>364.75</v>
          </cell>
          <cell r="U9">
            <v>37314</v>
          </cell>
          <cell r="V9">
            <v>582.9</v>
          </cell>
          <cell r="W9">
            <v>37337</v>
          </cell>
          <cell r="X9">
            <v>524.65</v>
          </cell>
          <cell r="Y9">
            <v>37350</v>
          </cell>
        </row>
        <row r="10">
          <cell r="A10" t="str">
            <v>Guwahati</v>
          </cell>
          <cell r="B10">
            <v>903.6</v>
          </cell>
          <cell r="C10">
            <v>37027</v>
          </cell>
          <cell r="D10">
            <v>870.35</v>
          </cell>
          <cell r="E10">
            <v>37050</v>
          </cell>
          <cell r="F10">
            <v>5916.55</v>
          </cell>
          <cell r="G10">
            <v>37092</v>
          </cell>
          <cell r="H10">
            <v>956</v>
          </cell>
          <cell r="I10">
            <v>37139</v>
          </cell>
          <cell r="J10">
            <v>1981.2</v>
          </cell>
          <cell r="K10">
            <v>37161</v>
          </cell>
          <cell r="L10">
            <v>1842.8</v>
          </cell>
          <cell r="M10">
            <v>37193</v>
          </cell>
          <cell r="N10">
            <v>294.35000000000002</v>
          </cell>
          <cell r="O10">
            <v>37221</v>
          </cell>
          <cell r="P10">
            <v>465</v>
          </cell>
          <cell r="Q10">
            <v>37244</v>
          </cell>
          <cell r="R10">
            <v>388</v>
          </cell>
          <cell r="S10">
            <v>37264</v>
          </cell>
          <cell r="T10">
            <v>536</v>
          </cell>
          <cell r="U10">
            <v>37303</v>
          </cell>
          <cell r="V10">
            <v>695.65</v>
          </cell>
          <cell r="W10">
            <v>37327</v>
          </cell>
          <cell r="X10">
            <v>1538.5</v>
          </cell>
          <cell r="Y10">
            <v>37356</v>
          </cell>
        </row>
        <row r="11">
          <cell r="A11" t="str">
            <v>Patna</v>
          </cell>
          <cell r="B11">
            <v>643</v>
          </cell>
          <cell r="C11">
            <v>37022</v>
          </cell>
          <cell r="D11">
            <v>783</v>
          </cell>
          <cell r="E11">
            <v>37046</v>
          </cell>
          <cell r="F11">
            <v>843</v>
          </cell>
          <cell r="G11">
            <v>37071</v>
          </cell>
          <cell r="H11">
            <v>841</v>
          </cell>
          <cell r="I11">
            <v>37105</v>
          </cell>
          <cell r="J11">
            <v>1207</v>
          </cell>
          <cell r="K11">
            <v>37152</v>
          </cell>
          <cell r="L11">
            <v>1282</v>
          </cell>
          <cell r="M11">
            <v>37182</v>
          </cell>
          <cell r="N11">
            <v>859</v>
          </cell>
          <cell r="O11">
            <v>37223</v>
          </cell>
          <cell r="P11">
            <v>643</v>
          </cell>
          <cell r="Q11">
            <v>37228</v>
          </cell>
          <cell r="R11">
            <v>768.85</v>
          </cell>
          <cell r="S11">
            <v>37256</v>
          </cell>
          <cell r="T11">
            <v>654</v>
          </cell>
          <cell r="U11">
            <v>37313</v>
          </cell>
          <cell r="V11">
            <v>649</v>
          </cell>
          <cell r="W11">
            <v>37342</v>
          </cell>
          <cell r="X11">
            <v>944</v>
          </cell>
          <cell r="Y11">
            <v>37348</v>
          </cell>
        </row>
        <row r="12">
          <cell r="A12" t="str">
            <v>Ranchi</v>
          </cell>
          <cell r="B12">
            <v>861.1</v>
          </cell>
          <cell r="C12">
            <v>37019</v>
          </cell>
          <cell r="D12">
            <v>767.25</v>
          </cell>
          <cell r="E12">
            <v>37041</v>
          </cell>
          <cell r="F12">
            <v>891.05</v>
          </cell>
          <cell r="G12">
            <v>37082</v>
          </cell>
          <cell r="H12">
            <v>970.25</v>
          </cell>
          <cell r="I12">
            <v>37120</v>
          </cell>
          <cell r="J12">
            <v>971.3</v>
          </cell>
          <cell r="K12">
            <v>37152</v>
          </cell>
          <cell r="L12">
            <v>1009.65</v>
          </cell>
          <cell r="M12">
            <v>37179</v>
          </cell>
          <cell r="N12">
            <v>208.1</v>
          </cell>
          <cell r="O12">
            <v>37217</v>
          </cell>
          <cell r="P12">
            <v>538.1</v>
          </cell>
          <cell r="Q12">
            <v>37260</v>
          </cell>
          <cell r="R12">
            <v>564.65</v>
          </cell>
          <cell r="S12">
            <v>37260</v>
          </cell>
          <cell r="T12">
            <v>526.4</v>
          </cell>
          <cell r="U12">
            <v>37326</v>
          </cell>
          <cell r="V12">
            <v>568.29999999999995</v>
          </cell>
          <cell r="W12">
            <v>37326</v>
          </cell>
          <cell r="X12">
            <v>671.35</v>
          </cell>
          <cell r="Y12">
            <v>37349</v>
          </cell>
        </row>
        <row r="13">
          <cell r="A13" t="str">
            <v>Chandigarh</v>
          </cell>
          <cell r="B13">
            <v>808</v>
          </cell>
          <cell r="C13">
            <v>37012</v>
          </cell>
          <cell r="D13">
            <v>939</v>
          </cell>
          <cell r="E13">
            <v>37040</v>
          </cell>
          <cell r="F13">
            <v>4018</v>
          </cell>
          <cell r="G13">
            <v>37071</v>
          </cell>
          <cell r="H13">
            <v>2471</v>
          </cell>
          <cell r="I13">
            <v>37103</v>
          </cell>
          <cell r="J13">
            <v>2096</v>
          </cell>
          <cell r="K13">
            <v>37134</v>
          </cell>
          <cell r="L13">
            <v>1620</v>
          </cell>
          <cell r="M13">
            <v>37165</v>
          </cell>
          <cell r="N13">
            <v>604</v>
          </cell>
          <cell r="O13">
            <v>37194</v>
          </cell>
          <cell r="P13">
            <v>702</v>
          </cell>
          <cell r="Q13">
            <v>37228</v>
          </cell>
          <cell r="R13">
            <v>695</v>
          </cell>
          <cell r="S13">
            <v>37257</v>
          </cell>
          <cell r="T13">
            <v>728</v>
          </cell>
          <cell r="U13">
            <v>37287</v>
          </cell>
          <cell r="V13">
            <v>724</v>
          </cell>
          <cell r="W13">
            <v>37319</v>
          </cell>
          <cell r="X13">
            <v>943</v>
          </cell>
          <cell r="Y13">
            <v>37343</v>
          </cell>
        </row>
        <row r="14">
          <cell r="A14" t="str">
            <v>Delhi North(I)</v>
          </cell>
          <cell r="B14">
            <v>695.15</v>
          </cell>
          <cell r="C14">
            <v>37025</v>
          </cell>
          <cell r="D14">
            <v>935</v>
          </cell>
          <cell r="E14">
            <v>37060</v>
          </cell>
          <cell r="F14">
            <v>2225</v>
          </cell>
          <cell r="G14">
            <v>37091</v>
          </cell>
          <cell r="H14">
            <v>1178</v>
          </cell>
          <cell r="I14">
            <v>37123</v>
          </cell>
          <cell r="J14">
            <v>1476</v>
          </cell>
          <cell r="K14">
            <v>37152</v>
          </cell>
          <cell r="L14">
            <v>1414</v>
          </cell>
          <cell r="M14">
            <v>37175</v>
          </cell>
        </row>
        <row r="15">
          <cell r="A15" t="str">
            <v>Delhi South(II)</v>
          </cell>
          <cell r="B15">
            <v>618</v>
          </cell>
          <cell r="C15">
            <v>37022</v>
          </cell>
          <cell r="D15">
            <v>740</v>
          </cell>
          <cell r="E15">
            <v>37060</v>
          </cell>
          <cell r="F15">
            <v>1727</v>
          </cell>
          <cell r="G15">
            <v>37090</v>
          </cell>
          <cell r="H15">
            <v>1265</v>
          </cell>
          <cell r="I15">
            <v>37123</v>
          </cell>
          <cell r="J15">
            <v>2380</v>
          </cell>
          <cell r="K15">
            <v>37152</v>
          </cell>
          <cell r="L15">
            <v>1729</v>
          </cell>
          <cell r="M15">
            <v>37175</v>
          </cell>
          <cell r="N15">
            <v>667</v>
          </cell>
          <cell r="O15">
            <v>37215</v>
          </cell>
          <cell r="P15">
            <v>1738</v>
          </cell>
          <cell r="Q15">
            <v>37244</v>
          </cell>
          <cell r="R15">
            <v>2046</v>
          </cell>
          <cell r="S15">
            <v>37264</v>
          </cell>
          <cell r="T15">
            <v>2697</v>
          </cell>
          <cell r="U15">
            <v>37295</v>
          </cell>
          <cell r="V15">
            <v>1400</v>
          </cell>
          <cell r="W15">
            <v>37330</v>
          </cell>
          <cell r="X15">
            <v>1449</v>
          </cell>
          <cell r="Y15">
            <v>37343</v>
          </cell>
        </row>
        <row r="16">
          <cell r="A16" t="str">
            <v>Ghaziabad</v>
          </cell>
          <cell r="N16">
            <v>136.5</v>
          </cell>
          <cell r="O16">
            <v>37204</v>
          </cell>
          <cell r="P16">
            <v>327</v>
          </cell>
          <cell r="Q16">
            <v>37238</v>
          </cell>
          <cell r="R16">
            <v>197</v>
          </cell>
          <cell r="S16">
            <v>37264</v>
          </cell>
          <cell r="T16">
            <v>212</v>
          </cell>
          <cell r="U16">
            <v>37294</v>
          </cell>
          <cell r="V16">
            <v>160.5</v>
          </cell>
          <cell r="W16">
            <v>37326</v>
          </cell>
          <cell r="X16">
            <v>200</v>
          </cell>
          <cell r="Y16">
            <v>37349</v>
          </cell>
        </row>
        <row r="17">
          <cell r="A17" t="str">
            <v>Lucknow</v>
          </cell>
          <cell r="B17">
            <v>171.7</v>
          </cell>
          <cell r="C17">
            <v>37022</v>
          </cell>
          <cell r="D17">
            <v>86.45</v>
          </cell>
          <cell r="E17">
            <v>37043</v>
          </cell>
          <cell r="F17">
            <v>247.25</v>
          </cell>
          <cell r="G17">
            <v>37092</v>
          </cell>
          <cell r="H17">
            <v>447.55</v>
          </cell>
          <cell r="I17">
            <v>37127</v>
          </cell>
          <cell r="J17">
            <v>86.45</v>
          </cell>
          <cell r="K17">
            <v>37179</v>
          </cell>
          <cell r="L17">
            <v>93.55</v>
          </cell>
          <cell r="M17">
            <v>37179</v>
          </cell>
          <cell r="T17">
            <v>91</v>
          </cell>
          <cell r="U17">
            <v>37323</v>
          </cell>
          <cell r="V17">
            <v>91</v>
          </cell>
          <cell r="W17">
            <v>37323</v>
          </cell>
          <cell r="X17">
            <v>91</v>
          </cell>
          <cell r="Y17">
            <v>37342</v>
          </cell>
        </row>
        <row r="18">
          <cell r="A18" t="str">
            <v>Kanpur</v>
          </cell>
          <cell r="B18">
            <v>585.80999999999995</v>
          </cell>
          <cell r="C18">
            <v>37012</v>
          </cell>
          <cell r="D18">
            <v>599.21</v>
          </cell>
          <cell r="E18">
            <v>37046</v>
          </cell>
          <cell r="F18">
            <v>617.70000000000005</v>
          </cell>
          <cell r="G18">
            <v>37083</v>
          </cell>
          <cell r="H18">
            <v>1213.5999999999999</v>
          </cell>
          <cell r="I18">
            <v>37117</v>
          </cell>
          <cell r="J18">
            <v>553.80769230769226</v>
          </cell>
          <cell r="K18">
            <v>37144</v>
          </cell>
          <cell r="L18">
            <v>711.65</v>
          </cell>
          <cell r="M18">
            <v>37182</v>
          </cell>
          <cell r="N18">
            <v>273.60000000000002</v>
          </cell>
          <cell r="O18">
            <v>37214</v>
          </cell>
          <cell r="P18">
            <v>600.1</v>
          </cell>
          <cell r="Q18">
            <v>37235</v>
          </cell>
          <cell r="R18">
            <v>770.62</v>
          </cell>
          <cell r="S18">
            <v>37265</v>
          </cell>
          <cell r="T18">
            <v>497.05</v>
          </cell>
          <cell r="U18">
            <v>37300</v>
          </cell>
          <cell r="V18">
            <v>337.65</v>
          </cell>
          <cell r="W18">
            <v>37320</v>
          </cell>
          <cell r="X18">
            <v>449.45</v>
          </cell>
          <cell r="Y18">
            <v>37354</v>
          </cell>
        </row>
        <row r="19">
          <cell r="A19" t="str">
            <v>Bhopal</v>
          </cell>
          <cell r="B19">
            <v>644.25</v>
          </cell>
          <cell r="C19">
            <v>37033</v>
          </cell>
          <cell r="D19">
            <v>525.29999999999995</v>
          </cell>
          <cell r="E19">
            <v>37055</v>
          </cell>
          <cell r="F19">
            <v>717.15</v>
          </cell>
          <cell r="G19">
            <v>37091</v>
          </cell>
          <cell r="H19">
            <v>288.60000000000002</v>
          </cell>
          <cell r="I19">
            <v>37126</v>
          </cell>
          <cell r="J19">
            <v>281</v>
          </cell>
          <cell r="K19">
            <v>37158</v>
          </cell>
          <cell r="L19">
            <v>334.8</v>
          </cell>
          <cell r="M19">
            <v>37187</v>
          </cell>
          <cell r="P19">
            <v>101.9</v>
          </cell>
          <cell r="Q19">
            <v>37245</v>
          </cell>
          <cell r="R19">
            <v>336.25</v>
          </cell>
          <cell r="S19">
            <v>37277</v>
          </cell>
          <cell r="T19">
            <v>378.65</v>
          </cell>
          <cell r="U19">
            <v>37302</v>
          </cell>
          <cell r="V19">
            <v>164.5</v>
          </cell>
          <cell r="W19">
            <v>37334</v>
          </cell>
          <cell r="X19">
            <v>101.9</v>
          </cell>
          <cell r="Y19">
            <v>37363</v>
          </cell>
        </row>
        <row r="20">
          <cell r="A20" t="str">
            <v>Jaipur</v>
          </cell>
          <cell r="B20">
            <v>56.9</v>
          </cell>
          <cell r="C20">
            <v>37014</v>
          </cell>
          <cell r="D20">
            <v>56.9</v>
          </cell>
          <cell r="E20">
            <v>37041</v>
          </cell>
          <cell r="F20">
            <v>53</v>
          </cell>
          <cell r="G20">
            <v>37074</v>
          </cell>
          <cell r="H20">
            <v>126.9</v>
          </cell>
          <cell r="I20">
            <v>37106</v>
          </cell>
          <cell r="J20">
            <v>126.9</v>
          </cell>
          <cell r="K20">
            <v>37141</v>
          </cell>
          <cell r="L20">
            <v>326</v>
          </cell>
          <cell r="M20">
            <v>37162</v>
          </cell>
          <cell r="N20">
            <v>154.4</v>
          </cell>
          <cell r="O20">
            <v>37197</v>
          </cell>
          <cell r="P20">
            <v>56.9</v>
          </cell>
          <cell r="Q20">
            <v>37229</v>
          </cell>
          <cell r="R20">
            <v>99</v>
          </cell>
          <cell r="S20">
            <v>37256</v>
          </cell>
          <cell r="T20">
            <v>56.9</v>
          </cell>
          <cell r="U20">
            <v>37291</v>
          </cell>
          <cell r="V20">
            <v>161.85</v>
          </cell>
          <cell r="W20">
            <v>37321</v>
          </cell>
          <cell r="X20">
            <v>392</v>
          </cell>
          <cell r="Y20">
            <v>37343</v>
          </cell>
        </row>
        <row r="21">
          <cell r="A21" t="str">
            <v>Ahmedabad</v>
          </cell>
          <cell r="B21">
            <v>226</v>
          </cell>
          <cell r="C21">
            <v>37018</v>
          </cell>
          <cell r="D21">
            <v>388</v>
          </cell>
          <cell r="E21">
            <v>37057</v>
          </cell>
          <cell r="F21">
            <v>1353</v>
          </cell>
          <cell r="G21">
            <v>37081</v>
          </cell>
          <cell r="H21">
            <v>681.65</v>
          </cell>
          <cell r="I21">
            <v>37109</v>
          </cell>
          <cell r="J21">
            <v>1205.6500000000001</v>
          </cell>
          <cell r="K21">
            <v>37144</v>
          </cell>
          <cell r="L21">
            <v>930.75</v>
          </cell>
          <cell r="M21">
            <v>37181</v>
          </cell>
          <cell r="N21">
            <v>433.45</v>
          </cell>
          <cell r="O21">
            <v>37237</v>
          </cell>
          <cell r="P21">
            <v>1001.65</v>
          </cell>
          <cell r="Q21">
            <v>37237</v>
          </cell>
          <cell r="R21">
            <v>1119</v>
          </cell>
          <cell r="S21">
            <v>37252</v>
          </cell>
          <cell r="T21">
            <v>683.8</v>
          </cell>
          <cell r="U21">
            <v>37299</v>
          </cell>
          <cell r="V21">
            <v>817</v>
          </cell>
          <cell r="W21">
            <v>37329</v>
          </cell>
          <cell r="X21">
            <v>1083.3499999999999</v>
          </cell>
          <cell r="Y21">
            <v>37345</v>
          </cell>
        </row>
        <row r="22">
          <cell r="A22" t="str">
            <v>Baroda</v>
          </cell>
          <cell r="B22">
            <v>263.05</v>
          </cell>
          <cell r="C22">
            <v>37014</v>
          </cell>
          <cell r="D22">
            <v>256.89999999999998</v>
          </cell>
          <cell r="E22">
            <v>37042</v>
          </cell>
          <cell r="F22">
            <v>987.75</v>
          </cell>
          <cell r="G22">
            <v>37070</v>
          </cell>
          <cell r="H22">
            <v>580.65</v>
          </cell>
          <cell r="I22">
            <v>37099</v>
          </cell>
          <cell r="J22">
            <v>1589.25</v>
          </cell>
          <cell r="K22">
            <v>37138</v>
          </cell>
          <cell r="L22">
            <v>945.45</v>
          </cell>
          <cell r="M22">
            <v>37161</v>
          </cell>
          <cell r="N22">
            <v>163.9</v>
          </cell>
          <cell r="O22">
            <v>37193</v>
          </cell>
          <cell r="P22">
            <v>294.7</v>
          </cell>
          <cell r="Q22">
            <v>37229</v>
          </cell>
          <cell r="R22">
            <v>356.4</v>
          </cell>
          <cell r="S22">
            <v>37258</v>
          </cell>
          <cell r="T22">
            <v>277.85000000000002</v>
          </cell>
          <cell r="U22">
            <v>37286</v>
          </cell>
          <cell r="V22">
            <v>482.6</v>
          </cell>
          <cell r="W22">
            <v>37315</v>
          </cell>
          <cell r="X22">
            <v>307.2</v>
          </cell>
          <cell r="Y22">
            <v>37350</v>
          </cell>
        </row>
        <row r="23">
          <cell r="A23" t="str">
            <v>Nagpur</v>
          </cell>
          <cell r="B23">
            <v>560.5</v>
          </cell>
          <cell r="C23">
            <v>37014</v>
          </cell>
          <cell r="D23">
            <v>628.65</v>
          </cell>
          <cell r="E23">
            <v>37040</v>
          </cell>
          <cell r="F23">
            <v>1078.8</v>
          </cell>
          <cell r="G23">
            <v>37089</v>
          </cell>
          <cell r="H23">
            <v>687</v>
          </cell>
          <cell r="I23">
            <v>37104</v>
          </cell>
          <cell r="J23">
            <v>623</v>
          </cell>
          <cell r="K23">
            <v>37151</v>
          </cell>
          <cell r="L23">
            <v>665</v>
          </cell>
          <cell r="M23">
            <v>37172</v>
          </cell>
          <cell r="N23">
            <v>271</v>
          </cell>
          <cell r="O23">
            <v>37195</v>
          </cell>
          <cell r="P23">
            <v>372</v>
          </cell>
          <cell r="Q23">
            <v>37229</v>
          </cell>
          <cell r="R23">
            <v>359</v>
          </cell>
          <cell r="S23">
            <v>37258</v>
          </cell>
          <cell r="T23">
            <v>468</v>
          </cell>
          <cell r="U23">
            <v>37292</v>
          </cell>
          <cell r="V23">
            <v>428</v>
          </cell>
          <cell r="W23">
            <v>37326</v>
          </cell>
          <cell r="X23">
            <v>430</v>
          </cell>
          <cell r="Y23">
            <v>37349</v>
          </cell>
        </row>
        <row r="24">
          <cell r="A24" t="str">
            <v>Additional Payment</v>
          </cell>
          <cell r="N24">
            <v>68</v>
          </cell>
          <cell r="O24">
            <v>36927</v>
          </cell>
        </row>
        <row r="25">
          <cell r="A25" t="str">
            <v>Mumbai City</v>
          </cell>
          <cell r="B25">
            <v>176</v>
          </cell>
          <cell r="C25">
            <v>37041</v>
          </cell>
          <cell r="D25">
            <v>202.2</v>
          </cell>
          <cell r="E25">
            <v>37041</v>
          </cell>
          <cell r="F25">
            <v>193</v>
          </cell>
          <cell r="G25">
            <v>37071</v>
          </cell>
          <cell r="H25">
            <v>451.45</v>
          </cell>
          <cell r="I25">
            <v>37099</v>
          </cell>
          <cell r="J25">
            <v>294.8</v>
          </cell>
          <cell r="K25">
            <v>37161</v>
          </cell>
          <cell r="L25">
            <v>312.57</v>
          </cell>
          <cell r="M25">
            <v>37193</v>
          </cell>
          <cell r="N25">
            <v>204</v>
          </cell>
          <cell r="O25">
            <v>37232</v>
          </cell>
          <cell r="P25">
            <v>307.45</v>
          </cell>
          <cell r="Q25">
            <v>37253</v>
          </cell>
          <cell r="R25">
            <v>455</v>
          </cell>
          <cell r="S25">
            <v>37285</v>
          </cell>
          <cell r="T25">
            <v>268</v>
          </cell>
          <cell r="U25">
            <v>37315</v>
          </cell>
          <cell r="V25">
            <v>320</v>
          </cell>
          <cell r="W25">
            <v>37343</v>
          </cell>
          <cell r="X25">
            <v>489</v>
          </cell>
          <cell r="Y25">
            <v>37365</v>
          </cell>
        </row>
        <row r="26">
          <cell r="A26" t="str">
            <v>Mumbai Sion</v>
          </cell>
          <cell r="B26">
            <v>166</v>
          </cell>
          <cell r="C26">
            <v>37015</v>
          </cell>
          <cell r="D26">
            <v>478.9</v>
          </cell>
          <cell r="E26">
            <v>37040</v>
          </cell>
          <cell r="F26">
            <v>1407</v>
          </cell>
          <cell r="G26">
            <v>37069</v>
          </cell>
          <cell r="H26">
            <v>416</v>
          </cell>
          <cell r="I26">
            <v>37103</v>
          </cell>
          <cell r="J26">
            <v>707.95</v>
          </cell>
          <cell r="K26">
            <v>37132</v>
          </cell>
          <cell r="L26">
            <v>565</v>
          </cell>
          <cell r="M26">
            <v>37162</v>
          </cell>
          <cell r="N26">
            <v>179.95</v>
          </cell>
          <cell r="O26">
            <v>37194</v>
          </cell>
          <cell r="P26">
            <v>296.5</v>
          </cell>
          <cell r="Q26">
            <v>37223</v>
          </cell>
          <cell r="R26">
            <v>222.2</v>
          </cell>
          <cell r="S26">
            <v>37256</v>
          </cell>
          <cell r="T26">
            <v>179.95</v>
          </cell>
          <cell r="U26">
            <v>37286</v>
          </cell>
          <cell r="V26">
            <v>179</v>
          </cell>
          <cell r="W26">
            <v>37315</v>
          </cell>
          <cell r="X26">
            <v>354.95</v>
          </cell>
          <cell r="Y26">
            <v>37345</v>
          </cell>
        </row>
        <row r="27">
          <cell r="A27" t="str">
            <v>Pune</v>
          </cell>
          <cell r="B27">
            <v>619</v>
          </cell>
          <cell r="C27">
            <v>37050</v>
          </cell>
          <cell r="D27">
            <v>515</v>
          </cell>
          <cell r="E27">
            <v>37050</v>
          </cell>
          <cell r="F27">
            <v>515</v>
          </cell>
          <cell r="G27">
            <v>37085</v>
          </cell>
          <cell r="H27">
            <v>1286.9230769230769</v>
          </cell>
          <cell r="I27">
            <v>37123</v>
          </cell>
          <cell r="J27">
            <v>804</v>
          </cell>
          <cell r="K27">
            <v>37139</v>
          </cell>
          <cell r="L27">
            <v>1722.6</v>
          </cell>
          <cell r="M27">
            <v>37194</v>
          </cell>
          <cell r="N27">
            <v>159.38461538461539</v>
          </cell>
          <cell r="O27">
            <v>37218</v>
          </cell>
          <cell r="P27">
            <v>431.8</v>
          </cell>
          <cell r="Q27">
            <v>37264</v>
          </cell>
          <cell r="R27">
            <v>734.95</v>
          </cell>
          <cell r="S27">
            <v>37264</v>
          </cell>
          <cell r="T27">
            <v>594.19230769230774</v>
          </cell>
          <cell r="U27">
            <v>37319</v>
          </cell>
          <cell r="V27">
            <v>281.61538461538464</v>
          </cell>
          <cell r="W27">
            <v>37319</v>
          </cell>
          <cell r="X27">
            <v>948.5</v>
          </cell>
          <cell r="Y27">
            <v>37376</v>
          </cell>
        </row>
        <row r="28">
          <cell r="A28" t="str">
            <v>Bangalore</v>
          </cell>
          <cell r="B28">
            <v>284.2</v>
          </cell>
          <cell r="C28">
            <v>37025</v>
          </cell>
          <cell r="D28">
            <v>385.5</v>
          </cell>
          <cell r="E28">
            <v>37055</v>
          </cell>
          <cell r="F28">
            <v>589.95000000000005</v>
          </cell>
          <cell r="G28">
            <v>37088</v>
          </cell>
          <cell r="H28">
            <v>754.2</v>
          </cell>
          <cell r="I28">
            <v>37111</v>
          </cell>
          <cell r="J28">
            <v>1016.8</v>
          </cell>
          <cell r="K28">
            <v>37148</v>
          </cell>
          <cell r="L28">
            <v>808.4</v>
          </cell>
          <cell r="M28">
            <v>37174</v>
          </cell>
          <cell r="N28">
            <v>342.9</v>
          </cell>
          <cell r="O28">
            <v>37208</v>
          </cell>
          <cell r="P28">
            <v>344.05</v>
          </cell>
          <cell r="Q28">
            <v>37243</v>
          </cell>
          <cell r="R28">
            <v>448.5</v>
          </cell>
          <cell r="S28">
            <v>37273</v>
          </cell>
          <cell r="T28">
            <v>376.55</v>
          </cell>
          <cell r="U28">
            <v>37300</v>
          </cell>
          <cell r="V28">
            <v>356.75</v>
          </cell>
          <cell r="W28">
            <v>37328</v>
          </cell>
          <cell r="X28">
            <v>277.39999999999998</v>
          </cell>
          <cell r="Y28">
            <v>37358</v>
          </cell>
        </row>
        <row r="29">
          <cell r="A29" t="str">
            <v>Goa</v>
          </cell>
          <cell r="D29">
            <v>370.1</v>
          </cell>
          <cell r="E29">
            <v>37056</v>
          </cell>
          <cell r="F29">
            <v>419.5</v>
          </cell>
          <cell r="G29">
            <v>37088</v>
          </cell>
          <cell r="H29">
            <v>407.1</v>
          </cell>
          <cell r="I29">
            <v>37130</v>
          </cell>
          <cell r="J29">
            <v>490.2</v>
          </cell>
          <cell r="K29">
            <v>37154</v>
          </cell>
          <cell r="L29">
            <v>404.92</v>
          </cell>
          <cell r="M29">
            <v>37193</v>
          </cell>
          <cell r="N29">
            <v>320.5</v>
          </cell>
          <cell r="O29">
            <v>37202</v>
          </cell>
          <cell r="P29">
            <v>471.2</v>
          </cell>
          <cell r="Q29">
            <v>37238</v>
          </cell>
          <cell r="R29">
            <v>172.8</v>
          </cell>
          <cell r="S29">
            <v>37264</v>
          </cell>
          <cell r="T29">
            <v>150.35</v>
          </cell>
          <cell r="U29">
            <v>37306</v>
          </cell>
          <cell r="V29">
            <v>150.35</v>
          </cell>
          <cell r="W29">
            <v>37341</v>
          </cell>
          <cell r="X29">
            <v>159</v>
          </cell>
          <cell r="Y29">
            <v>37368</v>
          </cell>
        </row>
        <row r="30">
          <cell r="A30" t="str">
            <v>Hyderabad</v>
          </cell>
          <cell r="B30">
            <v>429.8</v>
          </cell>
          <cell r="C30">
            <v>37020</v>
          </cell>
          <cell r="D30">
            <v>659.34615384615381</v>
          </cell>
          <cell r="E30">
            <v>37041</v>
          </cell>
          <cell r="F30">
            <v>2297.3461538461538</v>
          </cell>
          <cell r="G30">
            <v>37078</v>
          </cell>
          <cell r="H30">
            <v>971.1</v>
          </cell>
          <cell r="I30">
            <v>37111</v>
          </cell>
          <cell r="J30">
            <v>1074.55</v>
          </cell>
          <cell r="K30">
            <v>37138</v>
          </cell>
          <cell r="L30">
            <v>1071.03</v>
          </cell>
          <cell r="M30">
            <v>37172</v>
          </cell>
          <cell r="N30">
            <v>782.6</v>
          </cell>
          <cell r="O30">
            <v>37198</v>
          </cell>
          <cell r="P30">
            <v>689.25</v>
          </cell>
          <cell r="Q30">
            <v>37232</v>
          </cell>
          <cell r="R30">
            <v>669.4</v>
          </cell>
          <cell r="S30">
            <v>37260</v>
          </cell>
          <cell r="T30">
            <v>918.25</v>
          </cell>
          <cell r="U30">
            <v>37300</v>
          </cell>
          <cell r="V30">
            <v>569.1</v>
          </cell>
          <cell r="W30">
            <v>37321</v>
          </cell>
          <cell r="X30">
            <v>765.55</v>
          </cell>
          <cell r="Y30">
            <v>37349</v>
          </cell>
        </row>
        <row r="31">
          <cell r="A31" t="str">
            <v>Vizag</v>
          </cell>
          <cell r="B31">
            <v>190</v>
          </cell>
          <cell r="C31">
            <v>37015</v>
          </cell>
          <cell r="D31">
            <v>154.9</v>
          </cell>
          <cell r="E31">
            <v>37039</v>
          </cell>
          <cell r="F31">
            <v>1859.85</v>
          </cell>
          <cell r="G31">
            <v>37075</v>
          </cell>
          <cell r="H31">
            <v>348.05</v>
          </cell>
          <cell r="I31">
            <v>37106</v>
          </cell>
          <cell r="J31">
            <v>516.20000000000005</v>
          </cell>
          <cell r="K31">
            <v>37134</v>
          </cell>
          <cell r="L31">
            <v>194.59</v>
          </cell>
          <cell r="M31">
            <v>37160</v>
          </cell>
          <cell r="N31" t="str">
            <v>Not covered under ESI Act</v>
          </cell>
          <cell r="T31">
            <v>108.15</v>
          </cell>
          <cell r="U31">
            <v>37286</v>
          </cell>
          <cell r="V31">
            <v>313</v>
          </cell>
          <cell r="W31">
            <v>37314</v>
          </cell>
          <cell r="X31">
            <v>109.85</v>
          </cell>
          <cell r="Y31">
            <v>37343</v>
          </cell>
        </row>
        <row r="32">
          <cell r="A32" t="str">
            <v>Coimbatore</v>
          </cell>
          <cell r="B32">
            <v>298</v>
          </cell>
          <cell r="C32">
            <v>37019</v>
          </cell>
          <cell r="D32">
            <v>299</v>
          </cell>
          <cell r="E32">
            <v>37049</v>
          </cell>
          <cell r="F32">
            <v>1618</v>
          </cell>
          <cell r="G32">
            <v>37077</v>
          </cell>
          <cell r="H32">
            <v>382</v>
          </cell>
          <cell r="I32">
            <v>37110</v>
          </cell>
          <cell r="J32">
            <v>892</v>
          </cell>
          <cell r="K32">
            <v>37140</v>
          </cell>
          <cell r="L32">
            <v>673</v>
          </cell>
          <cell r="M32">
            <v>37169</v>
          </cell>
          <cell r="N32">
            <v>225</v>
          </cell>
          <cell r="O32">
            <v>37201</v>
          </cell>
          <cell r="P32">
            <v>195</v>
          </cell>
          <cell r="Q32">
            <v>37230</v>
          </cell>
          <cell r="R32">
            <v>351.07692307692309</v>
          </cell>
          <cell r="S32">
            <v>37258</v>
          </cell>
          <cell r="T32">
            <v>195</v>
          </cell>
          <cell r="U32">
            <v>37288</v>
          </cell>
          <cell r="V32">
            <v>431</v>
          </cell>
          <cell r="W32">
            <v>37320</v>
          </cell>
          <cell r="X32">
            <v>257</v>
          </cell>
          <cell r="Y32">
            <v>37348</v>
          </cell>
        </row>
        <row r="33">
          <cell r="A33" t="str">
            <v>Kochi</v>
          </cell>
          <cell r="N33">
            <v>104</v>
          </cell>
          <cell r="O33">
            <v>37193</v>
          </cell>
          <cell r="P33">
            <v>96.95</v>
          </cell>
          <cell r="Q33">
            <v>37224</v>
          </cell>
          <cell r="R33">
            <v>203.9</v>
          </cell>
          <cell r="S33">
            <v>37253</v>
          </cell>
          <cell r="T33">
            <v>279.39999999999998</v>
          </cell>
          <cell r="U33">
            <v>37287</v>
          </cell>
          <cell r="V33">
            <v>310</v>
          </cell>
          <cell r="W33">
            <v>37315</v>
          </cell>
          <cell r="X33">
            <v>450</v>
          </cell>
          <cell r="Y33">
            <v>37343</v>
          </cell>
        </row>
        <row r="34">
          <cell r="A34" t="str">
            <v>Chennai</v>
          </cell>
          <cell r="B34">
            <v>1187</v>
          </cell>
          <cell r="C34">
            <v>37018</v>
          </cell>
          <cell r="D34">
            <v>1072.8</v>
          </cell>
          <cell r="E34">
            <v>37053</v>
          </cell>
          <cell r="F34">
            <v>2308.9499999999998</v>
          </cell>
          <cell r="G34">
            <v>37071</v>
          </cell>
          <cell r="H34">
            <v>1161.4000000000001</v>
          </cell>
          <cell r="I34">
            <v>37102</v>
          </cell>
          <cell r="J34">
            <v>1864.05</v>
          </cell>
          <cell r="K34">
            <v>37134</v>
          </cell>
          <cell r="L34">
            <v>1368.83</v>
          </cell>
          <cell r="M34">
            <v>37169</v>
          </cell>
          <cell r="N34">
            <v>652.70000000000005</v>
          </cell>
          <cell r="O34">
            <v>37198</v>
          </cell>
          <cell r="P34">
            <v>185.25</v>
          </cell>
          <cell r="Q34">
            <v>37228</v>
          </cell>
          <cell r="R34">
            <v>192.05</v>
          </cell>
          <cell r="S34">
            <v>37259</v>
          </cell>
          <cell r="T34">
            <v>440.35</v>
          </cell>
          <cell r="U34">
            <v>37291</v>
          </cell>
          <cell r="V34">
            <v>721.2</v>
          </cell>
          <cell r="W34">
            <v>37320</v>
          </cell>
          <cell r="X34">
            <v>497.2</v>
          </cell>
          <cell r="Y34">
            <v>37349</v>
          </cell>
        </row>
        <row r="35">
          <cell r="A35" t="str">
            <v>Madurai</v>
          </cell>
          <cell r="B35">
            <v>164.6</v>
          </cell>
          <cell r="C35">
            <v>37014</v>
          </cell>
          <cell r="D35">
            <v>333.5</v>
          </cell>
          <cell r="E35">
            <v>37043</v>
          </cell>
          <cell r="F35">
            <v>314.7</v>
          </cell>
          <cell r="G35">
            <v>37075</v>
          </cell>
          <cell r="H35">
            <v>615.5</v>
          </cell>
          <cell r="I35">
            <v>37102</v>
          </cell>
          <cell r="J35">
            <v>565.9</v>
          </cell>
          <cell r="K35">
            <v>37139</v>
          </cell>
          <cell r="L35">
            <v>763</v>
          </cell>
          <cell r="M35">
            <v>37165</v>
          </cell>
          <cell r="N35">
            <v>99.5</v>
          </cell>
          <cell r="O35">
            <v>37194</v>
          </cell>
          <cell r="P35">
            <v>83</v>
          </cell>
          <cell r="Q35">
            <v>37224</v>
          </cell>
          <cell r="R35">
            <v>89.5</v>
          </cell>
          <cell r="S35">
            <v>37253</v>
          </cell>
          <cell r="T35">
            <v>255</v>
          </cell>
          <cell r="U35">
            <v>37287</v>
          </cell>
          <cell r="V35">
            <v>417.7</v>
          </cell>
          <cell r="W35">
            <v>37313</v>
          </cell>
          <cell r="X35">
            <v>1077.5</v>
          </cell>
          <cell r="Y35">
            <v>37342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Sheet1"/>
      <sheetName val="Deduction Summary"/>
    </sheetNames>
    <sheetDataSet>
      <sheetData sheetId="0"/>
      <sheetData sheetId="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2"/>
      <sheetName val="Sheet1"/>
      <sheetName val="A"/>
      <sheetName val="Ledger"/>
      <sheetName val="CRORES"/>
      <sheetName val="cons"/>
      <sheetName val="Codes"/>
      <sheetName val="GROUPING"/>
      <sheetName val="Opg_stock"/>
      <sheetName val="ALLOC-10"/>
      <sheetName val="Info"/>
      <sheetName val="Working-Stock"/>
      <sheetName val="STK2005"/>
      <sheetName val="GRP-R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 val="YTD"/>
      <sheetName val="Inter connect Revenue"/>
      <sheetName val="#REF"/>
      <sheetName val="List_Information"/>
      <sheetName val="FORM-16"/>
      <sheetName val="summ"/>
      <sheetName val="F A 2002"/>
      <sheetName val="Assumptions"/>
      <sheetName val="Proj5Y PSF now"/>
      <sheetName val="Licences"/>
      <sheetName val="coa_ramco_168"/>
      <sheetName val="P &amp; L"/>
      <sheetName val="Bal Sheet"/>
      <sheetName val="defaults"/>
      <sheetName val="header"/>
      <sheetName val="PF Payable"/>
    </sheetNames>
    <sheetDataSet>
      <sheetData sheetId="0"/>
      <sheetData sheetId="1">
        <row r="237">
          <cell r="C237">
            <v>1000000</v>
          </cell>
        </row>
      </sheetData>
      <sheetData sheetId="2"/>
      <sheetData sheetId="3"/>
      <sheetData sheetId="4"/>
      <sheetData sheetId="5"/>
      <sheetData sheetId="6">
        <row r="237">
          <cell r="C237">
            <v>1000000</v>
          </cell>
        </row>
      </sheetData>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Valuation"/>
      <sheetName val="Financials"/>
      <sheetName val="Anupam"/>
      <sheetName val="comp rev exp"/>
      <sheetName val="AnuPriyaCapex"/>
      <sheetName val="Excise on RM"/>
      <sheetName val="HOUSE RENT DEPO."/>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Sheet1"/>
      <sheetName val="Intaccrual"/>
      <sheetName val="SBU"/>
      <sheetName val="tdint"/>
      <sheetName val="Assumption"/>
      <sheetName val="Trial Balance"/>
      <sheetName val="Factor_sheet"/>
      <sheetName val="old_serial no."/>
      <sheetName val="tot_ass_9697"/>
      <sheetName val="NSR_E"/>
      <sheetName val="TOT_COST"/>
      <sheetName val="2002 SALARY"/>
      <sheetName val="00182 -Apr-2000"/>
    </sheetNames>
    <sheetDataSet>
      <sheetData sheetId="0" refreshError="1">
        <row r="1">
          <cell r="A1" t="str">
            <v>SUBPROCESS</v>
          </cell>
        </row>
        <row r="2">
          <cell r="A2" t="str">
            <v>AA</v>
          </cell>
          <cell r="B2" t="str">
            <v>OPERATIONS</v>
          </cell>
          <cell r="C2" t="str">
            <v>RAJEEV GROVER</v>
          </cell>
          <cell r="D2" t="str">
            <v>M</v>
          </cell>
          <cell r="E2" t="str">
            <v>MARRIED</v>
          </cell>
          <cell r="F2" t="str">
            <v>TM</v>
          </cell>
        </row>
        <row r="3">
          <cell r="A3" t="str">
            <v>C&amp;D</v>
          </cell>
          <cell r="B3" t="str">
            <v>SUPPORT</v>
          </cell>
          <cell r="C3" t="str">
            <v>BINDU KRISHNAN</v>
          </cell>
          <cell r="D3" t="str">
            <v>F</v>
          </cell>
          <cell r="E3" t="str">
            <v>UNMARRIED</v>
          </cell>
          <cell r="F3" t="str">
            <v>TD</v>
          </cell>
        </row>
        <row r="4">
          <cell r="A4" t="str">
            <v>CE</v>
          </cell>
          <cell r="C4" t="str">
            <v>ASHOK MATHUR</v>
          </cell>
          <cell r="E4" t="str">
            <v>DIVORCEE</v>
          </cell>
          <cell r="F4" t="str">
            <v>TL</v>
          </cell>
        </row>
        <row r="5">
          <cell r="A5" t="str">
            <v>CNNC</v>
          </cell>
          <cell r="C5" t="str">
            <v>ROHIT WADHAWAN</v>
          </cell>
          <cell r="E5" t="str">
            <v>WIDOW</v>
          </cell>
          <cell r="F5" t="str">
            <v>CM</v>
          </cell>
        </row>
        <row r="6">
          <cell r="A6" t="str">
            <v>CONNECTIONS</v>
          </cell>
          <cell r="C6" t="str">
            <v>SACHIN KOHLI</v>
          </cell>
          <cell r="F6" t="str">
            <v>UM</v>
          </cell>
        </row>
        <row r="7">
          <cell r="A7" t="str">
            <v>DBP</v>
          </cell>
          <cell r="C7" t="str">
            <v>GAUTAM RAMDEV</v>
          </cell>
          <cell r="F7" t="str">
            <v>DGM</v>
          </cell>
        </row>
        <row r="8">
          <cell r="A8" t="str">
            <v>DC</v>
          </cell>
          <cell r="C8" t="str">
            <v>ARUN NAGRATH</v>
          </cell>
          <cell r="F8" t="str">
            <v>BGM</v>
          </cell>
        </row>
        <row r="9">
          <cell r="A9" t="str">
            <v>FA</v>
          </cell>
          <cell r="C9" t="str">
            <v>ISHA</v>
          </cell>
        </row>
        <row r="10">
          <cell r="A10" t="str">
            <v>FM</v>
          </cell>
          <cell r="C10" t="str">
            <v>RAVISH DHAMIJA</v>
          </cell>
        </row>
        <row r="11">
          <cell r="A11" t="str">
            <v>HM</v>
          </cell>
          <cell r="C11" t="str">
            <v>AMIT BAKSHI</v>
          </cell>
        </row>
        <row r="12">
          <cell r="A12" t="str">
            <v>OPS</v>
          </cell>
          <cell r="C12" t="str">
            <v>MADHAVI NAIR</v>
          </cell>
        </row>
        <row r="13">
          <cell r="A13" t="str">
            <v>QUALITY</v>
          </cell>
          <cell r="C13" t="str">
            <v>BHAVANA GUPTA</v>
          </cell>
        </row>
        <row r="14">
          <cell r="A14" t="str">
            <v>T&amp;I</v>
          </cell>
          <cell r="C14" t="str">
            <v>POOJA MADNANI</v>
          </cell>
        </row>
        <row r="15">
          <cell r="A15" t="str">
            <v>VOICE-BRC</v>
          </cell>
          <cell r="C15" t="str">
            <v>SACHIN KOHLI</v>
          </cell>
        </row>
        <row r="16">
          <cell r="A16" t="str">
            <v>WOA</v>
          </cell>
          <cell r="C16" t="str">
            <v>SUMIT KAPOOR</v>
          </cell>
        </row>
        <row r="17">
          <cell r="A17" t="str">
            <v>YSA</v>
          </cell>
          <cell r="C17" t="str">
            <v>Geojo Thykkattle</v>
          </cell>
        </row>
        <row r="18">
          <cell r="C18" t="str">
            <v>PANJAJ K. GAUTAM</v>
          </cell>
        </row>
        <row r="19">
          <cell r="C19" t="str">
            <v>ANUPAM SRIVASTAVA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Form29B-St2"/>
      <sheetName val="INDEX-FINAL"/>
      <sheetName val="Compu (Annex-1)"/>
      <sheetName val="CAPITAL GAIN_LT"/>
      <sheetName val="115JB (Annex2)-"/>
      <sheetName val="Deduction 50 B"/>
      <sheetName val="TaxLiab.(Annex4)-FINAL"/>
      <sheetName val="Depreciation (Annex5)-FINAL"/>
      <sheetName val="Section 35 (Annex-10)-FINAL"/>
      <sheetName val="35AC (Annexure 11)-FINAL"/>
      <sheetName val="80G (Annexure-12)-FINAL"/>
      <sheetName val="80IB &amp; 80IC (Annx-13)"/>
      <sheetName val="43B (Annex__)"/>
      <sheetName val="Dividend (Annex19)-FINAL"/>
      <sheetName val="FBT "/>
      <sheetName val="Mat credit115JAA"/>
      <sheetName val="Assets (Annex20)-FINAL"/>
      <sheetName val="TDS Cert.(Annex.21)_Final"/>
      <sheetName val="TDS Cert.(Anx.21)-Revised Final"/>
      <sheetName val="Adv.Tax (Annex22)-FINAL"/>
      <sheetName val="Shareholding (Annex.26)-FINAL"/>
      <sheetName val="Branches(Annex-28)-FINAL"/>
      <sheetName val="Subsidiary (Annex-29)-FINAL"/>
      <sheetName val="Form29B-St2 "/>
      <sheetName val="Form29B-Annex"/>
      <sheetName val="Form29B-St1"/>
      <sheetName val="POLY"/>
      <sheetName val="YT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2">
    <pageSetUpPr fitToPage="1"/>
  </sheetPr>
  <dimension ref="A1:G73"/>
  <sheetViews>
    <sheetView workbookViewId="0">
      <selection activeCell="B78" sqref="B78"/>
    </sheetView>
  </sheetViews>
  <sheetFormatPr defaultRowHeight="15"/>
  <cols>
    <col min="1" max="1" width="3.109375" customWidth="1"/>
    <col min="2" max="2" width="17.33203125" customWidth="1"/>
    <col min="3" max="3" width="17.6640625" customWidth="1"/>
    <col min="4" max="4" width="15.44140625" customWidth="1"/>
    <col min="5" max="5" width="5.44140625" customWidth="1"/>
    <col min="6" max="6" width="20.109375" customWidth="1"/>
  </cols>
  <sheetData>
    <row r="1" spans="1:7" ht="15.75">
      <c r="A1" s="538" t="s">
        <v>179</v>
      </c>
      <c r="B1" s="538"/>
      <c r="C1" s="538"/>
      <c r="D1" s="538"/>
      <c r="E1" s="538"/>
      <c r="F1" s="539"/>
    </row>
    <row r="2" spans="1:7" ht="15.75">
      <c r="A2" s="159" t="s">
        <v>170</v>
      </c>
      <c r="B2" s="1"/>
      <c r="C2" s="1"/>
      <c r="D2" s="1"/>
      <c r="E2" s="1"/>
      <c r="F2" s="1"/>
    </row>
    <row r="3" spans="1:7">
      <c r="A3" s="1"/>
      <c r="B3" s="1"/>
      <c r="C3" s="1"/>
      <c r="D3" s="1"/>
      <c r="E3" s="1"/>
      <c r="F3" s="1"/>
    </row>
    <row r="4" spans="1:7">
      <c r="A4" s="1" t="s">
        <v>389</v>
      </c>
      <c r="B4" s="1" t="s">
        <v>402</v>
      </c>
      <c r="C4" s="1"/>
      <c r="D4" s="1"/>
      <c r="E4" s="1"/>
      <c r="F4" s="1"/>
    </row>
    <row r="5" spans="1:7">
      <c r="A5" s="1"/>
      <c r="B5" s="1"/>
      <c r="C5" s="1"/>
      <c r="D5" s="1"/>
      <c r="E5" s="1"/>
      <c r="F5" s="1"/>
    </row>
    <row r="6" spans="1:7">
      <c r="A6" s="1"/>
      <c r="B6" s="1" t="s">
        <v>403</v>
      </c>
      <c r="C6" s="145" t="s">
        <v>647</v>
      </c>
      <c r="D6" s="146"/>
      <c r="E6" s="1" t="s">
        <v>648</v>
      </c>
      <c r="F6" s="153">
        <v>55</v>
      </c>
      <c r="G6" s="144"/>
    </row>
    <row r="7" spans="1:7">
      <c r="A7" s="1"/>
      <c r="B7" s="1"/>
      <c r="C7" s="147"/>
      <c r="D7" s="1"/>
      <c r="E7" s="1"/>
      <c r="F7" s="147"/>
    </row>
    <row r="8" spans="1:7">
      <c r="A8" s="1"/>
      <c r="B8" s="1" t="s">
        <v>649</v>
      </c>
      <c r="C8" s="163" t="s">
        <v>850</v>
      </c>
      <c r="D8" s="146"/>
      <c r="E8" s="1"/>
      <c r="F8" s="1"/>
    </row>
    <row r="9" spans="1:7">
      <c r="A9" s="1"/>
      <c r="B9" s="1"/>
      <c r="C9" s="147" t="s">
        <v>295</v>
      </c>
      <c r="D9" s="1"/>
      <c r="E9" s="1"/>
      <c r="F9" s="1"/>
    </row>
    <row r="10" spans="1:7" ht="15.75">
      <c r="A10" s="1" t="s">
        <v>650</v>
      </c>
      <c r="B10" s="1" t="s">
        <v>851</v>
      </c>
      <c r="C10" s="1"/>
      <c r="D10" s="1"/>
      <c r="E10" s="1"/>
      <c r="F10" s="1"/>
    </row>
    <row r="11" spans="1:7">
      <c r="A11" s="1"/>
      <c r="B11" s="1"/>
      <c r="C11" s="1"/>
      <c r="D11" s="1"/>
      <c r="E11" s="1"/>
      <c r="F11" s="1"/>
    </row>
    <row r="12" spans="1:7">
      <c r="A12" s="1"/>
      <c r="B12" s="1"/>
      <c r="C12" s="1" t="s">
        <v>651</v>
      </c>
      <c r="D12" s="1"/>
      <c r="E12" s="1"/>
      <c r="F12" s="1" t="s">
        <v>652</v>
      </c>
    </row>
    <row r="13" spans="1:7">
      <c r="A13" s="1"/>
      <c r="B13" s="1"/>
      <c r="C13" s="145" t="s">
        <v>653</v>
      </c>
      <c r="D13" s="146"/>
      <c r="E13" s="1"/>
      <c r="F13" s="153" t="s">
        <v>653</v>
      </c>
      <c r="G13" s="144"/>
    </row>
    <row r="14" spans="1:7">
      <c r="A14" s="1"/>
      <c r="B14" s="1"/>
      <c r="C14" s="147"/>
      <c r="D14" s="1"/>
      <c r="E14" s="1"/>
      <c r="F14" s="147"/>
    </row>
    <row r="15" spans="1:7">
      <c r="A15" s="1"/>
      <c r="B15" s="1"/>
      <c r="C15" s="1" t="s">
        <v>336</v>
      </c>
      <c r="D15" s="1"/>
      <c r="E15" s="1"/>
      <c r="F15" s="1" t="s">
        <v>337</v>
      </c>
    </row>
    <row r="16" spans="1:7">
      <c r="A16" s="1"/>
      <c r="B16" s="1"/>
      <c r="C16" s="149" t="e">
        <f>(#REF!+#REF!)*100</f>
        <v>#REF!</v>
      </c>
      <c r="D16" s="146"/>
      <c r="E16" s="1"/>
      <c r="F16" s="153" t="s">
        <v>653</v>
      </c>
      <c r="G16" s="144"/>
    </row>
    <row r="17" spans="1:7">
      <c r="A17" s="1"/>
      <c r="B17" s="1"/>
      <c r="C17" s="147"/>
      <c r="D17" s="1"/>
      <c r="E17" s="1"/>
      <c r="F17" s="147"/>
    </row>
    <row r="18" spans="1:7" ht="15.75">
      <c r="A18" s="1" t="s">
        <v>338</v>
      </c>
      <c r="B18" s="1" t="s">
        <v>852</v>
      </c>
      <c r="C18" s="1"/>
      <c r="D18" s="1"/>
      <c r="E18" s="1"/>
      <c r="F18" s="1"/>
    </row>
    <row r="19" spans="1:7">
      <c r="A19" s="1"/>
      <c r="B19" s="1"/>
      <c r="C19" s="1"/>
      <c r="D19" s="1"/>
      <c r="E19" s="1"/>
      <c r="F19" s="1"/>
    </row>
    <row r="20" spans="1:7">
      <c r="A20" s="1"/>
      <c r="B20" s="1"/>
      <c r="C20" s="1" t="s">
        <v>339</v>
      </c>
      <c r="D20" s="1"/>
      <c r="E20" s="1"/>
      <c r="F20" s="1" t="s">
        <v>340</v>
      </c>
    </row>
    <row r="21" spans="1:7" ht="15.75">
      <c r="A21" s="1"/>
      <c r="B21" s="1"/>
      <c r="C21" s="149" t="e">
        <f>#REF!*100</f>
        <v>#REF!</v>
      </c>
      <c r="D21" s="148"/>
      <c r="E21" s="1"/>
      <c r="F21" s="153" t="e">
        <f>(C21)</f>
        <v>#REF!</v>
      </c>
      <c r="G21" s="144"/>
    </row>
    <row r="22" spans="1:7">
      <c r="A22" s="1"/>
      <c r="B22" s="1"/>
      <c r="C22" s="147"/>
      <c r="D22" s="1"/>
      <c r="E22" s="1"/>
      <c r="F22" s="147"/>
    </row>
    <row r="23" spans="1:7">
      <c r="A23" s="1"/>
      <c r="B23" s="1" t="s">
        <v>341</v>
      </c>
      <c r="C23" s="1"/>
      <c r="D23" s="1"/>
      <c r="E23" s="1"/>
      <c r="F23" s="1"/>
    </row>
    <row r="24" spans="1:7">
      <c r="A24" s="1"/>
      <c r="B24" s="1"/>
      <c r="C24" s="1" t="s">
        <v>342</v>
      </c>
      <c r="D24" s="1"/>
      <c r="E24" s="1"/>
      <c r="F24" s="1" t="s">
        <v>343</v>
      </c>
    </row>
    <row r="25" spans="1:7">
      <c r="A25" s="1"/>
      <c r="B25" s="1"/>
      <c r="C25" s="149" t="e">
        <f>#REF!*100</f>
        <v>#REF!</v>
      </c>
      <c r="D25" s="146"/>
      <c r="E25" s="1"/>
      <c r="F25" s="153" t="e">
        <f>#REF!*100</f>
        <v>#REF!</v>
      </c>
      <c r="G25" s="144"/>
    </row>
    <row r="26" spans="1:7">
      <c r="A26" s="1"/>
      <c r="B26" s="1"/>
      <c r="C26" s="147"/>
      <c r="D26" s="1"/>
      <c r="E26" s="1"/>
      <c r="F26" s="147"/>
    </row>
    <row r="27" spans="1:7">
      <c r="A27" s="1"/>
      <c r="B27" s="1"/>
      <c r="C27" s="1" t="s">
        <v>344</v>
      </c>
      <c r="D27" s="1"/>
      <c r="E27" s="1"/>
      <c r="F27" s="1" t="s">
        <v>345</v>
      </c>
    </row>
    <row r="28" spans="1:7">
      <c r="A28" s="1"/>
      <c r="B28" s="1"/>
      <c r="C28" s="145" t="s">
        <v>653</v>
      </c>
      <c r="D28" s="146"/>
      <c r="E28" s="1"/>
      <c r="F28" s="153" t="s">
        <v>653</v>
      </c>
      <c r="G28" s="144"/>
    </row>
    <row r="29" spans="1:7">
      <c r="A29" s="1"/>
      <c r="B29" s="1"/>
      <c r="C29" s="147"/>
      <c r="D29" s="1"/>
      <c r="E29" s="1"/>
      <c r="F29" s="147"/>
    </row>
    <row r="30" spans="1:7">
      <c r="A30" s="1"/>
      <c r="B30" s="1"/>
      <c r="C30" s="1"/>
      <c r="D30" s="1"/>
      <c r="E30" s="1"/>
      <c r="F30" s="1" t="s">
        <v>346</v>
      </c>
    </row>
    <row r="31" spans="1:7">
      <c r="A31" s="1"/>
      <c r="B31" s="1"/>
      <c r="C31" s="1"/>
      <c r="D31" s="1"/>
      <c r="E31" s="1"/>
      <c r="F31" s="153" t="s">
        <v>653</v>
      </c>
      <c r="G31" s="144"/>
    </row>
    <row r="32" spans="1:7">
      <c r="A32" s="1"/>
      <c r="B32" s="1"/>
      <c r="C32" s="1"/>
      <c r="D32" s="1"/>
      <c r="E32" s="1"/>
      <c r="F32" s="147"/>
    </row>
    <row r="33" spans="1:7">
      <c r="A33" s="1"/>
      <c r="B33" s="1" t="s">
        <v>347</v>
      </c>
      <c r="C33" s="1"/>
      <c r="D33" s="1"/>
      <c r="E33" s="1"/>
      <c r="F33" s="1"/>
    </row>
    <row r="34" spans="1:7">
      <c r="A34" s="1"/>
      <c r="B34" s="1"/>
      <c r="C34" s="1" t="s">
        <v>348</v>
      </c>
      <c r="D34" s="1"/>
      <c r="E34" s="1"/>
      <c r="F34" s="1" t="s">
        <v>80</v>
      </c>
    </row>
    <row r="35" spans="1:7">
      <c r="A35" s="1"/>
      <c r="B35" s="1"/>
      <c r="C35" s="145" t="e">
        <f>#REF!*100</f>
        <v>#REF!</v>
      </c>
      <c r="D35" s="146"/>
      <c r="E35" s="1"/>
      <c r="F35" s="153" t="e">
        <f>#REF!*100</f>
        <v>#REF!</v>
      </c>
      <c r="G35" s="144"/>
    </row>
    <row r="36" spans="1:7">
      <c r="A36" s="1"/>
      <c r="B36" s="1"/>
      <c r="C36" s="147"/>
      <c r="D36" s="1"/>
      <c r="E36" s="1"/>
      <c r="F36" s="147"/>
    </row>
    <row r="37" spans="1:7">
      <c r="A37" s="1"/>
      <c r="B37" s="1"/>
      <c r="C37" s="1" t="s">
        <v>106</v>
      </c>
      <c r="D37" s="1"/>
      <c r="E37" s="1"/>
      <c r="F37" s="1" t="s">
        <v>107</v>
      </c>
    </row>
    <row r="38" spans="1:7">
      <c r="A38" s="1"/>
      <c r="B38" s="1"/>
      <c r="C38" s="149" t="e">
        <f>#REF!*100</f>
        <v>#REF!</v>
      </c>
      <c r="D38" s="146"/>
      <c r="E38" s="1"/>
      <c r="F38" s="154" t="s">
        <v>653</v>
      </c>
      <c r="G38" s="144"/>
    </row>
    <row r="39" spans="1:7">
      <c r="A39" s="1"/>
      <c r="B39" s="1"/>
      <c r="C39" s="147"/>
      <c r="D39" s="1"/>
      <c r="E39" s="1"/>
      <c r="F39" s="147"/>
    </row>
    <row r="40" spans="1:7">
      <c r="A40" s="1"/>
      <c r="B40" s="1"/>
      <c r="C40" s="1" t="s">
        <v>108</v>
      </c>
      <c r="D40" s="1"/>
      <c r="E40" s="1"/>
      <c r="F40" s="1" t="s">
        <v>109</v>
      </c>
    </row>
    <row r="41" spans="1:7">
      <c r="A41" s="1"/>
      <c r="B41" s="1"/>
      <c r="C41" s="149" t="e">
        <f>#REF!*100</f>
        <v>#REF!</v>
      </c>
      <c r="D41" s="146"/>
      <c r="E41" s="1"/>
      <c r="F41" s="153" t="s">
        <v>653</v>
      </c>
      <c r="G41" s="144"/>
    </row>
    <row r="42" spans="1:7">
      <c r="A42" s="1"/>
      <c r="B42" s="1"/>
      <c r="C42" s="147"/>
      <c r="D42" s="1"/>
      <c r="E42" s="1"/>
      <c r="F42" s="147"/>
    </row>
    <row r="43" spans="1:7" ht="15.75">
      <c r="A43" s="1" t="s">
        <v>110</v>
      </c>
      <c r="B43" s="1" t="s">
        <v>853</v>
      </c>
      <c r="C43" s="1"/>
      <c r="D43" s="1"/>
      <c r="E43" s="1"/>
      <c r="F43" s="1"/>
    </row>
    <row r="44" spans="1:7">
      <c r="A44" s="1"/>
      <c r="B44" s="1"/>
      <c r="C44" s="1" t="s">
        <v>111</v>
      </c>
      <c r="D44" s="1"/>
      <c r="E44" s="1"/>
      <c r="F44" s="1" t="s">
        <v>654</v>
      </c>
    </row>
    <row r="45" spans="1:7">
      <c r="A45" s="1"/>
      <c r="B45" s="1"/>
      <c r="C45" s="149" t="e">
        <f>(#REF!*100)</f>
        <v>#REF!</v>
      </c>
      <c r="D45" s="150"/>
      <c r="E45" s="1"/>
      <c r="F45" s="153" t="e">
        <f>#REF!*100+#REF!*100</f>
        <v>#REF!</v>
      </c>
      <c r="G45" s="144"/>
    </row>
    <row r="46" spans="1:7">
      <c r="A46" s="1"/>
      <c r="B46" s="1"/>
      <c r="C46" s="147"/>
      <c r="D46" s="1"/>
      <c r="E46" s="1"/>
      <c r="F46" s="147"/>
    </row>
    <row r="47" spans="1:7">
      <c r="A47" s="1"/>
      <c r="B47" s="1"/>
      <c r="C47" s="1" t="s">
        <v>105</v>
      </c>
      <c r="D47" s="1"/>
      <c r="E47" s="1"/>
      <c r="F47" s="1" t="s">
        <v>97</v>
      </c>
    </row>
    <row r="48" spans="1:7" ht="15.75">
      <c r="A48" s="1"/>
      <c r="B48" s="1"/>
      <c r="C48" s="145" t="e">
        <f>#REF!*100</f>
        <v>#REF!</v>
      </c>
      <c r="D48" s="151"/>
      <c r="E48" s="1"/>
      <c r="F48" s="154" t="e">
        <f>#REF!*100</f>
        <v>#REF!</v>
      </c>
      <c r="G48" s="144"/>
    </row>
    <row r="49" spans="1:7">
      <c r="A49" s="1"/>
      <c r="B49" s="1"/>
      <c r="C49" s="147"/>
      <c r="D49" s="1"/>
      <c r="E49" s="1"/>
      <c r="F49" s="147"/>
    </row>
    <row r="50" spans="1:7" ht="15.75">
      <c r="A50" s="1"/>
      <c r="B50" s="1"/>
      <c r="C50" s="1" t="s">
        <v>854</v>
      </c>
      <c r="D50" s="1"/>
      <c r="E50" s="1"/>
      <c r="F50" s="1" t="s">
        <v>519</v>
      </c>
    </row>
    <row r="51" spans="1:7">
      <c r="A51" s="1"/>
      <c r="B51" s="1"/>
      <c r="C51" s="152" t="e">
        <f>#REF!</f>
        <v>#REF!</v>
      </c>
      <c r="D51" s="146"/>
      <c r="E51" s="1"/>
      <c r="F51" s="164" t="e">
        <f>#REF!+#REF!</f>
        <v>#REF!</v>
      </c>
      <c r="G51" s="144"/>
    </row>
    <row r="52" spans="1:7">
      <c r="A52" s="1"/>
      <c r="B52" s="1"/>
      <c r="C52" s="147"/>
      <c r="D52" s="1"/>
      <c r="E52" s="1"/>
      <c r="F52" s="147"/>
    </row>
    <row r="53" spans="1:7">
      <c r="A53" s="1" t="s">
        <v>520</v>
      </c>
      <c r="B53" s="1" t="s">
        <v>521</v>
      </c>
      <c r="C53" s="1"/>
      <c r="D53" s="1"/>
      <c r="E53" s="1"/>
      <c r="F53" s="1"/>
    </row>
    <row r="54" spans="1:7">
      <c r="A54" s="1"/>
      <c r="B54" s="1"/>
      <c r="C54" s="1"/>
      <c r="D54" s="1"/>
      <c r="E54" s="1"/>
      <c r="F54" s="1"/>
    </row>
    <row r="55" spans="1:7">
      <c r="A55" s="1"/>
      <c r="B55" s="1" t="s">
        <v>522</v>
      </c>
      <c r="C55" s="1"/>
      <c r="D55" s="160" t="s">
        <v>523</v>
      </c>
      <c r="F55" s="155"/>
      <c r="G55" s="144"/>
    </row>
    <row r="56" spans="1:7">
      <c r="A56" s="1"/>
      <c r="B56" s="1" t="s">
        <v>524</v>
      </c>
      <c r="C56" s="1"/>
      <c r="D56" s="160" t="s">
        <v>525</v>
      </c>
      <c r="F56" s="147"/>
    </row>
    <row r="57" spans="1:7">
      <c r="A57" s="1"/>
      <c r="B57" s="1" t="s">
        <v>526</v>
      </c>
      <c r="C57" s="1"/>
      <c r="D57" s="160" t="s">
        <v>527</v>
      </c>
      <c r="F57" s="155"/>
      <c r="G57" s="144"/>
    </row>
    <row r="58" spans="1:7">
      <c r="A58" s="1"/>
      <c r="B58" s="1" t="s">
        <v>524</v>
      </c>
      <c r="C58" s="1"/>
      <c r="D58" s="160" t="s">
        <v>528</v>
      </c>
      <c r="F58" s="147"/>
    </row>
    <row r="59" spans="1:7">
      <c r="A59" s="1"/>
      <c r="B59" s="1" t="s">
        <v>529</v>
      </c>
      <c r="C59" s="1"/>
      <c r="D59" s="1"/>
      <c r="E59" s="1"/>
      <c r="F59" s="155"/>
      <c r="G59" s="144"/>
    </row>
    <row r="60" spans="1:7">
      <c r="A60" s="1"/>
      <c r="B60" s="1" t="s">
        <v>524</v>
      </c>
      <c r="C60" s="1"/>
      <c r="D60" s="1"/>
      <c r="E60" s="1"/>
      <c r="F60" s="147"/>
    </row>
    <row r="61" spans="1:7">
      <c r="A61" s="1"/>
      <c r="B61" s="1"/>
      <c r="C61" s="1"/>
      <c r="D61" s="1"/>
      <c r="E61" s="1"/>
      <c r="F61" s="1"/>
    </row>
    <row r="62" spans="1:7">
      <c r="A62" s="161" t="s">
        <v>530</v>
      </c>
      <c r="B62" s="161"/>
      <c r="C62" s="1"/>
      <c r="D62" s="1"/>
      <c r="E62" s="1"/>
      <c r="F62" s="1"/>
    </row>
    <row r="63" spans="1:7">
      <c r="A63" s="161" t="s">
        <v>531</v>
      </c>
      <c r="B63" s="161"/>
      <c r="C63" s="1"/>
      <c r="D63" s="1"/>
      <c r="E63" s="1"/>
      <c r="F63" s="1"/>
    </row>
    <row r="64" spans="1:7">
      <c r="A64" s="1"/>
      <c r="B64" s="1"/>
      <c r="C64" s="1"/>
      <c r="D64" s="1"/>
      <c r="E64" s="1"/>
      <c r="F64" s="1"/>
    </row>
    <row r="65" spans="1:6">
      <c r="A65" s="1"/>
      <c r="B65" s="1"/>
      <c r="C65" s="1"/>
      <c r="D65" s="1"/>
      <c r="E65" s="1"/>
      <c r="F65" s="1"/>
    </row>
    <row r="66" spans="1:6">
      <c r="A66" s="1"/>
      <c r="B66" s="162" t="e">
        <f>#REF!</f>
        <v>#REF!</v>
      </c>
      <c r="C66" s="143" t="e">
        <f>#REF!</f>
        <v>#REF!</v>
      </c>
      <c r="D66" s="143" t="e">
        <f>#REF!</f>
        <v>#REF!</v>
      </c>
      <c r="E66" s="536" t="e">
        <f>#REF!</f>
        <v>#REF!</v>
      </c>
      <c r="F66" s="537"/>
    </row>
    <row r="67" spans="1:6">
      <c r="A67" s="1"/>
      <c r="B67" s="156" t="s">
        <v>393</v>
      </c>
      <c r="C67" s="156" t="e">
        <f>#REF!</f>
        <v>#REF!</v>
      </c>
      <c r="D67" s="156" t="e">
        <f>#REF!</f>
        <v>#REF!</v>
      </c>
      <c r="E67" s="157" t="e">
        <f>#REF!</f>
        <v>#REF!</v>
      </c>
      <c r="F67" s="158"/>
    </row>
    <row r="68" spans="1:6">
      <c r="A68" s="1"/>
      <c r="B68" s="1"/>
      <c r="C68" s="1"/>
      <c r="D68" s="1"/>
      <c r="E68" s="1"/>
      <c r="F68" s="1"/>
    </row>
    <row r="69" spans="1:6">
      <c r="A69" s="3" t="s">
        <v>532</v>
      </c>
      <c r="B69" s="1"/>
      <c r="C69" s="1"/>
      <c r="D69" s="1"/>
      <c r="E69" s="1"/>
      <c r="F69" s="1"/>
    </row>
    <row r="70" spans="1:6">
      <c r="A70" s="3" t="s">
        <v>209</v>
      </c>
      <c r="B70" s="1"/>
      <c r="C70" s="1"/>
      <c r="D70" s="1"/>
      <c r="E70" s="1"/>
      <c r="F70" s="1"/>
    </row>
    <row r="71" spans="1:6">
      <c r="A71" s="165" t="s">
        <v>655</v>
      </c>
      <c r="B71" s="1"/>
      <c r="C71" s="1"/>
      <c r="D71" s="1"/>
      <c r="E71" s="1"/>
      <c r="F71" s="1"/>
    </row>
    <row r="72" spans="1:6">
      <c r="A72" s="3" t="s">
        <v>856</v>
      </c>
      <c r="B72" s="1"/>
      <c r="C72" s="1"/>
      <c r="D72" s="1"/>
      <c r="E72" s="1"/>
      <c r="F72" s="1"/>
    </row>
    <row r="73" spans="1:6">
      <c r="A73" s="3" t="s">
        <v>849</v>
      </c>
      <c r="B73" s="1"/>
      <c r="C73" s="1"/>
      <c r="D73" s="1"/>
      <c r="E73" s="1"/>
      <c r="F73" s="1"/>
    </row>
  </sheetData>
  <mergeCells count="2">
    <mergeCell ref="E66:F66"/>
    <mergeCell ref="A1:F1"/>
  </mergeCells>
  <phoneticPr fontId="28" type="noConversion"/>
  <printOptions horizontalCentered="1"/>
  <pageMargins left="0.35433070866141736" right="0.35433070866141736" top="0.59055118110236227" bottom="0.59055118110236227" header="0.51181102362204722" footer="0.51181102362204722"/>
  <pageSetup paperSize="9"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8"/>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1.xml><?xml version="1.0" encoding="utf-8"?>
<worksheet xmlns="http://schemas.openxmlformats.org/spreadsheetml/2006/main" xmlns:r="http://schemas.openxmlformats.org/officeDocument/2006/relationships">
  <sheetPr codeName="Sheet9"/>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2.xml><?xml version="1.0" encoding="utf-8"?>
<worksheet xmlns="http://schemas.openxmlformats.org/spreadsheetml/2006/main" xmlns:r="http://schemas.openxmlformats.org/officeDocument/2006/relationships">
  <sheetPr codeName="Sheet10"/>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3.xml><?xml version="1.0" encoding="utf-8"?>
<worksheet xmlns="http://schemas.openxmlformats.org/spreadsheetml/2006/main" xmlns:r="http://schemas.openxmlformats.org/officeDocument/2006/relationships">
  <sheetPr codeName="Sheet11"/>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4.xml><?xml version="1.0" encoding="utf-8"?>
<worksheet xmlns="http://schemas.openxmlformats.org/spreadsheetml/2006/main" xmlns:r="http://schemas.openxmlformats.org/officeDocument/2006/relationships">
  <sheetPr codeName="Sheet14"/>
  <dimension ref="A1:L146"/>
  <sheetViews>
    <sheetView showOutlineSymbols="0" zoomScale="87" workbookViewId="0">
      <selection activeCell="H1" sqref="H1"/>
    </sheetView>
  </sheetViews>
  <sheetFormatPr defaultColWidth="9.6640625" defaultRowHeight="15"/>
  <cols>
    <col min="1" max="1" width="27.6640625" style="9" customWidth="1"/>
    <col min="2" max="2" width="3.6640625" style="9" customWidth="1"/>
    <col min="3" max="3" width="16.6640625" style="9" customWidth="1"/>
    <col min="4" max="4" width="18.6640625" style="9" customWidth="1"/>
    <col min="5" max="5" width="10.6640625" style="9" customWidth="1"/>
    <col min="6" max="6" width="17.6640625" style="9" customWidth="1"/>
    <col min="7" max="16384" width="9.6640625" style="9"/>
  </cols>
  <sheetData>
    <row r="1" spans="1:12">
      <c r="A1" s="9" t="s">
        <v>125</v>
      </c>
    </row>
    <row r="2" spans="1:12" ht="30">
      <c r="A2" s="35" t="s">
        <v>293</v>
      </c>
      <c r="B2" s="5"/>
      <c r="C2" s="5"/>
      <c r="D2" s="5"/>
      <c r="E2" s="5"/>
      <c r="F2" s="10"/>
      <c r="G2" s="5"/>
      <c r="H2" s="5"/>
      <c r="I2" s="5"/>
      <c r="J2" s="5"/>
      <c r="K2" s="5"/>
      <c r="L2" s="5"/>
    </row>
    <row r="3" spans="1:12" ht="23.25">
      <c r="A3" s="36" t="s">
        <v>294</v>
      </c>
      <c r="B3" s="11"/>
      <c r="C3" s="11"/>
      <c r="D3" s="11"/>
      <c r="E3" s="11"/>
      <c r="F3" s="5"/>
      <c r="G3" s="5"/>
      <c r="H3" s="5"/>
      <c r="I3" s="5"/>
      <c r="J3" s="5"/>
      <c r="K3" s="5"/>
      <c r="L3" s="5"/>
    </row>
    <row r="4" spans="1:12" ht="15.75">
      <c r="A4" s="28" t="e">
        <f>(#REF!)</f>
        <v>#REF!</v>
      </c>
      <c r="B4" s="5"/>
      <c r="C4" s="5"/>
      <c r="D4" s="5"/>
      <c r="E4" s="5"/>
      <c r="F4" s="37"/>
      <c r="G4" s="5"/>
      <c r="H4" s="5"/>
      <c r="I4" s="5"/>
      <c r="J4" s="5"/>
      <c r="K4" s="5"/>
      <c r="L4" s="5" t="s">
        <v>295</v>
      </c>
    </row>
    <row r="5" spans="1:12" ht="15.75">
      <c r="A5" s="5"/>
      <c r="B5" s="5"/>
      <c r="C5" s="5"/>
      <c r="D5" s="5"/>
      <c r="E5" s="5"/>
      <c r="F5" s="37"/>
      <c r="G5" s="5"/>
      <c r="H5" s="5"/>
      <c r="I5" s="5" t="s">
        <v>568</v>
      </c>
      <c r="J5" s="5"/>
      <c r="K5" s="5"/>
      <c r="L5" s="5"/>
    </row>
    <row r="6" spans="1:12">
      <c r="H6" s="9" t="s">
        <v>123</v>
      </c>
      <c r="I6" s="9" t="s">
        <v>569</v>
      </c>
    </row>
    <row r="7" spans="1:12" ht="15.75">
      <c r="A7" s="11" t="s">
        <v>296</v>
      </c>
      <c r="B7" s="11"/>
      <c r="C7" s="38"/>
      <c r="D7" s="39" t="e">
        <f>(#REF!)</f>
        <v>#REF!</v>
      </c>
      <c r="E7" s="11" t="e">
        <f>(#REF!)</f>
        <v>#REF!</v>
      </c>
      <c r="F7" s="11"/>
      <c r="G7" s="5"/>
      <c r="H7" s="5" t="s">
        <v>124</v>
      </c>
      <c r="I7" s="5" t="s">
        <v>570</v>
      </c>
      <c r="J7" s="5"/>
      <c r="K7" s="5"/>
      <c r="L7" s="5"/>
    </row>
    <row r="8" spans="1:12">
      <c r="A8" s="5"/>
      <c r="B8" s="5"/>
      <c r="C8" s="40" t="s">
        <v>571</v>
      </c>
      <c r="D8" s="41"/>
      <c r="E8" s="30" t="s">
        <v>571</v>
      </c>
      <c r="F8" s="11"/>
      <c r="G8" s="5"/>
      <c r="H8" s="5" t="s">
        <v>125</v>
      </c>
      <c r="I8" s="5" t="s">
        <v>572</v>
      </c>
      <c r="J8" s="5"/>
      <c r="K8" s="5"/>
      <c r="L8" s="5"/>
    </row>
    <row r="9" spans="1:12">
      <c r="A9" s="6"/>
      <c r="B9" s="6"/>
      <c r="C9" s="6"/>
      <c r="D9" s="42"/>
      <c r="E9" s="6"/>
      <c r="F9" s="6"/>
      <c r="G9" s="5"/>
      <c r="H9" s="5" t="s">
        <v>126</v>
      </c>
      <c r="I9" s="5" t="s">
        <v>573</v>
      </c>
      <c r="J9" s="5"/>
      <c r="K9" s="5"/>
      <c r="L9" s="5"/>
    </row>
    <row r="10" spans="1:12">
      <c r="A10" s="5"/>
      <c r="B10" s="5"/>
      <c r="C10" s="5"/>
      <c r="D10" s="43"/>
      <c r="E10" s="5"/>
      <c r="F10" s="5"/>
      <c r="G10" s="5"/>
      <c r="H10" s="5" t="s">
        <v>127</v>
      </c>
      <c r="I10" s="5" t="s">
        <v>574</v>
      </c>
      <c r="J10" s="5"/>
      <c r="K10" s="5"/>
      <c r="L10" s="5"/>
    </row>
    <row r="11" spans="1:12" ht="15.75">
      <c r="A11" s="44" t="s">
        <v>297</v>
      </c>
      <c r="B11" s="45" t="s">
        <v>298</v>
      </c>
      <c r="C11" s="5"/>
      <c r="D11" s="43"/>
      <c r="E11" s="5"/>
      <c r="F11" s="5"/>
      <c r="G11" s="5"/>
      <c r="H11" s="5" t="s">
        <v>128</v>
      </c>
      <c r="I11" s="5" t="s">
        <v>575</v>
      </c>
      <c r="J11" s="5"/>
      <c r="K11" s="5"/>
      <c r="L11" s="5"/>
    </row>
    <row r="12" spans="1:12">
      <c r="A12" s="46" t="s">
        <v>283</v>
      </c>
      <c r="B12" s="4"/>
      <c r="C12" s="43" t="e">
        <f>(O!F287)</f>
        <v>#VALUE!</v>
      </c>
      <c r="D12" s="43"/>
      <c r="E12" s="47" t="e">
        <f>(#REF!)</f>
        <v>#REF!</v>
      </c>
      <c r="F12" s="47"/>
      <c r="G12" s="5"/>
      <c r="H12" s="5" t="s">
        <v>129</v>
      </c>
      <c r="I12" s="5" t="s">
        <v>576</v>
      </c>
      <c r="J12" s="5"/>
      <c r="K12" s="5"/>
      <c r="L12" s="5"/>
    </row>
    <row r="13" spans="1:12">
      <c r="A13" s="46"/>
      <c r="B13" s="4"/>
      <c r="C13" s="5"/>
      <c r="D13" s="43"/>
      <c r="E13" s="47"/>
      <c r="F13" s="47"/>
      <c r="G13" s="5"/>
      <c r="H13" s="5" t="s">
        <v>130</v>
      </c>
      <c r="I13" s="5" t="s">
        <v>577</v>
      </c>
      <c r="J13" s="5"/>
      <c r="K13" s="5"/>
      <c r="L13" s="5"/>
    </row>
    <row r="14" spans="1:12">
      <c r="A14" s="46" t="s">
        <v>227</v>
      </c>
      <c r="B14" s="4"/>
      <c r="C14" s="5"/>
      <c r="D14" s="43"/>
      <c r="E14" s="47"/>
      <c r="F14" s="47"/>
      <c r="G14" s="5"/>
      <c r="H14" s="5"/>
      <c r="I14" s="5"/>
      <c r="J14" s="5"/>
      <c r="K14" s="5"/>
      <c r="L14" s="5"/>
    </row>
    <row r="15" spans="1:12">
      <c r="A15" s="46" t="s">
        <v>228</v>
      </c>
      <c r="B15" s="4"/>
      <c r="C15" s="43" t="e">
        <f>(O!F291)</f>
        <v>#VALUE!</v>
      </c>
      <c r="D15" s="43" t="e">
        <f>IF(C15&gt;0,(C12+C15),(C12+C15))</f>
        <v>#VALUE!</v>
      </c>
      <c r="E15" s="47" t="e">
        <f>(#REF!)</f>
        <v>#REF!</v>
      </c>
      <c r="F15" s="47" t="e">
        <f>(E12+E15)</f>
        <v>#REF!</v>
      </c>
      <c r="G15" s="5"/>
      <c r="H15" s="5"/>
      <c r="I15" s="5"/>
      <c r="J15" s="5"/>
      <c r="K15" s="5"/>
      <c r="L15" s="5"/>
    </row>
    <row r="16" spans="1:12">
      <c r="A16" s="46"/>
      <c r="B16" s="4"/>
      <c r="C16" s="42"/>
      <c r="D16" s="43"/>
      <c r="E16" s="48"/>
      <c r="F16" s="47"/>
      <c r="G16" s="5"/>
      <c r="H16" s="5"/>
      <c r="I16" s="5"/>
      <c r="J16" s="5"/>
      <c r="K16" s="5"/>
      <c r="L16" s="5"/>
    </row>
    <row r="17" spans="1:12">
      <c r="A17" s="46" t="s">
        <v>229</v>
      </c>
      <c r="B17" s="4"/>
      <c r="C17" s="5"/>
      <c r="D17" s="43" t="e">
        <f>(O!F317)</f>
        <v>#VALUE!</v>
      </c>
      <c r="E17" s="47"/>
      <c r="F17" s="47" t="e">
        <f>(#REF!)</f>
        <v>#REF!</v>
      </c>
      <c r="G17" s="5"/>
      <c r="H17" s="5"/>
      <c r="I17" s="5"/>
      <c r="J17" s="5"/>
      <c r="K17" s="5"/>
      <c r="L17" s="5"/>
    </row>
    <row r="18" spans="1:12" ht="15.75">
      <c r="A18" s="5"/>
      <c r="B18" s="4"/>
      <c r="C18" s="5"/>
      <c r="D18" s="49" t="e">
        <f>ROUND(SUM(D12:D17),0)</f>
        <v>#VALUE!</v>
      </c>
      <c r="E18" s="47"/>
      <c r="F18" s="50" t="e">
        <f>ROUND(SUM(F12:F17),0)</f>
        <v>#REF!</v>
      </c>
      <c r="G18" s="5"/>
      <c r="H18" s="5"/>
      <c r="I18" s="5"/>
      <c r="J18" s="5"/>
      <c r="K18" s="5"/>
      <c r="L18" s="5"/>
    </row>
    <row r="19" spans="1:12" ht="15.75">
      <c r="A19" s="51" t="s">
        <v>230</v>
      </c>
      <c r="B19" s="4"/>
      <c r="C19" s="5"/>
      <c r="D19" s="52"/>
      <c r="E19" s="47"/>
      <c r="F19" s="53"/>
      <c r="G19" s="5"/>
      <c r="H19" s="5"/>
      <c r="I19" s="5"/>
      <c r="J19" s="5"/>
      <c r="K19" s="5"/>
      <c r="L19" s="5"/>
    </row>
    <row r="20" spans="1:12">
      <c r="A20" s="5"/>
      <c r="B20" s="4"/>
      <c r="C20" s="5"/>
      <c r="D20" s="43"/>
      <c r="E20" s="47"/>
      <c r="F20" s="47"/>
      <c r="G20" s="5"/>
      <c r="H20" s="5"/>
      <c r="I20" s="5"/>
      <c r="J20" s="5"/>
      <c r="K20" s="5"/>
      <c r="L20" s="5"/>
    </row>
    <row r="21" spans="1:12" ht="15.75">
      <c r="A21" s="54" t="s">
        <v>231</v>
      </c>
      <c r="B21" s="55" t="s">
        <v>232</v>
      </c>
      <c r="C21" s="5"/>
      <c r="D21" s="43"/>
      <c r="E21" s="47"/>
      <c r="F21" s="47"/>
      <c r="G21" s="5"/>
      <c r="H21" s="5"/>
      <c r="I21" s="5"/>
      <c r="J21" s="5"/>
      <c r="K21" s="5"/>
      <c r="L21" s="5"/>
    </row>
    <row r="22" spans="1:12">
      <c r="A22" s="46" t="s">
        <v>233</v>
      </c>
      <c r="B22" s="4"/>
      <c r="C22" s="5"/>
      <c r="D22" s="43" t="e">
        <f>ROUND((O!F341),0)</f>
        <v>#VALUE!</v>
      </c>
      <c r="E22" s="47"/>
      <c r="F22" s="47" t="e">
        <f>ROUND((#REF!),0)</f>
        <v>#REF!</v>
      </c>
      <c r="G22" s="5"/>
      <c r="H22" s="5"/>
      <c r="I22" s="5"/>
      <c r="J22" s="5"/>
      <c r="K22" s="5"/>
      <c r="L22" s="5"/>
    </row>
    <row r="23" spans="1:12">
      <c r="A23" s="46" t="s">
        <v>234</v>
      </c>
      <c r="B23" s="4"/>
      <c r="C23" s="5"/>
      <c r="D23" s="43" t="e">
        <f>ROUND((O!F344),0)</f>
        <v>#VALUE!</v>
      </c>
      <c r="E23" s="47"/>
      <c r="F23" s="47" t="e">
        <f>ROUND((#REF!),0)</f>
        <v>#REF!</v>
      </c>
      <c r="G23" s="5"/>
      <c r="H23" s="5"/>
      <c r="I23" s="5"/>
      <c r="J23" s="5"/>
      <c r="K23" s="5"/>
      <c r="L23" s="5"/>
    </row>
    <row r="24" spans="1:12">
      <c r="A24" s="46" t="s">
        <v>235</v>
      </c>
      <c r="B24" s="4"/>
      <c r="C24" s="5"/>
      <c r="D24" s="43" t="e">
        <f>ROUND((O!F346),0)</f>
        <v>#VALUE!</v>
      </c>
      <c r="E24" s="47"/>
      <c r="F24" s="47" t="e">
        <f>ROUND((#REF!),0)</f>
        <v>#REF!</v>
      </c>
      <c r="G24" s="5"/>
      <c r="H24" s="5"/>
      <c r="I24" s="5"/>
      <c r="J24" s="5"/>
      <c r="K24" s="5"/>
      <c r="L24" s="5"/>
    </row>
    <row r="25" spans="1:12">
      <c r="A25" s="46" t="s">
        <v>236</v>
      </c>
      <c r="B25" s="4"/>
      <c r="C25" s="5"/>
      <c r="D25" s="43" t="e">
        <f>ROUND((O!F374),0)</f>
        <v>#VALUE!</v>
      </c>
      <c r="E25" s="47"/>
      <c r="F25" s="47" t="e">
        <f>ROUND((#REF!),0)</f>
        <v>#REF!</v>
      </c>
      <c r="G25" s="5"/>
      <c r="H25" s="5"/>
      <c r="I25" s="5"/>
      <c r="J25" s="5"/>
      <c r="K25" s="5"/>
      <c r="L25" s="5"/>
    </row>
    <row r="26" spans="1:12">
      <c r="A26" s="46" t="s">
        <v>237</v>
      </c>
      <c r="B26" s="4"/>
      <c r="C26" s="5"/>
      <c r="D26" s="43" t="e">
        <f>ROUND((O!F408),0)</f>
        <v>#VALUE!</v>
      </c>
      <c r="E26" s="47"/>
      <c r="F26" s="47" t="e">
        <f>ROUND((#REF!),0)</f>
        <v>#REF!</v>
      </c>
      <c r="G26" s="5"/>
      <c r="H26" s="5"/>
      <c r="I26" s="5"/>
      <c r="J26" s="5"/>
      <c r="K26" s="5"/>
      <c r="L26" s="5"/>
    </row>
    <row r="27" spans="1:12">
      <c r="A27" s="46" t="s">
        <v>238</v>
      </c>
      <c r="B27" s="4"/>
      <c r="C27" s="5"/>
      <c r="D27" s="43" t="e">
        <f>ROUND((O!F431),0)</f>
        <v>#VALUE!</v>
      </c>
      <c r="E27" s="47"/>
      <c r="F27" s="47" t="e">
        <f>ROUND((#REF!),0)</f>
        <v>#REF!</v>
      </c>
      <c r="G27" s="5"/>
      <c r="H27" s="5"/>
      <c r="I27" s="5"/>
      <c r="J27" s="5"/>
      <c r="K27" s="5"/>
      <c r="L27" s="5"/>
    </row>
    <row r="28" spans="1:12">
      <c r="A28" s="46" t="s">
        <v>239</v>
      </c>
      <c r="B28" s="4"/>
      <c r="C28" s="5"/>
      <c r="D28" s="43" t="e">
        <f>ROUND((O!F488),0)</f>
        <v>#VALUE!</v>
      </c>
      <c r="E28" s="47"/>
      <c r="F28" s="47" t="e">
        <f>ROUND((#REF!),0)</f>
        <v>#REF!</v>
      </c>
      <c r="G28" s="5"/>
      <c r="H28" s="5"/>
      <c r="I28" s="5"/>
      <c r="J28" s="5"/>
      <c r="K28" s="5"/>
      <c r="L28" s="5"/>
    </row>
    <row r="29" spans="1:12">
      <c r="A29" s="46" t="s">
        <v>240</v>
      </c>
      <c r="B29" s="4"/>
      <c r="C29" s="5"/>
      <c r="D29" s="43" t="e">
        <f>ROUND((O!F495),0)</f>
        <v>#VALUE!</v>
      </c>
      <c r="E29" s="47"/>
      <c r="F29" s="47" t="e">
        <f>ROUND((#REF!),0)</f>
        <v>#REF!</v>
      </c>
      <c r="G29" s="5"/>
      <c r="H29" s="5"/>
      <c r="I29" s="5"/>
      <c r="J29" s="5"/>
      <c r="K29" s="5"/>
      <c r="L29" s="5"/>
    </row>
    <row r="30" spans="1:12">
      <c r="A30" s="5"/>
      <c r="B30" s="4"/>
      <c r="C30" s="5"/>
      <c r="D30" s="43"/>
      <c r="E30" s="5"/>
      <c r="F30" s="5"/>
      <c r="G30" s="5"/>
      <c r="H30" s="5"/>
      <c r="I30" s="5"/>
      <c r="J30" s="5"/>
      <c r="K30" s="5"/>
      <c r="L30" s="5"/>
    </row>
    <row r="31" spans="1:12" ht="15.75">
      <c r="A31" s="51" t="s">
        <v>230</v>
      </c>
      <c r="B31" s="4"/>
      <c r="C31" s="5"/>
      <c r="D31" s="49" t="e">
        <f>ROUND(SUM(D22:D30),0)</f>
        <v>#VALUE!</v>
      </c>
      <c r="E31" s="5"/>
      <c r="F31" s="6" t="e">
        <f>SUM(F22:F30)</f>
        <v>#REF!</v>
      </c>
      <c r="G31" s="5"/>
      <c r="H31" s="5"/>
      <c r="I31" s="5"/>
      <c r="J31" s="5"/>
      <c r="K31" s="5"/>
      <c r="L31" s="5" t="s">
        <v>295</v>
      </c>
    </row>
    <row r="32" spans="1:12">
      <c r="A32" s="5"/>
      <c r="B32" s="4"/>
      <c r="C32" s="5"/>
      <c r="D32" s="56"/>
      <c r="E32" s="5"/>
      <c r="F32" s="6"/>
      <c r="G32" s="5"/>
      <c r="H32" s="5"/>
      <c r="I32" s="5"/>
      <c r="J32" s="5"/>
      <c r="K32" s="5"/>
      <c r="L32" s="5"/>
    </row>
    <row r="33" spans="1:12" ht="15.75">
      <c r="A33" s="57" t="s">
        <v>450</v>
      </c>
      <c r="B33" s="4"/>
      <c r="C33" s="5"/>
      <c r="D33" s="57" t="e">
        <f>ROUND(+D18-D31,0)</f>
        <v>#VALUE!</v>
      </c>
      <c r="E33" s="5"/>
      <c r="F33" s="5" t="e">
        <f>F18-F31</f>
        <v>#REF!</v>
      </c>
      <c r="G33" s="5"/>
      <c r="H33" s="5"/>
      <c r="I33" s="5"/>
      <c r="J33" s="5"/>
      <c r="K33" s="5"/>
      <c r="L33" s="5"/>
    </row>
    <row r="34" spans="1:12">
      <c r="A34" s="5"/>
      <c r="B34" s="4"/>
      <c r="C34" s="5"/>
      <c r="D34" s="43"/>
      <c r="E34" s="5"/>
      <c r="F34" s="5"/>
      <c r="G34" s="5"/>
      <c r="H34" s="5"/>
      <c r="I34" s="5"/>
      <c r="J34" s="5"/>
      <c r="K34" s="5"/>
      <c r="L34" s="5"/>
    </row>
    <row r="35" spans="1:12">
      <c r="A35" s="46" t="s">
        <v>646</v>
      </c>
      <c r="B35" s="4"/>
      <c r="C35" s="5"/>
      <c r="D35" s="43" t="e">
        <f>ROUND((P!E109/1000)*-1-D47-D49,0)-D43+1</f>
        <v>#VALUE!</v>
      </c>
      <c r="E35" s="5"/>
      <c r="F35" s="5">
        <v>629780</v>
      </c>
      <c r="G35" s="5"/>
      <c r="H35" s="5"/>
      <c r="I35" s="5"/>
      <c r="J35" s="5"/>
      <c r="K35" s="5"/>
      <c r="L35" s="5"/>
    </row>
    <row r="36" spans="1:12">
      <c r="A36" s="5"/>
      <c r="B36" s="4"/>
      <c r="C36" s="5"/>
      <c r="D36" s="43"/>
      <c r="E36" s="5"/>
      <c r="F36" s="5"/>
      <c r="G36" s="5"/>
      <c r="H36" s="5"/>
      <c r="I36" s="5"/>
      <c r="J36" s="5"/>
      <c r="K36" s="5"/>
      <c r="L36" s="5"/>
    </row>
    <row r="37" spans="1:12" ht="15.75">
      <c r="A37" s="57" t="s">
        <v>376</v>
      </c>
      <c r="B37" s="4"/>
      <c r="C37" s="5"/>
      <c r="D37" s="58" t="e">
        <f>D33-D35</f>
        <v>#VALUE!</v>
      </c>
      <c r="E37" s="5"/>
      <c r="F37" s="6" t="e">
        <f>F33-F35</f>
        <v>#REF!</v>
      </c>
      <c r="G37" s="5"/>
      <c r="H37" s="5"/>
      <c r="I37" s="5"/>
      <c r="J37" s="5"/>
      <c r="K37" s="5"/>
      <c r="L37" s="5"/>
    </row>
    <row r="38" spans="1:12" ht="15.75">
      <c r="A38" s="28"/>
      <c r="B38" s="4"/>
      <c r="C38" s="5"/>
      <c r="D38" s="58"/>
      <c r="E38" s="5"/>
      <c r="F38" s="21"/>
      <c r="G38" s="5"/>
      <c r="H38" s="5"/>
      <c r="I38" s="5"/>
      <c r="J38" s="5"/>
      <c r="K38" s="5"/>
      <c r="L38" s="5"/>
    </row>
    <row r="39" spans="1:12">
      <c r="A39" s="46"/>
      <c r="B39" s="4"/>
      <c r="C39" s="5"/>
      <c r="D39" s="43"/>
      <c r="E39" s="5"/>
      <c r="F39" s="4"/>
      <c r="G39" s="5"/>
      <c r="H39" s="5"/>
      <c r="I39" s="5"/>
      <c r="J39" s="5"/>
      <c r="K39" s="5"/>
      <c r="L39" s="5"/>
    </row>
    <row r="40" spans="1:12">
      <c r="A40" s="46"/>
      <c r="B40" s="4"/>
      <c r="C40" s="5"/>
      <c r="D40" s="43"/>
      <c r="E40" s="5"/>
      <c r="F40" s="5"/>
      <c r="G40" s="5"/>
      <c r="H40" s="5"/>
      <c r="I40" s="5"/>
      <c r="J40" s="5"/>
      <c r="K40" s="5"/>
      <c r="L40" s="5"/>
    </row>
    <row r="41" spans="1:12">
      <c r="A41" s="46"/>
      <c r="B41" s="4"/>
      <c r="C41" s="5"/>
      <c r="D41" s="43"/>
      <c r="E41" s="5"/>
      <c r="F41" s="5"/>
      <c r="G41" s="5"/>
      <c r="H41" s="5"/>
      <c r="I41" s="5"/>
      <c r="J41" s="5"/>
      <c r="K41" s="5"/>
      <c r="L41" s="5"/>
    </row>
    <row r="42" spans="1:12">
      <c r="A42" s="46" t="s">
        <v>377</v>
      </c>
      <c r="B42" s="4"/>
      <c r="C42" s="5"/>
      <c r="D42" s="43"/>
      <c r="E42" s="5"/>
      <c r="F42" s="5"/>
      <c r="G42" s="5"/>
      <c r="H42" s="5"/>
      <c r="I42" s="5"/>
      <c r="J42" s="5"/>
      <c r="K42" s="5"/>
      <c r="L42" s="5"/>
    </row>
    <row r="43" spans="1:12">
      <c r="A43" s="46" t="s">
        <v>578</v>
      </c>
      <c r="B43" s="4"/>
      <c r="C43" s="5"/>
      <c r="D43" s="43" t="e">
        <f>ROUND((P!E110/1000),0)*-1+#REF!/1000</f>
        <v>#VALUE!</v>
      </c>
      <c r="E43" s="5"/>
      <c r="F43" s="5">
        <v>40267</v>
      </c>
      <c r="G43" s="5"/>
      <c r="H43" s="5"/>
      <c r="I43" s="5"/>
      <c r="J43" s="5"/>
      <c r="K43" s="5"/>
      <c r="L43" s="5"/>
    </row>
    <row r="44" spans="1:12">
      <c r="A44" s="5"/>
      <c r="B44" s="4"/>
      <c r="C44" s="5"/>
      <c r="D44" s="43"/>
      <c r="E44" s="5"/>
      <c r="F44" s="59"/>
      <c r="G44" s="5"/>
      <c r="H44" s="5"/>
      <c r="I44" s="5"/>
      <c r="J44" s="5"/>
      <c r="K44" s="5"/>
      <c r="L44" s="5"/>
    </row>
    <row r="45" spans="1:12">
      <c r="A45" s="5"/>
      <c r="B45" s="4"/>
      <c r="C45" s="5"/>
      <c r="D45" s="56" t="e">
        <f>ROUND((D37+D40-D43),0)</f>
        <v>#VALUE!</v>
      </c>
      <c r="E45" s="5"/>
      <c r="F45" s="48" t="e">
        <f>ROUND((F37+F40-F43),0)</f>
        <v>#REF!</v>
      </c>
      <c r="G45" s="5"/>
      <c r="H45" s="5"/>
      <c r="I45" s="5"/>
      <c r="J45" s="5"/>
      <c r="K45" s="5"/>
      <c r="L45" s="5"/>
    </row>
    <row r="46" spans="1:12">
      <c r="A46" s="5"/>
      <c r="B46" s="4"/>
      <c r="C46" s="5"/>
      <c r="D46" s="43"/>
      <c r="E46" s="5"/>
      <c r="F46" s="5"/>
      <c r="G46" s="5"/>
      <c r="H46" s="5"/>
      <c r="I46" s="5"/>
      <c r="J46" s="5"/>
      <c r="K46" s="5"/>
      <c r="L46" s="5"/>
    </row>
    <row r="47" spans="1:12">
      <c r="A47" s="46" t="s">
        <v>378</v>
      </c>
      <c r="B47" s="4"/>
      <c r="C47" s="5"/>
      <c r="D47" s="43" t="e">
        <f>ROUND((O!E263),0)</f>
        <v>#VALUE!</v>
      </c>
      <c r="E47" s="5"/>
      <c r="F47" s="5">
        <v>355475</v>
      </c>
      <c r="G47" s="5"/>
      <c r="H47" s="5"/>
      <c r="I47" s="5"/>
      <c r="J47" s="5"/>
      <c r="K47" s="5"/>
      <c r="L47" s="5"/>
    </row>
    <row r="48" spans="1:12">
      <c r="A48" s="7"/>
      <c r="B48" s="4"/>
      <c r="C48" s="5"/>
      <c r="D48" s="43"/>
      <c r="E48" s="5"/>
      <c r="F48" s="5"/>
      <c r="G48" s="5"/>
      <c r="H48" s="5"/>
      <c r="I48" s="5"/>
      <c r="J48" s="5"/>
      <c r="K48" s="5"/>
      <c r="L48" s="5"/>
    </row>
    <row r="49" spans="1:12">
      <c r="A49" s="46" t="s">
        <v>379</v>
      </c>
      <c r="B49" s="4"/>
      <c r="C49" s="5"/>
      <c r="D49" s="43" t="e">
        <f>ROUND((O!E264),0)</f>
        <v>#VALUE!</v>
      </c>
      <c r="E49" s="5"/>
      <c r="F49" s="5">
        <v>78205</v>
      </c>
      <c r="G49" s="5"/>
      <c r="H49" s="5"/>
      <c r="I49" s="5"/>
      <c r="J49" s="5"/>
      <c r="K49" s="5"/>
      <c r="L49" s="5"/>
    </row>
    <row r="50" spans="1:12">
      <c r="A50" s="7"/>
      <c r="B50" s="4"/>
      <c r="C50" s="5"/>
      <c r="D50" s="43"/>
      <c r="E50" s="5"/>
      <c r="F50" s="5"/>
      <c r="G50" s="5"/>
      <c r="H50" s="5"/>
      <c r="I50" s="5"/>
      <c r="J50" s="5"/>
      <c r="K50" s="5"/>
      <c r="L50" s="5"/>
    </row>
    <row r="51" spans="1:12" ht="15.75">
      <c r="A51" s="60" t="s">
        <v>119</v>
      </c>
      <c r="B51" s="4"/>
      <c r="C51" s="5"/>
      <c r="D51" s="49" t="e">
        <f>ROUND(+D45-D47-D49,0)</f>
        <v>#VALUE!</v>
      </c>
      <c r="E51" s="28"/>
      <c r="F51" s="29" t="e">
        <f>F45-F47-F49</f>
        <v>#REF!</v>
      </c>
      <c r="G51" s="5"/>
      <c r="H51" s="5"/>
      <c r="I51" s="5"/>
      <c r="J51" s="5"/>
      <c r="K51" s="5"/>
      <c r="L51" s="5"/>
    </row>
    <row r="52" spans="1:12">
      <c r="A52" s="7"/>
      <c r="B52" s="4"/>
      <c r="C52" s="5"/>
      <c r="D52" s="61"/>
      <c r="E52" s="5"/>
      <c r="F52" s="6"/>
      <c r="G52" s="5"/>
      <c r="H52" s="5"/>
      <c r="I52" s="5"/>
      <c r="J52" s="5"/>
      <c r="K52" s="5"/>
      <c r="L52" s="5"/>
    </row>
    <row r="53" spans="1:12">
      <c r="A53" s="62" t="s">
        <v>390</v>
      </c>
      <c r="B53" s="63"/>
      <c r="C53" s="5"/>
      <c r="D53" s="5"/>
      <c r="E53" s="5"/>
      <c r="F53" s="5"/>
      <c r="G53" s="5"/>
      <c r="H53" s="5"/>
      <c r="I53" s="5"/>
      <c r="J53" s="5"/>
      <c r="K53" s="5"/>
      <c r="L53" s="5"/>
    </row>
    <row r="54" spans="1:12" ht="15.75">
      <c r="A54" s="62" t="s">
        <v>392</v>
      </c>
      <c r="B54" s="64" t="s">
        <v>389</v>
      </c>
      <c r="C54" s="5"/>
      <c r="D54" s="5"/>
      <c r="E54" s="5"/>
      <c r="F54" s="5"/>
      <c r="G54" s="5"/>
      <c r="H54" s="5"/>
      <c r="I54" s="5"/>
      <c r="J54" s="5"/>
      <c r="K54" s="5"/>
      <c r="L54" s="5"/>
    </row>
    <row r="55" spans="1:12">
      <c r="A55" s="5"/>
      <c r="B55" s="4"/>
      <c r="C55" s="5"/>
      <c r="D55" s="5"/>
      <c r="E55" s="5"/>
      <c r="F55" s="5"/>
      <c r="G55" s="5"/>
      <c r="H55" s="5"/>
      <c r="I55" s="5"/>
      <c r="J55" s="5"/>
      <c r="K55" s="5"/>
      <c r="L55" s="5"/>
    </row>
    <row r="56" spans="1:12" ht="15.75">
      <c r="A56" s="65" t="s">
        <v>387</v>
      </c>
      <c r="B56" s="64" t="s">
        <v>391</v>
      </c>
      <c r="C56" s="5"/>
      <c r="D56" s="5"/>
      <c r="E56" s="5"/>
      <c r="F56" s="5"/>
      <c r="G56" s="5"/>
      <c r="H56" s="5"/>
      <c r="I56" s="5"/>
      <c r="J56" s="5"/>
      <c r="K56" s="5"/>
      <c r="L56" s="5"/>
    </row>
    <row r="57" spans="1:12" ht="15.75">
      <c r="A57" s="66" t="s">
        <v>388</v>
      </c>
      <c r="B57" s="64"/>
      <c r="C57" s="5"/>
      <c r="D57" s="5"/>
      <c r="E57" s="5"/>
      <c r="F57" s="5"/>
      <c r="G57" s="5"/>
      <c r="H57" s="5"/>
      <c r="I57" s="5"/>
      <c r="J57" s="5"/>
      <c r="K57" s="5"/>
      <c r="L57" s="5"/>
    </row>
    <row r="58" spans="1:12" ht="15.75">
      <c r="A58" s="62"/>
      <c r="B58" s="64"/>
      <c r="C58" s="5"/>
      <c r="D58" s="5"/>
      <c r="E58" s="5"/>
      <c r="F58" s="5"/>
      <c r="G58" s="5"/>
      <c r="H58" s="5"/>
      <c r="I58" s="5"/>
      <c r="J58" s="5"/>
      <c r="K58" s="5"/>
      <c r="L58" s="5"/>
    </row>
    <row r="59" spans="1:12">
      <c r="A59" s="5"/>
      <c r="B59" s="4"/>
      <c r="C59" s="5"/>
      <c r="D59" s="5"/>
      <c r="E59" s="5"/>
      <c r="F59" s="5"/>
      <c r="G59" s="5"/>
      <c r="H59" s="5"/>
      <c r="I59" s="5"/>
      <c r="J59" s="5"/>
      <c r="K59" s="5"/>
      <c r="L59" s="5"/>
    </row>
    <row r="60" spans="1:12">
      <c r="A60" s="67" t="s">
        <v>380</v>
      </c>
      <c r="B60" s="67" t="s">
        <v>381</v>
      </c>
      <c r="C60" s="67"/>
      <c r="D60" s="67" t="s">
        <v>382</v>
      </c>
      <c r="E60" s="67" t="s">
        <v>383</v>
      </c>
      <c r="F60" s="67"/>
      <c r="G60" s="68"/>
      <c r="H60" s="68"/>
      <c r="I60" s="68"/>
      <c r="J60" s="68"/>
      <c r="K60" s="68"/>
      <c r="L60" s="5" t="s">
        <v>295</v>
      </c>
    </row>
    <row r="61" spans="1:12">
      <c r="A61" s="67" t="s">
        <v>393</v>
      </c>
      <c r="B61" s="67" t="s">
        <v>384</v>
      </c>
      <c r="C61" s="67"/>
      <c r="D61" s="67" t="s">
        <v>74</v>
      </c>
      <c r="E61" s="67" t="s">
        <v>394</v>
      </c>
      <c r="F61" s="67"/>
      <c r="G61" s="68"/>
      <c r="H61" s="68"/>
      <c r="I61" s="68"/>
      <c r="J61" s="68"/>
      <c r="K61" s="68"/>
      <c r="L61" s="5"/>
    </row>
    <row r="62" spans="1:12">
      <c r="A62" s="7"/>
      <c r="B62" s="32"/>
      <c r="C62" s="7"/>
      <c r="D62" s="7"/>
      <c r="E62" s="7"/>
      <c r="F62" s="7"/>
      <c r="G62" s="5"/>
      <c r="H62" s="5"/>
      <c r="I62" s="5"/>
      <c r="J62" s="5"/>
      <c r="K62" s="5"/>
      <c r="L62" s="5"/>
    </row>
    <row r="63" spans="1:12">
      <c r="A63" s="5"/>
      <c r="B63" s="4"/>
      <c r="C63" s="5"/>
      <c r="D63" s="5"/>
      <c r="E63" s="5"/>
      <c r="F63" s="5"/>
      <c r="G63" s="5"/>
      <c r="H63" s="5"/>
      <c r="I63" s="5"/>
      <c r="J63" s="5"/>
      <c r="K63" s="5"/>
      <c r="L63" s="5"/>
    </row>
    <row r="64" spans="1:12">
      <c r="A64" s="5"/>
      <c r="B64" s="4"/>
      <c r="C64" s="11" t="s">
        <v>395</v>
      </c>
      <c r="D64" s="11"/>
      <c r="E64" s="5"/>
      <c r="F64" s="5"/>
      <c r="G64" s="5"/>
      <c r="H64" s="5"/>
      <c r="I64" s="5"/>
      <c r="J64" s="5"/>
      <c r="K64" s="5"/>
      <c r="L64" s="5"/>
    </row>
    <row r="65" spans="1:12" ht="15.75">
      <c r="A65" s="5"/>
      <c r="B65" s="4"/>
      <c r="C65" s="10" t="s">
        <v>75</v>
      </c>
      <c r="D65" s="10"/>
      <c r="E65" s="5"/>
      <c r="F65" s="5"/>
      <c r="G65" s="5"/>
      <c r="H65" s="5"/>
      <c r="I65" s="5"/>
      <c r="J65" s="5"/>
      <c r="K65" s="5"/>
      <c r="L65" s="5"/>
    </row>
    <row r="66" spans="1:12" ht="15.75">
      <c r="A66" s="5"/>
      <c r="B66" s="4"/>
      <c r="C66" s="10" t="s">
        <v>396</v>
      </c>
      <c r="D66" s="10"/>
      <c r="E66" s="5"/>
      <c r="F66" s="5"/>
      <c r="G66" s="5"/>
      <c r="H66" s="5"/>
      <c r="I66" s="5"/>
      <c r="J66" s="5"/>
      <c r="K66" s="5"/>
      <c r="L66" s="5"/>
    </row>
    <row r="67" spans="1:12" ht="15.75">
      <c r="A67" s="5"/>
      <c r="B67" s="4"/>
      <c r="C67" s="10"/>
      <c r="D67" s="10"/>
      <c r="E67" s="5"/>
      <c r="F67" s="5"/>
      <c r="G67" s="5"/>
      <c r="H67" s="5"/>
      <c r="I67" s="5"/>
      <c r="J67" s="5"/>
      <c r="K67" s="5"/>
      <c r="L67" s="5"/>
    </row>
    <row r="68" spans="1:12" ht="15.75">
      <c r="A68" s="5"/>
      <c r="B68" s="4"/>
      <c r="C68" s="10"/>
      <c r="D68" s="10"/>
      <c r="E68" s="5"/>
      <c r="F68" s="5"/>
      <c r="G68" s="5"/>
      <c r="H68" s="5"/>
      <c r="I68" s="5"/>
      <c r="J68" s="5"/>
      <c r="K68" s="5"/>
      <c r="L68" s="5"/>
    </row>
    <row r="69" spans="1:12" ht="15.75">
      <c r="A69" s="5"/>
      <c r="B69" s="4"/>
      <c r="C69" s="10" t="s">
        <v>397</v>
      </c>
      <c r="D69" s="10"/>
      <c r="E69" s="5"/>
      <c r="F69" s="5"/>
      <c r="G69" s="5"/>
      <c r="H69" s="5"/>
      <c r="I69" s="5"/>
      <c r="J69" s="5"/>
      <c r="K69" s="5"/>
      <c r="L69" s="5"/>
    </row>
    <row r="70" spans="1:12" ht="15.75">
      <c r="A70" s="5"/>
      <c r="B70" s="4"/>
      <c r="C70" s="10" t="s">
        <v>398</v>
      </c>
      <c r="D70" s="10"/>
      <c r="E70" s="5"/>
      <c r="F70" s="5"/>
      <c r="G70" s="5"/>
      <c r="H70" s="5"/>
      <c r="I70" s="5"/>
      <c r="J70" s="5"/>
      <c r="K70" s="5"/>
      <c r="L70" s="5"/>
    </row>
    <row r="71" spans="1:12">
      <c r="A71" s="5" t="s">
        <v>399</v>
      </c>
      <c r="B71" s="4"/>
      <c r="C71" s="5"/>
      <c r="D71" s="5"/>
      <c r="E71" s="5"/>
      <c r="F71" s="5"/>
      <c r="G71" s="5"/>
      <c r="H71" s="5"/>
      <c r="I71" s="5"/>
      <c r="J71" s="5"/>
      <c r="K71" s="5"/>
      <c r="L71" s="5"/>
    </row>
    <row r="72" spans="1:12" ht="15.75">
      <c r="A72" s="5" t="s">
        <v>76</v>
      </c>
      <c r="B72" s="4"/>
      <c r="C72" s="10"/>
      <c r="D72" s="11"/>
      <c r="E72" s="5"/>
      <c r="F72" s="5"/>
      <c r="G72" s="5"/>
      <c r="H72" s="5"/>
      <c r="I72" s="5"/>
      <c r="J72" s="5"/>
      <c r="K72" s="5"/>
      <c r="L72" s="5"/>
    </row>
    <row r="73" spans="1:12">
      <c r="A73" s="5"/>
      <c r="B73" s="4"/>
      <c r="C73" s="5"/>
      <c r="D73" s="5"/>
      <c r="E73" s="5"/>
      <c r="F73" s="5"/>
      <c r="G73" s="5"/>
      <c r="H73" s="5"/>
      <c r="I73" s="5"/>
      <c r="J73" s="5"/>
      <c r="K73" s="5"/>
      <c r="L73" s="5"/>
    </row>
    <row r="74" spans="1:12" ht="23.25">
      <c r="A74" s="5"/>
      <c r="B74" s="4"/>
      <c r="C74" s="5"/>
      <c r="D74" s="5"/>
      <c r="E74" s="69"/>
      <c r="F74" s="70"/>
      <c r="G74" s="5"/>
      <c r="H74" s="5"/>
      <c r="I74" s="5"/>
      <c r="J74" s="5"/>
      <c r="K74" s="5"/>
      <c r="L74" s="5"/>
    </row>
    <row r="75" spans="1:12" ht="23.25">
      <c r="A75" s="70"/>
      <c r="B75" s="11"/>
      <c r="C75" s="11"/>
      <c r="D75" s="11"/>
      <c r="E75" s="11"/>
      <c r="F75" s="71"/>
      <c r="G75" s="5"/>
      <c r="H75" s="5"/>
      <c r="I75" s="5"/>
      <c r="J75" s="5"/>
      <c r="K75" s="5"/>
      <c r="L75" s="5"/>
    </row>
    <row r="76" spans="1:12" ht="30">
      <c r="A76" s="35" t="s">
        <v>293</v>
      </c>
      <c r="B76" s="4"/>
      <c r="C76" s="5"/>
      <c r="D76" s="5"/>
      <c r="E76" s="5"/>
      <c r="F76" s="10"/>
      <c r="G76" s="5"/>
      <c r="H76" s="5"/>
      <c r="I76" s="5"/>
      <c r="J76" s="5"/>
      <c r="K76" s="5"/>
      <c r="L76" s="5"/>
    </row>
    <row r="77" spans="1:12" ht="23.25">
      <c r="A77" s="72" t="s">
        <v>400</v>
      </c>
      <c r="B77" s="4"/>
      <c r="C77" s="5"/>
      <c r="D77" s="5"/>
      <c r="E77" s="5"/>
      <c r="F77" s="5"/>
      <c r="G77" s="5"/>
      <c r="H77" s="5"/>
      <c r="I77" s="5"/>
      <c r="J77" s="5"/>
      <c r="K77" s="5"/>
      <c r="L77" s="5"/>
    </row>
    <row r="78" spans="1:12" ht="15.75">
      <c r="A78" s="28" t="e">
        <f>(#REF!)</f>
        <v>#REF!</v>
      </c>
      <c r="B78" s="4"/>
      <c r="C78" s="5"/>
      <c r="D78" s="5"/>
      <c r="E78" s="5"/>
      <c r="F78" s="5"/>
      <c r="G78" s="5"/>
      <c r="H78" s="5"/>
      <c r="I78" s="5"/>
      <c r="J78" s="5"/>
      <c r="K78" s="5"/>
      <c r="L78" s="5"/>
    </row>
    <row r="79" spans="1:12">
      <c r="A79" s="5"/>
      <c r="B79" s="4"/>
      <c r="C79" s="5"/>
      <c r="D79" s="5"/>
      <c r="E79" s="5"/>
      <c r="F79" s="5"/>
      <c r="G79" s="5"/>
      <c r="H79" s="5"/>
      <c r="I79" s="5"/>
      <c r="J79" s="5"/>
      <c r="K79" s="5"/>
      <c r="L79" s="5"/>
    </row>
    <row r="80" spans="1:12" ht="15.75">
      <c r="A80" s="11" t="s">
        <v>296</v>
      </c>
      <c r="B80" s="11"/>
      <c r="C80" s="39" t="e">
        <f>(#REF!)</f>
        <v>#REF!</v>
      </c>
      <c r="D80" s="11"/>
      <c r="E80" s="11" t="e">
        <f>(#REF!)</f>
        <v>#REF!</v>
      </c>
      <c r="F80" s="11"/>
      <c r="G80" s="5"/>
      <c r="H80" s="5"/>
      <c r="I80" s="5"/>
      <c r="J80" s="5"/>
      <c r="K80" s="5"/>
      <c r="L80" s="5"/>
    </row>
    <row r="81" spans="1:12">
      <c r="A81" s="5"/>
      <c r="B81" s="4"/>
      <c r="C81" s="40" t="s">
        <v>579</v>
      </c>
      <c r="D81" s="30"/>
      <c r="E81" s="30" t="s">
        <v>579</v>
      </c>
      <c r="F81" s="11"/>
      <c r="G81" s="5"/>
      <c r="H81" s="5"/>
      <c r="I81" s="5"/>
      <c r="J81" s="5"/>
      <c r="K81" s="5"/>
      <c r="L81" s="5"/>
    </row>
    <row r="82" spans="1:12">
      <c r="A82" s="6"/>
      <c r="B82" s="26"/>
      <c r="C82" s="73"/>
      <c r="D82" s="42"/>
      <c r="E82" s="6"/>
      <c r="F82" s="6"/>
      <c r="G82" s="5"/>
      <c r="H82" s="5"/>
      <c r="I82" s="5"/>
      <c r="J82" s="5"/>
      <c r="K82" s="5"/>
      <c r="L82" s="5"/>
    </row>
    <row r="83" spans="1:12" ht="15.75">
      <c r="A83" s="33" t="s">
        <v>401</v>
      </c>
      <c r="B83" s="4"/>
      <c r="C83" s="74"/>
      <c r="D83" s="43"/>
      <c r="E83" s="5"/>
      <c r="F83" s="5"/>
      <c r="G83" s="5"/>
      <c r="H83" s="5"/>
      <c r="I83" s="5"/>
      <c r="J83" s="5"/>
      <c r="K83" s="5"/>
      <c r="L83" s="5"/>
    </row>
    <row r="84" spans="1:12">
      <c r="A84" s="27" t="s">
        <v>299</v>
      </c>
      <c r="B84" s="4"/>
      <c r="C84" s="74"/>
      <c r="D84" s="43"/>
      <c r="E84" s="5"/>
      <c r="F84" s="5"/>
      <c r="G84" s="5"/>
      <c r="H84" s="5"/>
      <c r="I84" s="5"/>
      <c r="J84" s="5"/>
      <c r="K84" s="5"/>
      <c r="L84" s="5"/>
    </row>
    <row r="85" spans="1:12" ht="15.75">
      <c r="A85" s="75" t="str">
        <f>IF($A$1="HO","BRANCHES",IF($A$1="COM","SHARE CAPITAL","HEAD OFFICE"))</f>
        <v>HEAD OFFICE</v>
      </c>
      <c r="B85" s="76" t="s">
        <v>301</v>
      </c>
      <c r="C85" s="43" t="e">
        <f>#VALUE!</f>
        <v>#VALUE!</v>
      </c>
      <c r="D85" s="43"/>
      <c r="E85" s="47" t="e">
        <f>ROUND((O!F19+O!F21),0)</f>
        <v>#VALUE!</v>
      </c>
      <c r="F85" s="47"/>
      <c r="G85" s="5"/>
      <c r="H85" s="5" t="s">
        <v>568</v>
      </c>
      <c r="I85" s="5"/>
      <c r="J85" s="43">
        <f>ROUND(IF($A$1="CHE",-1*(#REF!),IF($A$1="AUR",-1*(#REF!),IF($A$1="QAT",-1*(#REF!),0))),0)</f>
        <v>0</v>
      </c>
      <c r="K85" s="5"/>
      <c r="L85" s="5"/>
    </row>
    <row r="86" spans="1:12" ht="15.75">
      <c r="A86" s="77"/>
      <c r="B86" s="37"/>
      <c r="C86" s="43"/>
      <c r="D86" s="43"/>
      <c r="E86" s="47"/>
      <c r="F86" s="47"/>
      <c r="G86" s="9" t="s">
        <v>123</v>
      </c>
      <c r="H86" s="9" t="s">
        <v>569</v>
      </c>
      <c r="I86" s="5"/>
      <c r="J86" s="5"/>
      <c r="K86" s="5"/>
      <c r="L86" s="5"/>
    </row>
    <row r="87" spans="1:12" ht="15.75">
      <c r="A87" s="78" t="s">
        <v>243</v>
      </c>
      <c r="B87" s="79" t="s">
        <v>303</v>
      </c>
      <c r="C87" s="43" t="e">
        <f>ROUND((O!F60),0)</f>
        <v>#VALUE!</v>
      </c>
      <c r="D87" s="43" t="e">
        <f>ROUND(SUM(C85:C87),0)</f>
        <v>#VALUE!</v>
      </c>
      <c r="E87" s="47">
        <f>ROUND((O!I60),0)</f>
        <v>5745894</v>
      </c>
      <c r="F87" s="47" t="e">
        <f>ROUND(SUM(E85:E87),0)</f>
        <v>#VALUE!</v>
      </c>
      <c r="G87" s="5" t="s">
        <v>124</v>
      </c>
      <c r="H87" s="5" t="s">
        <v>570</v>
      </c>
      <c r="I87" s="5"/>
      <c r="J87" s="5"/>
      <c r="K87" s="5"/>
      <c r="L87" s="5"/>
    </row>
    <row r="88" spans="1:12" ht="15.75">
      <c r="A88" s="78"/>
      <c r="B88" s="79"/>
      <c r="C88" s="21"/>
      <c r="D88" s="43"/>
      <c r="E88" s="21"/>
      <c r="F88" s="5"/>
      <c r="G88" s="5" t="s">
        <v>125</v>
      </c>
      <c r="H88" s="5" t="s">
        <v>572</v>
      </c>
      <c r="I88" s="5"/>
      <c r="J88" s="5"/>
      <c r="K88" s="5"/>
      <c r="L88" s="5"/>
    </row>
    <row r="89" spans="1:12" ht="15.75">
      <c r="A89" s="78"/>
      <c r="B89" s="79"/>
      <c r="F89" s="5"/>
      <c r="G89" s="5" t="s">
        <v>126</v>
      </c>
      <c r="H89" s="5" t="s">
        <v>573</v>
      </c>
      <c r="I89" s="5"/>
      <c r="J89" s="5"/>
      <c r="K89" s="5"/>
      <c r="L89" s="5"/>
    </row>
    <row r="90" spans="1:12">
      <c r="A90" s="5"/>
      <c r="B90" s="4"/>
      <c r="C90" s="43"/>
      <c r="D90" s="43"/>
      <c r="E90" s="5"/>
      <c r="F90" s="5"/>
      <c r="G90" s="5" t="s">
        <v>127</v>
      </c>
      <c r="H90" s="5" t="s">
        <v>574</v>
      </c>
      <c r="I90" s="5"/>
      <c r="J90" s="5"/>
      <c r="K90" s="5"/>
      <c r="L90" s="5"/>
    </row>
    <row r="91" spans="1:12" ht="15" customHeight="1">
      <c r="A91" s="5"/>
      <c r="B91" s="4"/>
      <c r="C91" s="43"/>
      <c r="D91" s="80"/>
      <c r="E91" s="5"/>
      <c r="F91" s="81"/>
      <c r="G91" s="5" t="s">
        <v>128</v>
      </c>
      <c r="H91" s="5" t="s">
        <v>575</v>
      </c>
      <c r="I91" s="5"/>
      <c r="J91" s="5"/>
      <c r="K91" s="5"/>
      <c r="L91" s="5"/>
    </row>
    <row r="92" spans="1:12" ht="15.75">
      <c r="A92" s="51" t="s">
        <v>288</v>
      </c>
      <c r="B92" s="82"/>
      <c r="C92" s="43"/>
      <c r="D92" s="51" t="e">
        <f>SUM(D87:D90)</f>
        <v>#VALUE!</v>
      </c>
      <c r="E92" s="5"/>
      <c r="F92" s="28" t="e">
        <f>SUM(F87:F90)</f>
        <v>#VALUE!</v>
      </c>
      <c r="G92" s="5" t="s">
        <v>129</v>
      </c>
      <c r="H92" s="5" t="s">
        <v>576</v>
      </c>
      <c r="I92" s="5"/>
      <c r="J92" s="5"/>
      <c r="K92" s="5"/>
      <c r="L92" s="5"/>
    </row>
    <row r="93" spans="1:12" ht="14.1" customHeight="1">
      <c r="A93" s="5"/>
      <c r="B93" s="4"/>
      <c r="C93" s="43"/>
      <c r="D93" s="43"/>
      <c r="E93" s="5"/>
      <c r="F93" s="5"/>
      <c r="G93" s="5" t="s">
        <v>130</v>
      </c>
      <c r="H93" s="5" t="s">
        <v>577</v>
      </c>
      <c r="I93" s="5"/>
      <c r="J93" s="5"/>
      <c r="K93" s="5"/>
      <c r="L93" s="5"/>
    </row>
    <row r="94" spans="1:12" ht="15.75">
      <c r="A94" s="33" t="s">
        <v>304</v>
      </c>
      <c r="B94" s="4"/>
      <c r="C94" s="43"/>
      <c r="D94" s="56"/>
      <c r="E94" s="5"/>
      <c r="F94" s="6"/>
      <c r="G94" s="5"/>
      <c r="H94" s="5"/>
      <c r="I94" s="5"/>
      <c r="J94" s="5"/>
      <c r="K94" s="5"/>
      <c r="L94" s="5"/>
    </row>
    <row r="95" spans="1:12" ht="15.75">
      <c r="A95" s="83" t="s">
        <v>305</v>
      </c>
      <c r="B95" s="84" t="s">
        <v>306</v>
      </c>
      <c r="C95" s="43"/>
      <c r="D95" s="43"/>
      <c r="E95" s="5"/>
      <c r="F95" s="5"/>
      <c r="G95" s="5"/>
      <c r="H95" s="5"/>
      <c r="I95" s="5"/>
      <c r="J95" s="5"/>
      <c r="K95" s="5"/>
      <c r="L95" s="5"/>
    </row>
    <row r="96" spans="1:12">
      <c r="A96" s="46" t="s">
        <v>307</v>
      </c>
      <c r="B96" s="4"/>
      <c r="C96" s="43" t="e">
        <f>ROUND(P!E256/1000,0)</f>
        <v>#VALUE!</v>
      </c>
      <c r="D96" s="43"/>
      <c r="E96" s="47">
        <v>1045523</v>
      </c>
      <c r="F96" s="47"/>
      <c r="G96" s="5"/>
      <c r="H96" s="5"/>
      <c r="I96" s="5"/>
      <c r="J96" s="5"/>
      <c r="K96" s="5"/>
      <c r="L96" s="5"/>
    </row>
    <row r="97" spans="1:12">
      <c r="A97" s="46" t="s">
        <v>308</v>
      </c>
      <c r="B97" s="4"/>
      <c r="C97" s="43" t="e">
        <f>ROUND(P!E257/1000,0)</f>
        <v>#VALUE!</v>
      </c>
      <c r="D97" s="43"/>
      <c r="E97" s="47">
        <v>523986</v>
      </c>
      <c r="F97" s="47"/>
      <c r="G97" s="5"/>
      <c r="H97" s="5"/>
      <c r="I97" s="5"/>
      <c r="J97" s="5"/>
      <c r="K97" s="5"/>
      <c r="L97" s="5"/>
    </row>
    <row r="98" spans="1:12">
      <c r="A98" s="46"/>
      <c r="B98" s="4"/>
      <c r="C98" s="85"/>
      <c r="D98" s="43"/>
      <c r="E98" s="53"/>
      <c r="F98" s="47"/>
      <c r="G98" s="5"/>
      <c r="H98" s="5"/>
      <c r="I98" s="5"/>
      <c r="J98" s="5"/>
      <c r="K98" s="5"/>
      <c r="L98" s="5"/>
    </row>
    <row r="99" spans="1:12">
      <c r="A99" s="46" t="s">
        <v>309</v>
      </c>
      <c r="B99" s="4"/>
      <c r="C99" s="43" t="e">
        <f>ROUND(+C96-C97,0)</f>
        <v>#VALUE!</v>
      </c>
      <c r="D99" s="43"/>
      <c r="E99" s="47">
        <f>E96-E97</f>
        <v>521537</v>
      </c>
      <c r="F99" s="47"/>
      <c r="G99" s="5"/>
      <c r="H99" s="5"/>
      <c r="I99" s="5"/>
      <c r="J99" s="5"/>
      <c r="K99" s="5"/>
      <c r="L99" s="5"/>
    </row>
    <row r="100" spans="1:12">
      <c r="A100" s="46" t="s">
        <v>310</v>
      </c>
      <c r="B100" s="4"/>
      <c r="C100" s="43" t="e">
        <f>ROUND(P!F259/1000,0)</f>
        <v>#VALUE!</v>
      </c>
      <c r="D100" s="43" t="e">
        <f>ROUND(SUM(C99:C100),0)</f>
        <v>#VALUE!</v>
      </c>
      <c r="E100" s="47">
        <v>704</v>
      </c>
      <c r="F100" s="47">
        <f>SUM(E99:E100)</f>
        <v>522241</v>
      </c>
      <c r="G100" s="5"/>
      <c r="H100" s="5"/>
      <c r="I100" s="5"/>
      <c r="J100" s="5"/>
      <c r="K100" s="5"/>
      <c r="L100" s="5"/>
    </row>
    <row r="101" spans="1:12">
      <c r="A101" s="5"/>
      <c r="B101" s="4"/>
      <c r="C101" s="85"/>
      <c r="D101" s="43"/>
      <c r="E101" s="53"/>
      <c r="F101" s="47"/>
      <c r="G101" s="5"/>
      <c r="H101" s="5"/>
      <c r="I101" s="5"/>
      <c r="J101" s="5"/>
      <c r="K101" s="5"/>
      <c r="L101" s="5"/>
    </row>
    <row r="102" spans="1:12" ht="15.75">
      <c r="A102" s="86" t="s">
        <v>311</v>
      </c>
      <c r="B102" s="87" t="s">
        <v>312</v>
      </c>
      <c r="C102" s="43"/>
      <c r="D102" s="43" t="e">
        <f>ROUND((O!F117),0)</f>
        <v>#VALUE!</v>
      </c>
      <c r="E102" s="47"/>
      <c r="F102" s="47" t="e">
        <f>ROUND((O!I117),0)</f>
        <v>#VALUE!</v>
      </c>
      <c r="G102" s="5"/>
      <c r="H102" s="5"/>
      <c r="I102" s="5"/>
      <c r="J102" s="5"/>
      <c r="K102" s="5"/>
      <c r="L102" s="5"/>
    </row>
    <row r="103" spans="1:12">
      <c r="A103" s="5"/>
      <c r="B103" s="4"/>
      <c r="C103" s="43"/>
      <c r="D103" s="43"/>
      <c r="E103" s="47"/>
      <c r="F103" s="47"/>
      <c r="G103" s="5"/>
      <c r="H103" s="5"/>
      <c r="I103" s="5"/>
      <c r="J103" s="5"/>
      <c r="K103" s="5"/>
      <c r="L103" s="5"/>
    </row>
    <row r="104" spans="1:12" ht="15.75">
      <c r="A104" s="88" t="s">
        <v>313</v>
      </c>
      <c r="B104" s="89" t="s">
        <v>314</v>
      </c>
      <c r="C104" s="43"/>
      <c r="D104" s="43"/>
      <c r="E104" s="47"/>
      <c r="F104" s="47"/>
      <c r="G104" s="5"/>
      <c r="H104" s="5"/>
      <c r="I104" s="5"/>
      <c r="J104" s="5"/>
      <c r="K104" s="5"/>
      <c r="L104" s="5"/>
    </row>
    <row r="105" spans="1:12" ht="15.75">
      <c r="A105" s="88" t="s">
        <v>315</v>
      </c>
      <c r="B105" s="37"/>
      <c r="C105" s="43"/>
      <c r="D105" s="43"/>
      <c r="E105" s="47"/>
      <c r="F105" s="47"/>
      <c r="G105" s="5"/>
      <c r="H105" s="5"/>
      <c r="I105" s="5"/>
      <c r="J105" s="5"/>
      <c r="K105" s="5"/>
      <c r="L105" s="5"/>
    </row>
    <row r="106" spans="1:12">
      <c r="A106" s="46" t="s">
        <v>316</v>
      </c>
      <c r="B106" s="4"/>
      <c r="C106" s="43" t="e">
        <f>ROUND((O!F133),0)</f>
        <v>#VALUE!</v>
      </c>
      <c r="D106" s="43"/>
      <c r="E106" s="47">
        <f>ROUND((O!I133),0)</f>
        <v>14830</v>
      </c>
      <c r="F106" s="47"/>
      <c r="G106" s="5"/>
      <c r="H106" s="5"/>
      <c r="I106" s="5"/>
      <c r="J106" s="5"/>
      <c r="K106" s="5"/>
      <c r="L106" s="5"/>
    </row>
    <row r="107" spans="1:12">
      <c r="A107" s="46" t="s">
        <v>317</v>
      </c>
      <c r="B107" s="4"/>
      <c r="C107" s="43" t="e">
        <f>ROUND((O!F136),0)</f>
        <v>#VALUE!</v>
      </c>
      <c r="D107" s="43"/>
      <c r="E107" s="47">
        <f>ROUND((O!I136),0)</f>
        <v>2008327</v>
      </c>
      <c r="F107" s="47"/>
      <c r="G107" s="5"/>
      <c r="H107" s="5"/>
      <c r="I107" s="5"/>
      <c r="J107" s="5"/>
      <c r="K107" s="5"/>
      <c r="L107" s="5"/>
    </row>
    <row r="108" spans="1:12">
      <c r="A108" s="46" t="s">
        <v>318</v>
      </c>
      <c r="B108" s="4"/>
      <c r="C108" s="43" t="e">
        <f>(O!F146+O!F149)</f>
        <v>#VALUE!</v>
      </c>
      <c r="D108" s="43"/>
      <c r="E108" s="47">
        <f>(O!I146+O!I148)</f>
        <v>1604029</v>
      </c>
      <c r="F108" s="47"/>
      <c r="G108" s="5"/>
      <c r="H108" s="5"/>
      <c r="I108" s="5"/>
      <c r="J108" s="5"/>
      <c r="K108" s="5"/>
      <c r="L108" s="5"/>
    </row>
    <row r="109" spans="1:12">
      <c r="A109" s="46" t="s">
        <v>319</v>
      </c>
      <c r="B109" s="4"/>
      <c r="C109" s="43" t="e">
        <f>(O!F169)</f>
        <v>#VALUE!</v>
      </c>
      <c r="D109" s="43"/>
      <c r="E109" s="47">
        <f>(O!I169)</f>
        <v>3859416</v>
      </c>
      <c r="F109" s="47"/>
      <c r="G109" s="5"/>
      <c r="H109" s="5"/>
      <c r="I109" s="5"/>
      <c r="J109" s="5"/>
      <c r="K109" s="5"/>
      <c r="L109" s="5"/>
    </row>
    <row r="110" spans="1:12">
      <c r="A110" s="46" t="s">
        <v>320</v>
      </c>
      <c r="B110" s="4"/>
      <c r="C110" s="43" t="e">
        <f>(O!F174)</f>
        <v>#VALUE!</v>
      </c>
      <c r="D110" s="43"/>
      <c r="E110" s="47">
        <f>(O!I174)</f>
        <v>992338</v>
      </c>
      <c r="F110" s="47"/>
      <c r="G110" s="5"/>
      <c r="H110" s="5"/>
      <c r="I110" s="5"/>
      <c r="J110" s="5"/>
      <c r="K110" s="5"/>
      <c r="L110" s="5"/>
    </row>
    <row r="111" spans="1:12">
      <c r="A111" s="46" t="s">
        <v>321</v>
      </c>
      <c r="B111" s="4"/>
      <c r="C111" s="43" t="e">
        <f>(O!F175)</f>
        <v>#VALUE!</v>
      </c>
      <c r="D111" s="43"/>
      <c r="E111" s="47">
        <f>(O!I175)</f>
        <v>65127</v>
      </c>
      <c r="F111" s="47"/>
      <c r="G111" s="5"/>
      <c r="H111" s="5"/>
      <c r="I111" s="5"/>
      <c r="J111" s="5"/>
      <c r="K111" s="5"/>
      <c r="L111" s="5"/>
    </row>
    <row r="112" spans="1:12">
      <c r="A112" s="46" t="s">
        <v>322</v>
      </c>
      <c r="B112" s="4"/>
      <c r="C112" s="43" t="e">
        <f>ROUND((O!F202),0)</f>
        <v>#VALUE!</v>
      </c>
      <c r="D112" s="43"/>
      <c r="E112" s="47">
        <f>ROUND((O!I202),0)</f>
        <v>2318332</v>
      </c>
      <c r="F112" s="47"/>
      <c r="G112" s="5"/>
      <c r="H112" s="5"/>
      <c r="I112" s="5"/>
      <c r="J112" s="5"/>
      <c r="K112" s="5"/>
      <c r="L112" s="5"/>
    </row>
    <row r="113" spans="1:12">
      <c r="A113" s="5"/>
      <c r="B113" s="4"/>
      <c r="C113" s="85" t="e">
        <f>ROUND(SUM(C106:C112),0)</f>
        <v>#VALUE!</v>
      </c>
      <c r="D113" s="43"/>
      <c r="E113" s="53">
        <f>ROUND(SUM(E106:E112),0)</f>
        <v>10862399</v>
      </c>
      <c r="F113" s="47"/>
      <c r="G113" s="5"/>
      <c r="H113" s="5"/>
      <c r="I113" s="5"/>
      <c r="J113" s="5"/>
      <c r="K113" s="5"/>
      <c r="L113" s="5"/>
    </row>
    <row r="114" spans="1:12">
      <c r="A114" s="5"/>
      <c r="B114" s="4"/>
      <c r="C114" s="43"/>
      <c r="D114" s="43"/>
      <c r="E114" s="47"/>
      <c r="F114" s="47"/>
      <c r="G114" s="5"/>
      <c r="H114" s="5"/>
      <c r="I114" s="5"/>
      <c r="J114" s="5"/>
      <c r="K114" s="5"/>
      <c r="L114" s="5"/>
    </row>
    <row r="115" spans="1:12" ht="15.75">
      <c r="A115" s="90" t="s">
        <v>323</v>
      </c>
      <c r="B115" s="91" t="s">
        <v>324</v>
      </c>
      <c r="C115" s="43"/>
      <c r="D115" s="43"/>
      <c r="E115" s="47"/>
      <c r="F115" s="47"/>
      <c r="G115" s="5"/>
      <c r="H115" s="5"/>
      <c r="I115" s="5"/>
      <c r="J115" s="5"/>
      <c r="K115" s="5"/>
      <c r="L115" s="5"/>
    </row>
    <row r="116" spans="1:12" ht="15.75">
      <c r="A116" s="90" t="s">
        <v>325</v>
      </c>
      <c r="B116" s="4"/>
      <c r="C116" s="43"/>
      <c r="D116" s="43"/>
      <c r="E116" s="47"/>
      <c r="F116" s="47"/>
      <c r="G116" s="5"/>
      <c r="H116" s="5"/>
      <c r="I116" s="5"/>
      <c r="J116" s="5"/>
      <c r="K116" s="5"/>
      <c r="L116" s="5"/>
    </row>
    <row r="117" spans="1:12">
      <c r="A117" s="46" t="s">
        <v>279</v>
      </c>
      <c r="B117" s="4"/>
      <c r="C117" s="43" t="e">
        <f>ROUND((O!F255),0)</f>
        <v>#VALUE!</v>
      </c>
      <c r="D117" s="43"/>
      <c r="E117" s="47">
        <f>ROUND((O!I255),0)</f>
        <v>4396656</v>
      </c>
      <c r="F117" s="47"/>
      <c r="G117" s="5"/>
      <c r="H117" s="5"/>
      <c r="I117" s="5"/>
      <c r="J117" s="5"/>
      <c r="K117" s="5"/>
      <c r="L117" s="5"/>
    </row>
    <row r="118" spans="1:12">
      <c r="A118" s="46"/>
      <c r="B118" s="4"/>
      <c r="C118" s="43"/>
      <c r="D118" s="43"/>
      <c r="E118" s="47"/>
      <c r="F118" s="47"/>
      <c r="G118" s="5"/>
      <c r="H118" s="5"/>
      <c r="I118" s="5"/>
      <c r="J118" s="5"/>
      <c r="K118" s="5"/>
      <c r="L118" s="5"/>
    </row>
    <row r="119" spans="1:12">
      <c r="A119" s="46" t="s">
        <v>280</v>
      </c>
      <c r="B119" s="4"/>
      <c r="C119" s="43" t="e">
        <f>ROUND((O!F265),0)</f>
        <v>#VALUE!</v>
      </c>
      <c r="D119" s="43"/>
      <c r="E119" s="47">
        <f>ROUND((O!I265),0)</f>
        <v>2772833</v>
      </c>
      <c r="F119" s="47"/>
      <c r="G119" s="5"/>
      <c r="H119" s="5"/>
      <c r="I119" s="5"/>
      <c r="J119" s="5"/>
      <c r="K119" s="5"/>
      <c r="L119" s="5"/>
    </row>
    <row r="120" spans="1:12">
      <c r="A120" s="5"/>
      <c r="B120" s="4"/>
      <c r="C120" s="85" t="e">
        <f>ROUND(SUM(C117:C119),0)</f>
        <v>#VALUE!</v>
      </c>
      <c r="D120" s="43"/>
      <c r="E120" s="53">
        <f>ROUND(SUM(E117:E119),0)</f>
        <v>7169489</v>
      </c>
      <c r="F120" s="47"/>
      <c r="G120" s="5"/>
      <c r="H120" s="5"/>
      <c r="I120" s="5"/>
      <c r="J120" s="5"/>
      <c r="K120" s="5"/>
      <c r="L120" s="5"/>
    </row>
    <row r="121" spans="1:12">
      <c r="A121" s="5"/>
      <c r="B121" s="4"/>
      <c r="C121" s="43"/>
      <c r="D121" s="43"/>
      <c r="E121" s="47"/>
      <c r="F121" s="47"/>
      <c r="G121" s="5"/>
      <c r="H121" s="5"/>
      <c r="I121" s="5"/>
      <c r="J121" s="5"/>
      <c r="K121" s="5"/>
      <c r="L121" s="5"/>
    </row>
    <row r="122" spans="1:12" ht="15.75">
      <c r="A122" s="28" t="s">
        <v>281</v>
      </c>
      <c r="B122" s="4"/>
      <c r="C122" s="43"/>
      <c r="D122" s="43" t="e">
        <f>ROUND(+C113-C120,0)</f>
        <v>#VALUE!</v>
      </c>
      <c r="E122" s="47"/>
      <c r="F122" s="47">
        <f>E113-E120</f>
        <v>3692910</v>
      </c>
      <c r="G122" s="5"/>
      <c r="H122" s="5"/>
      <c r="I122" s="5"/>
      <c r="J122" s="5"/>
      <c r="K122" s="5"/>
      <c r="L122" s="5"/>
    </row>
    <row r="123" spans="1:12" ht="8.1" customHeight="1">
      <c r="A123" s="5"/>
      <c r="B123" s="4"/>
      <c r="C123" s="43"/>
      <c r="D123" s="56"/>
      <c r="E123" s="47"/>
      <c r="F123" s="48"/>
      <c r="G123" s="5"/>
      <c r="H123" s="5"/>
      <c r="I123" s="5"/>
      <c r="J123" s="5"/>
      <c r="K123" s="5"/>
      <c r="L123" s="5"/>
    </row>
    <row r="124" spans="1:12" ht="15.75">
      <c r="A124" s="51" t="s">
        <v>288</v>
      </c>
      <c r="B124" s="82"/>
      <c r="C124" s="43"/>
      <c r="D124" s="51" t="e">
        <f>SUM(D100:D122)</f>
        <v>#VALUE!</v>
      </c>
      <c r="E124" s="92"/>
      <c r="F124" s="92" t="e">
        <f>SUM(F100:F122)</f>
        <v>#VALUE!</v>
      </c>
      <c r="G124" s="5"/>
      <c r="H124" s="5"/>
      <c r="I124" s="5"/>
      <c r="J124" s="5"/>
      <c r="K124" s="5"/>
      <c r="L124" s="5"/>
    </row>
    <row r="125" spans="1:12" ht="8.1" customHeight="1">
      <c r="A125" s="5"/>
      <c r="B125" s="4"/>
      <c r="C125" s="43"/>
      <c r="D125" s="43"/>
      <c r="E125" s="47"/>
      <c r="F125" s="47"/>
      <c r="G125" s="5"/>
      <c r="H125" s="5"/>
      <c r="I125" s="5"/>
      <c r="J125" s="5"/>
      <c r="K125" s="5"/>
      <c r="L125" s="5"/>
    </row>
    <row r="126" spans="1:12">
      <c r="A126" s="5"/>
      <c r="B126" s="4"/>
      <c r="C126" s="43"/>
      <c r="D126" s="61"/>
      <c r="E126" s="5"/>
      <c r="F126" s="6"/>
      <c r="G126" s="5"/>
      <c r="H126" s="5"/>
      <c r="I126" s="5"/>
      <c r="J126" s="5"/>
      <c r="K126" s="5"/>
      <c r="L126" s="5"/>
    </row>
    <row r="127" spans="1:12" ht="15.75">
      <c r="A127" s="93" t="s">
        <v>282</v>
      </c>
      <c r="B127" s="64" t="s">
        <v>389</v>
      </c>
      <c r="C127" s="43"/>
      <c r="D127" s="5"/>
      <c r="E127" s="5"/>
      <c r="F127" s="5"/>
      <c r="G127" s="5"/>
      <c r="H127" s="5"/>
      <c r="I127" s="5"/>
      <c r="J127" s="5"/>
      <c r="K127" s="5"/>
      <c r="L127" s="5"/>
    </row>
    <row r="128" spans="1:12" ht="15.75">
      <c r="A128" s="93" t="s">
        <v>392</v>
      </c>
      <c r="B128" s="63"/>
      <c r="C128" s="43"/>
      <c r="D128" s="5"/>
      <c r="E128" s="5"/>
      <c r="F128" s="5"/>
      <c r="G128" s="5"/>
      <c r="H128" s="5"/>
      <c r="I128" s="5"/>
      <c r="J128" s="5"/>
      <c r="K128" s="5"/>
      <c r="L128" s="5"/>
    </row>
    <row r="129" spans="1:12">
      <c r="A129" s="5"/>
      <c r="B129" s="4"/>
      <c r="C129" s="5"/>
      <c r="D129" s="5"/>
      <c r="E129" s="5"/>
      <c r="F129" s="5"/>
      <c r="G129" s="5"/>
      <c r="H129" s="5"/>
      <c r="I129" s="5"/>
      <c r="J129" s="5"/>
      <c r="K129" s="5"/>
      <c r="L129" s="5"/>
    </row>
    <row r="130" spans="1:12" ht="15.75">
      <c r="A130" s="94" t="s">
        <v>387</v>
      </c>
      <c r="B130" s="64" t="s">
        <v>391</v>
      </c>
      <c r="C130" s="5"/>
      <c r="D130" s="5"/>
      <c r="E130" s="5"/>
      <c r="F130" s="5"/>
      <c r="G130" s="5"/>
      <c r="H130" s="5"/>
      <c r="I130" s="5"/>
      <c r="J130" s="5"/>
      <c r="K130" s="5"/>
      <c r="L130" s="5"/>
    </row>
    <row r="131" spans="1:12" ht="15.75">
      <c r="A131" s="95" t="s">
        <v>388</v>
      </c>
      <c r="B131" s="4"/>
      <c r="C131" s="5"/>
      <c r="D131" s="5"/>
      <c r="E131" s="5"/>
      <c r="F131" s="5"/>
      <c r="G131" s="5"/>
      <c r="H131" s="5"/>
      <c r="I131" s="5"/>
      <c r="J131" s="5"/>
      <c r="K131" s="5"/>
      <c r="L131" s="5"/>
    </row>
    <row r="132" spans="1:12">
      <c r="A132" s="67" t="s">
        <v>380</v>
      </c>
      <c r="B132" s="67" t="s">
        <v>381</v>
      </c>
      <c r="C132" s="67"/>
      <c r="D132" s="67" t="s">
        <v>382</v>
      </c>
      <c r="E132" s="67" t="s">
        <v>383</v>
      </c>
      <c r="F132" s="67"/>
      <c r="G132" s="68"/>
      <c r="H132" s="5"/>
      <c r="I132" s="5"/>
      <c r="J132" s="5"/>
      <c r="K132" s="5"/>
      <c r="L132" s="5"/>
    </row>
    <row r="133" spans="1:12">
      <c r="A133" s="67" t="s">
        <v>393</v>
      </c>
      <c r="B133" s="67" t="s">
        <v>384</v>
      </c>
      <c r="C133" s="67"/>
      <c r="D133" s="67" t="s">
        <v>74</v>
      </c>
      <c r="E133" s="67" t="s">
        <v>394</v>
      </c>
      <c r="F133" s="67"/>
      <c r="G133" s="68"/>
      <c r="H133" s="5"/>
      <c r="I133" s="5"/>
      <c r="J133" s="5"/>
      <c r="K133" s="5"/>
      <c r="L133" s="5"/>
    </row>
    <row r="134" spans="1:12">
      <c r="A134" s="7"/>
      <c r="B134" s="32"/>
      <c r="C134" s="7"/>
      <c r="D134" s="7"/>
      <c r="E134" s="7"/>
      <c r="F134" s="7"/>
      <c r="G134" s="5"/>
      <c r="H134" s="5"/>
      <c r="I134" s="5"/>
      <c r="J134" s="5"/>
      <c r="K134" s="5"/>
      <c r="L134" s="5"/>
    </row>
    <row r="135" spans="1:12">
      <c r="A135" s="5"/>
      <c r="B135" s="4"/>
      <c r="C135" s="5"/>
      <c r="D135" s="5"/>
      <c r="E135" s="5"/>
      <c r="F135" s="5"/>
      <c r="G135" s="5"/>
      <c r="H135" s="5"/>
      <c r="I135" s="5"/>
      <c r="J135" s="5"/>
      <c r="K135" s="5"/>
      <c r="L135" s="5"/>
    </row>
    <row r="136" spans="1:12">
      <c r="A136" s="5"/>
      <c r="B136" s="4"/>
      <c r="C136" s="11" t="s">
        <v>395</v>
      </c>
      <c r="D136" s="11"/>
      <c r="E136" s="5"/>
      <c r="F136" s="5"/>
      <c r="G136" s="5"/>
      <c r="H136" s="5"/>
      <c r="I136" s="5"/>
      <c r="J136" s="5"/>
      <c r="K136" s="5"/>
      <c r="L136" s="5"/>
    </row>
    <row r="137" spans="1:12" ht="15.75">
      <c r="A137" s="5"/>
      <c r="B137" s="4"/>
      <c r="C137" s="10" t="s">
        <v>75</v>
      </c>
      <c r="D137" s="10"/>
      <c r="E137" s="5"/>
      <c r="F137" s="5"/>
      <c r="G137" s="5"/>
      <c r="H137" s="5"/>
      <c r="I137" s="5"/>
      <c r="J137" s="5"/>
      <c r="K137" s="5"/>
      <c r="L137" s="5"/>
    </row>
    <row r="138" spans="1:12" ht="15.75">
      <c r="A138" s="5"/>
      <c r="B138" s="4"/>
      <c r="C138" s="10" t="s">
        <v>396</v>
      </c>
      <c r="D138" s="10"/>
      <c r="E138" s="5"/>
      <c r="F138" s="5"/>
      <c r="G138" s="5"/>
      <c r="H138" s="5"/>
      <c r="I138" s="5"/>
      <c r="J138" s="5"/>
      <c r="K138" s="5"/>
      <c r="L138" s="5"/>
    </row>
    <row r="139" spans="1:12" ht="15.75">
      <c r="A139" s="5"/>
      <c r="B139" s="4"/>
      <c r="C139" s="10"/>
      <c r="D139" s="10"/>
      <c r="E139" s="5"/>
      <c r="F139" s="5"/>
      <c r="G139" s="5"/>
      <c r="H139" s="5"/>
      <c r="I139" s="5"/>
      <c r="J139" s="5"/>
      <c r="K139" s="5"/>
      <c r="L139" s="5"/>
    </row>
    <row r="140" spans="1:12" ht="15.75">
      <c r="A140" s="5"/>
      <c r="B140" s="4"/>
      <c r="C140" s="10"/>
      <c r="D140" s="10"/>
      <c r="E140" s="5"/>
      <c r="F140" s="5"/>
      <c r="G140" s="5"/>
      <c r="H140" s="5"/>
      <c r="I140" s="5"/>
      <c r="J140" s="5"/>
      <c r="K140" s="5"/>
      <c r="L140" s="5"/>
    </row>
    <row r="141" spans="1:12" ht="15.75">
      <c r="A141" s="5"/>
      <c r="B141" s="4"/>
      <c r="C141" s="10" t="s">
        <v>397</v>
      </c>
      <c r="D141" s="10"/>
      <c r="E141" s="5"/>
      <c r="F141" s="5"/>
      <c r="G141" s="5"/>
      <c r="H141" s="5"/>
      <c r="I141" s="5"/>
      <c r="J141" s="5"/>
      <c r="K141" s="5"/>
      <c r="L141" s="5"/>
    </row>
    <row r="142" spans="1:12" ht="15.75">
      <c r="A142" s="5"/>
      <c r="B142" s="4"/>
      <c r="C142" s="10" t="s">
        <v>398</v>
      </c>
      <c r="D142" s="10"/>
      <c r="E142" s="5"/>
      <c r="F142" s="5"/>
      <c r="G142" s="5"/>
      <c r="H142" s="5"/>
      <c r="I142" s="5"/>
      <c r="J142" s="5"/>
      <c r="K142" s="5"/>
      <c r="L142" s="5"/>
    </row>
    <row r="143" spans="1:12">
      <c r="A143" s="5" t="s">
        <v>399</v>
      </c>
      <c r="B143" s="4"/>
      <c r="C143" s="5"/>
      <c r="D143" s="5"/>
      <c r="E143" s="5"/>
      <c r="F143" s="5"/>
      <c r="G143" s="5"/>
      <c r="H143" s="5"/>
      <c r="I143" s="5"/>
      <c r="J143" s="5"/>
      <c r="K143" s="5"/>
      <c r="L143" s="5"/>
    </row>
    <row r="144" spans="1:12" ht="15.75">
      <c r="A144" s="5" t="s">
        <v>76</v>
      </c>
      <c r="B144" s="4"/>
      <c r="C144" s="10"/>
      <c r="D144" s="11"/>
      <c r="E144" s="5"/>
      <c r="F144" s="5"/>
      <c r="G144" s="5"/>
      <c r="H144" s="5"/>
      <c r="I144" s="5"/>
      <c r="J144" s="5"/>
      <c r="K144" s="5"/>
      <c r="L144" s="5"/>
    </row>
    <row r="145" spans="1:12">
      <c r="A145" s="5"/>
      <c r="B145" s="4"/>
      <c r="C145" s="5"/>
      <c r="D145" s="5"/>
      <c r="E145" s="5"/>
      <c r="F145" s="5"/>
      <c r="G145" s="5"/>
      <c r="H145" s="5"/>
      <c r="I145" s="5"/>
      <c r="J145" s="5"/>
      <c r="K145" s="5"/>
      <c r="L145" s="5"/>
    </row>
    <row r="146" spans="1:12">
      <c r="A146" s="5"/>
      <c r="B146" s="4"/>
      <c r="C146" s="5"/>
      <c r="D146" s="5" t="e">
        <f>D92-D124</f>
        <v>#VALUE!</v>
      </c>
      <c r="E146" s="5"/>
      <c r="F146" s="5" t="e">
        <f>F92-F124</f>
        <v>#VALUE!</v>
      </c>
      <c r="G146" s="5"/>
      <c r="H146" s="5"/>
      <c r="I146" s="5"/>
      <c r="J146" s="5"/>
      <c r="K146" s="5"/>
      <c r="L146"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2" manualBreakCount="2">
    <brk id="72" max="65535" man="1"/>
    <brk id="144" max="65535" man="1"/>
  </rowBreaks>
</worksheet>
</file>

<file path=xl/worksheets/sheet15.xml><?xml version="1.0" encoding="utf-8"?>
<worksheet xmlns="http://schemas.openxmlformats.org/spreadsheetml/2006/main" xmlns:r="http://schemas.openxmlformats.org/officeDocument/2006/relationships">
  <sheetPr codeName="Sheet15"/>
  <dimension ref="A1:W553"/>
  <sheetViews>
    <sheetView showOutlineSymbols="0" zoomScale="87" workbookViewId="0">
      <selection activeCell="N394" sqref="N394"/>
    </sheetView>
  </sheetViews>
  <sheetFormatPr defaultColWidth="9.6640625" defaultRowHeight="15"/>
  <cols>
    <col min="1" max="2" width="9.6640625" style="9"/>
    <col min="3" max="3" width="11.6640625" style="9" customWidth="1"/>
    <col min="4" max="4" width="15.6640625" style="9" customWidth="1"/>
    <col min="5" max="5" width="11.6640625" style="9" customWidth="1"/>
    <col min="6" max="6" width="18.6640625" style="9" customWidth="1"/>
    <col min="7" max="7" width="9.6640625" style="9"/>
    <col min="8" max="8" width="10.6640625" style="9" customWidth="1"/>
    <col min="9" max="10" width="9.6640625" style="9"/>
    <col min="11" max="11" width="14.6640625" style="9" customWidth="1"/>
    <col min="12" max="12" width="13.6640625" style="9" customWidth="1"/>
    <col min="13" max="13" width="9.6640625" style="9"/>
    <col min="14" max="15" width="14.6640625" style="9" customWidth="1"/>
    <col min="16" max="16" width="12.6640625" style="9" customWidth="1"/>
    <col min="17" max="17" width="13.6640625" style="9" customWidth="1"/>
    <col min="18" max="18" width="12.6640625" style="9" customWidth="1"/>
    <col min="19" max="19" width="13.6640625" style="9" customWidth="1"/>
    <col min="20" max="20" width="12.6640625" style="9" customWidth="1"/>
    <col min="21" max="21" width="13.6640625" style="9" customWidth="1"/>
    <col min="22" max="22" width="14.6640625" style="9" customWidth="1"/>
    <col min="23" max="16384" width="9.6640625" style="9"/>
  </cols>
  <sheetData>
    <row r="1" spans="1:21" ht="16.5">
      <c r="A1" s="96"/>
      <c r="B1" s="11"/>
      <c r="C1" s="11"/>
      <c r="D1" s="11"/>
      <c r="E1" s="11"/>
      <c r="F1" s="11"/>
      <c r="G1" s="11"/>
      <c r="H1" s="11"/>
      <c r="I1" s="11"/>
      <c r="J1" s="5"/>
      <c r="K1" s="5"/>
      <c r="L1" s="5"/>
      <c r="M1" s="5"/>
      <c r="N1" s="5"/>
      <c r="O1" s="5"/>
      <c r="P1" s="5"/>
      <c r="Q1" s="5"/>
      <c r="R1" s="5"/>
      <c r="S1" s="5"/>
      <c r="T1" s="5"/>
      <c r="U1" s="5"/>
    </row>
    <row r="2" spans="1:21" ht="24">
      <c r="A2" s="97" t="s">
        <v>77</v>
      </c>
      <c r="B2" s="98"/>
      <c r="C2" s="98"/>
      <c r="D2" s="98"/>
      <c r="E2" s="98"/>
      <c r="F2" s="98"/>
      <c r="G2" s="98"/>
      <c r="H2" s="98"/>
      <c r="I2" s="98"/>
      <c r="J2" s="5"/>
      <c r="K2" s="5"/>
      <c r="L2" s="5"/>
      <c r="M2" s="5"/>
      <c r="N2" s="5"/>
      <c r="O2" s="5"/>
      <c r="P2" s="5"/>
      <c r="Q2" s="5"/>
      <c r="R2" s="5"/>
      <c r="S2" s="5"/>
      <c r="T2" s="5"/>
      <c r="U2" s="5"/>
    </row>
    <row r="3" spans="1:21" ht="15.75">
      <c r="A3" s="5"/>
      <c r="B3" s="5"/>
      <c r="C3" s="5"/>
      <c r="D3" s="5"/>
      <c r="E3" s="5"/>
      <c r="F3" s="5"/>
      <c r="G3" s="5"/>
      <c r="H3" s="5"/>
      <c r="I3" s="37"/>
      <c r="J3" s="5"/>
      <c r="K3" s="5"/>
      <c r="L3" s="5"/>
      <c r="M3" s="5"/>
      <c r="N3" s="5"/>
      <c r="O3" s="5"/>
      <c r="P3" s="5"/>
      <c r="Q3" s="5"/>
      <c r="R3" s="5"/>
      <c r="S3" s="5"/>
      <c r="T3" s="5"/>
      <c r="U3" s="5"/>
    </row>
    <row r="4" spans="1:21">
      <c r="A4" s="5"/>
      <c r="B4" s="5"/>
      <c r="C4" s="5"/>
      <c r="D4" s="5"/>
      <c r="E4" s="5"/>
      <c r="F4" s="5"/>
      <c r="G4" s="5"/>
      <c r="H4" s="5"/>
      <c r="I4" s="5"/>
      <c r="J4" s="5"/>
      <c r="K4" s="5"/>
      <c r="L4" s="5"/>
      <c r="M4" s="5"/>
      <c r="N4" s="5"/>
      <c r="O4" s="5"/>
      <c r="P4" s="5"/>
      <c r="Q4" s="5"/>
      <c r="R4" s="5"/>
      <c r="S4" s="5"/>
      <c r="T4" s="5"/>
      <c r="U4" s="5"/>
    </row>
    <row r="5" spans="1:21">
      <c r="A5" s="6"/>
      <c r="B5" s="6"/>
      <c r="C5" s="6"/>
      <c r="D5" s="6"/>
      <c r="E5" s="99" t="e">
        <f>(#REF!)</f>
        <v>#REF!</v>
      </c>
      <c r="F5" s="12"/>
      <c r="G5" s="100"/>
      <c r="H5" s="12" t="e">
        <f>(#REF!)</f>
        <v>#REF!</v>
      </c>
      <c r="I5" s="13"/>
      <c r="J5" s="5"/>
      <c r="K5" s="5"/>
      <c r="L5" s="5"/>
      <c r="M5" s="5"/>
      <c r="N5" s="5"/>
      <c r="O5" s="5"/>
      <c r="P5" s="5"/>
      <c r="Q5" s="5"/>
      <c r="R5" s="5"/>
      <c r="S5" s="5"/>
      <c r="T5" s="5"/>
      <c r="U5" s="5"/>
    </row>
    <row r="6" spans="1:21">
      <c r="A6" s="5"/>
      <c r="B6" s="5"/>
      <c r="C6" s="5"/>
      <c r="D6" s="5"/>
      <c r="E6" s="101" t="s">
        <v>244</v>
      </c>
      <c r="F6" s="11"/>
      <c r="G6" s="19"/>
      <c r="H6" s="30" t="s">
        <v>244</v>
      </c>
      <c r="I6" s="11"/>
      <c r="J6" s="5"/>
      <c r="K6" s="5"/>
      <c r="L6" s="5"/>
      <c r="M6" s="5"/>
      <c r="N6" s="5"/>
      <c r="O6" s="5"/>
      <c r="P6" s="5"/>
      <c r="Q6" s="5"/>
      <c r="R6" s="5"/>
      <c r="S6" s="5"/>
      <c r="T6" s="5"/>
      <c r="U6" s="5"/>
    </row>
    <row r="7" spans="1:21">
      <c r="A7" s="6"/>
      <c r="B7" s="6"/>
      <c r="C7" s="6"/>
      <c r="D7" s="6"/>
      <c r="E7" s="6"/>
      <c r="F7" s="42"/>
      <c r="G7" s="42"/>
      <c r="H7" s="6"/>
      <c r="I7" s="6"/>
      <c r="J7" s="5"/>
      <c r="K7" s="5" t="s">
        <v>568</v>
      </c>
      <c r="L7" s="5"/>
      <c r="M7" s="5"/>
      <c r="N7" s="5"/>
      <c r="O7" s="5"/>
      <c r="P7" s="5"/>
      <c r="Q7" s="5"/>
      <c r="R7" s="5"/>
      <c r="S7" s="5"/>
      <c r="T7" s="5"/>
      <c r="U7" s="5"/>
    </row>
    <row r="8" spans="1:21" ht="18">
      <c r="A8" s="34" t="s">
        <v>300</v>
      </c>
      <c r="B8" s="5"/>
      <c r="C8" s="5"/>
      <c r="D8" s="5"/>
      <c r="E8" s="5"/>
      <c r="F8" s="43"/>
      <c r="G8" s="43"/>
      <c r="H8" s="5"/>
      <c r="I8" s="5"/>
      <c r="J8" s="9" t="s">
        <v>123</v>
      </c>
      <c r="K8" s="9" t="s">
        <v>569</v>
      </c>
      <c r="L8" s="5"/>
      <c r="M8" s="5"/>
      <c r="N8" s="5"/>
      <c r="O8" s="5"/>
      <c r="P8" s="5"/>
      <c r="Q8" s="5"/>
      <c r="R8" s="5"/>
      <c r="S8" s="5"/>
      <c r="T8" s="5"/>
      <c r="U8" s="5"/>
    </row>
    <row r="9" spans="1:21">
      <c r="A9" s="5"/>
      <c r="B9" s="5"/>
      <c r="C9" s="5"/>
      <c r="D9" s="5"/>
      <c r="E9" s="5"/>
      <c r="F9" s="43"/>
      <c r="G9" s="43"/>
      <c r="H9" s="5"/>
      <c r="I9" s="5"/>
      <c r="J9" s="5" t="s">
        <v>124</v>
      </c>
      <c r="K9" s="5" t="s">
        <v>570</v>
      </c>
      <c r="L9" s="5"/>
      <c r="M9" s="5"/>
      <c r="N9" s="5"/>
      <c r="O9" s="5"/>
      <c r="P9" s="5"/>
      <c r="Q9" s="5"/>
      <c r="R9" s="5"/>
      <c r="S9" s="5"/>
      <c r="T9" s="5"/>
      <c r="U9" s="5"/>
    </row>
    <row r="10" spans="1:21" ht="15.75">
      <c r="A10" s="28" t="s">
        <v>78</v>
      </c>
      <c r="B10" s="5"/>
      <c r="C10" s="5"/>
      <c r="D10" s="5"/>
      <c r="E10" s="5"/>
      <c r="F10" s="43"/>
      <c r="G10" s="43"/>
      <c r="H10" s="5"/>
      <c r="I10" s="5"/>
      <c r="J10" s="5" t="s">
        <v>125</v>
      </c>
      <c r="K10" s="5" t="s">
        <v>572</v>
      </c>
      <c r="L10" s="5"/>
      <c r="M10" s="5"/>
      <c r="N10" s="5"/>
      <c r="O10" s="5"/>
      <c r="P10" s="5"/>
      <c r="Q10" s="5"/>
      <c r="R10" s="5"/>
      <c r="S10" s="5"/>
      <c r="T10" s="5"/>
      <c r="U10" s="5"/>
    </row>
    <row r="11" spans="1:21">
      <c r="A11" s="5" t="s">
        <v>245</v>
      </c>
      <c r="B11" s="5"/>
      <c r="C11" s="5"/>
      <c r="D11" s="5"/>
      <c r="E11" s="5" t="s">
        <v>295</v>
      </c>
      <c r="F11" s="43">
        <f>IF(OR(N!$A$1="HO",N!$A$1="COM"),(1000000),0)</f>
        <v>0</v>
      </c>
      <c r="G11" s="5"/>
      <c r="H11" s="5"/>
      <c r="I11" s="5">
        <v>1000000</v>
      </c>
      <c r="J11" s="5" t="s">
        <v>126</v>
      </c>
      <c r="K11" s="5" t="s">
        <v>573</v>
      </c>
      <c r="L11" s="5"/>
      <c r="M11" s="5"/>
      <c r="N11" s="5"/>
      <c r="O11" s="5"/>
      <c r="P11" s="5"/>
      <c r="Q11" s="5"/>
      <c r="R11" s="5"/>
      <c r="S11" s="5"/>
      <c r="T11" s="5"/>
      <c r="U11" s="5"/>
    </row>
    <row r="12" spans="1:21">
      <c r="A12" s="5" t="s">
        <v>79</v>
      </c>
      <c r="B12" s="5"/>
      <c r="C12" s="5"/>
      <c r="D12" s="5"/>
      <c r="E12" s="5"/>
      <c r="F12" s="85"/>
      <c r="G12" s="5"/>
      <c r="H12" s="5"/>
      <c r="I12" s="21"/>
      <c r="J12" s="5" t="s">
        <v>127</v>
      </c>
      <c r="K12" s="5" t="s">
        <v>574</v>
      </c>
      <c r="L12" s="5"/>
      <c r="M12" s="5"/>
      <c r="N12" s="5"/>
      <c r="O12" s="5"/>
      <c r="P12" s="5"/>
      <c r="Q12" s="5"/>
      <c r="R12" s="5"/>
      <c r="S12" s="5"/>
      <c r="T12" s="5"/>
      <c r="U12" s="5"/>
    </row>
    <row r="13" spans="1:21">
      <c r="A13" s="5"/>
      <c r="B13" s="5"/>
      <c r="C13" s="5"/>
      <c r="D13" s="5"/>
      <c r="E13" s="5"/>
      <c r="F13" s="43"/>
      <c r="G13" s="5"/>
      <c r="H13" s="5"/>
      <c r="I13" s="5"/>
      <c r="J13" s="5" t="s">
        <v>128</v>
      </c>
      <c r="K13" s="5" t="s">
        <v>575</v>
      </c>
      <c r="L13" s="5"/>
      <c r="M13" s="5"/>
      <c r="N13" s="5"/>
      <c r="O13" s="5"/>
      <c r="P13" s="5"/>
      <c r="Q13" s="5"/>
      <c r="R13" s="5"/>
      <c r="S13" s="5"/>
      <c r="T13" s="5"/>
      <c r="U13" s="5"/>
    </row>
    <row r="14" spans="1:21" ht="15.75">
      <c r="A14" s="28" t="s">
        <v>12</v>
      </c>
      <c r="B14" s="5"/>
      <c r="C14" s="5"/>
      <c r="D14" s="5"/>
      <c r="E14" s="5"/>
      <c r="F14" s="43"/>
      <c r="G14" s="5"/>
      <c r="H14" s="5"/>
      <c r="I14" s="5"/>
      <c r="J14" s="5" t="s">
        <v>129</v>
      </c>
      <c r="K14" s="5" t="s">
        <v>576</v>
      </c>
      <c r="L14" s="5"/>
      <c r="M14" s="5"/>
      <c r="N14" s="5"/>
      <c r="O14" s="5"/>
      <c r="P14" s="5"/>
      <c r="Q14" s="5"/>
      <c r="R14" s="5"/>
      <c r="S14" s="5"/>
      <c r="T14" s="5"/>
      <c r="U14" s="5"/>
    </row>
    <row r="15" spans="1:21">
      <c r="A15" s="5" t="s">
        <v>487</v>
      </c>
      <c r="B15" s="5"/>
      <c r="C15" s="5"/>
      <c r="D15" s="5"/>
      <c r="E15" s="5"/>
      <c r="F15" s="43">
        <f>IF(OR(N!$A$1="HO",N!$A$1="COM"),(187200*2+187589),0)</f>
        <v>0</v>
      </c>
      <c r="G15" s="5"/>
      <c r="H15" s="5"/>
      <c r="I15" s="5">
        <v>561989</v>
      </c>
      <c r="J15" s="5" t="s">
        <v>130</v>
      </c>
      <c r="K15" s="5" t="s">
        <v>577</v>
      </c>
      <c r="L15" s="5"/>
      <c r="M15" s="5"/>
      <c r="N15" s="5"/>
      <c r="O15" s="5"/>
      <c r="P15" s="5"/>
      <c r="Q15" s="5"/>
      <c r="R15" s="5"/>
      <c r="S15" s="5"/>
      <c r="T15" s="5"/>
      <c r="U15" s="5"/>
    </row>
    <row r="16" spans="1:21">
      <c r="A16" s="5"/>
      <c r="B16" s="5"/>
      <c r="C16" s="5"/>
      <c r="D16" s="5"/>
      <c r="E16" s="5"/>
      <c r="F16" s="85"/>
      <c r="G16" s="5"/>
      <c r="H16" s="5"/>
      <c r="I16" s="21"/>
      <c r="J16" s="5"/>
      <c r="K16" s="5"/>
      <c r="L16" s="5"/>
      <c r="M16" s="5"/>
      <c r="N16" s="5"/>
      <c r="O16" s="5"/>
      <c r="P16" s="5"/>
      <c r="Q16" s="5"/>
      <c r="R16" s="5"/>
      <c r="S16" s="5"/>
      <c r="T16" s="5"/>
      <c r="U16" s="5"/>
    </row>
    <row r="17" spans="1:21">
      <c r="A17" s="5"/>
      <c r="B17" s="5"/>
      <c r="C17" s="5"/>
      <c r="D17" s="5"/>
      <c r="E17" s="5"/>
      <c r="F17" s="43"/>
      <c r="G17" s="5"/>
      <c r="H17" s="5"/>
      <c r="I17" s="5"/>
      <c r="J17" s="5"/>
      <c r="K17" s="5"/>
      <c r="L17" s="5"/>
      <c r="M17" s="5"/>
      <c r="N17" s="5"/>
      <c r="O17" s="5"/>
      <c r="P17" s="5"/>
      <c r="Q17" s="5"/>
      <c r="R17" s="5"/>
      <c r="S17" s="5"/>
      <c r="T17" s="5"/>
      <c r="U17" s="5"/>
    </row>
    <row r="18" spans="1:21" ht="15.75">
      <c r="A18" s="28" t="s">
        <v>13</v>
      </c>
      <c r="B18" s="5"/>
      <c r="C18" s="5"/>
      <c r="D18" s="5"/>
      <c r="E18" s="5"/>
      <c r="F18" s="43"/>
      <c r="G18" s="43"/>
      <c r="H18" s="5"/>
      <c r="I18" s="5"/>
      <c r="J18" s="5"/>
      <c r="K18" s="5"/>
      <c r="L18" s="5"/>
      <c r="M18" s="5"/>
      <c r="N18" s="5"/>
      <c r="O18" s="5"/>
      <c r="P18" s="5"/>
      <c r="Q18" s="5"/>
      <c r="R18" s="5"/>
      <c r="S18" s="5"/>
      <c r="T18" s="5"/>
      <c r="U18" s="5"/>
    </row>
    <row r="19" spans="1:21">
      <c r="A19" s="5" t="s">
        <v>488</v>
      </c>
      <c r="B19" s="5"/>
      <c r="C19" s="5"/>
      <c r="D19" s="5"/>
      <c r="E19" s="43" t="e">
        <f>(P!E99)/1000</f>
        <v>#VALUE!</v>
      </c>
      <c r="F19" s="5"/>
      <c r="G19" s="5"/>
      <c r="H19" s="5">
        <v>561574</v>
      </c>
      <c r="I19" s="5"/>
      <c r="J19" s="5"/>
      <c r="K19" s="5"/>
      <c r="L19" s="5"/>
      <c r="M19" s="5"/>
      <c r="N19" s="5"/>
      <c r="O19" s="5"/>
      <c r="P19" s="5"/>
      <c r="Q19" s="5"/>
      <c r="R19" s="5"/>
      <c r="S19" s="5"/>
      <c r="T19" s="5"/>
      <c r="U19" s="5"/>
    </row>
    <row r="20" spans="1:21">
      <c r="A20" s="5" t="s">
        <v>422</v>
      </c>
      <c r="B20" s="5"/>
      <c r="C20" s="5"/>
      <c r="D20" s="5"/>
      <c r="E20" s="5"/>
      <c r="F20" s="43"/>
      <c r="G20" s="43"/>
      <c r="H20" s="5"/>
      <c r="I20" s="5"/>
      <c r="J20" s="5"/>
      <c r="K20" s="5"/>
      <c r="L20" s="5"/>
      <c r="M20" s="5"/>
      <c r="N20" s="5"/>
      <c r="O20" s="5"/>
      <c r="P20" s="5"/>
      <c r="Q20" s="5"/>
      <c r="R20" s="5"/>
      <c r="S20" s="5"/>
      <c r="T20" s="5"/>
      <c r="U20" s="5"/>
    </row>
    <row r="21" spans="1:21">
      <c r="A21" s="5" t="s">
        <v>423</v>
      </c>
      <c r="B21" s="5"/>
      <c r="C21" s="5"/>
      <c r="D21" s="5"/>
      <c r="E21" s="43" t="e">
        <f>(P!E100)/1000</f>
        <v>#VALUE!</v>
      </c>
      <c r="F21" s="5" t="e">
        <f>ROUND((E19+E21),0)</f>
        <v>#VALUE!</v>
      </c>
      <c r="G21" s="5"/>
      <c r="H21" s="5">
        <v>-12</v>
      </c>
      <c r="I21" s="47">
        <f>ROUND((H19+H21),0)</f>
        <v>561562</v>
      </c>
      <c r="J21" s="5"/>
      <c r="K21" s="5"/>
      <c r="L21" s="5"/>
      <c r="M21" s="5"/>
      <c r="N21" s="5"/>
      <c r="O21" s="5"/>
      <c r="P21" s="5"/>
      <c r="Q21" s="5"/>
      <c r="R21" s="5"/>
      <c r="S21" s="5"/>
      <c r="T21" s="5"/>
      <c r="U21" s="5"/>
    </row>
    <row r="22" spans="1:21">
      <c r="A22" s="5"/>
      <c r="B22" s="5"/>
      <c r="C22" s="5"/>
      <c r="D22" s="5"/>
      <c r="E22" s="21"/>
      <c r="F22" s="43"/>
      <c r="G22" s="43"/>
      <c r="H22" s="21"/>
      <c r="I22" s="5"/>
      <c r="J22" s="5"/>
      <c r="K22" s="5"/>
      <c r="L22" s="5"/>
      <c r="M22" s="5"/>
      <c r="N22" s="5"/>
      <c r="O22" s="5"/>
      <c r="P22" s="5"/>
      <c r="Q22" s="5"/>
      <c r="R22" s="5"/>
      <c r="S22" s="5"/>
      <c r="T22" s="5"/>
      <c r="U22" s="5"/>
    </row>
    <row r="23" spans="1:21">
      <c r="A23" s="5" t="s">
        <v>424</v>
      </c>
      <c r="B23" s="5"/>
      <c r="C23" s="5"/>
      <c r="D23" s="5"/>
      <c r="E23" s="5"/>
      <c r="F23" s="43"/>
      <c r="G23" s="43"/>
      <c r="H23" s="5"/>
      <c r="J23" s="5"/>
      <c r="K23" s="5"/>
      <c r="L23" s="5"/>
      <c r="M23" s="5"/>
      <c r="N23" s="5"/>
      <c r="O23" s="5"/>
      <c r="P23" s="5"/>
      <c r="Q23" s="5"/>
      <c r="R23" s="5"/>
      <c r="S23" s="5"/>
      <c r="T23" s="5"/>
      <c r="U23" s="5"/>
    </row>
    <row r="24" spans="1:21">
      <c r="A24" s="5" t="s">
        <v>153</v>
      </c>
      <c r="B24" s="5"/>
      <c r="C24" s="5"/>
      <c r="D24" s="5"/>
      <c r="E24" s="5"/>
      <c r="F24" s="43"/>
      <c r="G24" s="43"/>
      <c r="H24" s="5"/>
      <c r="I24" s="5"/>
      <c r="J24" s="5"/>
      <c r="K24" s="5"/>
      <c r="L24" s="5"/>
      <c r="M24" s="5"/>
      <c r="N24" s="5"/>
      <c r="O24" s="5"/>
      <c r="P24" s="5"/>
      <c r="Q24" s="5"/>
      <c r="R24" s="5"/>
      <c r="S24" s="5"/>
      <c r="T24" s="5"/>
      <c r="U24" s="5"/>
    </row>
    <row r="25" spans="1:21">
      <c r="A25" s="5" t="s">
        <v>586</v>
      </c>
      <c r="B25" s="5"/>
      <c r="C25" s="5"/>
      <c r="D25" s="5"/>
      <c r="E25" s="5"/>
      <c r="F25" s="43"/>
      <c r="G25" s="43"/>
      <c r="H25" s="5"/>
      <c r="I25" s="5"/>
      <c r="J25" s="5"/>
      <c r="K25" s="5"/>
      <c r="L25" s="5"/>
      <c r="M25" s="5"/>
      <c r="N25" s="5"/>
      <c r="O25" s="5"/>
      <c r="P25" s="5"/>
      <c r="Q25" s="5"/>
      <c r="R25" s="5"/>
      <c r="S25" s="5"/>
      <c r="T25" s="5"/>
      <c r="U25" s="5"/>
    </row>
    <row r="26" spans="1:21">
      <c r="A26" s="5" t="s">
        <v>600</v>
      </c>
      <c r="B26" s="5"/>
      <c r="C26" s="5"/>
      <c r="D26" s="5"/>
      <c r="E26" s="5"/>
      <c r="F26" s="43"/>
      <c r="G26" s="43"/>
      <c r="H26" s="5"/>
      <c r="I26" s="5"/>
      <c r="J26" s="5"/>
      <c r="K26" s="5"/>
      <c r="L26" s="5"/>
      <c r="M26" s="5"/>
      <c r="N26" s="5"/>
      <c r="O26" s="5"/>
      <c r="P26" s="5"/>
      <c r="Q26" s="5"/>
      <c r="R26" s="5"/>
      <c r="S26" s="5"/>
      <c r="T26" s="5"/>
      <c r="U26" s="5"/>
    </row>
    <row r="27" spans="1:21">
      <c r="A27" s="5" t="s">
        <v>601</v>
      </c>
      <c r="B27" s="5"/>
      <c r="C27" s="5"/>
      <c r="D27" s="5"/>
      <c r="E27" s="5"/>
      <c r="F27" s="43"/>
      <c r="G27" s="43"/>
      <c r="H27" s="5"/>
      <c r="I27" s="5"/>
      <c r="J27" s="5"/>
      <c r="K27" s="5"/>
      <c r="L27" s="5"/>
      <c r="M27" s="5"/>
      <c r="N27" s="5"/>
      <c r="O27" s="5"/>
      <c r="P27" s="5"/>
      <c r="Q27" s="5"/>
      <c r="R27" s="5"/>
      <c r="S27" s="5"/>
      <c r="T27" s="5"/>
      <c r="U27" s="5"/>
    </row>
    <row r="28" spans="1:21">
      <c r="A28" s="5"/>
      <c r="B28" s="5"/>
      <c r="C28" s="5"/>
      <c r="D28" s="5"/>
      <c r="E28" s="5"/>
      <c r="F28" s="43"/>
      <c r="G28" s="43"/>
      <c r="H28" s="5"/>
      <c r="I28" s="5"/>
      <c r="J28" s="5"/>
      <c r="K28" s="5"/>
      <c r="L28" s="5"/>
      <c r="M28" s="5"/>
      <c r="N28" s="5"/>
      <c r="O28" s="5"/>
      <c r="P28" s="5"/>
      <c r="Q28" s="5"/>
      <c r="R28" s="5"/>
      <c r="S28" s="5"/>
      <c r="T28" s="5"/>
      <c r="U28" s="5"/>
    </row>
    <row r="29" spans="1:21">
      <c r="A29" s="5" t="s">
        <v>619</v>
      </c>
      <c r="B29" s="5"/>
      <c r="C29" s="5"/>
      <c r="D29" s="5"/>
      <c r="E29" s="5"/>
      <c r="F29" s="43"/>
      <c r="G29" s="43"/>
      <c r="H29" s="5"/>
      <c r="I29" s="5"/>
      <c r="J29" s="5"/>
      <c r="K29" s="5"/>
      <c r="L29" s="5"/>
      <c r="M29" s="5"/>
      <c r="N29" s="5"/>
      <c r="O29" s="5"/>
      <c r="P29" s="5"/>
      <c r="Q29" s="5"/>
      <c r="R29" s="5"/>
      <c r="S29" s="5"/>
      <c r="T29" s="5"/>
      <c r="U29" s="5"/>
    </row>
    <row r="30" spans="1:21" ht="15.75">
      <c r="A30" s="5" t="s">
        <v>620</v>
      </c>
      <c r="B30" s="5"/>
      <c r="C30" s="5"/>
      <c r="D30" s="10"/>
      <c r="E30" s="11"/>
      <c r="F30" s="43"/>
      <c r="G30" s="43"/>
      <c r="H30" s="5"/>
      <c r="I30" s="5"/>
      <c r="J30" s="5"/>
      <c r="K30" s="5"/>
      <c r="L30" s="5"/>
      <c r="M30" s="5"/>
      <c r="N30" s="5"/>
      <c r="O30" s="5"/>
      <c r="P30" s="5"/>
      <c r="Q30" s="5"/>
      <c r="R30" s="5"/>
      <c r="S30" s="5"/>
      <c r="T30" s="5"/>
      <c r="U30" s="5"/>
    </row>
    <row r="31" spans="1:21" ht="15.75">
      <c r="A31" s="10"/>
      <c r="B31" s="11"/>
      <c r="C31" s="11"/>
      <c r="D31" s="11"/>
      <c r="E31" s="11"/>
      <c r="F31" s="41"/>
      <c r="G31" s="41"/>
      <c r="H31" s="11"/>
      <c r="I31" s="11"/>
      <c r="J31" s="5"/>
      <c r="K31" s="5"/>
      <c r="L31" s="5"/>
      <c r="M31" s="5"/>
      <c r="N31" s="5"/>
      <c r="O31" s="5"/>
      <c r="P31" s="5"/>
      <c r="Q31" s="5"/>
      <c r="R31" s="5"/>
      <c r="S31" s="5"/>
      <c r="T31" s="5"/>
      <c r="U31" s="5"/>
    </row>
    <row r="32" spans="1:21" ht="24">
      <c r="A32" s="102" t="s">
        <v>446</v>
      </c>
      <c r="B32" s="11"/>
      <c r="C32" s="11"/>
      <c r="D32" s="11"/>
      <c r="E32" s="11"/>
      <c r="F32" s="41"/>
      <c r="G32" s="41"/>
      <c r="H32" s="11"/>
      <c r="I32" s="37"/>
      <c r="J32" s="5"/>
      <c r="K32" s="5"/>
      <c r="L32" s="5"/>
      <c r="M32" s="5"/>
      <c r="N32" s="5"/>
      <c r="O32" s="5"/>
      <c r="P32" s="5"/>
      <c r="Q32" s="5"/>
      <c r="R32" s="5"/>
      <c r="S32" s="5"/>
      <c r="T32" s="5"/>
      <c r="U32" s="5"/>
    </row>
    <row r="33" spans="1:21">
      <c r="A33" s="5"/>
      <c r="B33" s="5"/>
      <c r="C33" s="5"/>
      <c r="D33" s="5"/>
      <c r="E33" s="5"/>
      <c r="F33" s="43"/>
      <c r="G33" s="43"/>
      <c r="H33" s="5"/>
      <c r="I33" s="5"/>
      <c r="J33" s="5"/>
      <c r="K33" s="5"/>
      <c r="L33" s="5"/>
      <c r="M33" s="5"/>
      <c r="N33" s="5"/>
      <c r="O33" s="5"/>
      <c r="P33" s="5"/>
      <c r="Q33" s="5"/>
      <c r="R33" s="5"/>
      <c r="S33" s="5"/>
      <c r="T33" s="5"/>
      <c r="U33" s="5"/>
    </row>
    <row r="34" spans="1:21">
      <c r="A34" s="5"/>
      <c r="B34" s="5"/>
      <c r="C34" s="5"/>
      <c r="D34" s="5"/>
      <c r="E34" s="5"/>
      <c r="F34" s="43"/>
      <c r="G34" s="43"/>
      <c r="H34" s="5"/>
      <c r="I34" s="5"/>
      <c r="J34" s="5"/>
      <c r="K34" s="5"/>
      <c r="L34" s="5"/>
      <c r="M34" s="5"/>
      <c r="N34" s="5"/>
      <c r="O34" s="5"/>
      <c r="P34" s="5"/>
      <c r="Q34" s="5"/>
      <c r="R34" s="5"/>
      <c r="S34" s="5"/>
      <c r="T34" s="5"/>
      <c r="U34" s="5"/>
    </row>
    <row r="35" spans="1:21">
      <c r="A35" s="6"/>
      <c r="B35" s="6"/>
      <c r="C35" s="6"/>
      <c r="D35" s="6"/>
      <c r="E35" s="99" t="e">
        <f>(#REF!)</f>
        <v>#REF!</v>
      </c>
      <c r="F35" s="99"/>
      <c r="G35" s="103"/>
      <c r="H35" s="12" t="e">
        <f>(#REF!)</f>
        <v>#REF!</v>
      </c>
      <c r="I35" s="13"/>
      <c r="J35" s="5"/>
      <c r="K35" s="5"/>
      <c r="L35" s="5"/>
      <c r="M35" s="5"/>
      <c r="N35" s="5"/>
      <c r="O35" s="5"/>
      <c r="P35" s="5"/>
      <c r="Q35" s="5"/>
      <c r="R35" s="5"/>
      <c r="S35" s="5"/>
      <c r="T35" s="5"/>
      <c r="U35" s="5"/>
    </row>
    <row r="36" spans="1:21">
      <c r="A36" s="5"/>
      <c r="B36" s="5"/>
      <c r="C36" s="5"/>
      <c r="D36" s="5"/>
      <c r="E36" s="101" t="s">
        <v>244</v>
      </c>
      <c r="F36" s="41"/>
      <c r="G36" s="104"/>
      <c r="H36" s="30" t="s">
        <v>244</v>
      </c>
      <c r="I36" s="11"/>
      <c r="J36" s="5"/>
      <c r="K36" s="5"/>
      <c r="L36" s="5"/>
      <c r="M36" s="5"/>
      <c r="N36" s="5"/>
      <c r="O36" s="5"/>
      <c r="P36" s="5"/>
      <c r="Q36" s="5"/>
      <c r="R36" s="5"/>
      <c r="S36" s="5"/>
      <c r="T36" s="5"/>
      <c r="U36" s="5"/>
    </row>
    <row r="37" spans="1:21">
      <c r="A37" s="6"/>
      <c r="B37" s="6"/>
      <c r="C37" s="6"/>
      <c r="D37" s="6"/>
      <c r="E37" s="6"/>
      <c r="F37" s="42"/>
      <c r="G37" s="42"/>
      <c r="H37" s="6"/>
      <c r="I37" s="6"/>
      <c r="J37" s="5"/>
      <c r="K37" s="5"/>
      <c r="L37" s="5"/>
      <c r="M37" s="5"/>
      <c r="N37" s="5"/>
      <c r="O37" s="5"/>
      <c r="P37" s="5"/>
      <c r="Q37" s="5"/>
      <c r="R37" s="5"/>
      <c r="S37" s="5"/>
      <c r="T37" s="5"/>
      <c r="U37" s="5"/>
    </row>
    <row r="38" spans="1:21" ht="18">
      <c r="A38" s="28" t="s">
        <v>302</v>
      </c>
      <c r="B38" s="105"/>
      <c r="C38" s="5"/>
      <c r="D38" s="5"/>
      <c r="E38" s="5"/>
      <c r="F38" s="43"/>
      <c r="G38" s="43"/>
      <c r="H38" s="5"/>
      <c r="I38" s="5"/>
      <c r="J38" s="5"/>
      <c r="K38" s="5"/>
      <c r="L38" s="5"/>
      <c r="M38" s="5"/>
      <c r="N38" s="5"/>
      <c r="O38" s="5"/>
      <c r="P38" s="5"/>
      <c r="Q38" s="5"/>
      <c r="R38" s="5"/>
      <c r="S38" s="5"/>
      <c r="T38" s="5"/>
      <c r="U38" s="5"/>
    </row>
    <row r="39" spans="1:21">
      <c r="A39" s="5"/>
      <c r="B39" s="5"/>
      <c r="C39" s="5"/>
      <c r="D39" s="5"/>
      <c r="E39" s="5"/>
      <c r="F39" s="43"/>
      <c r="G39" s="43"/>
      <c r="H39" s="5"/>
      <c r="I39" s="5"/>
      <c r="J39" s="5"/>
      <c r="K39" s="5"/>
      <c r="L39" s="5"/>
      <c r="M39" s="5"/>
      <c r="N39" s="5"/>
      <c r="O39" s="5"/>
      <c r="P39" s="5"/>
      <c r="Q39" s="5"/>
      <c r="R39" s="5"/>
      <c r="S39" s="5"/>
      <c r="T39" s="5"/>
      <c r="U39" s="5"/>
    </row>
    <row r="40" spans="1:21">
      <c r="A40" s="5"/>
      <c r="B40" s="5"/>
      <c r="C40" s="5"/>
      <c r="D40" s="5"/>
      <c r="E40" s="5"/>
      <c r="F40" s="43"/>
      <c r="G40" s="43"/>
      <c r="H40" s="5"/>
      <c r="I40" s="5"/>
      <c r="J40" s="5"/>
      <c r="K40" s="5"/>
      <c r="L40" s="5"/>
      <c r="M40" s="5"/>
      <c r="N40" s="5"/>
      <c r="O40" s="5"/>
      <c r="P40" s="5"/>
      <c r="Q40" s="5"/>
      <c r="R40" s="5"/>
      <c r="S40" s="5"/>
      <c r="T40" s="5"/>
      <c r="U40" s="5"/>
    </row>
    <row r="41" spans="1:21" ht="15.75">
      <c r="A41" s="28" t="s">
        <v>447</v>
      </c>
      <c r="B41" s="5"/>
      <c r="C41" s="5"/>
      <c r="D41" s="5"/>
      <c r="E41" s="5"/>
      <c r="F41" s="43"/>
      <c r="G41" s="43"/>
      <c r="H41" s="5"/>
      <c r="I41" s="5"/>
      <c r="J41" s="5"/>
      <c r="K41" s="5"/>
      <c r="L41" s="5"/>
      <c r="M41" s="5"/>
      <c r="N41" s="5"/>
      <c r="O41" s="5"/>
      <c r="P41" s="5"/>
      <c r="Q41" s="5"/>
      <c r="R41" s="5"/>
      <c r="S41" s="5"/>
      <c r="T41" s="5"/>
      <c r="U41" s="5"/>
    </row>
    <row r="42" spans="1:21">
      <c r="A42" s="5" t="s">
        <v>448</v>
      </c>
      <c r="B42" s="5"/>
      <c r="C42" s="5"/>
      <c r="D42" s="5"/>
      <c r="E42" s="5"/>
      <c r="F42" s="43"/>
      <c r="G42" s="43"/>
      <c r="H42" s="5"/>
      <c r="I42" s="5"/>
      <c r="J42" s="5"/>
      <c r="K42" s="5"/>
      <c r="L42" s="5"/>
      <c r="M42" s="5"/>
      <c r="N42" s="5"/>
      <c r="O42" s="5"/>
      <c r="P42" s="5"/>
      <c r="Q42" s="5"/>
      <c r="R42" s="5"/>
      <c r="S42" s="5"/>
      <c r="T42" s="5"/>
      <c r="U42" s="5"/>
    </row>
    <row r="43" spans="1:21">
      <c r="A43" s="5" t="s">
        <v>449</v>
      </c>
      <c r="B43" s="5"/>
      <c r="C43" s="5"/>
      <c r="D43" s="5"/>
      <c r="E43" s="5" t="e">
        <f>((P!E102)/1000)+E45+1</f>
        <v>#VALUE!</v>
      </c>
      <c r="F43" s="43"/>
      <c r="G43" s="43"/>
      <c r="H43" s="5">
        <v>5179923</v>
      </c>
      <c r="I43" s="5"/>
      <c r="J43" s="5"/>
      <c r="K43" s="5"/>
      <c r="L43" s="5"/>
      <c r="M43" s="5"/>
      <c r="N43" s="5"/>
      <c r="O43" s="5"/>
      <c r="P43" s="5"/>
      <c r="Q43" s="5"/>
      <c r="R43" s="5"/>
      <c r="S43" s="5"/>
      <c r="T43" s="5"/>
      <c r="U43" s="5"/>
    </row>
    <row r="44" spans="1:21">
      <c r="A44" s="5"/>
      <c r="B44" s="5"/>
      <c r="C44" s="5"/>
      <c r="D44" s="5"/>
      <c r="E44" s="5"/>
      <c r="F44" s="43"/>
      <c r="G44" s="43"/>
      <c r="H44" s="5"/>
      <c r="I44" s="5"/>
      <c r="J44" s="5"/>
      <c r="K44" s="5"/>
      <c r="L44" s="5"/>
      <c r="M44" s="5"/>
      <c r="N44" s="5"/>
      <c r="O44" s="5"/>
      <c r="P44" s="5"/>
      <c r="Q44" s="5"/>
      <c r="R44" s="5"/>
      <c r="S44" s="5"/>
      <c r="T44" s="5"/>
      <c r="U44" s="5"/>
    </row>
    <row r="45" spans="1:21">
      <c r="A45" s="5" t="s">
        <v>621</v>
      </c>
      <c r="B45" s="5"/>
      <c r="C45" s="5"/>
      <c r="D45" s="5"/>
      <c r="E45" s="47">
        <f>IF(OR(N!$A$1="HO",N!$A$1="COM"),"",0)</f>
        <v>0</v>
      </c>
      <c r="F45" s="43"/>
      <c r="G45" s="43"/>
      <c r="H45" s="19">
        <v>374374</v>
      </c>
      <c r="I45" s="5"/>
      <c r="J45" s="5"/>
      <c r="K45" s="5"/>
      <c r="L45" s="5"/>
      <c r="M45" s="5"/>
      <c r="N45" s="5"/>
      <c r="O45" s="5"/>
      <c r="P45" s="5"/>
      <c r="Q45" s="5"/>
      <c r="R45" s="5"/>
      <c r="S45" s="5"/>
      <c r="T45" s="5"/>
      <c r="U45" s="5"/>
    </row>
    <row r="46" spans="1:21">
      <c r="A46" s="5"/>
      <c r="B46" s="5"/>
      <c r="C46" s="5"/>
      <c r="D46" s="5"/>
      <c r="E46" s="21" t="e">
        <f>(E43-E45)</f>
        <v>#VALUE!</v>
      </c>
      <c r="F46" s="43"/>
      <c r="G46" s="43"/>
      <c r="H46" s="21">
        <f>(H43-H45)</f>
        <v>4805549</v>
      </c>
      <c r="I46" s="5"/>
      <c r="J46" s="5"/>
      <c r="K46" s="5"/>
      <c r="L46" s="5"/>
      <c r="M46" s="5"/>
      <c r="N46" s="5"/>
      <c r="O46" s="5"/>
      <c r="P46" s="5"/>
      <c r="Q46" s="5"/>
      <c r="R46" s="5"/>
      <c r="S46" s="5"/>
      <c r="T46" s="5"/>
      <c r="U46" s="5"/>
    </row>
    <row r="47" spans="1:21">
      <c r="A47" s="5"/>
      <c r="B47" s="5"/>
      <c r="C47" s="5"/>
      <c r="D47" s="5"/>
      <c r="E47" s="5"/>
      <c r="F47" s="43"/>
      <c r="G47" s="43"/>
      <c r="H47" s="5"/>
      <c r="I47" s="5"/>
      <c r="J47" s="5"/>
      <c r="K47" s="5"/>
      <c r="L47" s="5"/>
      <c r="M47" s="5"/>
      <c r="N47" s="5"/>
      <c r="O47" s="5"/>
      <c r="P47" s="5"/>
      <c r="Q47" s="5"/>
      <c r="R47" s="5"/>
      <c r="S47" s="5"/>
      <c r="T47" s="5"/>
      <c r="U47" s="5"/>
    </row>
    <row r="48" spans="1:21">
      <c r="A48" s="5" t="s">
        <v>712</v>
      </c>
      <c r="B48" s="5"/>
      <c r="C48" s="5"/>
      <c r="D48" s="5"/>
      <c r="E48" s="5"/>
      <c r="F48" s="43"/>
      <c r="G48" s="43"/>
      <c r="H48" s="5"/>
      <c r="I48" s="5"/>
      <c r="J48" s="5"/>
      <c r="K48" s="5"/>
      <c r="L48" s="5"/>
      <c r="M48" s="5"/>
      <c r="N48" s="5"/>
      <c r="O48" s="5"/>
      <c r="P48" s="5"/>
      <c r="Q48" s="5"/>
      <c r="R48" s="5"/>
      <c r="S48" s="5"/>
      <c r="T48" s="5"/>
      <c r="U48" s="5"/>
    </row>
    <row r="49" spans="1:21">
      <c r="A49" s="5" t="s">
        <v>713</v>
      </c>
      <c r="B49" s="5"/>
      <c r="C49" s="5"/>
      <c r="D49" s="5"/>
      <c r="E49" s="5" t="e">
        <f>(N!D51)</f>
        <v>#VALUE!</v>
      </c>
      <c r="F49" s="43" t="e">
        <f>E46+E49</f>
        <v>#VALUE!</v>
      </c>
      <c r="G49" s="43"/>
      <c r="H49" s="5">
        <v>828335</v>
      </c>
      <c r="I49" s="5">
        <f>H46+H49</f>
        <v>5633884</v>
      </c>
      <c r="J49" s="5"/>
      <c r="K49" s="5"/>
      <c r="L49" s="5"/>
      <c r="M49" s="5"/>
      <c r="N49" s="5"/>
      <c r="O49" s="5"/>
      <c r="P49" s="5"/>
      <c r="Q49" s="5"/>
      <c r="R49" s="5"/>
      <c r="S49" s="5"/>
      <c r="T49" s="5"/>
      <c r="U49" s="5"/>
    </row>
    <row r="50" spans="1:21">
      <c r="A50" s="5"/>
      <c r="B50" s="5"/>
      <c r="C50" s="5"/>
      <c r="D50" s="5"/>
      <c r="E50" s="21"/>
      <c r="F50" s="43"/>
      <c r="G50" s="43"/>
      <c r="H50" s="21"/>
      <c r="I50" s="5"/>
      <c r="J50" s="5"/>
      <c r="K50" s="5"/>
      <c r="L50" s="5"/>
      <c r="M50" s="5"/>
      <c r="N50" s="5"/>
      <c r="O50" s="5"/>
      <c r="P50" s="5"/>
      <c r="Q50" s="5"/>
      <c r="R50" s="5"/>
      <c r="S50" s="5"/>
      <c r="T50" s="5"/>
      <c r="U50" s="5"/>
    </row>
    <row r="51" spans="1:21">
      <c r="A51" s="5"/>
      <c r="B51" s="5"/>
      <c r="C51" s="5"/>
      <c r="D51" s="5"/>
      <c r="E51" s="5"/>
      <c r="F51" s="43" t="e">
        <f>IF(#REF!=0," ",ROUND((#REF!)/1000,0))</f>
        <v>#REF!</v>
      </c>
      <c r="G51" s="43"/>
      <c r="H51" s="5"/>
      <c r="I51" s="5"/>
      <c r="J51" s="5"/>
      <c r="K51" s="5"/>
      <c r="L51" s="5"/>
      <c r="M51" s="5"/>
      <c r="N51" s="5"/>
      <c r="O51" s="5"/>
      <c r="P51" s="5"/>
      <c r="Q51" s="5"/>
      <c r="R51" s="5"/>
      <c r="S51" s="5"/>
      <c r="T51" s="5"/>
      <c r="U51" s="5"/>
    </row>
    <row r="52" spans="1:21" ht="15.75">
      <c r="A52" s="28" t="s">
        <v>714</v>
      </c>
      <c r="B52" s="5"/>
      <c r="C52" s="5"/>
      <c r="D52" s="5"/>
      <c r="E52" s="5"/>
      <c r="F52" s="43" t="e">
        <f>ROUND((P!E103+P!E101)/1000,0)</f>
        <v>#VALUE!</v>
      </c>
      <c r="G52" s="43"/>
      <c r="H52" s="5"/>
      <c r="I52" s="5">
        <v>92010</v>
      </c>
      <c r="J52" s="5"/>
      <c r="K52" s="5"/>
      <c r="L52" s="5"/>
      <c r="M52" s="5"/>
      <c r="N52" s="5"/>
      <c r="O52" s="5"/>
      <c r="P52" s="5"/>
      <c r="Q52" s="5"/>
      <c r="R52" s="5"/>
      <c r="S52" s="5"/>
      <c r="T52" s="5"/>
      <c r="U52" s="5"/>
    </row>
    <row r="53" spans="1:21">
      <c r="A53" s="5"/>
      <c r="B53" s="5"/>
      <c r="C53" s="5"/>
      <c r="D53" s="5"/>
      <c r="E53" s="5"/>
      <c r="F53" s="43"/>
      <c r="G53" s="43"/>
      <c r="H53" s="5"/>
      <c r="I53" s="5"/>
      <c r="J53" s="5"/>
      <c r="K53" s="5"/>
      <c r="L53" s="5"/>
      <c r="M53" s="5"/>
      <c r="N53" s="5"/>
      <c r="O53" s="5"/>
      <c r="P53" s="5"/>
      <c r="Q53" s="5"/>
      <c r="R53" s="5"/>
      <c r="S53" s="5"/>
      <c r="T53" s="5"/>
      <c r="U53" s="5"/>
    </row>
    <row r="54" spans="1:21" ht="15.75">
      <c r="A54" s="28" t="s">
        <v>715</v>
      </c>
      <c r="B54" s="5"/>
      <c r="C54" s="5"/>
      <c r="D54" s="5"/>
      <c r="E54" s="5"/>
      <c r="F54" s="43"/>
      <c r="G54" s="43"/>
      <c r="H54" s="5"/>
      <c r="I54" s="5"/>
      <c r="J54" s="5"/>
      <c r="K54" s="5"/>
      <c r="L54" s="5"/>
      <c r="M54" s="5"/>
      <c r="N54" s="5"/>
      <c r="O54" s="5"/>
      <c r="P54" s="5"/>
      <c r="Q54" s="5"/>
      <c r="R54" s="5"/>
      <c r="S54" s="5"/>
      <c r="T54" s="5"/>
      <c r="U54" s="5"/>
    </row>
    <row r="55" spans="1:21">
      <c r="A55" s="5"/>
      <c r="B55" s="5"/>
      <c r="C55" s="5"/>
      <c r="D55" s="5"/>
      <c r="E55" s="5"/>
      <c r="F55" s="43"/>
      <c r="G55" s="43"/>
      <c r="H55" s="5"/>
      <c r="I55" s="5"/>
      <c r="J55" s="5"/>
      <c r="K55" s="5"/>
      <c r="L55" s="5"/>
      <c r="M55" s="5"/>
      <c r="N55" s="5"/>
      <c r="O55" s="5"/>
      <c r="P55" s="5"/>
      <c r="Q55" s="5"/>
      <c r="R55" s="5"/>
      <c r="S55" s="5"/>
      <c r="T55" s="5"/>
      <c r="U55" s="5"/>
    </row>
    <row r="56" spans="1:21">
      <c r="A56" s="5" t="s">
        <v>643</v>
      </c>
      <c r="B56" s="5"/>
      <c r="C56" s="5"/>
      <c r="D56" s="5"/>
      <c r="E56" s="5"/>
      <c r="F56" s="43"/>
      <c r="G56" s="43"/>
      <c r="H56" s="5"/>
      <c r="I56" s="5"/>
      <c r="J56" s="5"/>
      <c r="K56" s="5"/>
      <c r="L56" s="5"/>
      <c r="M56" s="5"/>
      <c r="N56" s="5"/>
      <c r="O56" s="5"/>
      <c r="P56" s="5"/>
      <c r="Q56" s="5"/>
      <c r="R56" s="5"/>
      <c r="S56" s="5"/>
      <c r="T56" s="5"/>
      <c r="U56" s="5"/>
    </row>
    <row r="57" spans="1:21">
      <c r="A57" s="5" t="s">
        <v>644</v>
      </c>
      <c r="B57" s="5"/>
      <c r="C57" s="5"/>
      <c r="D57" s="5"/>
      <c r="E57" s="5"/>
      <c r="F57" s="43"/>
      <c r="G57" s="43"/>
      <c r="H57" s="5"/>
      <c r="I57" s="5"/>
      <c r="J57" s="5"/>
      <c r="K57" s="5"/>
      <c r="L57" s="5"/>
      <c r="M57" s="5"/>
      <c r="N57" s="5"/>
      <c r="O57" s="5"/>
      <c r="P57" s="5"/>
      <c r="Q57" s="5"/>
      <c r="R57" s="5"/>
      <c r="S57" s="5"/>
      <c r="T57" s="5"/>
      <c r="U57" s="5"/>
    </row>
    <row r="58" spans="1:21">
      <c r="A58" s="5" t="s">
        <v>645</v>
      </c>
      <c r="B58" s="5"/>
      <c r="C58" s="5"/>
      <c r="D58" s="5"/>
      <c r="E58" s="5"/>
      <c r="F58" s="43" t="e">
        <f>(P!E106)/1000</f>
        <v>#VALUE!</v>
      </c>
      <c r="G58" s="43"/>
      <c r="H58" s="5"/>
      <c r="I58" s="5">
        <v>20000</v>
      </c>
      <c r="J58" s="5"/>
      <c r="K58" s="5"/>
      <c r="L58" s="5"/>
      <c r="M58" s="5"/>
      <c r="N58" s="5"/>
      <c r="O58" s="5"/>
      <c r="P58" s="5"/>
      <c r="Q58" s="5"/>
      <c r="R58" s="5"/>
      <c r="S58" s="5"/>
      <c r="T58" s="5"/>
      <c r="U58" s="5"/>
    </row>
    <row r="59" spans="1:21">
      <c r="A59" s="5"/>
      <c r="B59" s="5"/>
      <c r="C59" s="5"/>
      <c r="D59" s="5"/>
      <c r="E59" s="5"/>
      <c r="F59" s="43"/>
      <c r="G59" s="43"/>
      <c r="H59" s="5"/>
      <c r="I59" s="5"/>
      <c r="J59" s="5"/>
      <c r="K59" s="5"/>
      <c r="L59" s="5"/>
      <c r="M59" s="5"/>
      <c r="N59" s="5"/>
      <c r="O59" s="5"/>
      <c r="P59" s="5"/>
      <c r="Q59" s="5"/>
      <c r="R59" s="5"/>
      <c r="S59" s="5"/>
      <c r="T59" s="5"/>
      <c r="U59" s="5"/>
    </row>
    <row r="60" spans="1:21" ht="15.75">
      <c r="A60" s="5"/>
      <c r="B60" s="5"/>
      <c r="C60" s="5"/>
      <c r="D60" s="5"/>
      <c r="E60" s="5"/>
      <c r="F60" s="106" t="e">
        <f>ROUND(SUM(F49:F58),0)</f>
        <v>#VALUE!</v>
      </c>
      <c r="G60" s="5"/>
      <c r="H60" s="5"/>
      <c r="I60" s="107">
        <f>ROUND(SUM(I49:I58),0)</f>
        <v>5745894</v>
      </c>
      <c r="J60" s="5"/>
      <c r="K60" s="5"/>
      <c r="L60" s="5"/>
      <c r="M60" s="5"/>
      <c r="N60" s="5"/>
      <c r="O60" s="5"/>
      <c r="P60" s="5"/>
      <c r="Q60" s="5"/>
      <c r="R60" s="5"/>
      <c r="S60" s="5"/>
      <c r="T60" s="5"/>
      <c r="U60" s="5"/>
    </row>
    <row r="61" spans="1:21" ht="15.75">
      <c r="A61" s="5"/>
      <c r="B61" s="5"/>
      <c r="C61" s="5"/>
      <c r="D61" s="5"/>
      <c r="E61" s="5"/>
      <c r="F61" s="107"/>
      <c r="G61" s="5"/>
      <c r="H61" s="5"/>
      <c r="I61" s="107"/>
      <c r="J61" s="5"/>
      <c r="K61" s="5"/>
      <c r="L61" s="5"/>
      <c r="M61" s="5"/>
      <c r="N61" s="5"/>
      <c r="O61" s="5"/>
      <c r="P61" s="5"/>
      <c r="Q61" s="5"/>
      <c r="R61" s="5"/>
      <c r="S61" s="5"/>
      <c r="T61" s="5"/>
      <c r="U61" s="5"/>
    </row>
    <row r="62" spans="1:21">
      <c r="A62" s="5"/>
      <c r="B62" s="5"/>
      <c r="C62" s="5"/>
      <c r="D62" s="5"/>
      <c r="E62" s="5"/>
      <c r="G62" s="5"/>
      <c r="H62" s="5"/>
      <c r="J62" s="5"/>
      <c r="K62" s="5"/>
      <c r="L62" s="5"/>
      <c r="M62" s="5"/>
      <c r="N62" s="5"/>
      <c r="O62" s="5"/>
      <c r="P62" s="5"/>
      <c r="Q62" s="5"/>
      <c r="R62" s="5"/>
      <c r="S62" s="5"/>
      <c r="T62" s="5"/>
      <c r="U62" s="5"/>
    </row>
    <row r="63" spans="1:21">
      <c r="A63" s="5"/>
      <c r="B63" s="5"/>
      <c r="C63" s="5"/>
      <c r="D63" s="5"/>
      <c r="E63" s="5"/>
      <c r="G63" s="5"/>
      <c r="H63" s="5"/>
      <c r="J63" s="5"/>
      <c r="K63" s="5"/>
      <c r="L63" s="5"/>
      <c r="M63" s="5"/>
      <c r="N63" s="5"/>
      <c r="O63" s="5"/>
      <c r="P63" s="5"/>
      <c r="Q63" s="5"/>
      <c r="R63" s="5"/>
      <c r="S63" s="5"/>
      <c r="T63" s="5"/>
      <c r="U63" s="5"/>
    </row>
    <row r="64" spans="1:21">
      <c r="A64" s="5"/>
      <c r="B64" s="5"/>
      <c r="C64" s="5"/>
      <c r="D64" s="5"/>
      <c r="E64" s="5"/>
      <c r="F64" s="43"/>
      <c r="G64" s="43"/>
      <c r="H64" s="5"/>
      <c r="I64" s="5"/>
      <c r="J64" s="5"/>
      <c r="K64" s="5"/>
      <c r="L64" s="5"/>
      <c r="M64" s="5"/>
      <c r="N64" s="5"/>
      <c r="O64" s="5"/>
      <c r="P64" s="5"/>
      <c r="Q64" s="5"/>
      <c r="R64" s="5"/>
      <c r="S64" s="5"/>
      <c r="T64" s="5"/>
      <c r="U64" s="5"/>
    </row>
    <row r="65" spans="1:21" ht="15.75">
      <c r="A65" s="10"/>
      <c r="B65" s="11"/>
      <c r="C65" s="11"/>
      <c r="D65" s="11"/>
      <c r="E65" s="11"/>
      <c r="F65" s="41"/>
      <c r="G65" s="41"/>
      <c r="H65" s="11"/>
      <c r="I65" s="11"/>
      <c r="J65" s="5"/>
      <c r="K65" s="5"/>
      <c r="L65" s="5"/>
      <c r="M65" s="5"/>
      <c r="N65" s="5"/>
      <c r="O65" s="5"/>
      <c r="P65" s="5"/>
      <c r="Q65" s="5"/>
      <c r="R65" s="5"/>
      <c r="S65" s="5"/>
      <c r="T65" s="5"/>
      <c r="U65" s="5"/>
    </row>
    <row r="66" spans="1:21" ht="24">
      <c r="A66" s="108" t="s">
        <v>664</v>
      </c>
      <c r="B66" s="11"/>
      <c r="C66" s="11"/>
      <c r="D66" s="11"/>
      <c r="E66" s="11"/>
      <c r="F66" s="41"/>
      <c r="G66" s="41"/>
      <c r="H66" s="11"/>
      <c r="I66" s="11"/>
      <c r="J66" s="5"/>
      <c r="K66" s="5"/>
      <c r="L66" s="5"/>
      <c r="M66" s="5"/>
      <c r="N66" s="5"/>
      <c r="O66" s="5"/>
      <c r="P66" s="5"/>
      <c r="Q66" s="5"/>
      <c r="R66" s="5"/>
      <c r="S66" s="5"/>
      <c r="T66" s="5"/>
      <c r="U66" s="5"/>
    </row>
    <row r="67" spans="1:21" ht="15.75">
      <c r="A67" s="5"/>
      <c r="B67" s="5"/>
      <c r="C67" s="5"/>
      <c r="D67" s="5"/>
      <c r="E67" s="5"/>
      <c r="F67" s="43"/>
      <c r="G67" s="43"/>
      <c r="H67" s="5"/>
      <c r="I67" s="37"/>
      <c r="J67" s="5"/>
      <c r="K67" s="5"/>
      <c r="L67" s="5"/>
      <c r="M67" s="5"/>
      <c r="N67" s="5"/>
      <c r="O67" s="5"/>
      <c r="P67" s="5"/>
      <c r="Q67" s="5"/>
      <c r="R67" s="5"/>
      <c r="S67" s="5"/>
      <c r="T67" s="5"/>
      <c r="U67" s="5"/>
    </row>
    <row r="68" spans="1:21">
      <c r="A68" s="5"/>
      <c r="B68" s="5"/>
      <c r="C68" s="5"/>
      <c r="D68" s="5"/>
      <c r="E68" s="5"/>
      <c r="F68" s="43"/>
      <c r="G68" s="43"/>
      <c r="H68" s="5"/>
      <c r="I68" s="5"/>
      <c r="J68" s="5"/>
      <c r="K68" s="5"/>
      <c r="L68" s="5"/>
      <c r="M68" s="5"/>
      <c r="N68" s="5"/>
      <c r="O68" s="5"/>
      <c r="P68" s="5"/>
      <c r="Q68" s="5"/>
      <c r="R68" s="5"/>
      <c r="S68" s="5"/>
      <c r="T68" s="5"/>
      <c r="U68" s="5"/>
    </row>
    <row r="69" spans="1:21">
      <c r="A69" s="5"/>
      <c r="B69" s="5"/>
      <c r="C69" s="5"/>
      <c r="D69" s="5"/>
      <c r="E69" s="5"/>
      <c r="F69" s="43"/>
      <c r="G69" s="43"/>
      <c r="H69" s="5"/>
      <c r="I69" s="5"/>
      <c r="J69" s="5"/>
      <c r="K69" s="5"/>
      <c r="L69" s="5"/>
      <c r="M69" s="5"/>
      <c r="N69" s="5"/>
      <c r="O69" s="5"/>
      <c r="P69" s="5"/>
      <c r="Q69" s="5"/>
      <c r="R69" s="5"/>
      <c r="S69" s="5"/>
      <c r="T69" s="5"/>
      <c r="U69" s="5"/>
    </row>
    <row r="70" spans="1:21">
      <c r="A70" s="6"/>
      <c r="B70" s="6"/>
      <c r="C70" s="6"/>
      <c r="D70" s="6"/>
      <c r="E70" s="99" t="e">
        <f>#REF!</f>
        <v>#REF!</v>
      </c>
      <c r="F70" s="99"/>
      <c r="G70" s="103"/>
      <c r="H70" s="12" t="e">
        <f>#REF!</f>
        <v>#REF!</v>
      </c>
      <c r="I70" s="13"/>
      <c r="J70" s="5"/>
      <c r="K70" s="5"/>
      <c r="L70" s="5"/>
      <c r="M70" s="5"/>
      <c r="N70" s="5"/>
      <c r="O70" s="5"/>
      <c r="P70" s="5"/>
      <c r="Q70" s="5"/>
      <c r="R70" s="5"/>
      <c r="S70" s="5"/>
      <c r="T70" s="5"/>
      <c r="U70" s="5"/>
    </row>
    <row r="71" spans="1:21">
      <c r="A71" s="5"/>
      <c r="B71" s="5"/>
      <c r="C71" s="5"/>
      <c r="D71" s="5"/>
      <c r="E71" s="101" t="s">
        <v>244</v>
      </c>
      <c r="F71" s="41"/>
      <c r="G71" s="104"/>
      <c r="H71" s="30" t="s">
        <v>244</v>
      </c>
      <c r="I71" s="11"/>
      <c r="J71" s="5"/>
      <c r="K71" s="5"/>
      <c r="L71" s="5"/>
      <c r="M71" s="5"/>
      <c r="N71" s="5"/>
      <c r="O71" s="5"/>
      <c r="P71" s="5"/>
      <c r="Q71" s="5"/>
      <c r="R71" s="5"/>
      <c r="S71" s="5"/>
      <c r="T71" s="5"/>
      <c r="U71" s="5"/>
    </row>
    <row r="72" spans="1:21">
      <c r="A72" s="6"/>
      <c r="B72" s="6"/>
      <c r="C72" s="6"/>
      <c r="D72" s="6"/>
      <c r="E72" s="6"/>
      <c r="F72" s="42"/>
      <c r="G72" s="42"/>
      <c r="H72" s="6"/>
      <c r="I72" s="6"/>
      <c r="J72" s="5"/>
      <c r="K72" s="5"/>
      <c r="L72" s="5"/>
      <c r="M72" s="5"/>
      <c r="N72" s="5"/>
      <c r="O72" s="5"/>
      <c r="P72" s="5"/>
      <c r="Q72" s="5"/>
      <c r="R72" s="5"/>
      <c r="S72" s="5"/>
      <c r="T72" s="5"/>
      <c r="U72" s="5"/>
    </row>
    <row r="73" spans="1:21">
      <c r="A73" s="5"/>
      <c r="B73" s="5"/>
      <c r="C73" s="5"/>
      <c r="D73" s="5"/>
      <c r="E73" s="5"/>
      <c r="F73" s="43"/>
      <c r="G73" s="43"/>
      <c r="H73" s="5"/>
      <c r="I73" s="5"/>
      <c r="J73" s="5"/>
      <c r="K73" s="5"/>
      <c r="L73" s="5"/>
      <c r="M73" s="5"/>
      <c r="N73" s="5"/>
      <c r="O73" s="5"/>
      <c r="P73" s="5"/>
      <c r="Q73" s="5"/>
      <c r="R73" s="5"/>
      <c r="S73" s="5"/>
      <c r="T73" s="5"/>
      <c r="U73" s="5"/>
    </row>
    <row r="74" spans="1:21" ht="18">
      <c r="A74" s="34" t="s">
        <v>622</v>
      </c>
      <c r="B74" s="5"/>
      <c r="C74" s="5"/>
      <c r="D74" s="5"/>
      <c r="E74" s="5"/>
      <c r="F74" s="43"/>
      <c r="G74" s="43"/>
      <c r="H74" s="5"/>
      <c r="I74" s="5"/>
      <c r="J74" s="5"/>
      <c r="K74" s="5"/>
      <c r="L74" s="5"/>
      <c r="M74" s="5"/>
      <c r="N74" s="5"/>
      <c r="O74" s="5"/>
      <c r="P74" s="5"/>
      <c r="Q74" s="5"/>
      <c r="R74" s="5"/>
      <c r="S74" s="5"/>
      <c r="T74" s="5"/>
      <c r="U74" s="5"/>
    </row>
    <row r="75" spans="1:21">
      <c r="A75" s="5"/>
      <c r="B75" s="5"/>
      <c r="C75" s="5"/>
      <c r="D75" s="5"/>
      <c r="E75" s="5"/>
      <c r="F75" s="43"/>
      <c r="G75" s="43"/>
      <c r="H75" s="5"/>
      <c r="I75" s="5"/>
      <c r="J75" s="5"/>
      <c r="K75" s="5"/>
      <c r="L75" s="5"/>
      <c r="M75" s="5"/>
      <c r="N75" s="5"/>
      <c r="O75" s="5"/>
      <c r="P75" s="5"/>
      <c r="Q75" s="5"/>
      <c r="R75" s="5"/>
      <c r="S75" s="5"/>
      <c r="T75" s="5"/>
      <c r="U75" s="5"/>
    </row>
    <row r="76" spans="1:21" ht="15.75">
      <c r="A76" s="28" t="s">
        <v>623</v>
      </c>
      <c r="B76" s="5"/>
      <c r="C76" s="5"/>
      <c r="D76" s="5"/>
      <c r="E76" s="5"/>
      <c r="F76" s="43"/>
      <c r="G76" s="43"/>
      <c r="H76" s="5"/>
      <c r="I76" s="5"/>
      <c r="J76" s="5"/>
      <c r="K76" s="5"/>
      <c r="L76" s="5"/>
      <c r="M76" s="5"/>
      <c r="N76" s="5"/>
      <c r="O76" s="5"/>
      <c r="P76" s="5"/>
      <c r="Q76" s="5"/>
      <c r="R76" s="5"/>
      <c r="S76" s="5"/>
      <c r="T76" s="5"/>
      <c r="U76" s="5"/>
    </row>
    <row r="77" spans="1:21">
      <c r="A77" s="5"/>
      <c r="B77" s="5"/>
      <c r="C77" s="5"/>
      <c r="D77" s="5"/>
      <c r="E77" s="5"/>
      <c r="F77" s="43"/>
      <c r="G77" s="43"/>
      <c r="H77" s="5"/>
      <c r="I77" s="5"/>
      <c r="J77" s="5"/>
      <c r="K77" s="5"/>
      <c r="L77" s="5"/>
      <c r="M77" s="5"/>
      <c r="N77" s="5"/>
      <c r="O77" s="5"/>
      <c r="P77" s="5"/>
      <c r="Q77" s="5"/>
      <c r="R77" s="5"/>
      <c r="S77" s="5"/>
      <c r="T77" s="5"/>
      <c r="U77" s="5"/>
    </row>
    <row r="78" spans="1:21" ht="15.75">
      <c r="A78" s="28" t="s">
        <v>454</v>
      </c>
      <c r="B78" s="5"/>
      <c r="C78" s="5"/>
      <c r="D78" s="5"/>
      <c r="E78" s="5"/>
      <c r="F78" s="43"/>
      <c r="G78" s="43"/>
      <c r="H78" s="5"/>
      <c r="I78" s="5"/>
      <c r="J78" s="5"/>
      <c r="K78" s="5"/>
      <c r="L78" s="5"/>
      <c r="M78" s="5"/>
      <c r="N78" s="5"/>
      <c r="O78" s="5"/>
      <c r="P78" s="5"/>
      <c r="Q78" s="5"/>
      <c r="R78" s="5"/>
      <c r="S78" s="5"/>
      <c r="T78" s="5"/>
      <c r="U78" s="5"/>
    </row>
    <row r="79" spans="1:21">
      <c r="A79" s="5"/>
      <c r="B79" s="5"/>
      <c r="C79" s="5"/>
      <c r="D79" s="5"/>
      <c r="E79" s="5"/>
      <c r="F79" s="43"/>
      <c r="G79" s="43"/>
      <c r="H79" s="5"/>
      <c r="I79" s="5"/>
      <c r="J79" s="5"/>
      <c r="K79" s="5"/>
      <c r="L79" s="5"/>
      <c r="M79" s="5"/>
      <c r="N79" s="5"/>
      <c r="O79" s="5"/>
      <c r="P79" s="5"/>
      <c r="Q79" s="5"/>
      <c r="R79" s="5"/>
      <c r="S79" s="5"/>
      <c r="T79" s="5"/>
      <c r="U79" s="5"/>
    </row>
    <row r="80" spans="1:21">
      <c r="A80" s="7" t="s">
        <v>329</v>
      </c>
      <c r="B80" s="5"/>
      <c r="C80" s="5"/>
      <c r="D80" s="5"/>
      <c r="E80" s="5"/>
      <c r="F80" s="43"/>
      <c r="G80" s="43"/>
      <c r="H80" s="5"/>
      <c r="I80" s="5"/>
      <c r="J80" s="5"/>
      <c r="K80" s="5"/>
      <c r="L80" s="5"/>
      <c r="M80" s="5"/>
      <c r="N80" s="5"/>
      <c r="O80" s="5"/>
      <c r="P80" s="5"/>
      <c r="Q80" s="5"/>
      <c r="R80" s="5"/>
      <c r="S80" s="5"/>
      <c r="T80" s="5"/>
      <c r="U80" s="5"/>
    </row>
    <row r="81" spans="1:21">
      <c r="A81" s="7" t="s">
        <v>330</v>
      </c>
      <c r="B81" s="5"/>
      <c r="C81" s="5"/>
      <c r="D81" s="5"/>
      <c r="E81" s="5"/>
      <c r="F81" s="43"/>
      <c r="G81" s="43"/>
      <c r="H81" s="5"/>
      <c r="I81" s="5"/>
      <c r="J81" s="5"/>
      <c r="K81" s="5"/>
      <c r="L81" s="5"/>
      <c r="M81" s="5"/>
      <c r="N81" s="5"/>
      <c r="O81" s="5"/>
      <c r="P81" s="5"/>
      <c r="Q81" s="5"/>
      <c r="R81" s="5"/>
      <c r="S81" s="5"/>
      <c r="T81" s="5"/>
      <c r="U81" s="5"/>
    </row>
    <row r="82" spans="1:21">
      <c r="A82" s="7" t="s">
        <v>331</v>
      </c>
      <c r="B82" s="5"/>
      <c r="C82" s="5"/>
      <c r="D82" s="5"/>
      <c r="E82" s="5"/>
      <c r="F82" s="47">
        <f>IF(OR(N!$A$1="HO",N!$A$1="COM"),(#REF!)/1000,0)</f>
        <v>0</v>
      </c>
      <c r="G82" s="43"/>
      <c r="H82" s="5"/>
      <c r="I82" s="5">
        <v>163.33000000000001</v>
      </c>
      <c r="J82" s="5"/>
      <c r="K82" s="5"/>
      <c r="L82" s="5"/>
      <c r="M82" s="5"/>
      <c r="N82" s="5"/>
      <c r="O82" s="5"/>
      <c r="P82" s="5"/>
      <c r="Q82" s="5"/>
      <c r="R82" s="5"/>
      <c r="S82" s="5"/>
      <c r="T82" s="5"/>
      <c r="U82" s="5"/>
    </row>
    <row r="83" spans="1:21">
      <c r="A83" s="7"/>
      <c r="B83" s="5"/>
      <c r="C83" s="5"/>
      <c r="D83" s="5"/>
      <c r="E83" s="5"/>
      <c r="F83" s="85"/>
      <c r="G83" s="43"/>
      <c r="H83" s="5"/>
      <c r="I83" s="5"/>
      <c r="J83" s="5"/>
      <c r="K83" s="5"/>
      <c r="L83" s="5"/>
      <c r="M83" s="5"/>
      <c r="N83" s="5"/>
      <c r="O83" s="5"/>
      <c r="P83" s="5"/>
      <c r="Q83" s="5"/>
      <c r="R83" s="5"/>
      <c r="S83" s="5"/>
      <c r="T83" s="5"/>
      <c r="U83" s="5"/>
    </row>
    <row r="84" spans="1:21">
      <c r="A84" s="7" t="s">
        <v>661</v>
      </c>
      <c r="B84" s="5"/>
      <c r="C84" s="5"/>
      <c r="D84" s="5"/>
      <c r="E84" s="5"/>
      <c r="F84" s="43" t="s">
        <v>295</v>
      </c>
      <c r="G84" s="43"/>
      <c r="H84" s="5"/>
      <c r="I84" s="5"/>
      <c r="J84" s="5"/>
      <c r="K84" s="5"/>
      <c r="L84" s="5"/>
      <c r="M84" s="5"/>
      <c r="N84" s="5"/>
      <c r="O84" s="5"/>
      <c r="P84" s="5"/>
      <c r="Q84" s="5"/>
      <c r="R84" s="5"/>
      <c r="S84" s="5"/>
      <c r="T84" s="5"/>
      <c r="U84" s="5"/>
    </row>
    <row r="85" spans="1:21">
      <c r="A85" s="7" t="s">
        <v>662</v>
      </c>
      <c r="B85" s="5"/>
      <c r="C85" s="5"/>
      <c r="D85" s="5"/>
      <c r="E85" s="5">
        <f>IF(OR(N!$A$1="COM",N!$A$1="HO"),(H85),0)</f>
        <v>0</v>
      </c>
      <c r="F85" s="43"/>
      <c r="G85" s="43"/>
      <c r="H85" s="5">
        <v>500</v>
      </c>
      <c r="I85" s="5"/>
      <c r="J85" s="5"/>
      <c r="K85" s="5"/>
      <c r="L85" s="5"/>
      <c r="M85" s="5"/>
      <c r="N85" s="5"/>
      <c r="O85" s="5"/>
      <c r="P85" s="5"/>
      <c r="Q85" s="5"/>
      <c r="R85" s="5"/>
      <c r="S85" s="5"/>
      <c r="T85" s="5"/>
      <c r="U85" s="5"/>
    </row>
    <row r="86" spans="1:21">
      <c r="A86" s="7"/>
      <c r="B86" s="5"/>
      <c r="C86" s="5"/>
      <c r="D86" s="5"/>
      <c r="E86" s="21"/>
      <c r="F86" s="43"/>
      <c r="G86" s="43"/>
      <c r="H86" s="5"/>
      <c r="I86" s="5"/>
      <c r="J86" s="5"/>
      <c r="K86" s="5"/>
      <c r="L86" s="5"/>
      <c r="M86" s="5"/>
      <c r="N86" s="5"/>
      <c r="O86" s="5"/>
      <c r="P86" s="5"/>
      <c r="Q86" s="5"/>
      <c r="R86" s="5"/>
      <c r="S86" s="5"/>
      <c r="T86" s="5"/>
      <c r="U86" s="5"/>
    </row>
    <row r="87" spans="1:21">
      <c r="A87" s="7" t="s">
        <v>663</v>
      </c>
      <c r="B87" s="5"/>
      <c r="C87" s="5"/>
      <c r="D87" s="5"/>
      <c r="E87" s="5"/>
      <c r="F87" s="43"/>
      <c r="G87" s="43"/>
      <c r="H87" s="5"/>
      <c r="I87" s="5"/>
      <c r="J87" s="5"/>
      <c r="K87" s="5"/>
      <c r="L87" s="5"/>
      <c r="M87" s="5"/>
      <c r="N87" s="5"/>
      <c r="O87" s="5"/>
      <c r="P87" s="5"/>
      <c r="Q87" s="5"/>
      <c r="R87" s="5"/>
      <c r="S87" s="5"/>
      <c r="T87" s="5"/>
      <c r="U87" s="5"/>
    </row>
    <row r="88" spans="1:21">
      <c r="A88" s="7"/>
      <c r="B88" s="7" t="s">
        <v>624</v>
      </c>
      <c r="C88" s="5"/>
      <c r="D88" s="5"/>
      <c r="E88" s="5">
        <f>IF(OR(N!$A$1="COM",N!$A$1="HO"),(H88+ROUND((#REF!)/1000,0))-(#REF!/1000),0)</f>
        <v>0</v>
      </c>
      <c r="F88" s="43">
        <f>ROUND(+E88+E85,0)</f>
        <v>0</v>
      </c>
      <c r="G88" s="43"/>
      <c r="H88" s="5">
        <v>59160</v>
      </c>
      <c r="I88" s="47">
        <f>ROUND(+H88+H85,0)</f>
        <v>59660</v>
      </c>
      <c r="J88" s="5"/>
      <c r="K88" s="5"/>
      <c r="L88" s="5"/>
      <c r="M88" s="5"/>
      <c r="N88" s="5"/>
      <c r="O88" s="5"/>
      <c r="P88" s="5"/>
      <c r="Q88" s="5"/>
      <c r="R88" s="5"/>
      <c r="S88" s="5"/>
      <c r="T88" s="5"/>
      <c r="U88" s="5"/>
    </row>
    <row r="89" spans="1:21">
      <c r="A89" s="7"/>
      <c r="B89" s="5"/>
      <c r="C89" s="5"/>
      <c r="D89" s="5"/>
      <c r="E89" s="21"/>
      <c r="F89" s="43"/>
      <c r="G89" s="43"/>
      <c r="H89" s="21"/>
      <c r="I89" s="43"/>
      <c r="J89" s="5"/>
      <c r="K89" s="5"/>
      <c r="L89" s="5"/>
      <c r="M89" s="5"/>
      <c r="N89" s="5"/>
      <c r="O89" s="5"/>
      <c r="P89" s="5"/>
      <c r="Q89" s="5"/>
      <c r="R89" s="5"/>
      <c r="S89" s="5"/>
      <c r="T89" s="5"/>
      <c r="U89" s="5"/>
    </row>
    <row r="90" spans="1:21">
      <c r="A90" s="7"/>
      <c r="B90" s="5"/>
      <c r="C90" s="5"/>
      <c r="D90" s="5"/>
      <c r="E90" s="5"/>
      <c r="F90" s="109" t="s">
        <v>625</v>
      </c>
      <c r="G90" s="43"/>
      <c r="H90" s="5"/>
      <c r="I90" s="110" t="s">
        <v>626</v>
      </c>
      <c r="J90" s="5"/>
      <c r="K90" s="5"/>
      <c r="L90" s="5"/>
      <c r="M90" s="5"/>
      <c r="N90" s="5"/>
      <c r="O90" s="5"/>
      <c r="P90" s="5"/>
      <c r="Q90" s="5"/>
      <c r="R90" s="5"/>
      <c r="S90" s="5"/>
      <c r="T90" s="5"/>
      <c r="U90" s="5"/>
    </row>
    <row r="91" spans="1:21" ht="15.75">
      <c r="A91" s="28" t="s">
        <v>627</v>
      </c>
      <c r="B91" s="5"/>
      <c r="C91" s="5"/>
      <c r="D91" s="5"/>
      <c r="E91" s="5"/>
      <c r="F91" s="109"/>
      <c r="G91" s="43"/>
      <c r="H91" s="5"/>
      <c r="I91" s="111"/>
      <c r="J91" s="5"/>
      <c r="K91" s="5"/>
      <c r="L91" s="5"/>
      <c r="M91" s="5"/>
      <c r="N91" s="5"/>
      <c r="O91" s="5"/>
      <c r="P91" s="5"/>
      <c r="Q91" s="5"/>
      <c r="R91" s="5"/>
      <c r="S91" s="5"/>
      <c r="T91" s="5"/>
      <c r="U91" s="5"/>
    </row>
    <row r="92" spans="1:21" ht="15.75">
      <c r="A92" s="28"/>
      <c r="B92" s="5"/>
      <c r="C92" s="5"/>
      <c r="D92" s="5"/>
      <c r="E92" s="5"/>
      <c r="F92" s="43"/>
      <c r="G92" s="43"/>
      <c r="H92" s="5"/>
      <c r="I92" s="5"/>
      <c r="J92" s="5"/>
      <c r="K92" s="5"/>
      <c r="L92" s="5"/>
      <c r="M92" s="5"/>
      <c r="N92" s="5"/>
      <c r="O92" s="5"/>
      <c r="P92" s="5"/>
      <c r="Q92" s="5"/>
      <c r="R92" s="5"/>
      <c r="S92" s="5"/>
      <c r="T92" s="5"/>
      <c r="U92" s="5"/>
    </row>
    <row r="93" spans="1:21">
      <c r="A93" s="5"/>
      <c r="B93" s="5"/>
      <c r="C93" s="5"/>
      <c r="D93" s="5"/>
      <c r="E93" s="5"/>
      <c r="F93" s="43"/>
      <c r="G93" s="43"/>
      <c r="H93" s="5"/>
      <c r="I93" s="5"/>
      <c r="J93" s="5"/>
      <c r="K93" s="5"/>
      <c r="L93" s="5"/>
      <c r="M93" s="5"/>
      <c r="N93" s="5"/>
      <c r="O93" s="5"/>
      <c r="P93" s="5"/>
      <c r="Q93" s="5"/>
      <c r="R93" s="5"/>
      <c r="S93" s="5"/>
      <c r="T93" s="5"/>
      <c r="U93" s="5"/>
    </row>
    <row r="94" spans="1:21">
      <c r="B94" s="5"/>
      <c r="C94" s="5"/>
      <c r="D94" s="5"/>
      <c r="E94" s="5"/>
      <c r="F94" s="43"/>
      <c r="G94" s="43"/>
      <c r="H94" s="5"/>
      <c r="I94" s="5"/>
      <c r="J94" s="5"/>
      <c r="K94" s="5"/>
      <c r="L94" s="5"/>
      <c r="M94" s="5"/>
      <c r="N94" s="5"/>
      <c r="O94" s="5"/>
      <c r="P94" s="5"/>
      <c r="Q94" s="5"/>
      <c r="R94" s="5"/>
      <c r="S94" s="5"/>
      <c r="T94" s="5"/>
      <c r="U94" s="5"/>
    </row>
    <row r="95" spans="1:21">
      <c r="B95" s="5"/>
      <c r="C95" s="5"/>
      <c r="D95" s="5"/>
      <c r="E95" s="5"/>
      <c r="F95" s="43"/>
      <c r="G95" s="43"/>
      <c r="H95" s="5"/>
      <c r="I95" s="5"/>
      <c r="J95" s="5"/>
      <c r="K95" s="5"/>
      <c r="L95" s="5"/>
      <c r="M95" s="5"/>
      <c r="N95" s="5"/>
      <c r="O95" s="5"/>
      <c r="P95" s="5"/>
      <c r="Q95" s="5"/>
      <c r="R95" s="5"/>
      <c r="S95" s="5"/>
      <c r="T95" s="5"/>
      <c r="U95" s="5"/>
    </row>
    <row r="96" spans="1:21" ht="15.75">
      <c r="A96" s="28" t="s">
        <v>665</v>
      </c>
      <c r="B96" s="5"/>
      <c r="C96" s="5"/>
      <c r="D96" s="5"/>
      <c r="E96" s="5"/>
      <c r="F96" s="43"/>
      <c r="G96" s="43"/>
      <c r="H96" s="5"/>
      <c r="I96" s="5"/>
      <c r="J96" s="5"/>
      <c r="K96" s="5"/>
      <c r="L96" s="5"/>
      <c r="M96" s="5"/>
      <c r="N96" s="5"/>
      <c r="O96" s="5"/>
      <c r="P96" s="5"/>
      <c r="Q96" s="5"/>
      <c r="R96" s="5"/>
      <c r="S96" s="5"/>
      <c r="T96" s="5"/>
      <c r="U96" s="5"/>
    </row>
    <row r="97" spans="1:21">
      <c r="A97" s="7" t="s">
        <v>628</v>
      </c>
      <c r="B97" s="5"/>
      <c r="C97" s="5"/>
      <c r="D97" s="5"/>
      <c r="E97" s="5"/>
      <c r="F97" s="43"/>
      <c r="G97" s="43"/>
      <c r="H97" s="5"/>
      <c r="I97" s="5"/>
      <c r="J97" s="5"/>
      <c r="K97" s="5"/>
      <c r="L97" s="5"/>
      <c r="M97" s="5"/>
      <c r="N97" s="5"/>
      <c r="O97" s="5"/>
      <c r="P97" s="5"/>
      <c r="Q97" s="5"/>
      <c r="R97" s="5"/>
      <c r="S97" s="5"/>
      <c r="T97" s="5"/>
      <c r="U97" s="5"/>
    </row>
    <row r="98" spans="1:21">
      <c r="A98" s="7" t="s">
        <v>629</v>
      </c>
      <c r="B98" s="5"/>
      <c r="C98" s="5"/>
      <c r="D98" s="5"/>
      <c r="E98" s="5"/>
      <c r="F98" s="43">
        <f>IF(OR(N!$A$1="HO",N!$A$1="COM"),(#REF!)/1000,0)</f>
        <v>0</v>
      </c>
      <c r="G98" s="43"/>
      <c r="H98" s="5"/>
      <c r="I98" s="5">
        <v>1829707</v>
      </c>
      <c r="J98" s="5"/>
      <c r="K98" s="5"/>
      <c r="L98" s="5"/>
      <c r="M98" s="5"/>
      <c r="N98" s="5"/>
      <c r="O98" s="5"/>
      <c r="P98" s="5"/>
      <c r="Q98" s="5"/>
      <c r="R98" s="5"/>
      <c r="S98" s="5"/>
      <c r="T98" s="5"/>
      <c r="U98" s="5"/>
    </row>
    <row r="99" spans="1:21" ht="15.75">
      <c r="A99" s="28"/>
      <c r="B99" s="5"/>
      <c r="C99" s="5"/>
      <c r="D99" s="5"/>
      <c r="E99" s="5"/>
      <c r="F99" s="85" t="s">
        <v>630</v>
      </c>
      <c r="G99" s="43"/>
      <c r="H99" s="5"/>
      <c r="I99" s="110" t="s">
        <v>631</v>
      </c>
      <c r="J99" s="5"/>
      <c r="K99" s="5"/>
      <c r="L99" s="5"/>
      <c r="M99" s="5"/>
      <c r="N99" s="5"/>
      <c r="O99" s="5"/>
      <c r="P99" s="5"/>
      <c r="Q99" s="5"/>
      <c r="R99" s="5"/>
      <c r="S99" s="5"/>
      <c r="T99" s="5"/>
      <c r="U99" s="5"/>
    </row>
    <row r="100" spans="1:21" ht="15.75">
      <c r="A100" s="28" t="s">
        <v>632</v>
      </c>
      <c r="B100" s="5"/>
      <c r="C100" s="5"/>
      <c r="D100" s="5"/>
      <c r="E100" s="5"/>
      <c r="F100" s="109"/>
      <c r="G100" s="43"/>
      <c r="H100" s="5"/>
      <c r="I100" s="111"/>
      <c r="J100" s="5"/>
      <c r="K100" s="5"/>
      <c r="L100" s="5"/>
      <c r="M100" s="5"/>
      <c r="N100" s="5"/>
      <c r="O100" s="5"/>
      <c r="P100" s="5"/>
      <c r="Q100" s="5"/>
      <c r="R100" s="5"/>
      <c r="S100" s="5"/>
      <c r="T100" s="5"/>
      <c r="U100" s="5"/>
    </row>
    <row r="101" spans="1:21" ht="15.75">
      <c r="A101" s="28" t="s">
        <v>633</v>
      </c>
      <c r="B101" s="5"/>
      <c r="C101" s="5"/>
      <c r="D101" s="5"/>
      <c r="E101" s="5"/>
      <c r="F101" s="43"/>
      <c r="G101" s="43"/>
      <c r="H101" s="5"/>
      <c r="I101" s="5"/>
      <c r="J101" s="5"/>
      <c r="K101" s="5"/>
      <c r="L101" s="5"/>
      <c r="M101" s="5"/>
      <c r="N101" s="5"/>
      <c r="O101" s="5"/>
      <c r="P101" s="5"/>
      <c r="Q101" s="5"/>
      <c r="R101" s="5"/>
      <c r="S101" s="5"/>
      <c r="T101" s="5"/>
      <c r="U101" s="5"/>
    </row>
    <row r="102" spans="1:21">
      <c r="A102" s="7" t="s">
        <v>634</v>
      </c>
      <c r="B102" s="5"/>
      <c r="C102" s="5"/>
      <c r="D102" s="5"/>
      <c r="E102" s="5"/>
      <c r="F102" s="43"/>
      <c r="G102" s="43"/>
      <c r="H102" s="5"/>
      <c r="I102" s="5"/>
      <c r="J102" s="5"/>
      <c r="K102" s="5"/>
      <c r="L102" s="5"/>
      <c r="M102" s="5"/>
      <c r="N102" s="5"/>
      <c r="O102" s="5"/>
      <c r="P102" s="5"/>
      <c r="Q102" s="5"/>
      <c r="R102" s="5"/>
      <c r="S102" s="5"/>
      <c r="T102" s="5"/>
      <c r="U102" s="5"/>
    </row>
    <row r="103" spans="1:21">
      <c r="A103" s="7" t="s">
        <v>445</v>
      </c>
      <c r="B103" s="5"/>
      <c r="C103" s="5"/>
      <c r="D103" s="5"/>
      <c r="E103" s="5"/>
      <c r="F103" s="43"/>
      <c r="G103" s="43"/>
      <c r="H103" s="5"/>
      <c r="I103" s="5"/>
      <c r="J103" s="5"/>
      <c r="K103" s="5"/>
      <c r="L103" s="5"/>
      <c r="M103" s="5"/>
      <c r="N103" s="5"/>
      <c r="O103" s="5"/>
      <c r="P103" s="5"/>
      <c r="Q103" s="5"/>
      <c r="R103" s="5"/>
      <c r="S103" s="5"/>
      <c r="T103" s="5"/>
      <c r="U103" s="5"/>
    </row>
    <row r="104" spans="1:21">
      <c r="A104" s="7" t="s">
        <v>635</v>
      </c>
      <c r="B104" s="5"/>
      <c r="C104" s="5"/>
      <c r="D104" s="5"/>
      <c r="E104" s="5"/>
      <c r="F104" s="43">
        <f>IF(OR(N!$A$1="HO",N!$A$1="COM"),(#REF!)/1000,0)</f>
        <v>0</v>
      </c>
      <c r="G104" s="43"/>
      <c r="H104" s="5"/>
      <c r="I104" s="5">
        <v>471</v>
      </c>
      <c r="J104" s="5"/>
      <c r="K104" s="5"/>
      <c r="L104" s="5"/>
      <c r="M104" s="5"/>
      <c r="N104" s="5"/>
      <c r="O104" s="5"/>
      <c r="P104" s="5"/>
      <c r="Q104" s="5"/>
      <c r="R104" s="5"/>
      <c r="S104" s="5"/>
      <c r="T104" s="5"/>
      <c r="U104" s="5"/>
    </row>
    <row r="105" spans="1:21">
      <c r="A105" s="7"/>
      <c r="B105" s="5"/>
      <c r="C105" s="5"/>
      <c r="D105" s="5"/>
      <c r="E105" s="5"/>
      <c r="F105" s="85" t="s">
        <v>636</v>
      </c>
      <c r="G105" s="43"/>
      <c r="H105" s="5"/>
      <c r="I105" s="110" t="s">
        <v>637</v>
      </c>
      <c r="J105" s="5"/>
      <c r="K105" s="5"/>
      <c r="L105" s="5"/>
      <c r="M105" s="5"/>
      <c r="N105" s="5"/>
      <c r="O105" s="5"/>
      <c r="P105" s="5"/>
      <c r="Q105" s="5"/>
      <c r="R105" s="5"/>
      <c r="S105" s="5"/>
      <c r="T105" s="5"/>
      <c r="U105" s="5"/>
    </row>
    <row r="106" spans="1:21" ht="15.75">
      <c r="A106" s="28" t="s">
        <v>638</v>
      </c>
      <c r="B106" s="5"/>
      <c r="C106" s="5"/>
      <c r="D106" s="5"/>
      <c r="E106" s="5"/>
      <c r="F106" s="109"/>
      <c r="G106" s="43"/>
      <c r="H106" s="5"/>
      <c r="I106" s="111"/>
      <c r="J106" s="5"/>
      <c r="K106" s="5"/>
      <c r="L106" s="5"/>
      <c r="M106" s="5"/>
      <c r="N106" s="5"/>
      <c r="O106" s="5"/>
      <c r="P106" s="5"/>
      <c r="Q106" s="5"/>
      <c r="R106" s="5"/>
      <c r="S106" s="5"/>
      <c r="T106" s="5"/>
      <c r="U106" s="5"/>
    </row>
    <row r="107" spans="1:21">
      <c r="A107" s="7" t="s">
        <v>639</v>
      </c>
      <c r="B107" s="5"/>
      <c r="C107" s="5"/>
      <c r="D107" s="5"/>
      <c r="E107" s="5"/>
      <c r="F107" s="43"/>
      <c r="G107" s="43"/>
      <c r="H107" s="5"/>
      <c r="I107" s="5"/>
      <c r="J107" s="5"/>
      <c r="K107" s="5"/>
      <c r="L107" s="5"/>
      <c r="M107" s="5"/>
      <c r="N107" s="5"/>
      <c r="O107" s="5"/>
      <c r="P107" s="5"/>
      <c r="Q107" s="5"/>
      <c r="R107" s="5"/>
      <c r="S107" s="5"/>
      <c r="T107" s="5"/>
      <c r="U107" s="5"/>
    </row>
    <row r="108" spans="1:21">
      <c r="A108" s="7" t="s">
        <v>404</v>
      </c>
      <c r="B108" s="5"/>
      <c r="C108" s="5"/>
      <c r="D108" s="5"/>
      <c r="E108" s="5"/>
      <c r="F108" s="43"/>
      <c r="G108" s="43"/>
      <c r="H108" s="5"/>
      <c r="I108" s="5"/>
      <c r="J108" s="5"/>
      <c r="K108" s="5"/>
      <c r="L108" s="5"/>
      <c r="M108" s="5"/>
      <c r="N108" s="5"/>
      <c r="O108" s="5"/>
      <c r="P108" s="5"/>
      <c r="Q108" s="5"/>
      <c r="R108" s="5"/>
      <c r="S108" s="5"/>
      <c r="T108" s="5"/>
      <c r="U108" s="5"/>
    </row>
    <row r="109" spans="1:21">
      <c r="A109" s="7" t="s">
        <v>640</v>
      </c>
      <c r="B109" s="5"/>
      <c r="C109" s="5"/>
      <c r="D109" s="5"/>
      <c r="E109" s="5"/>
      <c r="F109" s="43">
        <f>IF(OR(N!$A$1="HO",N!$A$1="COM"),(#REF!)/1000,0)</f>
        <v>0</v>
      </c>
      <c r="G109" s="43"/>
      <c r="H109" s="5"/>
      <c r="I109" s="5">
        <v>304</v>
      </c>
      <c r="J109" s="5"/>
      <c r="K109" s="5"/>
      <c r="L109" s="5"/>
      <c r="M109" s="5"/>
      <c r="N109" s="5"/>
      <c r="O109" s="5"/>
      <c r="P109" s="5"/>
      <c r="Q109" s="5"/>
      <c r="R109" s="5"/>
      <c r="S109" s="5"/>
      <c r="T109" s="5"/>
      <c r="U109" s="5"/>
    </row>
    <row r="110" spans="1:21">
      <c r="A110" s="7"/>
      <c r="B110" s="5"/>
      <c r="C110" s="5"/>
      <c r="D110" s="5"/>
      <c r="E110" s="5"/>
      <c r="F110" s="85"/>
      <c r="G110" s="43"/>
      <c r="H110" s="5"/>
      <c r="I110" s="5"/>
      <c r="J110" s="5"/>
      <c r="K110" s="5"/>
      <c r="L110" s="5"/>
      <c r="M110" s="5"/>
      <c r="N110" s="5"/>
      <c r="O110" s="5"/>
      <c r="P110" s="5"/>
      <c r="Q110" s="5"/>
      <c r="R110" s="5"/>
      <c r="S110" s="5"/>
      <c r="T110" s="5"/>
      <c r="U110" s="5"/>
    </row>
    <row r="111" spans="1:21">
      <c r="A111" s="7" t="s">
        <v>641</v>
      </c>
      <c r="B111" s="5"/>
      <c r="C111" s="5"/>
      <c r="D111" s="5"/>
      <c r="E111" s="5"/>
      <c r="F111" s="43"/>
      <c r="G111" s="43"/>
      <c r="H111" s="5"/>
      <c r="I111" s="5"/>
      <c r="J111" s="5"/>
      <c r="K111" s="5"/>
      <c r="L111" s="5"/>
      <c r="M111" s="5"/>
      <c r="N111" s="5"/>
      <c r="O111" s="5"/>
      <c r="P111" s="5"/>
      <c r="Q111" s="5"/>
      <c r="R111" s="5"/>
      <c r="S111" s="5"/>
      <c r="T111" s="5"/>
      <c r="U111" s="5"/>
    </row>
    <row r="112" spans="1:21">
      <c r="A112" s="7" t="s">
        <v>642</v>
      </c>
      <c r="B112" s="5"/>
      <c r="C112" s="5"/>
      <c r="D112" s="5"/>
      <c r="E112" s="5"/>
      <c r="F112" s="43"/>
      <c r="G112" s="43"/>
      <c r="H112" s="5"/>
      <c r="I112" s="5"/>
      <c r="J112" s="5"/>
      <c r="K112" s="5"/>
      <c r="L112" s="5"/>
      <c r="M112" s="5"/>
      <c r="N112" s="5"/>
      <c r="O112" s="5"/>
      <c r="P112" s="5"/>
      <c r="Q112" s="5"/>
      <c r="R112" s="5"/>
      <c r="S112" s="5"/>
      <c r="T112" s="5"/>
      <c r="U112" s="5"/>
    </row>
    <row r="113" spans="1:21">
      <c r="A113" s="7" t="s">
        <v>610</v>
      </c>
      <c r="B113" s="5"/>
      <c r="C113" s="5"/>
      <c r="D113" s="5"/>
      <c r="E113" s="5"/>
      <c r="F113" s="43">
        <f>IF(OR(N!$A$1="HO",N!$A$1="COM"),(#REF!)/1000,0)</f>
        <v>0</v>
      </c>
      <c r="G113" s="43"/>
      <c r="H113" s="5"/>
      <c r="I113" s="5">
        <v>2000</v>
      </c>
      <c r="J113" s="5"/>
      <c r="K113" s="5"/>
      <c r="L113" s="5"/>
      <c r="M113" s="5"/>
      <c r="N113" s="5"/>
      <c r="O113" s="5"/>
      <c r="P113" s="5"/>
      <c r="Q113" s="5"/>
      <c r="R113" s="5"/>
      <c r="S113" s="5"/>
      <c r="T113" s="5"/>
      <c r="U113" s="5"/>
    </row>
    <row r="114" spans="1:21">
      <c r="A114" s="7"/>
      <c r="B114" s="5"/>
      <c r="C114" s="5"/>
      <c r="D114" s="5"/>
      <c r="E114" s="5"/>
      <c r="F114" s="85" t="s">
        <v>611</v>
      </c>
      <c r="G114" s="43"/>
      <c r="H114" s="5"/>
      <c r="I114" s="110" t="s">
        <v>615</v>
      </c>
      <c r="J114" s="5"/>
      <c r="K114" s="5"/>
      <c r="L114" s="5"/>
      <c r="M114" s="5"/>
      <c r="N114" s="5"/>
      <c r="O114" s="5"/>
      <c r="P114" s="5"/>
      <c r="Q114" s="5"/>
      <c r="R114" s="5"/>
      <c r="S114" s="5"/>
      <c r="T114" s="5"/>
      <c r="U114" s="5"/>
    </row>
    <row r="115" spans="1:21" ht="15.75">
      <c r="A115" s="28" t="s">
        <v>616</v>
      </c>
      <c r="B115" s="5"/>
      <c r="C115" s="5"/>
      <c r="D115" s="5"/>
      <c r="E115" s="5"/>
      <c r="F115" s="109"/>
      <c r="G115" s="43"/>
      <c r="H115" s="5"/>
      <c r="I115" s="111"/>
      <c r="J115" s="5"/>
      <c r="K115" s="5"/>
      <c r="L115" s="5"/>
      <c r="M115" s="5"/>
      <c r="N115" s="5"/>
      <c r="O115" s="5"/>
      <c r="P115" s="5"/>
      <c r="Q115" s="5"/>
      <c r="R115" s="5"/>
      <c r="S115" s="5"/>
      <c r="T115" s="5"/>
      <c r="U115" s="5"/>
    </row>
    <row r="116" spans="1:21">
      <c r="A116" s="7" t="s">
        <v>617</v>
      </c>
      <c r="B116" s="5"/>
      <c r="C116" s="5"/>
      <c r="D116" s="5"/>
      <c r="E116" s="5"/>
      <c r="F116" s="43">
        <f>IF(OR(N!$A$1="HO",N!$A$1="COM"),(#REF!)/1000,0)</f>
        <v>0</v>
      </c>
      <c r="G116" s="5"/>
      <c r="H116" s="5"/>
      <c r="I116" s="5">
        <v>200000</v>
      </c>
      <c r="J116" s="5"/>
      <c r="K116" s="5"/>
      <c r="L116" s="5"/>
      <c r="M116" s="5"/>
      <c r="N116" s="5"/>
      <c r="O116" s="5"/>
      <c r="P116" s="5"/>
      <c r="Q116" s="5"/>
      <c r="R116" s="5"/>
      <c r="S116" s="5"/>
      <c r="T116" s="5"/>
      <c r="U116" s="5"/>
    </row>
    <row r="117" spans="1:21" ht="15.75">
      <c r="A117" s="5"/>
      <c r="B117" s="5"/>
      <c r="C117" s="5"/>
      <c r="D117" s="5"/>
      <c r="E117" s="5"/>
      <c r="F117" s="106" t="s">
        <v>587</v>
      </c>
      <c r="G117" s="5"/>
      <c r="H117" s="5"/>
      <c r="I117" s="29" t="s">
        <v>581</v>
      </c>
      <c r="J117" s="5"/>
      <c r="K117" s="5"/>
      <c r="L117" s="5"/>
      <c r="M117" s="5"/>
      <c r="N117" s="5"/>
      <c r="O117" s="5"/>
      <c r="P117" s="5"/>
      <c r="Q117" s="5"/>
      <c r="R117" s="5"/>
      <c r="S117" s="5"/>
      <c r="T117" s="5"/>
      <c r="U117" s="5"/>
    </row>
    <row r="118" spans="1:21" ht="15.75">
      <c r="A118" s="5"/>
      <c r="B118" s="5"/>
      <c r="C118" s="5"/>
      <c r="D118" s="10"/>
      <c r="E118" s="11"/>
      <c r="F118" s="42"/>
      <c r="G118" s="5"/>
      <c r="H118" s="5"/>
      <c r="I118" s="6"/>
      <c r="J118" s="5"/>
      <c r="K118" s="5"/>
      <c r="L118" s="5"/>
      <c r="M118" s="5"/>
      <c r="N118" s="5"/>
      <c r="O118" s="5"/>
      <c r="P118" s="5"/>
      <c r="Q118" s="5"/>
      <c r="R118" s="5"/>
      <c r="S118" s="5"/>
      <c r="T118" s="5"/>
      <c r="U118" s="5"/>
    </row>
    <row r="119" spans="1:21">
      <c r="A119" s="5"/>
      <c r="B119" s="5"/>
      <c r="C119" s="5"/>
      <c r="D119" s="5"/>
      <c r="E119" s="5"/>
      <c r="F119" s="43"/>
      <c r="G119" s="43"/>
      <c r="H119" s="5"/>
      <c r="I119" s="5"/>
      <c r="J119" s="5"/>
      <c r="K119" s="5"/>
      <c r="L119" s="5"/>
      <c r="M119" s="5"/>
      <c r="N119" s="5"/>
      <c r="O119" s="5"/>
      <c r="P119" s="5"/>
      <c r="Q119" s="5"/>
      <c r="R119" s="5"/>
      <c r="S119" s="5"/>
      <c r="T119" s="5"/>
      <c r="U119" s="5"/>
    </row>
    <row r="120" spans="1:21" ht="15.75">
      <c r="A120" s="10"/>
      <c r="B120" s="11"/>
      <c r="C120" s="11"/>
      <c r="D120" s="11"/>
      <c r="E120" s="11"/>
      <c r="F120" s="41"/>
      <c r="G120" s="41"/>
      <c r="H120" s="11"/>
      <c r="I120" s="11"/>
      <c r="J120" s="5"/>
      <c r="K120" s="5"/>
      <c r="L120" s="5"/>
      <c r="M120" s="5"/>
      <c r="N120" s="5"/>
      <c r="O120" s="5"/>
      <c r="P120" s="5"/>
      <c r="Q120" s="5"/>
      <c r="R120" s="5"/>
      <c r="S120" s="5"/>
      <c r="T120" s="5"/>
      <c r="U120" s="5"/>
    </row>
    <row r="121" spans="1:21" ht="24">
      <c r="A121" s="112" t="s">
        <v>405</v>
      </c>
      <c r="B121" s="11"/>
      <c r="C121" s="11"/>
      <c r="D121" s="11"/>
      <c r="E121" s="11"/>
      <c r="F121" s="41"/>
      <c r="G121" s="41"/>
      <c r="H121" s="11"/>
      <c r="I121" s="11"/>
      <c r="J121" s="5"/>
      <c r="K121" s="5"/>
      <c r="L121" s="5"/>
      <c r="M121" s="5"/>
      <c r="N121" s="5"/>
      <c r="O121" s="5"/>
      <c r="P121" s="5"/>
      <c r="Q121" s="5"/>
      <c r="R121" s="5"/>
      <c r="S121" s="5"/>
      <c r="T121" s="5"/>
      <c r="U121" s="5"/>
    </row>
    <row r="122" spans="1:21" ht="15.75">
      <c r="A122" s="5"/>
      <c r="B122" s="5"/>
      <c r="C122" s="5"/>
      <c r="D122" s="5"/>
      <c r="E122" s="5"/>
      <c r="F122" s="43"/>
      <c r="G122" s="43"/>
      <c r="H122" s="5"/>
      <c r="I122" s="37"/>
      <c r="J122" s="5"/>
      <c r="K122" s="5"/>
      <c r="L122" s="5"/>
      <c r="M122" s="5"/>
      <c r="N122" s="5"/>
      <c r="O122" s="5"/>
      <c r="P122" s="5"/>
      <c r="Q122" s="5"/>
      <c r="R122" s="5"/>
      <c r="S122" s="5"/>
      <c r="T122" s="5"/>
      <c r="U122" s="5"/>
    </row>
    <row r="123" spans="1:21">
      <c r="A123" s="5"/>
      <c r="B123" s="5"/>
      <c r="C123" s="5"/>
      <c r="D123" s="5"/>
      <c r="E123" s="5"/>
      <c r="F123" s="43"/>
      <c r="G123" s="43"/>
      <c r="H123" s="5"/>
      <c r="I123" s="5"/>
      <c r="J123" s="5"/>
      <c r="K123" s="5"/>
      <c r="L123" s="5"/>
      <c r="M123" s="5"/>
      <c r="N123" s="5"/>
      <c r="O123" s="5"/>
      <c r="P123" s="5"/>
      <c r="Q123" s="5"/>
      <c r="R123" s="5"/>
      <c r="S123" s="5"/>
      <c r="T123" s="5"/>
      <c r="U123" s="5"/>
    </row>
    <row r="124" spans="1:21">
      <c r="A124" s="5"/>
      <c r="B124" s="5"/>
      <c r="C124" s="5"/>
      <c r="D124" s="5"/>
      <c r="E124" s="5"/>
      <c r="F124" s="43"/>
      <c r="G124" s="43"/>
      <c r="H124" s="5"/>
      <c r="I124" s="5"/>
      <c r="J124" s="5"/>
      <c r="K124" s="5"/>
      <c r="L124" s="5"/>
      <c r="M124" s="5"/>
      <c r="N124" s="5"/>
      <c r="O124" s="5"/>
      <c r="P124" s="5"/>
      <c r="Q124" s="5"/>
      <c r="R124" s="5"/>
      <c r="S124" s="5"/>
      <c r="T124" s="5"/>
      <c r="U124" s="5"/>
    </row>
    <row r="125" spans="1:21">
      <c r="A125" s="6"/>
      <c r="B125" s="6"/>
      <c r="C125" s="6"/>
      <c r="D125" s="6"/>
      <c r="E125" s="99" t="e">
        <f>#REF!</f>
        <v>#REF!</v>
      </c>
      <c r="F125" s="99"/>
      <c r="G125" s="103"/>
      <c r="H125" s="12" t="e">
        <f>#REF!</f>
        <v>#REF!</v>
      </c>
      <c r="I125" s="13"/>
      <c r="J125" s="5"/>
      <c r="K125" s="5"/>
      <c r="L125" s="5"/>
      <c r="M125" s="5"/>
      <c r="N125" s="5"/>
      <c r="O125" s="5"/>
      <c r="P125" s="5"/>
      <c r="Q125" s="5"/>
      <c r="R125" s="5"/>
      <c r="S125" s="5"/>
      <c r="T125" s="5"/>
      <c r="U125" s="5"/>
    </row>
    <row r="126" spans="1:21">
      <c r="A126" s="5"/>
      <c r="B126" s="5"/>
      <c r="C126" s="5"/>
      <c r="D126" s="5"/>
      <c r="E126" s="101" t="s">
        <v>244</v>
      </c>
      <c r="F126" s="41"/>
      <c r="G126" s="104"/>
      <c r="H126" s="30" t="s">
        <v>244</v>
      </c>
      <c r="I126" s="11"/>
      <c r="J126" s="5"/>
      <c r="K126" s="5"/>
      <c r="L126" s="5"/>
      <c r="M126" s="5"/>
      <c r="N126" s="5"/>
      <c r="O126" s="5"/>
      <c r="P126" s="5"/>
      <c r="Q126" s="5"/>
      <c r="R126" s="5"/>
      <c r="S126" s="5"/>
      <c r="T126" s="5"/>
      <c r="U126" s="5"/>
    </row>
    <row r="127" spans="1:21">
      <c r="A127" s="6"/>
      <c r="B127" s="6"/>
      <c r="C127" s="6"/>
      <c r="D127" s="6"/>
      <c r="E127" s="6"/>
      <c r="F127" s="42"/>
      <c r="G127" s="42"/>
      <c r="H127" s="6"/>
      <c r="I127" s="6"/>
      <c r="J127" s="5"/>
      <c r="K127" s="5"/>
      <c r="L127" s="5"/>
      <c r="M127" s="5"/>
      <c r="N127" s="5"/>
      <c r="O127" s="5"/>
      <c r="P127" s="5"/>
      <c r="Q127" s="5"/>
      <c r="R127" s="5"/>
      <c r="S127" s="5"/>
      <c r="T127" s="5"/>
      <c r="U127" s="5"/>
    </row>
    <row r="128" spans="1:21" ht="15.75">
      <c r="A128" s="28" t="s">
        <v>0</v>
      </c>
      <c r="B128" s="5"/>
      <c r="C128" s="5"/>
      <c r="D128" s="5"/>
      <c r="E128" s="5"/>
      <c r="F128" s="43"/>
      <c r="G128" s="43"/>
      <c r="H128" s="5"/>
      <c r="I128" s="5"/>
      <c r="J128" s="5"/>
      <c r="K128" s="5"/>
      <c r="L128" s="5"/>
      <c r="M128" s="5"/>
      <c r="N128" s="5"/>
      <c r="O128" s="5"/>
      <c r="P128" s="5"/>
      <c r="Q128" s="5"/>
      <c r="R128" s="5"/>
      <c r="S128" s="5"/>
      <c r="T128" s="5"/>
      <c r="U128" s="5"/>
    </row>
    <row r="129" spans="1:21">
      <c r="A129" s="5"/>
      <c r="B129" s="5"/>
      <c r="C129" s="5"/>
      <c r="D129" s="5"/>
      <c r="E129" s="5"/>
      <c r="F129" s="43"/>
      <c r="G129" s="43"/>
      <c r="H129" s="5"/>
      <c r="I129" s="5"/>
      <c r="J129" s="5"/>
      <c r="K129" s="5"/>
      <c r="L129" s="5"/>
      <c r="M129" s="5"/>
      <c r="N129" s="5"/>
      <c r="O129" s="5"/>
      <c r="P129" s="5"/>
      <c r="Q129" s="5"/>
      <c r="R129" s="5"/>
      <c r="S129" s="5"/>
      <c r="T129" s="5"/>
      <c r="U129" s="5"/>
    </row>
    <row r="130" spans="1:21" ht="15.75">
      <c r="A130" s="28" t="s">
        <v>316</v>
      </c>
      <c r="B130" s="5"/>
      <c r="C130" s="5"/>
      <c r="D130" s="5"/>
      <c r="E130" s="5"/>
      <c r="F130" s="43"/>
      <c r="G130" s="43"/>
      <c r="H130" s="5"/>
      <c r="I130" s="5"/>
      <c r="J130" s="5"/>
      <c r="K130" s="5"/>
      <c r="L130" s="5"/>
      <c r="M130" s="5"/>
      <c r="N130" s="5"/>
      <c r="O130" s="5"/>
      <c r="P130" s="5"/>
      <c r="Q130" s="5"/>
      <c r="R130" s="5"/>
      <c r="S130" s="5"/>
      <c r="T130" s="5"/>
      <c r="U130" s="5"/>
    </row>
    <row r="131" spans="1:21">
      <c r="A131" s="5"/>
      <c r="B131" s="5"/>
      <c r="C131" s="5"/>
      <c r="D131" s="5"/>
      <c r="E131" s="5"/>
      <c r="F131" s="43"/>
      <c r="G131" s="43"/>
      <c r="H131" s="5"/>
      <c r="I131" s="5"/>
      <c r="J131" s="5"/>
      <c r="K131" s="5"/>
      <c r="L131" s="5"/>
      <c r="M131" s="5"/>
      <c r="N131" s="5"/>
      <c r="O131" s="5"/>
      <c r="P131" s="5"/>
      <c r="Q131" s="5"/>
      <c r="R131" s="5"/>
      <c r="S131" s="5"/>
      <c r="T131" s="5"/>
      <c r="U131" s="5"/>
    </row>
    <row r="132" spans="1:21">
      <c r="A132" s="7"/>
      <c r="B132" s="5"/>
      <c r="C132" s="5"/>
      <c r="D132" s="5"/>
      <c r="E132" s="4"/>
      <c r="F132" s="43"/>
      <c r="G132" s="43"/>
      <c r="H132" s="4"/>
      <c r="I132" s="5"/>
      <c r="J132" s="5"/>
      <c r="K132" s="5"/>
      <c r="L132" s="5"/>
      <c r="M132" s="5"/>
      <c r="N132" s="5"/>
      <c r="O132" s="5"/>
      <c r="P132" s="5"/>
      <c r="Q132" s="5"/>
      <c r="R132" s="5"/>
      <c r="S132" s="5"/>
      <c r="T132" s="5"/>
      <c r="U132" s="5"/>
    </row>
    <row r="133" spans="1:21">
      <c r="A133" s="7" t="s">
        <v>582</v>
      </c>
      <c r="B133" s="5"/>
      <c r="C133" s="5"/>
      <c r="D133" s="5"/>
      <c r="E133" s="5"/>
      <c r="F133" s="43" t="e">
        <f>ROUND((P!F247)/1000,0)</f>
        <v>#VALUE!</v>
      </c>
      <c r="G133" s="43"/>
      <c r="H133" s="5"/>
      <c r="I133" s="5">
        <v>14830</v>
      </c>
      <c r="J133" s="5"/>
      <c r="K133" s="5"/>
      <c r="L133" s="5"/>
      <c r="M133" s="5"/>
      <c r="N133" s="5"/>
      <c r="O133" s="5"/>
      <c r="P133" s="5"/>
      <c r="Q133" s="5"/>
      <c r="R133" s="5"/>
      <c r="S133" s="5"/>
      <c r="T133" s="5"/>
      <c r="U133" s="5"/>
    </row>
    <row r="134" spans="1:21">
      <c r="A134" s="5"/>
      <c r="B134" s="5"/>
      <c r="C134" s="5"/>
      <c r="D134" s="5"/>
      <c r="E134" s="5"/>
      <c r="F134" s="43"/>
      <c r="G134" s="43"/>
      <c r="H134" s="5"/>
      <c r="I134" s="5"/>
      <c r="J134" s="5"/>
      <c r="K134" s="5"/>
      <c r="L134" s="5"/>
      <c r="M134" s="5"/>
      <c r="N134" s="5"/>
      <c r="O134" s="5"/>
      <c r="P134" s="5"/>
      <c r="Q134" s="5"/>
      <c r="R134" s="5"/>
      <c r="S134" s="5"/>
      <c r="T134" s="5"/>
      <c r="U134" s="5"/>
    </row>
    <row r="135" spans="1:21">
      <c r="A135" s="5"/>
      <c r="B135" s="5"/>
      <c r="C135" s="5"/>
      <c r="D135" s="5"/>
      <c r="E135" s="5"/>
      <c r="F135" s="43"/>
      <c r="G135" s="43"/>
      <c r="H135" s="5"/>
      <c r="I135" s="5"/>
      <c r="J135" s="5"/>
      <c r="K135" s="5"/>
      <c r="L135" s="5"/>
      <c r="M135" s="5"/>
      <c r="N135" s="5"/>
      <c r="O135" s="5"/>
      <c r="P135" s="5"/>
      <c r="Q135" s="5"/>
      <c r="R135" s="5"/>
      <c r="S135" s="5"/>
      <c r="T135" s="5"/>
      <c r="U135" s="5"/>
    </row>
    <row r="136" spans="1:21" ht="15.75">
      <c r="A136" s="28" t="s">
        <v>583</v>
      </c>
      <c r="B136" s="5"/>
      <c r="C136" s="5"/>
      <c r="D136" s="5"/>
      <c r="E136" s="5"/>
      <c r="F136" s="43" t="e">
        <f>ROUND(P!F240/1000,0)</f>
        <v>#VALUE!</v>
      </c>
      <c r="G136" s="43"/>
      <c r="H136" s="5"/>
      <c r="I136" s="5">
        <v>2008327</v>
      </c>
      <c r="J136" s="5"/>
      <c r="K136" s="5"/>
      <c r="L136" s="5"/>
      <c r="M136" s="5"/>
      <c r="N136" s="5"/>
      <c r="O136" s="5"/>
      <c r="P136" s="5"/>
      <c r="Q136" s="5"/>
      <c r="R136" s="5"/>
      <c r="S136" s="5"/>
      <c r="T136" s="5"/>
      <c r="U136" s="5"/>
    </row>
    <row r="137" spans="1:21" ht="15.75">
      <c r="A137" s="28"/>
      <c r="B137" s="5"/>
      <c r="C137" s="5"/>
      <c r="D137" s="5"/>
      <c r="E137" s="5"/>
      <c r="F137" s="43"/>
      <c r="G137" s="43"/>
      <c r="H137" s="5"/>
      <c r="I137" s="5"/>
      <c r="J137" s="5"/>
      <c r="K137" s="5"/>
      <c r="L137" s="5"/>
      <c r="M137" s="5"/>
      <c r="N137" s="5"/>
      <c r="O137" s="5"/>
      <c r="P137" s="5"/>
      <c r="Q137" s="5"/>
      <c r="R137" s="5"/>
      <c r="S137" s="5"/>
      <c r="T137" s="5"/>
      <c r="U137" s="5"/>
    </row>
    <row r="138" spans="1:21" ht="15.75">
      <c r="A138" s="28" t="s">
        <v>584</v>
      </c>
      <c r="B138" s="5"/>
      <c r="C138" s="5"/>
      <c r="D138" s="5"/>
      <c r="E138" s="5"/>
      <c r="F138" s="43"/>
      <c r="G138" s="43"/>
      <c r="H138" s="5"/>
      <c r="I138" s="5"/>
      <c r="J138" s="5"/>
      <c r="K138" s="5"/>
      <c r="L138" s="5"/>
      <c r="M138" s="5"/>
      <c r="N138" s="5"/>
      <c r="O138" s="5"/>
      <c r="P138" s="5"/>
      <c r="Q138" s="5"/>
      <c r="R138" s="5"/>
      <c r="S138" s="5"/>
      <c r="T138" s="5"/>
      <c r="U138" s="5"/>
    </row>
    <row r="139" spans="1:21">
      <c r="A139" s="7" t="s">
        <v>171</v>
      </c>
      <c r="B139" s="5"/>
      <c r="C139" s="5"/>
      <c r="D139" s="5"/>
      <c r="E139" s="5"/>
      <c r="F139" s="43"/>
      <c r="G139" s="43"/>
      <c r="H139" s="5"/>
      <c r="I139" s="5"/>
      <c r="J139" s="5"/>
      <c r="K139" s="5"/>
      <c r="L139" s="5"/>
      <c r="M139" s="5"/>
      <c r="N139" s="5"/>
      <c r="O139" s="5"/>
      <c r="P139" s="5"/>
      <c r="Q139" s="5"/>
      <c r="R139" s="5"/>
      <c r="S139" s="5"/>
      <c r="T139" s="5"/>
      <c r="U139" s="5"/>
    </row>
    <row r="140" spans="1:21">
      <c r="A140" s="7" t="s">
        <v>172</v>
      </c>
      <c r="B140" s="5"/>
      <c r="C140" s="5"/>
      <c r="D140" s="5"/>
      <c r="E140" s="5"/>
      <c r="F140" s="43"/>
      <c r="G140" s="43"/>
      <c r="H140" s="5"/>
      <c r="I140" s="5"/>
      <c r="J140" s="5"/>
      <c r="K140" s="5"/>
      <c r="L140" s="5"/>
      <c r="M140" s="5"/>
      <c r="N140" s="5"/>
      <c r="O140" s="5"/>
      <c r="P140" s="5"/>
      <c r="Q140" s="5"/>
      <c r="R140" s="5"/>
      <c r="S140" s="5"/>
      <c r="T140" s="5"/>
      <c r="U140" s="5"/>
    </row>
    <row r="141" spans="1:21">
      <c r="A141" s="7" t="s">
        <v>173</v>
      </c>
      <c r="B141" s="5"/>
      <c r="C141" s="5"/>
      <c r="D141" s="5"/>
      <c r="E141" s="5" t="e">
        <f>ROUND((P!E149)/1000,0)</f>
        <v>#VALUE!</v>
      </c>
      <c r="F141" s="43"/>
      <c r="G141" s="43"/>
      <c r="H141" s="5">
        <v>669017</v>
      </c>
      <c r="I141" s="5"/>
      <c r="J141" s="5"/>
      <c r="K141" s="5"/>
      <c r="L141" s="5"/>
      <c r="M141" s="5"/>
      <c r="N141" s="5"/>
      <c r="O141" s="5"/>
      <c r="P141" s="5"/>
      <c r="Q141" s="5"/>
      <c r="R141" s="5"/>
      <c r="S141" s="5"/>
      <c r="T141" s="5"/>
      <c r="U141" s="5"/>
    </row>
    <row r="142" spans="1:21">
      <c r="A142" s="7" t="s">
        <v>174</v>
      </c>
      <c r="B142" s="5"/>
      <c r="C142" s="5"/>
      <c r="D142" s="5"/>
      <c r="E142" s="5" t="e">
        <f>ROUND(P!E150/1000,0)</f>
        <v>#VALUE!</v>
      </c>
      <c r="F142" s="43"/>
      <c r="G142" s="43"/>
      <c r="H142" s="5">
        <v>167137</v>
      </c>
      <c r="I142" s="5"/>
      <c r="J142" s="5"/>
      <c r="K142" s="5"/>
      <c r="L142" s="5"/>
      <c r="M142" s="5"/>
      <c r="N142" s="5"/>
      <c r="O142" s="5"/>
      <c r="P142" s="5"/>
      <c r="Q142" s="5"/>
      <c r="R142" s="5"/>
      <c r="S142" s="5"/>
      <c r="T142" s="5"/>
      <c r="U142" s="5"/>
    </row>
    <row r="143" spans="1:21">
      <c r="A143" s="5"/>
      <c r="B143" s="5"/>
      <c r="C143" s="5"/>
      <c r="D143" s="5"/>
      <c r="E143" s="21" t="e">
        <f>ROUND(SUM(E141:E142),0)</f>
        <v>#VALUE!</v>
      </c>
      <c r="F143" s="43"/>
      <c r="G143" s="43"/>
      <c r="H143" s="21">
        <f>SUM(H141:H142)</f>
        <v>836154</v>
      </c>
      <c r="I143" s="5"/>
      <c r="J143" s="5"/>
      <c r="K143" s="5"/>
      <c r="L143" s="5"/>
      <c r="M143" s="5"/>
      <c r="N143" s="5"/>
      <c r="O143" s="5"/>
      <c r="P143" s="5"/>
      <c r="Q143" s="5"/>
      <c r="R143" s="5"/>
      <c r="S143" s="5"/>
      <c r="T143" s="5"/>
      <c r="U143" s="5"/>
    </row>
    <row r="144" spans="1:21">
      <c r="A144" s="7" t="s">
        <v>175</v>
      </c>
      <c r="B144" s="5"/>
      <c r="C144" s="5"/>
      <c r="D144" s="5"/>
      <c r="E144" s="5" t="e">
        <f>ROUND(P!E154/1000,0)</f>
        <v>#VALUE!</v>
      </c>
      <c r="F144" s="43"/>
      <c r="G144" s="43"/>
      <c r="H144" s="5">
        <v>935012</v>
      </c>
      <c r="I144" s="5"/>
      <c r="J144" s="5"/>
      <c r="K144" s="5"/>
      <c r="L144" s="5"/>
      <c r="M144" s="5"/>
      <c r="N144" s="5"/>
      <c r="O144" s="5"/>
      <c r="P144" s="5"/>
      <c r="Q144" s="5"/>
      <c r="R144" s="5"/>
      <c r="S144" s="5"/>
      <c r="T144" s="5"/>
      <c r="U144" s="5"/>
    </row>
    <row r="145" spans="1:21">
      <c r="A145" s="7"/>
      <c r="B145" s="5"/>
      <c r="C145" s="5"/>
      <c r="D145" s="5"/>
      <c r="E145" s="21" t="e">
        <f>ROUND(SUM(E143:E144),0)</f>
        <v>#VALUE!</v>
      </c>
      <c r="F145" s="43"/>
      <c r="G145" s="43"/>
      <c r="H145" s="21">
        <f>SUM(H143:H144)</f>
        <v>1771166</v>
      </c>
      <c r="I145" s="5"/>
      <c r="J145" s="5"/>
      <c r="K145" s="5"/>
      <c r="L145" s="5"/>
      <c r="M145" s="5"/>
      <c r="N145" s="5"/>
      <c r="O145" s="5"/>
      <c r="P145" s="5"/>
      <c r="Q145" s="5"/>
      <c r="R145" s="5"/>
      <c r="S145" s="5"/>
      <c r="T145" s="5"/>
      <c r="U145" s="5"/>
    </row>
    <row r="146" spans="1:21">
      <c r="A146" s="7" t="s">
        <v>176</v>
      </c>
      <c r="B146" s="5"/>
      <c r="C146" s="5"/>
      <c r="D146" s="5"/>
      <c r="E146" s="5" t="e">
        <f>E142</f>
        <v>#VALUE!</v>
      </c>
      <c r="F146" s="43" t="e">
        <f>ROUND(+E145-E146,0)</f>
        <v>#VALUE!</v>
      </c>
      <c r="G146" s="43"/>
      <c r="H146" s="5">
        <v>167137</v>
      </c>
      <c r="I146" s="5">
        <f>H145-H146</f>
        <v>1604029</v>
      </c>
      <c r="J146" s="5"/>
      <c r="K146" s="5"/>
      <c r="L146" s="5"/>
      <c r="M146" s="5"/>
      <c r="N146" s="5"/>
      <c r="O146" s="5"/>
      <c r="P146" s="5"/>
      <c r="Q146" s="5"/>
      <c r="R146" s="5"/>
      <c r="S146" s="5"/>
      <c r="T146" s="5"/>
      <c r="U146" s="5"/>
    </row>
    <row r="147" spans="1:21">
      <c r="A147" s="5"/>
      <c r="B147" s="5"/>
      <c r="C147" s="5"/>
      <c r="D147" s="5"/>
      <c r="E147" s="21"/>
      <c r="F147" s="5"/>
      <c r="G147" s="5"/>
      <c r="H147" s="21"/>
      <c r="I147" s="5"/>
      <c r="J147" s="5"/>
      <c r="K147" s="5"/>
      <c r="L147" s="5"/>
      <c r="M147" s="5"/>
      <c r="N147" s="5"/>
      <c r="O147" s="5"/>
      <c r="P147" s="5"/>
      <c r="Q147" s="5"/>
      <c r="R147" s="5"/>
      <c r="S147" s="5"/>
      <c r="T147" s="5"/>
      <c r="U147" s="5"/>
    </row>
    <row r="148" spans="1:21">
      <c r="A148" s="7"/>
      <c r="B148" s="5"/>
      <c r="C148" s="5"/>
      <c r="D148" s="5"/>
      <c r="E148" s="5"/>
      <c r="F148" s="43"/>
      <c r="G148" s="43"/>
      <c r="H148" s="5"/>
      <c r="I148" s="5"/>
      <c r="J148" s="5"/>
      <c r="K148" s="5"/>
      <c r="L148" s="5"/>
      <c r="M148" s="5"/>
      <c r="N148" s="5"/>
      <c r="O148" s="5"/>
      <c r="P148" s="5"/>
      <c r="Q148" s="5"/>
      <c r="R148" s="5"/>
      <c r="S148" s="5"/>
      <c r="T148" s="5"/>
      <c r="U148" s="5"/>
    </row>
    <row r="149" spans="1:21">
      <c r="A149" s="5"/>
      <c r="B149" s="5"/>
      <c r="C149" s="5"/>
      <c r="D149" s="5"/>
      <c r="E149" s="5"/>
      <c r="F149" s="43"/>
      <c r="G149" s="43"/>
      <c r="H149" s="5"/>
      <c r="I149" s="5"/>
      <c r="J149" s="5"/>
      <c r="K149" s="5"/>
      <c r="L149" s="5"/>
      <c r="M149" s="5"/>
      <c r="N149" s="5"/>
      <c r="O149" s="5"/>
      <c r="P149" s="5"/>
      <c r="Q149" s="5"/>
      <c r="R149" s="5"/>
      <c r="S149" s="5"/>
      <c r="T149" s="5"/>
      <c r="U149" s="5"/>
    </row>
    <row r="150" spans="1:21" ht="15.75">
      <c r="A150" s="28" t="s">
        <v>262</v>
      </c>
      <c r="B150" s="5"/>
      <c r="C150" s="5"/>
      <c r="D150" s="5"/>
      <c r="E150" s="5"/>
      <c r="F150" s="43"/>
      <c r="G150" s="43"/>
      <c r="H150" s="5"/>
      <c r="I150" s="5"/>
      <c r="J150" s="5"/>
      <c r="K150" s="5"/>
      <c r="L150" s="5"/>
      <c r="M150" s="5"/>
      <c r="N150" s="5"/>
      <c r="O150" s="5"/>
      <c r="P150" s="5"/>
      <c r="Q150" s="5"/>
      <c r="R150" s="5"/>
      <c r="S150" s="5"/>
      <c r="T150" s="5"/>
      <c r="U150" s="5"/>
    </row>
    <row r="151" spans="1:21">
      <c r="A151" s="7" t="s">
        <v>263</v>
      </c>
      <c r="B151" s="5"/>
      <c r="C151" s="5"/>
      <c r="D151" s="5"/>
      <c r="E151" s="5" t="e">
        <f>ROUND((P!E139+P!E140)/1000,0)</f>
        <v>#VALUE!</v>
      </c>
      <c r="F151" s="43"/>
      <c r="G151" s="43"/>
      <c r="H151" s="5">
        <v>1681</v>
      </c>
      <c r="I151" s="5"/>
      <c r="J151" s="5"/>
      <c r="K151" s="5"/>
      <c r="L151" s="5"/>
      <c r="M151" s="5"/>
      <c r="N151" s="5"/>
      <c r="O151" s="5"/>
      <c r="P151" s="5"/>
      <c r="Q151" s="5"/>
      <c r="R151" s="5"/>
      <c r="S151" s="5"/>
      <c r="T151" s="5"/>
      <c r="U151" s="5"/>
    </row>
    <row r="152" spans="1:21">
      <c r="A152" s="7" t="s">
        <v>120</v>
      </c>
      <c r="B152" s="5"/>
      <c r="C152" s="5"/>
      <c r="D152" s="5"/>
      <c r="E152" s="5" t="e">
        <f>ROUND((P!E141)/1000,0)</f>
        <v>#VALUE!</v>
      </c>
      <c r="F152" s="43"/>
      <c r="G152" s="43"/>
      <c r="H152" s="5">
        <v>73301</v>
      </c>
      <c r="I152" s="5"/>
      <c r="J152" s="5"/>
      <c r="K152" s="5"/>
      <c r="L152" s="5"/>
      <c r="M152" s="5"/>
      <c r="N152" s="5"/>
      <c r="O152" s="5"/>
      <c r="P152" s="5"/>
      <c r="Q152" s="5"/>
      <c r="R152" s="5"/>
      <c r="S152" s="5"/>
      <c r="T152" s="5"/>
      <c r="U152" s="5"/>
    </row>
    <row r="153" spans="1:21">
      <c r="A153" s="7"/>
      <c r="B153" s="5"/>
      <c r="C153" s="5"/>
      <c r="D153" s="5"/>
      <c r="E153" s="5" t="str">
        <f>IF(P!E143&lt;&gt;0,ROUND((P!E143)/1000,0),"")</f>
        <v/>
      </c>
      <c r="F153" s="43"/>
      <c r="G153" s="43"/>
      <c r="H153" s="5"/>
      <c r="I153" s="5"/>
      <c r="J153" s="5"/>
      <c r="K153" s="5"/>
      <c r="L153" s="5"/>
      <c r="M153" s="5"/>
      <c r="N153" s="5"/>
      <c r="O153" s="5"/>
      <c r="P153" s="5"/>
      <c r="Q153" s="5"/>
      <c r="R153" s="5"/>
      <c r="S153" s="5"/>
      <c r="T153" s="5"/>
      <c r="U153" s="5"/>
    </row>
    <row r="154" spans="1:21">
      <c r="A154" s="7" t="s">
        <v>121</v>
      </c>
      <c r="B154" s="5"/>
      <c r="C154" s="5"/>
      <c r="D154" s="5"/>
      <c r="E154" s="5" t="e">
        <f>ROUND(P!E142/1000,0)</f>
        <v>#VALUE!</v>
      </c>
      <c r="F154" s="43"/>
      <c r="G154" s="43"/>
      <c r="H154" s="5">
        <v>5027</v>
      </c>
      <c r="I154" s="5"/>
      <c r="J154" s="5"/>
      <c r="K154" s="5"/>
      <c r="L154" s="5"/>
      <c r="M154" s="5"/>
      <c r="N154" s="5"/>
      <c r="O154" s="5"/>
      <c r="P154" s="5"/>
      <c r="Q154" s="5"/>
      <c r="R154" s="5"/>
      <c r="S154" s="5"/>
      <c r="T154" s="5"/>
      <c r="U154" s="5"/>
    </row>
    <row r="155" spans="1:21">
      <c r="A155" s="7" t="s">
        <v>122</v>
      </c>
      <c r="B155" s="5"/>
      <c r="C155" s="5"/>
      <c r="D155" s="5"/>
      <c r="E155" s="5"/>
      <c r="F155" s="43"/>
      <c r="G155" s="43"/>
      <c r="H155" s="5"/>
      <c r="I155" s="5"/>
      <c r="J155" s="5"/>
      <c r="K155" s="5"/>
      <c r="L155" s="5"/>
      <c r="M155" s="5"/>
      <c r="N155" s="5"/>
      <c r="O155" s="5"/>
      <c r="P155" s="5"/>
      <c r="Q155" s="5"/>
      <c r="R155" s="5"/>
      <c r="S155" s="5"/>
      <c r="T155" s="5"/>
      <c r="U155" s="5"/>
    </row>
    <row r="156" spans="1:21">
      <c r="A156" s="7" t="s">
        <v>264</v>
      </c>
      <c r="B156" s="5"/>
      <c r="C156" s="5"/>
      <c r="D156" s="5"/>
      <c r="E156" s="5" t="e">
        <f>ROUND(P!E130/1000,0)</f>
        <v>#VALUE!</v>
      </c>
      <c r="F156" s="43"/>
      <c r="G156" s="43"/>
      <c r="H156" s="5">
        <v>286742</v>
      </c>
      <c r="I156" s="5"/>
      <c r="J156" s="5"/>
      <c r="K156" s="5"/>
      <c r="L156" s="5"/>
      <c r="M156" s="5"/>
      <c r="N156" s="5"/>
      <c r="O156" s="5"/>
      <c r="P156" s="5"/>
      <c r="Q156" s="5"/>
      <c r="R156" s="5"/>
      <c r="S156" s="5"/>
      <c r="T156" s="5"/>
      <c r="U156" s="5"/>
    </row>
    <row r="157" spans="1:21">
      <c r="A157" s="7" t="s">
        <v>442</v>
      </c>
      <c r="B157" s="5"/>
      <c r="C157" s="5"/>
      <c r="D157" s="5"/>
      <c r="E157" s="5"/>
      <c r="F157" s="43"/>
      <c r="G157" s="43"/>
      <c r="H157" s="5"/>
      <c r="I157" s="5"/>
      <c r="J157" s="5"/>
      <c r="K157" s="5"/>
      <c r="L157" s="5"/>
      <c r="M157" s="5"/>
      <c r="N157" s="5"/>
      <c r="O157" s="5"/>
      <c r="P157" s="5"/>
      <c r="Q157" s="5"/>
      <c r="R157" s="5"/>
      <c r="S157" s="5"/>
      <c r="T157" s="5"/>
      <c r="U157" s="5"/>
    </row>
    <row r="158" spans="1:21">
      <c r="A158" s="7" t="s">
        <v>685</v>
      </c>
      <c r="B158" s="5"/>
      <c r="C158" s="5"/>
      <c r="D158" s="5"/>
      <c r="E158" s="5" t="e">
        <f>ROUND((P!E131)/1000,0)-1</f>
        <v>#VALUE!</v>
      </c>
      <c r="F158" s="43"/>
      <c r="G158" s="43"/>
      <c r="H158" s="5">
        <v>3281824</v>
      </c>
      <c r="I158" s="5"/>
      <c r="J158" s="5"/>
      <c r="K158" s="5"/>
      <c r="L158" s="5"/>
      <c r="M158" s="5"/>
      <c r="N158" s="5"/>
      <c r="O158" s="5"/>
      <c r="P158" s="5"/>
      <c r="Q158" s="5"/>
      <c r="R158" s="5"/>
      <c r="S158" s="5"/>
      <c r="T158" s="5"/>
      <c r="U158" s="5"/>
    </row>
    <row r="159" spans="1:21">
      <c r="A159" s="7" t="s">
        <v>686</v>
      </c>
      <c r="B159" s="5"/>
      <c r="C159" s="5"/>
      <c r="D159" s="5"/>
      <c r="E159" s="5"/>
      <c r="F159" s="43"/>
      <c r="G159" s="43"/>
      <c r="H159" s="5"/>
      <c r="I159" s="5"/>
      <c r="J159" s="5"/>
      <c r="K159" s="5"/>
      <c r="L159" s="5"/>
      <c r="M159" s="5"/>
      <c r="N159" s="5"/>
      <c r="O159" s="5"/>
      <c r="P159" s="5"/>
      <c r="Q159" s="5"/>
      <c r="R159" s="5"/>
      <c r="S159" s="5"/>
      <c r="T159" s="5"/>
      <c r="U159" s="5"/>
    </row>
    <row r="160" spans="1:21">
      <c r="A160" s="7" t="s">
        <v>687</v>
      </c>
      <c r="B160" s="5"/>
      <c r="C160" s="5"/>
      <c r="D160" s="5"/>
      <c r="E160" s="4" t="s">
        <v>118</v>
      </c>
      <c r="F160" s="43"/>
      <c r="G160" s="43"/>
      <c r="H160" s="4" t="s">
        <v>351</v>
      </c>
      <c r="I160" s="5"/>
      <c r="J160" s="5"/>
      <c r="K160" s="5"/>
      <c r="L160" s="5"/>
      <c r="M160" s="5"/>
      <c r="N160" s="5"/>
      <c r="O160" s="5"/>
      <c r="P160" s="5"/>
      <c r="Q160" s="5"/>
      <c r="R160" s="5"/>
      <c r="S160" s="5"/>
      <c r="T160" s="5"/>
      <c r="U160" s="5"/>
    </row>
    <row r="161" spans="1:21">
      <c r="A161" s="7" t="s">
        <v>688</v>
      </c>
      <c r="B161" s="5"/>
      <c r="C161" s="5"/>
      <c r="D161" s="5"/>
      <c r="E161" s="5"/>
      <c r="F161" s="43"/>
      <c r="G161" s="43"/>
      <c r="H161" s="5"/>
      <c r="I161" s="5"/>
      <c r="J161" s="5"/>
      <c r="K161" s="5"/>
      <c r="L161" s="5"/>
      <c r="M161" s="5"/>
      <c r="N161" s="5"/>
      <c r="O161" s="5"/>
      <c r="P161" s="5"/>
      <c r="Q161" s="5"/>
      <c r="R161" s="5"/>
      <c r="S161" s="5"/>
      <c r="T161" s="5"/>
      <c r="U161" s="5"/>
    </row>
    <row r="162" spans="1:21">
      <c r="A162" s="7"/>
      <c r="B162" s="5"/>
      <c r="C162" s="5"/>
      <c r="D162" s="5"/>
      <c r="E162" s="5"/>
      <c r="F162" s="43"/>
      <c r="G162" s="43"/>
      <c r="H162" s="5"/>
      <c r="I162" s="5"/>
      <c r="J162" s="5"/>
      <c r="K162" s="5"/>
      <c r="L162" s="5"/>
      <c r="M162" s="5"/>
      <c r="N162" s="5"/>
      <c r="O162" s="5"/>
      <c r="P162" s="5"/>
      <c r="Q162" s="5"/>
      <c r="R162" s="5"/>
      <c r="S162" s="5"/>
      <c r="T162" s="5"/>
      <c r="U162" s="5"/>
    </row>
    <row r="163" spans="1:21">
      <c r="A163" s="7" t="s">
        <v>689</v>
      </c>
      <c r="B163" s="5"/>
      <c r="C163" s="5"/>
      <c r="D163" s="5"/>
      <c r="E163" s="5" t="e">
        <f>ROUND((P!E132+P!E133)/1000,0)</f>
        <v>#REF!</v>
      </c>
      <c r="F163" s="43"/>
      <c r="G163" s="43"/>
      <c r="H163" s="19">
        <v>150000</v>
      </c>
      <c r="I163" s="5"/>
      <c r="J163" s="5"/>
      <c r="K163" s="5"/>
      <c r="L163" s="5"/>
      <c r="M163" s="5"/>
      <c r="N163" s="5"/>
      <c r="O163" s="5"/>
      <c r="P163" s="5"/>
      <c r="Q163" s="5"/>
      <c r="R163" s="5"/>
      <c r="S163" s="5"/>
      <c r="T163" s="5"/>
      <c r="U163" s="5"/>
    </row>
    <row r="164" spans="1:21">
      <c r="A164" s="7"/>
      <c r="B164" s="5"/>
      <c r="C164" s="5"/>
      <c r="D164" s="5"/>
      <c r="E164" s="5"/>
      <c r="F164" s="43"/>
      <c r="G164" s="43"/>
      <c r="H164" s="5"/>
      <c r="I164" s="5"/>
      <c r="J164" s="5"/>
      <c r="K164" s="5"/>
      <c r="L164" s="5"/>
      <c r="M164" s="5"/>
      <c r="N164" s="5"/>
      <c r="O164" s="5"/>
      <c r="P164" s="5"/>
      <c r="Q164" s="5"/>
      <c r="R164" s="5"/>
      <c r="S164" s="5"/>
      <c r="T164" s="5"/>
      <c r="U164" s="5"/>
    </row>
    <row r="165" spans="1:21">
      <c r="A165" s="7" t="s">
        <v>84</v>
      </c>
      <c r="B165" s="5"/>
      <c r="C165" s="5"/>
      <c r="D165" s="5"/>
      <c r="E165" s="5"/>
      <c r="F165" s="43"/>
      <c r="G165" s="43"/>
      <c r="H165" s="5"/>
      <c r="I165" s="5"/>
      <c r="J165" s="5"/>
      <c r="K165" s="5"/>
      <c r="L165" s="5"/>
      <c r="M165" s="5"/>
      <c r="N165" s="5"/>
      <c r="O165" s="5"/>
      <c r="P165" s="5"/>
      <c r="Q165" s="5"/>
      <c r="R165" s="5"/>
      <c r="S165" s="5"/>
      <c r="T165" s="5"/>
      <c r="U165" s="5"/>
    </row>
    <row r="166" spans="1:21">
      <c r="A166" s="7" t="s">
        <v>690</v>
      </c>
      <c r="B166" s="5"/>
      <c r="C166" s="5"/>
      <c r="D166" s="5"/>
      <c r="E166" s="5" t="e">
        <f>ROUND(P!E134/1000,0)</f>
        <v>#VALUE!</v>
      </c>
      <c r="F166" s="43"/>
      <c r="G166" s="43"/>
      <c r="H166" s="5">
        <v>31487</v>
      </c>
      <c r="I166" s="5"/>
      <c r="J166" s="5"/>
      <c r="K166" s="5"/>
      <c r="L166" s="5"/>
      <c r="M166" s="5"/>
      <c r="N166" s="5"/>
      <c r="O166" s="5"/>
      <c r="P166" s="5"/>
      <c r="Q166" s="5"/>
      <c r="R166" s="5"/>
      <c r="S166" s="5"/>
      <c r="T166" s="5"/>
      <c r="U166" s="5"/>
    </row>
    <row r="167" spans="1:21">
      <c r="A167" s="7" t="s">
        <v>85</v>
      </c>
      <c r="B167" s="5"/>
      <c r="C167" s="5"/>
      <c r="D167" s="5"/>
      <c r="E167" s="5"/>
      <c r="F167" s="43"/>
      <c r="G167" s="43"/>
      <c r="H167" s="5"/>
      <c r="I167" s="5"/>
      <c r="J167" s="5"/>
      <c r="K167" s="5"/>
      <c r="L167" s="5"/>
      <c r="M167" s="5"/>
      <c r="N167" s="5"/>
      <c r="O167" s="5"/>
      <c r="P167" s="5"/>
      <c r="Q167" s="5"/>
      <c r="R167" s="5"/>
      <c r="S167" s="5"/>
      <c r="T167" s="5"/>
      <c r="U167" s="5"/>
    </row>
    <row r="168" spans="1:21">
      <c r="A168" s="7" t="s">
        <v>691</v>
      </c>
      <c r="B168" s="5"/>
      <c r="C168" s="5"/>
      <c r="D168" s="5"/>
      <c r="E168" s="5"/>
      <c r="F168" s="43"/>
      <c r="G168" s="43"/>
      <c r="H168" s="5"/>
      <c r="I168" s="5"/>
      <c r="J168" s="5"/>
      <c r="K168" s="5"/>
      <c r="L168" s="5"/>
      <c r="M168" s="5"/>
      <c r="N168" s="5"/>
      <c r="O168" s="5"/>
      <c r="P168" s="5"/>
      <c r="Q168" s="5"/>
      <c r="R168" s="5"/>
      <c r="S168" s="5"/>
      <c r="T168" s="5"/>
      <c r="U168" s="5"/>
    </row>
    <row r="169" spans="1:21">
      <c r="A169" s="7"/>
      <c r="B169" s="5"/>
      <c r="C169" s="5"/>
      <c r="D169" s="5"/>
      <c r="E169" s="5" t="e">
        <f>ROUND((P!E135)/1000,0)</f>
        <v>#VALUE!</v>
      </c>
      <c r="F169" s="43" t="e">
        <f>ROUND(SUM(E151:E169),0)</f>
        <v>#VALUE!</v>
      </c>
      <c r="G169" s="43"/>
      <c r="H169" s="5">
        <v>29354</v>
      </c>
      <c r="I169" s="5">
        <f>SUM(H151:H169)</f>
        <v>3859416</v>
      </c>
      <c r="J169" s="5"/>
      <c r="K169" s="5"/>
      <c r="L169" s="5"/>
      <c r="M169" s="5"/>
      <c r="N169" s="5"/>
      <c r="O169" s="5"/>
      <c r="P169" s="5"/>
      <c r="Q169" s="5"/>
      <c r="R169" s="5"/>
      <c r="S169" s="5"/>
      <c r="T169" s="5"/>
      <c r="U169" s="5"/>
    </row>
    <row r="170" spans="1:21">
      <c r="A170" s="7"/>
      <c r="B170" s="5"/>
      <c r="C170" s="5"/>
      <c r="D170" s="5"/>
      <c r="E170" s="21"/>
      <c r="F170" s="43"/>
      <c r="G170" s="43"/>
      <c r="H170" s="21"/>
      <c r="I170" s="5"/>
      <c r="J170" s="5"/>
      <c r="K170" s="5"/>
      <c r="L170" s="5"/>
      <c r="M170" s="5"/>
      <c r="N170" s="5"/>
      <c r="O170" s="5"/>
      <c r="P170" s="5"/>
      <c r="Q170" s="5"/>
      <c r="R170" s="5"/>
      <c r="S170" s="5"/>
      <c r="T170" s="5"/>
      <c r="U170" s="5"/>
    </row>
    <row r="171" spans="1:21" ht="15.75">
      <c r="A171" s="28" t="s">
        <v>320</v>
      </c>
      <c r="B171" s="28"/>
      <c r="C171" s="5"/>
      <c r="D171" s="5"/>
      <c r="E171" s="5"/>
      <c r="F171" s="43"/>
      <c r="G171" s="43"/>
      <c r="H171" s="5"/>
      <c r="I171" s="5"/>
      <c r="J171" s="5"/>
      <c r="K171" s="5"/>
      <c r="L171" s="5"/>
      <c r="M171" s="5"/>
      <c r="N171" s="5"/>
      <c r="O171" s="5"/>
      <c r="P171" s="5"/>
      <c r="Q171" s="5"/>
      <c r="R171" s="5"/>
      <c r="S171" s="5"/>
      <c r="T171" s="5"/>
      <c r="U171" s="5"/>
    </row>
    <row r="172" spans="1:21">
      <c r="A172" s="7" t="s">
        <v>86</v>
      </c>
      <c r="B172" s="5"/>
      <c r="C172" s="5"/>
      <c r="D172" s="5"/>
      <c r="E172" s="5" t="e">
        <f>ROUND((P!F263)/1000,0)</f>
        <v>#VALUE!</v>
      </c>
      <c r="F172" s="43"/>
      <c r="G172" s="43"/>
      <c r="H172" s="5">
        <v>346581</v>
      </c>
      <c r="I172" s="5"/>
      <c r="J172" s="5"/>
      <c r="K172" s="5"/>
      <c r="L172" s="5"/>
      <c r="M172" s="5"/>
      <c r="N172" s="5"/>
      <c r="O172" s="5"/>
      <c r="P172" s="5"/>
      <c r="Q172" s="5"/>
      <c r="R172" s="5"/>
      <c r="S172" s="5"/>
      <c r="T172" s="5"/>
      <c r="U172" s="5"/>
    </row>
    <row r="173" spans="1:21">
      <c r="A173" s="7" t="s">
        <v>87</v>
      </c>
      <c r="B173" s="5"/>
      <c r="C173" s="5"/>
      <c r="D173" s="5"/>
      <c r="E173" s="5" t="e">
        <f>ROUND((P!F207)/1000,0)</f>
        <v>#VALUE!</v>
      </c>
      <c r="F173" s="43"/>
      <c r="G173" s="43"/>
      <c r="H173" s="5">
        <v>20478</v>
      </c>
      <c r="I173" s="5"/>
      <c r="J173" s="5"/>
      <c r="K173" s="5"/>
      <c r="L173" s="5"/>
      <c r="M173" s="5"/>
      <c r="N173" s="5"/>
      <c r="O173" s="5"/>
      <c r="P173" s="5"/>
      <c r="Q173" s="5"/>
      <c r="R173" s="5"/>
      <c r="S173" s="5"/>
      <c r="T173" s="5"/>
      <c r="U173" s="5"/>
    </row>
    <row r="174" spans="1:21">
      <c r="A174" s="7" t="s">
        <v>437</v>
      </c>
      <c r="B174" s="5"/>
      <c r="C174" s="5"/>
      <c r="D174" s="5"/>
      <c r="E174" s="5" t="e">
        <f>ROUND((P!F164)/1000,0)</f>
        <v>#VALUE!</v>
      </c>
      <c r="F174" s="43" t="e">
        <f>ROUND(SUM(E172:E174),0)</f>
        <v>#VALUE!</v>
      </c>
      <c r="G174" s="43"/>
      <c r="H174" s="5">
        <v>625279</v>
      </c>
      <c r="I174" s="5">
        <f>SUM(H172:H174)</f>
        <v>992338</v>
      </c>
      <c r="J174" s="5"/>
      <c r="K174" s="5"/>
      <c r="L174" s="5"/>
      <c r="M174" s="5"/>
      <c r="N174" s="5"/>
      <c r="O174" s="5"/>
      <c r="P174" s="5"/>
      <c r="Q174" s="5"/>
      <c r="R174" s="5"/>
      <c r="S174" s="5"/>
      <c r="T174" s="5"/>
      <c r="U174" s="5"/>
    </row>
    <row r="175" spans="1:21">
      <c r="A175" s="7" t="s">
        <v>438</v>
      </c>
      <c r="B175" s="5"/>
      <c r="C175" s="5"/>
      <c r="D175" s="5"/>
      <c r="E175" s="21"/>
      <c r="F175" s="43" t="e">
        <f>ROUND(P!F159/1000,0)</f>
        <v>#VALUE!</v>
      </c>
      <c r="G175" s="43"/>
      <c r="H175" s="5"/>
      <c r="I175" s="5">
        <v>65127</v>
      </c>
      <c r="J175" s="5"/>
      <c r="K175" s="5"/>
      <c r="L175" s="5"/>
      <c r="M175" s="5"/>
      <c r="N175" s="5"/>
      <c r="O175" s="5"/>
      <c r="P175" s="5"/>
      <c r="Q175" s="5"/>
      <c r="R175" s="5"/>
      <c r="S175" s="5"/>
      <c r="T175" s="5"/>
      <c r="U175" s="5"/>
    </row>
    <row r="176" spans="1:21" ht="15.75">
      <c r="A176" s="5"/>
      <c r="B176" s="5"/>
      <c r="C176" s="5"/>
      <c r="D176" s="10"/>
      <c r="E176" s="11"/>
      <c r="F176" s="43"/>
      <c r="G176" s="43"/>
      <c r="H176" s="5"/>
      <c r="I176" s="5"/>
      <c r="J176" s="5"/>
      <c r="K176" s="5"/>
      <c r="L176" s="5"/>
      <c r="M176" s="5"/>
      <c r="N176" s="5"/>
      <c r="O176" s="5"/>
      <c r="P176" s="5"/>
      <c r="Q176" s="5"/>
      <c r="R176" s="5"/>
      <c r="S176" s="5"/>
      <c r="T176" s="5"/>
      <c r="U176" s="5"/>
    </row>
    <row r="177" spans="1:21" ht="15.75">
      <c r="A177" s="10"/>
      <c r="B177" s="11"/>
      <c r="C177" s="11"/>
      <c r="D177" s="11"/>
      <c r="E177" s="11"/>
      <c r="F177" s="41"/>
      <c r="G177" s="41"/>
      <c r="H177" s="11"/>
      <c r="I177" s="11"/>
      <c r="J177" s="5"/>
      <c r="K177" s="5"/>
      <c r="L177" s="5"/>
      <c r="M177" s="5"/>
      <c r="N177" s="5"/>
      <c r="O177" s="5"/>
      <c r="P177" s="5"/>
      <c r="Q177" s="5"/>
      <c r="R177" s="5"/>
      <c r="S177" s="5"/>
      <c r="T177" s="5"/>
      <c r="U177" s="5"/>
    </row>
    <row r="178" spans="1:21" ht="24">
      <c r="A178" s="112" t="s">
        <v>405</v>
      </c>
      <c r="B178" s="11"/>
      <c r="C178" s="11"/>
      <c r="D178" s="11"/>
      <c r="E178" s="11"/>
      <c r="F178" s="41"/>
      <c r="G178" s="41"/>
      <c r="H178" s="11"/>
      <c r="I178" s="11"/>
      <c r="J178" s="5"/>
      <c r="K178" s="5"/>
      <c r="L178" s="5"/>
      <c r="M178" s="5"/>
      <c r="N178" s="5"/>
      <c r="O178" s="5"/>
      <c r="P178" s="5"/>
      <c r="Q178" s="5"/>
      <c r="R178" s="5"/>
      <c r="S178" s="5"/>
      <c r="T178" s="5"/>
      <c r="U178" s="5"/>
    </row>
    <row r="179" spans="1:21" ht="24">
      <c r="A179" s="113"/>
      <c r="B179" s="11"/>
      <c r="C179" s="11"/>
      <c r="D179" s="11"/>
      <c r="E179" s="11"/>
      <c r="F179" s="41"/>
      <c r="G179" s="41"/>
      <c r="H179" s="11"/>
      <c r="I179" s="11"/>
      <c r="J179" s="5"/>
      <c r="K179" s="5"/>
      <c r="L179" s="5"/>
      <c r="M179" s="5"/>
      <c r="N179" s="5"/>
      <c r="O179" s="5"/>
      <c r="P179" s="5"/>
      <c r="Q179" s="5"/>
      <c r="R179" s="5"/>
      <c r="S179" s="5"/>
      <c r="T179" s="5"/>
      <c r="U179" s="5"/>
    </row>
    <row r="180" spans="1:21" ht="24">
      <c r="A180" s="113"/>
      <c r="B180" s="11"/>
      <c r="C180" s="11"/>
      <c r="D180" s="11"/>
      <c r="E180" s="11"/>
      <c r="F180" s="41"/>
      <c r="G180" s="41"/>
      <c r="H180" s="11"/>
      <c r="I180" s="11"/>
      <c r="J180" s="5"/>
      <c r="K180" s="5"/>
      <c r="L180" s="5"/>
      <c r="M180" s="5"/>
      <c r="N180" s="5"/>
      <c r="O180" s="5"/>
      <c r="P180" s="5"/>
      <c r="Q180" s="5"/>
      <c r="R180" s="5"/>
      <c r="S180" s="5"/>
      <c r="T180" s="5"/>
      <c r="U180" s="5"/>
    </row>
    <row r="181" spans="1:21" ht="15.75">
      <c r="A181" s="10" t="s">
        <v>439</v>
      </c>
      <c r="B181" s="11"/>
      <c r="C181" s="11"/>
      <c r="D181" s="11"/>
      <c r="E181" s="11"/>
      <c r="F181" s="41"/>
      <c r="G181" s="41"/>
      <c r="H181" s="11"/>
      <c r="I181" s="11"/>
      <c r="J181" s="5"/>
      <c r="K181" s="5"/>
      <c r="L181" s="5"/>
      <c r="M181" s="5"/>
      <c r="N181" s="5"/>
      <c r="O181" s="5"/>
      <c r="P181" s="5"/>
      <c r="Q181" s="5"/>
      <c r="R181" s="5"/>
      <c r="S181" s="5"/>
      <c r="T181" s="5"/>
      <c r="U181" s="5"/>
    </row>
    <row r="182" spans="1:21">
      <c r="A182" s="6"/>
      <c r="B182" s="6"/>
      <c r="C182" s="6"/>
      <c r="D182" s="6"/>
      <c r="E182" s="99" t="e">
        <f>#REF!</f>
        <v>#REF!</v>
      </c>
      <c r="F182" s="114"/>
      <c r="G182" s="115"/>
      <c r="H182" s="12" t="e">
        <f>#REF!</f>
        <v>#REF!</v>
      </c>
      <c r="I182" s="13"/>
      <c r="J182" s="5"/>
      <c r="K182" s="5"/>
      <c r="L182" s="5"/>
      <c r="M182" s="5"/>
      <c r="N182" s="5"/>
      <c r="O182" s="5"/>
      <c r="P182" s="5"/>
      <c r="Q182" s="5"/>
      <c r="R182" s="5"/>
      <c r="S182" s="5"/>
      <c r="T182" s="5"/>
      <c r="U182" s="5"/>
    </row>
    <row r="183" spans="1:21">
      <c r="A183" s="5"/>
      <c r="B183" s="5"/>
      <c r="C183" s="5"/>
      <c r="D183" s="5"/>
      <c r="E183" s="101" t="s">
        <v>244</v>
      </c>
      <c r="F183" s="41"/>
      <c r="G183" s="104"/>
      <c r="H183" s="30" t="s">
        <v>244</v>
      </c>
      <c r="I183" s="11"/>
      <c r="J183" s="5"/>
      <c r="K183" s="5"/>
      <c r="L183" s="5"/>
      <c r="M183" s="5"/>
      <c r="N183" s="5"/>
      <c r="O183" s="5"/>
      <c r="P183" s="5"/>
      <c r="Q183" s="5"/>
      <c r="R183" s="5"/>
      <c r="S183" s="5"/>
      <c r="T183" s="5"/>
      <c r="U183" s="5"/>
    </row>
    <row r="184" spans="1:21">
      <c r="A184" s="6"/>
      <c r="B184" s="6"/>
      <c r="C184" s="6"/>
      <c r="D184" s="6"/>
      <c r="E184" s="6"/>
      <c r="F184" s="42"/>
      <c r="G184" s="42"/>
      <c r="H184" s="6"/>
      <c r="I184" s="6"/>
      <c r="J184" s="5"/>
      <c r="K184" s="5"/>
      <c r="L184" s="5"/>
      <c r="M184" s="5"/>
      <c r="N184" s="5"/>
      <c r="O184" s="5"/>
      <c r="P184" s="5"/>
      <c r="Q184" s="5"/>
      <c r="R184" s="5"/>
      <c r="S184" s="5"/>
      <c r="T184" s="5"/>
      <c r="U184" s="5"/>
    </row>
    <row r="185" spans="1:21" ht="15.75">
      <c r="A185" s="28" t="s">
        <v>315</v>
      </c>
      <c r="B185" s="5"/>
      <c r="C185" s="5"/>
      <c r="D185" s="5"/>
      <c r="E185" s="5"/>
      <c r="F185" s="43"/>
      <c r="G185" s="43"/>
      <c r="H185" s="5"/>
      <c r="I185" s="5"/>
      <c r="J185" s="5"/>
      <c r="K185" s="5"/>
      <c r="L185" s="5"/>
      <c r="M185" s="5"/>
      <c r="N185" s="5"/>
      <c r="O185" s="5"/>
      <c r="P185" s="5"/>
      <c r="Q185" s="5"/>
      <c r="R185" s="5"/>
      <c r="S185" s="5"/>
      <c r="T185" s="5"/>
      <c r="U185" s="5"/>
    </row>
    <row r="186" spans="1:21">
      <c r="A186" s="7" t="s">
        <v>440</v>
      </c>
      <c r="B186" s="5"/>
      <c r="C186" s="5"/>
      <c r="D186" s="5"/>
      <c r="E186" s="5"/>
      <c r="F186" s="43"/>
      <c r="G186" s="43"/>
      <c r="H186" s="5"/>
      <c r="I186" s="5"/>
      <c r="J186" s="5"/>
      <c r="K186" s="5"/>
      <c r="L186" s="5"/>
      <c r="M186" s="5"/>
      <c r="N186" s="5"/>
      <c r="O186" s="5"/>
      <c r="P186" s="5"/>
      <c r="Q186" s="5"/>
      <c r="R186" s="5"/>
      <c r="S186" s="5"/>
      <c r="T186" s="5"/>
      <c r="U186" s="5"/>
    </row>
    <row r="187" spans="1:21">
      <c r="A187" s="7" t="s">
        <v>441</v>
      </c>
      <c r="B187" s="5"/>
      <c r="C187" s="5"/>
      <c r="D187" s="5"/>
      <c r="E187" s="5"/>
      <c r="F187" s="43"/>
      <c r="G187" s="43"/>
      <c r="H187" s="5"/>
      <c r="I187" s="5"/>
      <c r="J187" s="5"/>
      <c r="K187" s="5"/>
      <c r="L187" s="5"/>
      <c r="M187" s="5"/>
      <c r="N187" s="5"/>
      <c r="O187" s="5"/>
      <c r="P187" s="5"/>
      <c r="Q187" s="5"/>
      <c r="R187" s="5"/>
      <c r="S187" s="5"/>
      <c r="T187" s="5"/>
      <c r="U187" s="5"/>
    </row>
    <row r="188" spans="1:21">
      <c r="A188" s="7" t="s">
        <v>334</v>
      </c>
      <c r="B188" s="5"/>
      <c r="C188" s="5"/>
      <c r="D188" s="5"/>
      <c r="E188" s="5" t="e">
        <f>ROUND((P!F226)/1000,0)</f>
        <v>#VALUE!</v>
      </c>
      <c r="F188" s="43"/>
      <c r="G188" s="43"/>
      <c r="H188" s="5">
        <v>508160</v>
      </c>
      <c r="I188" s="5"/>
      <c r="J188" s="5"/>
      <c r="K188" s="5"/>
      <c r="L188" s="5"/>
      <c r="M188" s="5"/>
      <c r="N188" s="5"/>
      <c r="O188" s="5"/>
      <c r="P188" s="5"/>
      <c r="Q188" s="5"/>
      <c r="R188" s="5"/>
      <c r="S188" s="5"/>
      <c r="T188" s="5"/>
      <c r="U188" s="5"/>
    </row>
    <row r="189" spans="1:21">
      <c r="A189" s="7" t="s">
        <v>335</v>
      </c>
      <c r="B189" s="5"/>
      <c r="C189" s="5"/>
      <c r="D189" s="5"/>
      <c r="E189" s="5" t="e">
        <f>ROUND((P!F220-P!E176)/1000,0)</f>
        <v>#VALUE!</v>
      </c>
      <c r="F189" s="43"/>
      <c r="G189" s="43"/>
      <c r="H189" s="5">
        <v>1436042</v>
      </c>
      <c r="I189" s="5"/>
      <c r="J189" s="5"/>
      <c r="K189" s="5"/>
      <c r="L189" s="5"/>
      <c r="M189" s="5"/>
      <c r="N189" s="5"/>
      <c r="O189" s="5"/>
      <c r="P189" s="5"/>
      <c r="Q189" s="5"/>
      <c r="R189" s="5"/>
      <c r="S189" s="5"/>
      <c r="T189" s="5"/>
      <c r="U189" s="5"/>
    </row>
    <row r="190" spans="1:21">
      <c r="A190" s="7" t="s">
        <v>692</v>
      </c>
      <c r="B190" s="5"/>
      <c r="C190" s="5"/>
      <c r="D190" s="5"/>
      <c r="E190" s="5">
        <f>(P!E193+P!E170)/1000</f>
        <v>0</v>
      </c>
      <c r="F190" s="43"/>
      <c r="G190" s="43"/>
      <c r="H190" s="5">
        <v>424</v>
      </c>
      <c r="I190" s="5"/>
      <c r="J190" s="5"/>
      <c r="K190" s="5"/>
      <c r="L190" s="5"/>
      <c r="M190" s="5"/>
      <c r="N190" s="5"/>
      <c r="O190" s="5"/>
      <c r="P190" s="5"/>
      <c r="Q190" s="5"/>
      <c r="R190" s="5"/>
      <c r="S190" s="5"/>
      <c r="T190" s="5"/>
      <c r="U190" s="5"/>
    </row>
    <row r="191" spans="1:21">
      <c r="A191" s="7"/>
      <c r="B191" s="5"/>
      <c r="C191" s="5"/>
      <c r="D191" s="5"/>
      <c r="E191" s="21" t="e">
        <f>ROUND(SUM(E188:E190),0)</f>
        <v>#VALUE!</v>
      </c>
      <c r="F191" s="43"/>
      <c r="G191" s="43"/>
      <c r="H191" s="21">
        <f>ROUND(SUM(H188:H190),0)</f>
        <v>1944626</v>
      </c>
      <c r="I191" s="5"/>
      <c r="J191" s="5"/>
      <c r="K191" s="5"/>
      <c r="L191" s="5"/>
      <c r="M191" s="5"/>
      <c r="N191" s="5"/>
      <c r="O191" s="5"/>
      <c r="P191" s="5"/>
      <c r="Q191" s="5"/>
      <c r="R191" s="5"/>
      <c r="S191" s="5"/>
      <c r="T191" s="5"/>
      <c r="U191" s="5"/>
    </row>
    <row r="192" spans="1:21">
      <c r="A192" s="7" t="s">
        <v>426</v>
      </c>
      <c r="B192" s="5"/>
      <c r="C192" s="5"/>
      <c r="D192" s="5"/>
      <c r="E192" s="5">
        <f>(E190)</f>
        <v>0</v>
      </c>
      <c r="F192" s="43"/>
      <c r="G192" s="43"/>
      <c r="H192" s="5">
        <v>424</v>
      </c>
      <c r="I192" s="5"/>
      <c r="J192" s="5"/>
      <c r="K192" s="5"/>
      <c r="L192" s="5"/>
      <c r="M192" s="5"/>
      <c r="N192" s="5"/>
      <c r="O192" s="5"/>
      <c r="P192" s="5"/>
      <c r="Q192" s="5"/>
      <c r="R192" s="5"/>
      <c r="S192" s="5"/>
      <c r="T192" s="5"/>
      <c r="U192" s="5"/>
    </row>
    <row r="193" spans="1:21">
      <c r="A193" s="5"/>
      <c r="B193" s="5"/>
      <c r="C193" s="5"/>
      <c r="D193" s="5"/>
      <c r="E193" s="21" t="e">
        <f>ROUND((E191-E192),0)</f>
        <v>#VALUE!</v>
      </c>
      <c r="F193" s="43"/>
      <c r="G193" s="43"/>
      <c r="H193" s="21">
        <f>ROUND((H191-H192),0)</f>
        <v>1944202</v>
      </c>
      <c r="I193" s="5"/>
      <c r="J193" s="5"/>
      <c r="K193" s="5"/>
      <c r="L193" s="5"/>
      <c r="M193" s="5"/>
      <c r="N193" s="5"/>
      <c r="O193" s="5"/>
      <c r="P193" s="5"/>
      <c r="Q193" s="5"/>
      <c r="R193" s="5"/>
      <c r="S193" s="5"/>
      <c r="T193" s="5"/>
      <c r="U193" s="5"/>
    </row>
    <row r="194" spans="1:21">
      <c r="A194" s="7" t="s">
        <v>427</v>
      </c>
      <c r="B194" s="5"/>
      <c r="C194" s="5"/>
      <c r="D194" s="5"/>
      <c r="E194" s="5"/>
      <c r="F194" s="43"/>
      <c r="G194" s="43"/>
      <c r="H194" s="5"/>
      <c r="I194" s="5"/>
      <c r="J194" s="5"/>
      <c r="K194" s="5"/>
      <c r="L194" s="5"/>
      <c r="M194" s="5"/>
      <c r="N194" s="5"/>
      <c r="O194" s="5"/>
      <c r="P194" s="5"/>
      <c r="Q194" s="5"/>
      <c r="R194" s="5"/>
      <c r="S194" s="5"/>
      <c r="T194" s="5"/>
      <c r="U194" s="5"/>
    </row>
    <row r="195" spans="1:21">
      <c r="A195" s="7" t="s">
        <v>451</v>
      </c>
      <c r="B195" s="5"/>
      <c r="C195" s="5"/>
      <c r="D195" s="5"/>
      <c r="E195" s="5" t="e">
        <f>ROUND((P!F204)/1000,0)</f>
        <v>#VALUE!</v>
      </c>
      <c r="F195" s="43"/>
      <c r="G195" s="43"/>
      <c r="H195" s="5">
        <v>210000</v>
      </c>
      <c r="I195" s="5"/>
      <c r="J195" s="5"/>
      <c r="K195" s="5"/>
      <c r="L195" s="5"/>
      <c r="M195" s="5"/>
      <c r="N195" s="5"/>
      <c r="O195" s="5"/>
      <c r="P195" s="5"/>
      <c r="Q195" s="5"/>
      <c r="R195" s="5"/>
      <c r="S195" s="5"/>
      <c r="T195" s="5"/>
      <c r="U195" s="5"/>
    </row>
    <row r="196" spans="1:21">
      <c r="A196" s="7"/>
      <c r="B196" s="5"/>
      <c r="C196" s="5"/>
      <c r="D196" s="5"/>
      <c r="E196" s="21" t="e">
        <f>ROUND(SUM(E193:E195),0)</f>
        <v>#VALUE!</v>
      </c>
      <c r="F196" s="43"/>
      <c r="G196" s="43"/>
      <c r="H196" s="21">
        <f>SUM(H193:H195)</f>
        <v>2154202</v>
      </c>
      <c r="I196" s="5"/>
      <c r="J196" s="5"/>
      <c r="K196" s="5"/>
      <c r="L196" s="5"/>
      <c r="M196" s="5"/>
      <c r="N196" s="5"/>
      <c r="O196" s="5"/>
      <c r="P196" s="5"/>
      <c r="Q196" s="5"/>
      <c r="R196" s="5"/>
      <c r="S196" s="5"/>
      <c r="T196" s="5"/>
      <c r="U196" s="5"/>
    </row>
    <row r="197" spans="1:21">
      <c r="A197" s="7" t="s">
        <v>452</v>
      </c>
      <c r="B197" s="5"/>
      <c r="C197" s="5"/>
      <c r="D197" s="5" t="e">
        <f>ROUND((P!F214)/1000,0)</f>
        <v>#VALUE!</v>
      </c>
      <c r="E197" s="5"/>
      <c r="F197" s="43"/>
      <c r="G197" s="5">
        <v>1790722</v>
      </c>
      <c r="H197" s="5"/>
      <c r="I197" s="5"/>
      <c r="J197" s="5"/>
      <c r="K197" s="5"/>
      <c r="L197" s="5"/>
      <c r="M197" s="5"/>
      <c r="N197" s="5"/>
      <c r="O197" s="5"/>
      <c r="P197" s="5"/>
      <c r="Q197" s="5"/>
      <c r="R197" s="5"/>
      <c r="S197" s="5"/>
      <c r="T197" s="5"/>
      <c r="U197" s="5"/>
    </row>
    <row r="198" spans="1:21">
      <c r="A198" s="7" t="s">
        <v>693</v>
      </c>
      <c r="B198" s="5"/>
      <c r="C198" s="5"/>
      <c r="D198" s="5" t="e">
        <f>ROUND((P!E85+P!E87)/1000,0)</f>
        <v>#VALUE!</v>
      </c>
      <c r="E198" s="5" t="e">
        <f>D197-D198</f>
        <v>#VALUE!</v>
      </c>
      <c r="F198" s="43"/>
      <c r="G198" s="5">
        <v>1739780</v>
      </c>
      <c r="H198" s="5">
        <f>G197-G198</f>
        <v>50942</v>
      </c>
      <c r="I198" s="5"/>
      <c r="J198" s="5"/>
      <c r="K198" s="5"/>
      <c r="L198" s="5"/>
      <c r="M198" s="5"/>
      <c r="N198" s="5"/>
      <c r="O198" s="5"/>
      <c r="P198" s="5"/>
      <c r="Q198" s="5"/>
      <c r="R198" s="5"/>
      <c r="S198" s="5"/>
      <c r="T198" s="5"/>
      <c r="U198" s="5"/>
    </row>
    <row r="199" spans="1:21">
      <c r="A199" s="7"/>
      <c r="B199" s="5"/>
      <c r="C199" s="5"/>
      <c r="D199" s="21"/>
      <c r="E199" s="5"/>
      <c r="F199" s="43"/>
      <c r="G199" s="85"/>
      <c r="H199" s="5"/>
      <c r="I199" s="5"/>
      <c r="J199" s="5"/>
      <c r="K199" s="5"/>
      <c r="L199" s="5"/>
      <c r="M199" s="5"/>
      <c r="N199" s="5"/>
      <c r="O199" s="5"/>
      <c r="P199" s="5"/>
      <c r="Q199" s="5"/>
      <c r="R199" s="5"/>
      <c r="S199" s="5"/>
      <c r="T199" s="5"/>
      <c r="U199" s="5"/>
    </row>
    <row r="200" spans="1:21">
      <c r="A200" s="7" t="s">
        <v>453</v>
      </c>
      <c r="B200" s="5"/>
      <c r="C200" s="5"/>
      <c r="D200" s="5"/>
      <c r="E200" s="5">
        <f>ROUND((P!F182)/1000,0)</f>
        <v>0</v>
      </c>
      <c r="F200" s="43"/>
      <c r="G200" s="43"/>
      <c r="H200" s="5">
        <v>6182</v>
      </c>
      <c r="I200" s="5"/>
      <c r="J200" s="5"/>
      <c r="K200" s="5"/>
      <c r="L200" s="5"/>
      <c r="M200" s="5"/>
      <c r="N200" s="5"/>
      <c r="O200" s="5"/>
      <c r="P200" s="5"/>
      <c r="Q200" s="5"/>
      <c r="R200" s="5"/>
      <c r="S200" s="5"/>
      <c r="T200" s="5"/>
      <c r="U200" s="5"/>
    </row>
    <row r="201" spans="1:21">
      <c r="A201" s="7" t="s">
        <v>468</v>
      </c>
      <c r="B201" s="5"/>
      <c r="C201" s="5"/>
      <c r="D201" s="5"/>
      <c r="E201" s="5" t="e">
        <f>ROUND((P!F238)/1000,0)</f>
        <v>#VALUE!</v>
      </c>
      <c r="F201" s="43"/>
      <c r="G201" s="43"/>
      <c r="H201" s="5">
        <v>105790</v>
      </c>
      <c r="I201" s="5"/>
      <c r="J201" s="5"/>
      <c r="K201" s="5"/>
      <c r="L201" s="5"/>
      <c r="M201" s="5"/>
      <c r="N201" s="5"/>
      <c r="O201" s="5"/>
      <c r="P201" s="5"/>
      <c r="Q201" s="5"/>
      <c r="R201" s="5"/>
      <c r="S201" s="5"/>
      <c r="T201" s="5"/>
      <c r="U201" s="5"/>
    </row>
    <row r="202" spans="1:21">
      <c r="A202" s="7" t="s">
        <v>490</v>
      </c>
      <c r="B202" s="5"/>
      <c r="C202" s="5"/>
      <c r="D202" s="5"/>
      <c r="E202" s="5" t="e">
        <f>ROUND((P!F176)/1000,0)</f>
        <v>#VALUE!</v>
      </c>
      <c r="F202" s="43" t="e">
        <f>ROUND(SUM(E196:E202),0)</f>
        <v>#VALUE!</v>
      </c>
      <c r="G202" s="5"/>
      <c r="H202" s="5">
        <v>1216</v>
      </c>
      <c r="I202" s="5">
        <f>SUM(H196:H202)</f>
        <v>2318332</v>
      </c>
      <c r="J202" s="5"/>
      <c r="K202" s="5"/>
      <c r="L202" s="5"/>
      <c r="M202" s="5"/>
      <c r="N202" s="5"/>
      <c r="O202" s="5"/>
      <c r="P202" s="5"/>
      <c r="Q202" s="5"/>
      <c r="R202" s="5"/>
      <c r="S202" s="5"/>
      <c r="T202" s="5"/>
      <c r="U202" s="5"/>
    </row>
    <row r="203" spans="1:21">
      <c r="A203" s="7"/>
      <c r="B203" s="5"/>
      <c r="C203" s="5"/>
      <c r="D203" s="5"/>
      <c r="E203" s="21"/>
      <c r="F203" s="42" t="e">
        <f>SUM(F132:F202)</f>
        <v>#VALUE!</v>
      </c>
      <c r="G203" s="5"/>
      <c r="H203" s="21"/>
      <c r="I203" s="6">
        <f>SUM(I132:I202)</f>
        <v>10862399</v>
      </c>
      <c r="J203" s="5"/>
      <c r="K203" s="5"/>
      <c r="L203" s="5"/>
      <c r="M203" s="5"/>
      <c r="N203" s="5"/>
      <c r="O203" s="5"/>
      <c r="P203" s="5"/>
      <c r="Q203" s="5"/>
      <c r="R203" s="5"/>
      <c r="S203" s="5"/>
      <c r="T203" s="5"/>
      <c r="U203" s="5"/>
    </row>
    <row r="204" spans="1:21">
      <c r="A204" s="7"/>
      <c r="B204" s="5"/>
      <c r="C204" s="5"/>
      <c r="D204" s="5"/>
      <c r="E204" s="5"/>
      <c r="F204" s="42"/>
      <c r="G204" s="5"/>
      <c r="H204" s="5"/>
      <c r="I204" s="6"/>
      <c r="J204" s="5"/>
      <c r="K204" s="5"/>
      <c r="L204" s="5"/>
      <c r="M204" s="5"/>
      <c r="N204" s="5"/>
      <c r="O204" s="5"/>
      <c r="P204" s="5"/>
      <c r="Q204" s="5"/>
      <c r="R204" s="5"/>
      <c r="S204" s="5"/>
      <c r="T204" s="5"/>
      <c r="U204" s="5"/>
    </row>
    <row r="205" spans="1:21">
      <c r="A205" s="7"/>
      <c r="B205" s="5"/>
      <c r="C205" s="5"/>
      <c r="D205" s="5"/>
      <c r="E205" s="5"/>
      <c r="F205" s="43"/>
      <c r="G205" s="43"/>
      <c r="H205" s="5"/>
      <c r="I205" s="5"/>
      <c r="J205" s="5"/>
      <c r="K205" s="5"/>
      <c r="L205" s="5"/>
      <c r="M205" s="5"/>
      <c r="N205" s="5"/>
      <c r="O205" s="5"/>
      <c r="P205" s="5"/>
      <c r="Q205" s="5"/>
      <c r="R205" s="5"/>
      <c r="S205" s="5"/>
      <c r="T205" s="5"/>
      <c r="U205" s="5"/>
    </row>
    <row r="206" spans="1:21">
      <c r="A206" s="7" t="s">
        <v>491</v>
      </c>
      <c r="B206" s="5"/>
      <c r="C206" s="5"/>
      <c r="D206" s="5"/>
      <c r="E206" s="5"/>
      <c r="F206" s="43"/>
      <c r="G206" s="43"/>
      <c r="H206" s="5"/>
      <c r="I206" s="5"/>
      <c r="J206" s="5"/>
      <c r="K206" s="5"/>
      <c r="L206" s="5"/>
      <c r="M206" s="5"/>
      <c r="N206" s="5"/>
      <c r="O206" s="5"/>
      <c r="P206" s="5"/>
      <c r="Q206" s="5"/>
      <c r="R206" s="5"/>
      <c r="S206" s="5"/>
      <c r="T206" s="5"/>
      <c r="U206" s="5"/>
    </row>
    <row r="207" spans="1:21">
      <c r="A207" s="7" t="s">
        <v>602</v>
      </c>
      <c r="B207" s="5"/>
      <c r="C207" s="5"/>
      <c r="D207" s="5"/>
      <c r="E207" s="5"/>
      <c r="F207" s="43"/>
      <c r="G207" s="43"/>
      <c r="H207" s="5"/>
      <c r="I207" s="5"/>
      <c r="J207" s="5"/>
      <c r="K207" s="5"/>
      <c r="L207" s="5"/>
      <c r="M207" s="5"/>
      <c r="N207" s="5"/>
      <c r="O207" s="5"/>
      <c r="P207" s="5"/>
      <c r="Q207" s="5"/>
      <c r="R207" s="5"/>
      <c r="S207" s="5"/>
      <c r="T207" s="5"/>
      <c r="U207" s="5"/>
    </row>
    <row r="208" spans="1:21">
      <c r="A208" s="7" t="s">
        <v>603</v>
      </c>
      <c r="B208" s="5"/>
      <c r="C208" s="5"/>
      <c r="D208" s="5"/>
      <c r="E208" s="5"/>
      <c r="F208" s="43"/>
      <c r="G208" s="43"/>
      <c r="H208" s="5"/>
      <c r="I208" s="5"/>
      <c r="J208" s="5"/>
      <c r="K208" s="5"/>
      <c r="L208" s="5"/>
      <c r="M208" s="5"/>
      <c r="N208" s="5"/>
      <c r="O208" s="5"/>
      <c r="P208" s="5"/>
      <c r="Q208" s="5"/>
      <c r="R208" s="5"/>
      <c r="S208" s="5"/>
      <c r="T208" s="5"/>
      <c r="U208" s="5"/>
    </row>
    <row r="209" spans="1:21">
      <c r="A209" s="5"/>
      <c r="B209" s="5"/>
      <c r="C209" s="5"/>
      <c r="D209" s="5"/>
      <c r="E209" s="5"/>
      <c r="F209" s="43"/>
      <c r="G209" s="43"/>
      <c r="H209" s="5"/>
      <c r="I209" s="5"/>
      <c r="J209" s="5"/>
      <c r="K209" s="5"/>
      <c r="L209" s="5"/>
      <c r="M209" s="5"/>
      <c r="N209" s="5"/>
      <c r="O209" s="5"/>
      <c r="P209" s="5"/>
      <c r="Q209" s="5"/>
      <c r="R209" s="5"/>
      <c r="S209" s="5"/>
      <c r="T209" s="5"/>
      <c r="U209" s="5"/>
    </row>
    <row r="210" spans="1:21">
      <c r="A210" s="5"/>
      <c r="B210" s="5"/>
      <c r="C210" s="5"/>
      <c r="D210" s="5"/>
      <c r="E210" s="5"/>
      <c r="F210" s="43"/>
      <c r="G210" s="43"/>
      <c r="H210" s="5"/>
      <c r="I210" s="5"/>
      <c r="J210" s="5"/>
      <c r="K210" s="5"/>
      <c r="L210" s="5"/>
      <c r="M210" s="5"/>
      <c r="N210" s="5"/>
      <c r="O210" s="5"/>
      <c r="P210" s="5"/>
      <c r="Q210" s="5"/>
      <c r="R210" s="5"/>
      <c r="S210" s="5"/>
      <c r="T210" s="5"/>
      <c r="U210" s="5"/>
    </row>
    <row r="211" spans="1:21">
      <c r="A211" s="6"/>
      <c r="B211" s="6"/>
      <c r="C211" s="6"/>
      <c r="D211" s="6"/>
      <c r="E211" s="99" t="e">
        <f>#REF!</f>
        <v>#REF!</v>
      </c>
      <c r="F211" s="99"/>
      <c r="G211" s="103"/>
      <c r="H211" s="12" t="e">
        <f>#REF!</f>
        <v>#REF!</v>
      </c>
      <c r="I211" s="12"/>
      <c r="J211" s="5"/>
      <c r="K211" s="5"/>
      <c r="L211" s="5"/>
      <c r="M211" s="5"/>
      <c r="N211" s="5"/>
      <c r="O211" s="5"/>
      <c r="P211" s="5"/>
      <c r="Q211" s="5"/>
      <c r="R211" s="5"/>
      <c r="S211" s="5"/>
      <c r="T211" s="5"/>
      <c r="U211" s="5"/>
    </row>
    <row r="212" spans="1:21">
      <c r="A212" s="5"/>
      <c r="B212" s="5"/>
      <c r="C212" s="5"/>
      <c r="D212" s="5"/>
      <c r="E212" s="101" t="s">
        <v>244</v>
      </c>
      <c r="F212" s="101"/>
      <c r="G212" s="116"/>
      <c r="H212" s="30" t="s">
        <v>244</v>
      </c>
      <c r="I212" s="30"/>
      <c r="J212" s="5"/>
      <c r="K212" s="5"/>
      <c r="L212" s="5"/>
      <c r="M212" s="5"/>
      <c r="N212" s="5"/>
      <c r="O212" s="5"/>
      <c r="P212" s="5"/>
      <c r="Q212" s="5"/>
      <c r="R212" s="5"/>
      <c r="S212" s="5"/>
      <c r="T212" s="5"/>
      <c r="U212" s="5"/>
    </row>
    <row r="213" spans="1:21">
      <c r="A213" s="6"/>
      <c r="B213" s="6"/>
      <c r="C213" s="6"/>
      <c r="D213" s="6"/>
      <c r="E213" s="100" t="s">
        <v>492</v>
      </c>
      <c r="F213" s="103" t="s">
        <v>493</v>
      </c>
      <c r="G213" s="103"/>
      <c r="H213" s="100" t="s">
        <v>492</v>
      </c>
      <c r="I213" s="100" t="s">
        <v>493</v>
      </c>
      <c r="J213" s="5"/>
      <c r="K213" s="5"/>
      <c r="L213" s="5"/>
      <c r="M213" s="5"/>
      <c r="N213" s="5"/>
      <c r="O213" s="5"/>
      <c r="P213" s="5"/>
      <c r="Q213" s="5"/>
      <c r="R213" s="5"/>
      <c r="S213" s="5"/>
      <c r="T213" s="5"/>
      <c r="U213" s="5"/>
    </row>
    <row r="214" spans="1:21">
      <c r="A214" s="5"/>
      <c r="B214" s="5"/>
      <c r="C214" s="5"/>
      <c r="D214" s="5"/>
      <c r="E214" s="117" t="s">
        <v>290</v>
      </c>
      <c r="F214" s="116" t="s">
        <v>290</v>
      </c>
      <c r="G214" s="116"/>
      <c r="H214" s="117" t="s">
        <v>290</v>
      </c>
      <c r="I214" s="117" t="s">
        <v>290</v>
      </c>
      <c r="J214" s="5"/>
      <c r="K214" s="5"/>
      <c r="L214" s="5"/>
      <c r="M214" s="5"/>
      <c r="N214" s="5"/>
      <c r="O214" s="5"/>
      <c r="P214" s="5"/>
      <c r="Q214" s="5"/>
      <c r="R214" s="5"/>
      <c r="S214" s="5"/>
      <c r="T214" s="5"/>
      <c r="U214" s="5"/>
    </row>
    <row r="215" spans="1:21">
      <c r="A215" s="6"/>
      <c r="B215" s="6"/>
      <c r="C215" s="6"/>
      <c r="D215" s="6"/>
      <c r="E215" s="6"/>
      <c r="F215" s="42"/>
      <c r="G215" s="42"/>
      <c r="H215" s="6"/>
      <c r="I215" s="6"/>
      <c r="J215" s="5"/>
      <c r="K215" s="5"/>
      <c r="L215" s="5"/>
      <c r="M215" s="5"/>
      <c r="N215" s="5"/>
      <c r="O215" s="5"/>
      <c r="P215" s="5"/>
      <c r="Q215" s="5"/>
      <c r="R215" s="5"/>
      <c r="S215" s="5"/>
      <c r="T215" s="5"/>
      <c r="U215" s="5"/>
    </row>
    <row r="216" spans="1:21">
      <c r="A216" s="7" t="s">
        <v>265</v>
      </c>
      <c r="B216" s="7"/>
      <c r="C216" s="7"/>
      <c r="D216" s="7"/>
      <c r="E216" s="7"/>
      <c r="F216" s="118"/>
      <c r="G216" s="118"/>
      <c r="H216" s="7"/>
      <c r="I216" s="7"/>
      <c r="J216" s="5"/>
      <c r="K216" s="5"/>
      <c r="L216" s="5"/>
      <c r="M216" s="5"/>
      <c r="N216" s="5"/>
      <c r="O216" s="5"/>
      <c r="P216" s="5"/>
      <c r="Q216" s="5"/>
      <c r="R216" s="5"/>
      <c r="S216" s="5"/>
      <c r="T216" s="5"/>
      <c r="U216" s="5"/>
    </row>
    <row r="217" spans="1:21">
      <c r="A217" s="7" t="s">
        <v>494</v>
      </c>
      <c r="B217" s="7"/>
      <c r="C217" s="7"/>
      <c r="D217" s="7"/>
      <c r="E217" s="7"/>
      <c r="F217" s="118"/>
      <c r="G217" s="118"/>
      <c r="H217" s="7"/>
      <c r="I217" s="7"/>
      <c r="J217" s="5"/>
      <c r="K217" s="5"/>
      <c r="L217" s="5"/>
      <c r="M217" s="5"/>
      <c r="N217" s="5"/>
      <c r="O217" s="5"/>
      <c r="P217" s="5"/>
      <c r="Q217" s="5"/>
      <c r="R217" s="5"/>
      <c r="S217" s="5"/>
      <c r="T217" s="5"/>
      <c r="U217" s="5"/>
    </row>
    <row r="218" spans="1:21">
      <c r="A218" s="7"/>
      <c r="B218" s="7"/>
      <c r="C218" s="7"/>
      <c r="D218" s="7"/>
      <c r="E218" s="7"/>
      <c r="F218" s="118"/>
      <c r="G218" s="118"/>
      <c r="H218" s="7"/>
      <c r="I218" s="7"/>
      <c r="J218" s="5"/>
      <c r="K218" s="5"/>
      <c r="L218" s="5"/>
      <c r="M218" s="5"/>
      <c r="N218" s="5"/>
      <c r="O218" s="5"/>
      <c r="P218" s="5"/>
      <c r="Q218" s="5"/>
      <c r="R218" s="5"/>
      <c r="S218" s="5"/>
      <c r="T218" s="5"/>
      <c r="U218" s="5"/>
    </row>
    <row r="219" spans="1:21">
      <c r="A219" s="7" t="s">
        <v>495</v>
      </c>
      <c r="B219" s="7"/>
      <c r="C219" s="7"/>
      <c r="D219" s="7"/>
      <c r="E219" s="7"/>
      <c r="F219" s="118"/>
      <c r="G219" s="118"/>
      <c r="H219" s="7"/>
      <c r="I219" s="7"/>
      <c r="J219" s="5"/>
      <c r="K219" s="5"/>
      <c r="L219" s="5"/>
      <c r="M219" s="5"/>
      <c r="N219" s="5"/>
      <c r="O219" s="5"/>
      <c r="P219" s="5"/>
      <c r="Q219" s="5"/>
      <c r="R219" s="5"/>
      <c r="S219" s="5"/>
      <c r="T219" s="5"/>
      <c r="U219" s="5"/>
    </row>
    <row r="220" spans="1:21">
      <c r="A220" s="7" t="s">
        <v>443</v>
      </c>
      <c r="B220" s="7"/>
      <c r="C220" s="7"/>
      <c r="D220" s="7"/>
      <c r="E220" s="7">
        <v>694</v>
      </c>
      <c r="F220" s="118">
        <v>1437</v>
      </c>
      <c r="G220" s="118"/>
      <c r="H220" s="119">
        <v>694</v>
      </c>
      <c r="I220" s="119">
        <v>1437</v>
      </c>
      <c r="J220" s="5"/>
      <c r="K220" s="5"/>
      <c r="L220" s="5"/>
      <c r="M220" s="5"/>
      <c r="N220" s="5"/>
      <c r="O220" s="5"/>
      <c r="P220" s="5"/>
      <c r="Q220" s="5"/>
      <c r="R220" s="5"/>
      <c r="S220" s="5"/>
      <c r="T220" s="5"/>
      <c r="U220" s="5"/>
    </row>
    <row r="221" spans="1:21">
      <c r="A221" s="7" t="s">
        <v>444</v>
      </c>
      <c r="B221" s="7"/>
      <c r="C221" s="7"/>
      <c r="D221" s="7"/>
      <c r="E221" s="7">
        <v>2</v>
      </c>
      <c r="F221" s="118">
        <v>2</v>
      </c>
      <c r="G221" s="118"/>
      <c r="H221" s="119">
        <v>2</v>
      </c>
      <c r="I221" s="119">
        <v>2</v>
      </c>
      <c r="J221" s="5"/>
      <c r="K221" s="5"/>
      <c r="L221" s="5"/>
      <c r="M221" s="5"/>
      <c r="N221" s="5"/>
      <c r="O221" s="5"/>
      <c r="P221" s="5"/>
      <c r="Q221" s="5"/>
      <c r="R221" s="5"/>
      <c r="S221" s="5"/>
      <c r="T221" s="5"/>
      <c r="U221" s="5"/>
    </row>
    <row r="222" spans="1:21">
      <c r="A222" s="7" t="s">
        <v>266</v>
      </c>
      <c r="B222" s="7"/>
      <c r="C222" s="7"/>
      <c r="D222" s="7"/>
      <c r="E222" s="7">
        <v>0</v>
      </c>
      <c r="F222" s="118">
        <v>659</v>
      </c>
      <c r="G222" s="118"/>
      <c r="H222" s="119">
        <v>0</v>
      </c>
      <c r="I222" s="119">
        <v>659</v>
      </c>
      <c r="J222" s="5"/>
      <c r="K222" s="5"/>
      <c r="L222" s="5"/>
      <c r="M222" s="5"/>
      <c r="N222" s="5"/>
      <c r="O222" s="5"/>
      <c r="P222" s="5"/>
      <c r="Q222" s="5"/>
      <c r="R222" s="5"/>
      <c r="S222" s="5"/>
      <c r="T222" s="5"/>
      <c r="U222" s="5"/>
    </row>
    <row r="223" spans="1:21">
      <c r="A223" s="7" t="s">
        <v>267</v>
      </c>
      <c r="B223" s="7"/>
      <c r="C223" s="7"/>
      <c r="D223" s="7"/>
      <c r="E223" s="7">
        <v>25374</v>
      </c>
      <c r="F223" s="118">
        <v>25374</v>
      </c>
      <c r="G223" s="118"/>
      <c r="H223" s="119">
        <v>25374</v>
      </c>
      <c r="I223" s="119">
        <v>25374</v>
      </c>
      <c r="J223" s="5"/>
      <c r="K223" s="5"/>
      <c r="L223" s="5"/>
      <c r="M223" s="5"/>
      <c r="N223" s="5"/>
      <c r="O223" s="5"/>
      <c r="P223" s="5"/>
      <c r="Q223" s="5"/>
      <c r="R223" s="5"/>
      <c r="S223" s="5"/>
      <c r="T223" s="5"/>
      <c r="U223" s="5"/>
    </row>
    <row r="224" spans="1:21">
      <c r="A224" s="7" t="s">
        <v>268</v>
      </c>
      <c r="B224" s="7"/>
      <c r="C224" s="7"/>
      <c r="D224" s="7"/>
      <c r="E224" s="7">
        <v>3962</v>
      </c>
      <c r="F224" s="118">
        <f>967*12.05</f>
        <v>11652.35</v>
      </c>
      <c r="G224" s="118"/>
      <c r="H224" s="119">
        <v>3962</v>
      </c>
      <c r="I224" s="119">
        <f>967*12.05</f>
        <v>11652.35</v>
      </c>
      <c r="J224" s="5"/>
      <c r="K224" s="5"/>
      <c r="L224" s="5"/>
      <c r="M224" s="5"/>
      <c r="N224" s="5"/>
      <c r="O224" s="5"/>
      <c r="P224" s="5"/>
      <c r="Q224" s="5"/>
      <c r="R224" s="5"/>
      <c r="S224" s="5"/>
      <c r="T224" s="5"/>
      <c r="U224" s="5"/>
    </row>
    <row r="225" spans="1:21">
      <c r="A225" s="7" t="s">
        <v>269</v>
      </c>
      <c r="B225" s="7"/>
      <c r="C225" s="7"/>
      <c r="D225" s="7"/>
      <c r="E225" s="7">
        <v>1455</v>
      </c>
      <c r="F225" s="118">
        <v>23892</v>
      </c>
      <c r="G225" s="118"/>
      <c r="H225" s="119">
        <v>1455</v>
      </c>
      <c r="I225" s="119">
        <v>23892</v>
      </c>
      <c r="J225" s="5"/>
      <c r="K225" s="5"/>
      <c r="L225" s="5"/>
      <c r="M225" s="5"/>
      <c r="N225" s="5"/>
      <c r="O225" s="5"/>
      <c r="P225" s="5"/>
      <c r="Q225" s="5"/>
      <c r="R225" s="5"/>
      <c r="S225" s="5"/>
      <c r="T225" s="5"/>
      <c r="U225" s="5"/>
    </row>
    <row r="226" spans="1:21">
      <c r="A226" s="7"/>
      <c r="B226" s="7"/>
      <c r="C226" s="7"/>
      <c r="D226" s="7"/>
      <c r="E226" s="120">
        <f>SUM(E220:E225)</f>
        <v>31487</v>
      </c>
      <c r="F226" s="118"/>
      <c r="G226" s="118"/>
      <c r="H226" s="120">
        <f>SUM(H220:H225)</f>
        <v>31487</v>
      </c>
      <c r="I226" s="7"/>
      <c r="J226" s="5"/>
      <c r="K226" s="5"/>
      <c r="L226" s="5"/>
      <c r="M226" s="5"/>
      <c r="N226" s="5"/>
      <c r="O226" s="5"/>
      <c r="P226" s="5"/>
      <c r="Q226" s="5"/>
      <c r="R226" s="5"/>
      <c r="S226" s="5"/>
      <c r="T226" s="5"/>
      <c r="U226" s="5"/>
    </row>
    <row r="227" spans="1:21">
      <c r="A227" s="7"/>
      <c r="B227" s="7"/>
      <c r="C227" s="7"/>
      <c r="D227" s="7"/>
      <c r="E227" s="20"/>
      <c r="F227" s="118"/>
      <c r="G227" s="118"/>
      <c r="H227" s="20"/>
      <c r="I227" s="7"/>
      <c r="J227" s="5"/>
      <c r="K227" s="5"/>
      <c r="L227" s="5"/>
      <c r="M227" s="5"/>
      <c r="N227" s="5"/>
      <c r="O227" s="5"/>
      <c r="P227" s="5"/>
      <c r="Q227" s="5"/>
      <c r="R227" s="5"/>
      <c r="S227" s="5"/>
      <c r="T227" s="5"/>
      <c r="U227" s="5"/>
    </row>
    <row r="228" spans="1:21">
      <c r="A228" s="7" t="s">
        <v>112</v>
      </c>
      <c r="B228" s="7"/>
      <c r="C228" s="7"/>
      <c r="D228" s="7"/>
      <c r="E228" s="7"/>
      <c r="F228" s="43"/>
      <c r="G228" s="43"/>
      <c r="H228" s="5"/>
      <c r="I228" s="5"/>
      <c r="J228" s="5"/>
      <c r="K228" s="5"/>
      <c r="L228" s="5"/>
      <c r="M228" s="5"/>
      <c r="N228" s="5"/>
      <c r="O228" s="5"/>
      <c r="P228" s="5"/>
      <c r="Q228" s="5"/>
      <c r="R228" s="5"/>
      <c r="S228" s="5"/>
      <c r="T228" s="5"/>
      <c r="U228" s="5"/>
    </row>
    <row r="229" spans="1:21">
      <c r="A229" s="7"/>
      <c r="B229" s="7"/>
      <c r="C229" s="7"/>
      <c r="D229" s="7"/>
      <c r="E229" s="7"/>
      <c r="F229" s="118"/>
      <c r="G229" s="118"/>
      <c r="H229" s="7"/>
      <c r="I229" s="7"/>
      <c r="J229" s="5"/>
      <c r="K229" s="5"/>
      <c r="L229" s="5"/>
      <c r="M229" s="5"/>
      <c r="N229" s="5"/>
      <c r="O229" s="5"/>
      <c r="P229" s="5"/>
      <c r="Q229" s="5"/>
      <c r="R229" s="5"/>
      <c r="S229" s="5"/>
      <c r="T229" s="5"/>
      <c r="U229" s="5"/>
    </row>
    <row r="230" spans="1:21">
      <c r="A230" s="7" t="s">
        <v>113</v>
      </c>
      <c r="B230" s="7"/>
      <c r="C230" s="7"/>
      <c r="D230" s="7"/>
      <c r="E230" s="7">
        <v>29354</v>
      </c>
      <c r="F230" s="118">
        <f>3035*12.05</f>
        <v>36571.75</v>
      </c>
      <c r="G230" s="118"/>
      <c r="H230" s="7">
        <v>29354</v>
      </c>
      <c r="I230" s="7">
        <v>36572</v>
      </c>
      <c r="J230" s="5"/>
      <c r="K230" s="5"/>
      <c r="L230" s="5"/>
      <c r="M230" s="5"/>
      <c r="N230" s="5"/>
      <c r="O230" s="5"/>
      <c r="P230" s="5"/>
      <c r="Q230" s="5"/>
      <c r="R230" s="5"/>
      <c r="S230" s="5"/>
      <c r="T230" s="5"/>
      <c r="U230" s="5"/>
    </row>
    <row r="231" spans="1:21">
      <c r="A231" s="7"/>
      <c r="B231" s="7"/>
      <c r="C231" s="7"/>
      <c r="D231" s="7"/>
      <c r="E231" s="120">
        <f>SUM(E229:E230)</f>
        <v>29354</v>
      </c>
      <c r="F231" s="118"/>
      <c r="G231" s="118"/>
      <c r="H231" s="120">
        <f>SUM(H229:H230)</f>
        <v>29354</v>
      </c>
      <c r="I231" s="7"/>
      <c r="J231" s="5"/>
      <c r="K231" s="5"/>
      <c r="L231" s="5"/>
      <c r="M231" s="5"/>
      <c r="N231" s="5"/>
      <c r="O231" s="5"/>
      <c r="P231" s="5"/>
      <c r="Q231" s="5"/>
      <c r="R231" s="5"/>
      <c r="S231" s="5"/>
      <c r="T231" s="5"/>
      <c r="U231" s="5"/>
    </row>
    <row r="232" spans="1:21">
      <c r="A232" s="7"/>
      <c r="B232" s="7"/>
      <c r="C232" s="7"/>
      <c r="D232" s="7"/>
      <c r="E232" s="20"/>
      <c r="F232" s="43"/>
      <c r="G232" s="43"/>
      <c r="H232" s="21"/>
      <c r="I232" s="5"/>
      <c r="J232" s="5"/>
      <c r="K232" s="5"/>
      <c r="L232" s="5"/>
      <c r="M232" s="5"/>
      <c r="N232" s="5"/>
      <c r="O232" s="5"/>
      <c r="P232" s="5"/>
      <c r="Q232" s="5"/>
      <c r="R232" s="5"/>
      <c r="S232" s="5"/>
      <c r="T232" s="5"/>
      <c r="U232" s="5"/>
    </row>
    <row r="233" spans="1:21">
      <c r="A233" s="7" t="s">
        <v>270</v>
      </c>
      <c r="B233" s="7"/>
      <c r="C233" s="7"/>
      <c r="D233" s="7"/>
      <c r="E233" s="7"/>
      <c r="F233" s="43"/>
      <c r="G233" s="43"/>
      <c r="H233" s="5"/>
      <c r="I233" s="5"/>
      <c r="J233" s="5"/>
      <c r="K233" s="5"/>
      <c r="L233" s="5"/>
      <c r="M233" s="5"/>
      <c r="N233" s="5"/>
      <c r="O233" s="5"/>
      <c r="P233" s="5"/>
      <c r="Q233" s="5"/>
      <c r="R233" s="5"/>
      <c r="S233" s="5"/>
      <c r="T233" s="5"/>
      <c r="U233" s="5"/>
    </row>
    <row r="234" spans="1:21">
      <c r="A234" s="7" t="s">
        <v>680</v>
      </c>
      <c r="B234" s="7"/>
      <c r="C234" s="7"/>
      <c r="D234" s="7"/>
      <c r="E234" s="7"/>
      <c r="F234" s="43"/>
      <c r="G234" s="43"/>
      <c r="H234" s="5"/>
      <c r="I234" s="5"/>
      <c r="J234" s="5"/>
      <c r="K234" s="5"/>
      <c r="L234" s="5"/>
      <c r="M234" s="5"/>
      <c r="N234" s="5"/>
      <c r="O234" s="5"/>
      <c r="P234" s="5"/>
      <c r="Q234" s="5"/>
      <c r="R234" s="5"/>
      <c r="S234" s="5"/>
      <c r="T234" s="5"/>
      <c r="U234" s="5"/>
    </row>
    <row r="235" spans="1:21">
      <c r="A235" s="7" t="s">
        <v>681</v>
      </c>
      <c r="B235" s="7"/>
      <c r="C235" s="7"/>
      <c r="D235" s="7"/>
      <c r="E235" s="27">
        <v>911</v>
      </c>
      <c r="F235" s="121">
        <v>1057</v>
      </c>
      <c r="G235" s="121"/>
      <c r="H235" s="7">
        <v>911</v>
      </c>
      <c r="I235" s="7">
        <v>1057</v>
      </c>
      <c r="J235" s="5"/>
      <c r="K235" s="5"/>
      <c r="L235" s="5"/>
      <c r="M235" s="5"/>
      <c r="N235" s="5"/>
      <c r="O235" s="5"/>
      <c r="P235" s="5"/>
      <c r="Q235" s="5"/>
      <c r="R235" s="5"/>
      <c r="S235" s="5"/>
      <c r="T235" s="5"/>
      <c r="U235" s="5"/>
    </row>
    <row r="236" spans="1:21" ht="15.75">
      <c r="A236" s="7"/>
      <c r="B236" s="7"/>
      <c r="C236" s="7"/>
      <c r="D236" s="10"/>
      <c r="E236" s="11"/>
      <c r="F236" s="43"/>
      <c r="G236" s="43"/>
      <c r="H236" s="5"/>
      <c r="I236" s="5"/>
      <c r="J236" s="5"/>
      <c r="K236" s="5"/>
      <c r="L236" s="5"/>
      <c r="M236" s="5"/>
      <c r="N236" s="5"/>
      <c r="O236" s="5"/>
      <c r="P236" s="5"/>
      <c r="Q236" s="5"/>
      <c r="R236" s="5"/>
      <c r="S236" s="5"/>
      <c r="T236" s="5"/>
      <c r="U236" s="5"/>
    </row>
    <row r="237" spans="1:21">
      <c r="A237" s="5"/>
      <c r="B237" s="5"/>
      <c r="C237" s="5"/>
      <c r="D237" s="5"/>
      <c r="E237" s="5"/>
      <c r="F237" s="43"/>
      <c r="G237" s="43"/>
      <c r="H237" s="5"/>
      <c r="I237" s="5"/>
      <c r="J237" s="5"/>
      <c r="K237" s="5"/>
      <c r="L237" s="5"/>
      <c r="M237" s="5"/>
      <c r="N237" s="5"/>
      <c r="O237" s="5"/>
      <c r="P237" s="5"/>
      <c r="Q237" s="5"/>
      <c r="R237" s="5"/>
      <c r="S237" s="5"/>
      <c r="T237" s="5"/>
      <c r="U237" s="5"/>
    </row>
    <row r="238" spans="1:21" ht="15.75">
      <c r="A238" s="10"/>
      <c r="B238" s="11"/>
      <c r="C238" s="11"/>
      <c r="D238" s="11"/>
      <c r="E238" s="11"/>
      <c r="F238" s="41"/>
      <c r="G238" s="41"/>
      <c r="H238" s="11"/>
      <c r="I238" s="11"/>
      <c r="J238" s="5"/>
      <c r="K238" s="5"/>
      <c r="L238" s="5"/>
      <c r="M238" s="5"/>
      <c r="N238" s="5"/>
      <c r="O238" s="5"/>
      <c r="P238" s="5"/>
      <c r="Q238" s="5"/>
      <c r="R238" s="5"/>
      <c r="S238" s="5"/>
      <c r="T238" s="5"/>
      <c r="U238" s="5"/>
    </row>
    <row r="239" spans="1:21" ht="24">
      <c r="A239" s="122" t="s">
        <v>467</v>
      </c>
      <c r="B239" s="11"/>
      <c r="C239" s="11"/>
      <c r="D239" s="11"/>
      <c r="E239" s="11"/>
      <c r="F239" s="41"/>
      <c r="G239" s="41"/>
      <c r="H239" s="11"/>
      <c r="I239" s="11"/>
      <c r="J239" s="5"/>
      <c r="K239" s="5"/>
      <c r="L239" s="5"/>
      <c r="M239" s="5"/>
      <c r="N239" s="5"/>
      <c r="O239" s="5"/>
      <c r="P239" s="5"/>
      <c r="Q239" s="5"/>
      <c r="R239" s="5"/>
      <c r="S239" s="5"/>
      <c r="T239" s="5"/>
      <c r="U239" s="5"/>
    </row>
    <row r="240" spans="1:21">
      <c r="A240" s="5"/>
      <c r="B240" s="5"/>
      <c r="C240" s="5"/>
      <c r="D240" s="5"/>
      <c r="E240" s="5"/>
      <c r="F240" s="43"/>
      <c r="G240" s="43"/>
      <c r="H240" s="5"/>
      <c r="I240" s="5"/>
      <c r="J240" s="5"/>
      <c r="K240" s="5"/>
      <c r="L240" s="5"/>
      <c r="M240" s="5"/>
      <c r="N240" s="5"/>
      <c r="O240" s="5"/>
      <c r="P240" s="5"/>
      <c r="Q240" s="5"/>
      <c r="R240" s="5"/>
      <c r="S240" s="5"/>
      <c r="T240" s="5"/>
      <c r="U240" s="5"/>
    </row>
    <row r="241" spans="1:21">
      <c r="A241" s="5"/>
      <c r="B241" s="5"/>
      <c r="C241" s="5"/>
      <c r="D241" s="5"/>
      <c r="E241" s="5"/>
      <c r="F241" s="43"/>
      <c r="G241" s="43"/>
      <c r="H241" s="5"/>
      <c r="I241" s="5"/>
      <c r="J241" s="5"/>
      <c r="K241" s="5"/>
      <c r="L241" s="5"/>
      <c r="M241" s="5"/>
      <c r="N241" s="5"/>
      <c r="O241" s="5"/>
      <c r="P241" s="5"/>
      <c r="Q241" s="5"/>
      <c r="R241" s="5"/>
      <c r="S241" s="5"/>
      <c r="T241" s="5"/>
      <c r="U241" s="5"/>
    </row>
    <row r="242" spans="1:21">
      <c r="A242" s="5"/>
      <c r="B242" s="5"/>
      <c r="C242" s="5"/>
      <c r="D242" s="5"/>
      <c r="E242" s="5"/>
      <c r="F242" s="43"/>
      <c r="G242" s="104"/>
      <c r="H242" s="5"/>
      <c r="I242" s="5"/>
      <c r="J242" s="5"/>
      <c r="K242" s="5"/>
      <c r="L242" s="5"/>
      <c r="M242" s="5"/>
      <c r="N242" s="5"/>
      <c r="O242" s="5"/>
      <c r="P242" s="5"/>
      <c r="Q242" s="5"/>
      <c r="R242" s="5"/>
      <c r="S242" s="5"/>
      <c r="T242" s="5"/>
      <c r="U242" s="5"/>
    </row>
    <row r="243" spans="1:21">
      <c r="A243" s="6"/>
      <c r="B243" s="6"/>
      <c r="C243" s="6"/>
      <c r="D243" s="6"/>
      <c r="E243" s="99" t="e">
        <f>#REF!</f>
        <v>#REF!</v>
      </c>
      <c r="F243" s="114"/>
      <c r="G243" s="115"/>
      <c r="H243" s="12" t="e">
        <f>#REF!</f>
        <v>#REF!</v>
      </c>
      <c r="I243" s="13"/>
      <c r="J243" s="5"/>
      <c r="K243" s="5"/>
      <c r="L243" s="5"/>
      <c r="M243" s="5"/>
      <c r="N243" s="5"/>
      <c r="O243" s="5"/>
      <c r="P243" s="5"/>
      <c r="Q243" s="5"/>
      <c r="R243" s="5"/>
      <c r="S243" s="5"/>
      <c r="T243" s="5"/>
      <c r="U243" s="5"/>
    </row>
    <row r="244" spans="1:21">
      <c r="A244" s="5"/>
      <c r="B244" s="5"/>
      <c r="C244" s="5"/>
      <c r="D244" s="5"/>
      <c r="E244" s="101" t="s">
        <v>244</v>
      </c>
      <c r="F244" s="41"/>
      <c r="G244" s="104"/>
      <c r="H244" s="30" t="s">
        <v>244</v>
      </c>
      <c r="I244" s="11"/>
      <c r="J244" s="5"/>
      <c r="K244" s="5"/>
      <c r="L244" s="5"/>
      <c r="M244" s="5"/>
      <c r="N244" s="5"/>
      <c r="O244" s="5"/>
      <c r="P244" s="5"/>
      <c r="Q244" s="5"/>
      <c r="R244" s="5"/>
      <c r="S244" s="5"/>
      <c r="T244" s="5"/>
      <c r="U244" s="5"/>
    </row>
    <row r="245" spans="1:21">
      <c r="A245" s="6"/>
      <c r="B245" s="6"/>
      <c r="C245" s="6"/>
      <c r="D245" s="6"/>
      <c r="E245" s="6"/>
      <c r="F245" s="42"/>
      <c r="G245" s="42"/>
      <c r="H245" s="6"/>
      <c r="I245" s="6" t="s">
        <v>295</v>
      </c>
      <c r="J245" s="5"/>
      <c r="K245" s="5"/>
      <c r="L245" s="5"/>
      <c r="M245" s="5"/>
      <c r="N245" s="5"/>
      <c r="O245" s="5"/>
      <c r="P245" s="5"/>
      <c r="Q245" s="5"/>
      <c r="R245" s="5"/>
      <c r="S245" s="5"/>
      <c r="T245" s="5"/>
      <c r="U245" s="5"/>
    </row>
    <row r="246" spans="1:21">
      <c r="A246" s="5"/>
      <c r="B246" s="5"/>
      <c r="C246" s="5"/>
      <c r="D246" s="5"/>
      <c r="E246" s="5"/>
      <c r="F246" s="43"/>
      <c r="G246" s="43"/>
      <c r="H246" s="5"/>
      <c r="I246" s="5"/>
      <c r="J246" s="5"/>
      <c r="K246" s="5"/>
      <c r="L246" s="5"/>
      <c r="M246" s="5"/>
      <c r="N246" s="5"/>
      <c r="O246" s="5"/>
      <c r="P246" s="5"/>
      <c r="Q246" s="5"/>
      <c r="R246" s="5"/>
      <c r="S246" s="5"/>
      <c r="T246" s="5"/>
      <c r="U246" s="5"/>
    </row>
    <row r="247" spans="1:21" ht="15.75">
      <c r="A247" s="28" t="s">
        <v>326</v>
      </c>
      <c r="B247" s="5"/>
      <c r="C247" s="5"/>
      <c r="D247" s="5"/>
      <c r="E247" s="5"/>
      <c r="F247" s="43"/>
      <c r="G247" s="43"/>
      <c r="H247" s="5"/>
      <c r="I247" s="5"/>
      <c r="J247" s="5"/>
      <c r="K247" s="5"/>
      <c r="L247" s="5"/>
      <c r="M247" s="5"/>
      <c r="N247" s="5"/>
      <c r="O247" s="5"/>
      <c r="P247" s="5"/>
      <c r="Q247" s="5"/>
      <c r="R247" s="5"/>
      <c r="S247" s="5"/>
      <c r="T247" s="5"/>
      <c r="U247" s="5"/>
    </row>
    <row r="248" spans="1:21">
      <c r="A248" s="5"/>
      <c r="B248" s="5"/>
      <c r="C248" s="5"/>
      <c r="D248" s="5"/>
      <c r="E248" s="5"/>
      <c r="F248" s="43"/>
      <c r="G248" s="43"/>
      <c r="H248" s="5"/>
      <c r="I248" s="5"/>
      <c r="J248" s="5"/>
      <c r="K248" s="5"/>
      <c r="L248" s="5"/>
      <c r="M248" s="5"/>
      <c r="N248" s="5"/>
      <c r="O248" s="5"/>
      <c r="P248" s="5"/>
      <c r="Q248" s="5"/>
      <c r="R248" s="5"/>
      <c r="S248" s="5"/>
      <c r="T248" s="5"/>
      <c r="U248" s="5"/>
    </row>
    <row r="249" spans="1:21" ht="15.75">
      <c r="A249" s="28" t="s">
        <v>327</v>
      </c>
      <c r="B249" s="5"/>
      <c r="C249" s="5"/>
      <c r="D249" s="5"/>
      <c r="E249" s="5"/>
      <c r="F249" s="43"/>
      <c r="G249" s="43"/>
      <c r="H249" s="5"/>
      <c r="I249" s="5"/>
      <c r="J249" s="5"/>
      <c r="K249" s="5"/>
      <c r="L249" s="5"/>
      <c r="M249" s="5"/>
      <c r="N249" s="5"/>
      <c r="O249" s="5"/>
      <c r="P249" s="5"/>
      <c r="Q249" s="5"/>
      <c r="R249" s="5"/>
      <c r="S249" s="5"/>
      <c r="T249" s="5"/>
      <c r="U249" s="5"/>
    </row>
    <row r="250" spans="1:21">
      <c r="A250" s="7" t="s">
        <v>261</v>
      </c>
      <c r="B250" s="5"/>
      <c r="C250" s="5"/>
      <c r="D250" s="5"/>
      <c r="E250" s="5" t="e">
        <f>ROUND((P!F22-P!E13)/1000,0)</f>
        <v>#VALUE!</v>
      </c>
      <c r="F250" s="43"/>
      <c r="G250" s="43"/>
      <c r="H250" s="5">
        <v>648680</v>
      </c>
      <c r="I250" s="5"/>
      <c r="J250" s="5"/>
      <c r="K250" s="5"/>
      <c r="L250" s="5"/>
      <c r="M250" s="5"/>
      <c r="N250" s="5"/>
      <c r="O250" s="5"/>
      <c r="P250" s="5"/>
      <c r="Q250" s="5"/>
      <c r="R250" s="5"/>
      <c r="S250" s="5"/>
      <c r="T250" s="5"/>
      <c r="U250" s="5"/>
    </row>
    <row r="251" spans="1:21">
      <c r="A251" s="7" t="s">
        <v>468</v>
      </c>
      <c r="B251" s="5"/>
      <c r="C251" s="5"/>
      <c r="D251" s="5"/>
      <c r="E251" s="5" t="e">
        <f>ROUND((P!F81)/1000,0)</f>
        <v>#VALUE!</v>
      </c>
      <c r="F251" s="43"/>
      <c r="G251" s="43"/>
      <c r="H251" s="5">
        <v>12161</v>
      </c>
      <c r="I251" s="5"/>
      <c r="J251" s="5"/>
      <c r="K251" s="5"/>
      <c r="L251" s="5"/>
      <c r="M251" s="5"/>
      <c r="N251" s="5"/>
      <c r="O251" s="5"/>
      <c r="P251" s="5"/>
      <c r="Q251" s="5"/>
      <c r="R251" s="5"/>
      <c r="S251" s="5"/>
      <c r="T251" s="5"/>
      <c r="U251" s="5"/>
    </row>
    <row r="252" spans="1:21">
      <c r="A252" s="7" t="s">
        <v>666</v>
      </c>
      <c r="B252" s="5"/>
      <c r="C252" s="5"/>
      <c r="D252" s="5"/>
      <c r="E252" s="5" t="e">
        <f>ROUND((P!F72)/1000,0)</f>
        <v>#VALUE!</v>
      </c>
      <c r="F252" s="43"/>
      <c r="G252" s="43"/>
      <c r="H252" s="5">
        <v>811855</v>
      </c>
      <c r="I252" s="5"/>
      <c r="J252" s="5"/>
      <c r="K252" s="5"/>
      <c r="L252" s="5"/>
      <c r="M252" s="5"/>
      <c r="N252" s="5"/>
      <c r="O252" s="5"/>
      <c r="P252" s="5"/>
      <c r="Q252" s="5"/>
      <c r="R252" s="5"/>
      <c r="S252" s="5"/>
      <c r="T252" s="5"/>
      <c r="U252" s="5"/>
    </row>
    <row r="253" spans="1:21">
      <c r="A253" s="7" t="s">
        <v>469</v>
      </c>
      <c r="B253" s="5"/>
      <c r="C253" s="5"/>
      <c r="D253" s="5"/>
      <c r="E253" s="5" t="e">
        <f>ROUND((P!F68)/1000,0)</f>
        <v>#VALUE!</v>
      </c>
      <c r="F253" s="43"/>
      <c r="G253" s="43"/>
      <c r="H253" s="5">
        <v>2622826</v>
      </c>
      <c r="I253" s="5"/>
      <c r="J253" s="5"/>
      <c r="K253" s="5"/>
      <c r="L253" s="5"/>
      <c r="M253" s="5"/>
      <c r="N253" s="5"/>
      <c r="O253" s="5"/>
      <c r="P253" s="5"/>
      <c r="Q253" s="5"/>
      <c r="R253" s="5"/>
      <c r="S253" s="5"/>
      <c r="T253" s="5"/>
      <c r="U253" s="5"/>
    </row>
    <row r="254" spans="1:21">
      <c r="A254" s="7" t="s">
        <v>470</v>
      </c>
      <c r="B254" s="5"/>
      <c r="C254" s="5"/>
      <c r="D254" s="5"/>
      <c r="E254" s="5" t="e">
        <f>ROUND((P!F23)/1000,0)</f>
        <v>#VALUE!</v>
      </c>
      <c r="F254" s="43"/>
      <c r="G254" s="43"/>
      <c r="H254" s="5">
        <v>68849</v>
      </c>
      <c r="I254" s="5"/>
      <c r="J254" s="5"/>
      <c r="K254" s="5"/>
      <c r="L254" s="5"/>
      <c r="M254" s="5"/>
      <c r="N254" s="5"/>
      <c r="O254" s="5"/>
      <c r="P254" s="5"/>
      <c r="Q254" s="5"/>
      <c r="R254" s="5"/>
      <c r="S254" s="5"/>
      <c r="T254" s="5"/>
      <c r="U254" s="5"/>
    </row>
    <row r="255" spans="1:21">
      <c r="A255" s="7" t="s">
        <v>667</v>
      </c>
      <c r="B255" s="5"/>
      <c r="C255" s="5"/>
      <c r="D255" s="5"/>
      <c r="E255" s="5" t="e">
        <f>ROUND((P!F61)/1000,0)</f>
        <v>#VALUE!</v>
      </c>
      <c r="F255" s="43" t="e">
        <f>ROUND(SUM(E250:E255),0)</f>
        <v>#VALUE!</v>
      </c>
      <c r="G255" s="43"/>
      <c r="H255" s="5">
        <v>232285</v>
      </c>
      <c r="I255" s="5">
        <f>SUM(H250:H255)</f>
        <v>4396656</v>
      </c>
      <c r="J255" s="5"/>
      <c r="K255" s="5"/>
      <c r="L255" s="5"/>
      <c r="M255" s="5"/>
      <c r="N255" s="5"/>
      <c r="O255" s="5"/>
      <c r="P255" s="5"/>
      <c r="Q255" s="5"/>
      <c r="R255" s="5"/>
      <c r="S255" s="5"/>
      <c r="T255" s="5"/>
      <c r="U255" s="5"/>
    </row>
    <row r="256" spans="1:21">
      <c r="A256" s="7"/>
      <c r="B256" s="5"/>
      <c r="C256" s="5"/>
      <c r="D256" s="5"/>
      <c r="E256" s="21"/>
      <c r="F256" s="43" t="e">
        <f>IF(P!F27&lt;&gt;0,ROUND((P!F27)/1000,0)," ")</f>
        <v>#VALUE!</v>
      </c>
      <c r="G256" s="43"/>
      <c r="H256" s="123"/>
      <c r="I256" s="5"/>
      <c r="J256" s="5"/>
      <c r="K256" s="5"/>
      <c r="L256" s="5"/>
      <c r="M256" s="5"/>
      <c r="N256" s="5"/>
      <c r="O256" s="5"/>
      <c r="P256" s="5"/>
      <c r="Q256" s="5"/>
      <c r="R256" s="5"/>
      <c r="S256" s="5"/>
      <c r="T256" s="5"/>
      <c r="U256" s="5"/>
    </row>
    <row r="257" spans="1:21">
      <c r="A257" s="7"/>
      <c r="B257" s="5"/>
      <c r="C257" s="5"/>
      <c r="D257" s="5"/>
      <c r="E257" s="5"/>
      <c r="F257" s="43"/>
      <c r="G257" s="43"/>
      <c r="H257" s="5"/>
      <c r="I257" s="5"/>
      <c r="J257" s="5"/>
      <c r="K257" s="5"/>
      <c r="L257" s="5"/>
      <c r="M257" s="5"/>
      <c r="N257" s="5"/>
      <c r="O257" s="5"/>
      <c r="P257" s="5"/>
      <c r="Q257" s="5"/>
      <c r="R257" s="5"/>
      <c r="S257" s="5"/>
      <c r="T257" s="5"/>
      <c r="U257" s="5"/>
    </row>
    <row r="258" spans="1:21" ht="15.75">
      <c r="A258" s="28" t="s">
        <v>280</v>
      </c>
      <c r="B258" s="5"/>
      <c r="C258" s="5"/>
      <c r="D258" s="5"/>
      <c r="E258" s="5"/>
      <c r="F258" s="43"/>
      <c r="G258" s="43"/>
      <c r="H258" s="5"/>
      <c r="I258" s="5"/>
      <c r="J258" s="5"/>
      <c r="K258" s="5"/>
      <c r="L258" s="5"/>
      <c r="M258" s="5"/>
      <c r="N258" s="5"/>
      <c r="O258" s="5"/>
      <c r="P258" s="5"/>
      <c r="Q258" s="5"/>
      <c r="R258" s="5"/>
      <c r="S258" s="5"/>
      <c r="T258" s="5"/>
      <c r="U258" s="5"/>
    </row>
    <row r="259" spans="1:21">
      <c r="A259" s="7" t="s">
        <v>471</v>
      </c>
      <c r="B259" s="5"/>
      <c r="C259" s="5"/>
      <c r="D259" s="5"/>
      <c r="E259" s="5" t="e">
        <f>ROUND(P!E91/1000,0)</f>
        <v>#VALUE!</v>
      </c>
      <c r="F259" s="43"/>
      <c r="G259" s="43"/>
      <c r="H259" s="5">
        <v>841320</v>
      </c>
      <c r="I259" s="5"/>
      <c r="J259" s="5"/>
      <c r="K259" s="5"/>
      <c r="L259" s="5"/>
      <c r="M259" s="5"/>
      <c r="N259" s="5"/>
      <c r="O259" s="5"/>
      <c r="P259" s="5"/>
      <c r="Q259" s="5"/>
      <c r="R259" s="5"/>
      <c r="S259" s="5"/>
      <c r="T259" s="5"/>
      <c r="U259" s="5"/>
    </row>
    <row r="260" spans="1:21">
      <c r="A260" s="7" t="s">
        <v>668</v>
      </c>
      <c r="B260" s="5"/>
      <c r="C260" s="5"/>
      <c r="D260" s="5"/>
      <c r="E260" s="5" t="e">
        <f>ROUND(P!E92/1000,0)</f>
        <v>#VALUE!</v>
      </c>
      <c r="F260" s="43"/>
      <c r="G260" s="43"/>
      <c r="H260" s="5">
        <v>739423</v>
      </c>
      <c r="I260" s="5"/>
      <c r="J260" s="5"/>
      <c r="K260" s="5"/>
      <c r="L260" s="5"/>
      <c r="M260" s="5"/>
      <c r="N260" s="5"/>
      <c r="O260" s="5"/>
      <c r="P260" s="5"/>
      <c r="Q260" s="5"/>
      <c r="R260" s="5"/>
      <c r="S260" s="5"/>
      <c r="T260" s="5"/>
      <c r="U260" s="5"/>
    </row>
    <row r="261" spans="1:21">
      <c r="A261" s="7" t="s">
        <v>669</v>
      </c>
      <c r="B261" s="5"/>
      <c r="C261" s="5"/>
      <c r="D261" s="5"/>
      <c r="E261" s="5" t="e">
        <f>ROUND(P!E93/1000,0)</f>
        <v>#VALUE!</v>
      </c>
      <c r="F261" s="43"/>
      <c r="G261" s="43"/>
      <c r="H261" s="5">
        <v>731410</v>
      </c>
      <c r="I261" s="5"/>
      <c r="J261" s="5"/>
      <c r="K261" s="5"/>
      <c r="L261" s="5"/>
      <c r="M261" s="5"/>
      <c r="N261" s="5"/>
      <c r="O261" s="5"/>
      <c r="P261" s="5"/>
      <c r="Q261" s="5"/>
      <c r="R261" s="5"/>
      <c r="S261" s="5"/>
      <c r="T261" s="5"/>
      <c r="U261" s="5"/>
    </row>
    <row r="262" spans="1:21">
      <c r="A262" s="7" t="s">
        <v>163</v>
      </c>
      <c r="B262" s="5"/>
      <c r="C262" s="5"/>
      <c r="D262" s="5"/>
      <c r="E262" s="5" t="e">
        <f>ROUND(P!E94/1000,0)</f>
        <v>#VALUE!</v>
      </c>
      <c r="F262" s="43"/>
      <c r="G262" s="43"/>
      <c r="H262" s="5">
        <v>27000</v>
      </c>
      <c r="I262" s="5"/>
      <c r="J262" s="5"/>
      <c r="K262" s="5"/>
      <c r="L262" s="5"/>
      <c r="M262" s="5"/>
      <c r="N262" s="5"/>
      <c r="O262" s="5"/>
      <c r="P262" s="5"/>
      <c r="Q262" s="5"/>
      <c r="R262" s="5"/>
      <c r="S262" s="5"/>
      <c r="T262" s="5"/>
      <c r="U262" s="5"/>
    </row>
    <row r="263" spans="1:21">
      <c r="A263" s="7" t="s">
        <v>164</v>
      </c>
      <c r="B263" s="5"/>
      <c r="C263" s="5"/>
      <c r="D263" s="5"/>
      <c r="E263" s="5" t="e">
        <f>ROUND((P!E107)/1000,0)</f>
        <v>#VALUE!</v>
      </c>
      <c r="F263" s="43"/>
      <c r="G263" s="43"/>
      <c r="H263" s="5">
        <v>355475</v>
      </c>
      <c r="I263" s="5"/>
      <c r="J263" s="5"/>
      <c r="K263" s="5"/>
      <c r="L263" s="5"/>
      <c r="M263" s="5"/>
      <c r="N263" s="5"/>
      <c r="O263" s="5"/>
      <c r="P263" s="5"/>
      <c r="Q263" s="5"/>
      <c r="R263" s="5"/>
      <c r="S263" s="5"/>
      <c r="T263" s="5"/>
      <c r="U263" s="5"/>
    </row>
    <row r="264" spans="1:21">
      <c r="A264" s="7" t="s">
        <v>165</v>
      </c>
      <c r="B264" s="5"/>
      <c r="C264" s="5"/>
      <c r="D264" s="5"/>
      <c r="E264" s="5" t="e">
        <f>ROUND(P!E90/1000,0)</f>
        <v>#VALUE!</v>
      </c>
      <c r="F264" s="43"/>
      <c r="G264" s="43"/>
      <c r="H264" s="5">
        <v>78205</v>
      </c>
      <c r="I264" s="5"/>
      <c r="J264" s="5"/>
      <c r="K264" s="5"/>
      <c r="L264" s="5"/>
      <c r="M264" s="5"/>
      <c r="N264" s="5"/>
      <c r="O264" s="5"/>
      <c r="P264" s="5"/>
      <c r="Q264" s="5"/>
      <c r="R264" s="5"/>
      <c r="S264" s="5"/>
      <c r="T264" s="5"/>
      <c r="U264" s="5"/>
    </row>
    <row r="265" spans="1:21">
      <c r="A265" s="7"/>
      <c r="B265" s="5"/>
      <c r="C265" s="5"/>
      <c r="D265" s="5"/>
      <c r="E265" s="5"/>
      <c r="F265" s="43" t="e">
        <f>ROUND(SUM(E259:E265),0)</f>
        <v>#VALUE!</v>
      </c>
      <c r="G265" s="43"/>
      <c r="H265" s="5"/>
      <c r="I265" s="5">
        <f>SUM(H259:H265)</f>
        <v>2772833</v>
      </c>
      <c r="J265" s="5"/>
      <c r="K265" s="5"/>
      <c r="L265" s="5"/>
      <c r="M265" s="5"/>
      <c r="N265" s="5"/>
      <c r="O265" s="5"/>
      <c r="P265" s="5"/>
      <c r="Q265" s="5"/>
      <c r="R265" s="5"/>
      <c r="S265" s="5"/>
      <c r="T265" s="5"/>
      <c r="U265" s="5"/>
    </row>
    <row r="266" spans="1:21">
      <c r="A266" s="7"/>
      <c r="B266" s="5"/>
      <c r="C266" s="5"/>
      <c r="D266" s="5"/>
      <c r="E266" s="21"/>
      <c r="F266" s="43"/>
      <c r="G266" s="5"/>
      <c r="H266" s="21"/>
      <c r="I266" s="5"/>
      <c r="J266" s="5"/>
      <c r="K266" s="5"/>
      <c r="L266" s="5"/>
      <c r="M266" s="5"/>
      <c r="N266" s="5"/>
      <c r="O266" s="5"/>
      <c r="P266" s="5"/>
      <c r="Q266" s="5"/>
      <c r="R266" s="5"/>
      <c r="S266" s="5"/>
      <c r="T266" s="5"/>
      <c r="U266" s="5"/>
    </row>
    <row r="267" spans="1:21">
      <c r="A267" s="5"/>
      <c r="B267" s="5"/>
      <c r="C267" s="5"/>
      <c r="D267" s="5"/>
      <c r="E267" s="5"/>
      <c r="F267" s="42" t="e">
        <f>SUM(F253:F266)</f>
        <v>#VALUE!</v>
      </c>
      <c r="G267" s="5"/>
      <c r="H267" s="5"/>
      <c r="I267" s="6">
        <f>SUM(I253:I266)</f>
        <v>7169489</v>
      </c>
      <c r="J267" s="5"/>
      <c r="K267" s="5"/>
      <c r="L267" s="5"/>
      <c r="M267" s="5"/>
      <c r="N267" s="5"/>
      <c r="O267" s="5"/>
      <c r="P267" s="5"/>
      <c r="Q267" s="5"/>
      <c r="R267" s="5"/>
      <c r="S267" s="5"/>
      <c r="T267" s="5"/>
      <c r="U267" s="5"/>
    </row>
    <row r="268" spans="1:21">
      <c r="A268" s="5"/>
      <c r="B268" s="5"/>
      <c r="C268" s="5"/>
      <c r="D268" s="5"/>
      <c r="E268" s="5"/>
      <c r="F268" s="42"/>
      <c r="G268" s="5"/>
      <c r="H268" s="5"/>
      <c r="I268" s="6"/>
      <c r="J268" s="5"/>
      <c r="K268" s="5"/>
      <c r="L268" s="5"/>
      <c r="M268" s="5"/>
      <c r="N268" s="5"/>
      <c r="O268" s="5"/>
      <c r="P268" s="5"/>
      <c r="Q268" s="5"/>
      <c r="R268" s="5"/>
      <c r="S268" s="5"/>
      <c r="T268" s="5"/>
      <c r="U268" s="5"/>
    </row>
    <row r="269" spans="1:21" ht="15.75">
      <c r="A269" s="27"/>
      <c r="B269" s="5"/>
      <c r="C269" s="5"/>
      <c r="D269" s="10"/>
      <c r="E269" s="11"/>
      <c r="F269" s="43"/>
      <c r="G269" s="43"/>
      <c r="H269" s="5"/>
      <c r="I269" s="5"/>
      <c r="J269" s="5"/>
      <c r="K269" s="5"/>
      <c r="L269" s="5"/>
      <c r="M269" s="5"/>
      <c r="N269" s="5"/>
      <c r="O269" s="5"/>
      <c r="P269" s="5"/>
      <c r="Q269" s="5"/>
      <c r="R269" s="5"/>
      <c r="S269" s="5"/>
      <c r="T269" s="5"/>
      <c r="U269" s="5"/>
    </row>
    <row r="270" spans="1:21" ht="15.75">
      <c r="A270" s="10"/>
      <c r="B270" s="11"/>
      <c r="C270" s="11"/>
      <c r="D270" s="11"/>
      <c r="E270" s="11"/>
      <c r="F270" s="41"/>
      <c r="G270" s="41"/>
      <c r="H270" s="11"/>
      <c r="I270" s="11"/>
      <c r="J270" s="5"/>
      <c r="K270" s="5"/>
      <c r="L270" s="5"/>
      <c r="M270" s="5"/>
      <c r="N270" s="5"/>
      <c r="O270" s="5"/>
      <c r="P270" s="5"/>
      <c r="Q270" s="5"/>
      <c r="R270" s="5"/>
      <c r="S270" s="5"/>
      <c r="T270" s="5"/>
      <c r="U270" s="5"/>
    </row>
    <row r="271" spans="1:21" ht="24">
      <c r="A271" s="124" t="s">
        <v>166</v>
      </c>
      <c r="B271" s="11"/>
      <c r="C271" s="11"/>
      <c r="D271" s="11"/>
      <c r="E271" s="11"/>
      <c r="F271" s="41"/>
      <c r="G271" s="41"/>
      <c r="H271" s="11"/>
      <c r="I271" s="11"/>
      <c r="J271" s="5"/>
    </row>
    <row r="272" spans="1:21" ht="15.75">
      <c r="A272" s="5"/>
      <c r="B272" s="5"/>
      <c r="C272" s="5"/>
      <c r="D272" s="5"/>
      <c r="E272" s="5"/>
      <c r="F272" s="43"/>
      <c r="G272" s="43"/>
      <c r="H272" s="5"/>
      <c r="I272" s="37"/>
      <c r="J272" s="5"/>
    </row>
    <row r="273" spans="1:12">
      <c r="A273" s="5"/>
      <c r="B273" s="5"/>
      <c r="C273" s="5"/>
      <c r="D273" s="5"/>
      <c r="E273" s="5"/>
      <c r="F273" s="43"/>
      <c r="G273" s="43"/>
      <c r="H273" s="5"/>
      <c r="I273" s="5"/>
      <c r="J273" s="5"/>
    </row>
    <row r="274" spans="1:12">
      <c r="A274" s="5"/>
      <c r="B274" s="5"/>
      <c r="C274" s="5"/>
      <c r="D274" s="5"/>
      <c r="E274" s="5"/>
      <c r="F274" s="43"/>
      <c r="G274" s="43"/>
      <c r="H274" s="5"/>
      <c r="I274" s="5"/>
      <c r="J274" s="5"/>
    </row>
    <row r="275" spans="1:12" ht="15.75">
      <c r="A275" s="6"/>
      <c r="B275" s="6"/>
      <c r="C275" s="6"/>
      <c r="D275" s="6"/>
      <c r="E275" s="125" t="e">
        <f>(#REF!)</f>
        <v>#REF!</v>
      </c>
      <c r="F275" s="114"/>
      <c r="G275" s="115"/>
      <c r="H275" s="126" t="e">
        <f>#REF!</f>
        <v>#REF!</v>
      </c>
      <c r="I275" s="13"/>
      <c r="J275" s="5"/>
      <c r="K275" s="5"/>
      <c r="L275" s="5" t="s">
        <v>568</v>
      </c>
    </row>
    <row r="276" spans="1:12">
      <c r="A276" s="5"/>
      <c r="B276" s="5"/>
      <c r="C276" s="5"/>
      <c r="D276" s="5"/>
      <c r="E276" s="101" t="s">
        <v>244</v>
      </c>
      <c r="F276" s="41"/>
      <c r="G276" s="104"/>
      <c r="H276" s="30" t="s">
        <v>244</v>
      </c>
      <c r="I276" s="11"/>
      <c r="J276" s="5"/>
      <c r="K276" s="9" t="s">
        <v>123</v>
      </c>
      <c r="L276" s="9" t="s">
        <v>569</v>
      </c>
    </row>
    <row r="277" spans="1:12">
      <c r="A277" s="6"/>
      <c r="B277" s="6"/>
      <c r="C277" s="6"/>
      <c r="D277" s="6"/>
      <c r="E277" s="6"/>
      <c r="F277" s="42"/>
      <c r="G277" s="115"/>
      <c r="H277" s="6"/>
      <c r="I277" s="6"/>
      <c r="J277" s="5"/>
      <c r="K277" s="5" t="s">
        <v>124</v>
      </c>
      <c r="L277" s="5" t="s">
        <v>570</v>
      </c>
    </row>
    <row r="278" spans="1:12" ht="15.75">
      <c r="A278" s="28" t="s">
        <v>167</v>
      </c>
      <c r="B278" s="5"/>
      <c r="C278" s="5"/>
      <c r="D278" s="5"/>
      <c r="E278" s="5"/>
      <c r="F278" s="43"/>
      <c r="G278" s="104"/>
      <c r="H278" s="5"/>
      <c r="I278" s="5"/>
      <c r="J278" s="5"/>
      <c r="K278" s="5" t="s">
        <v>125</v>
      </c>
      <c r="L278" s="5" t="s">
        <v>572</v>
      </c>
    </row>
    <row r="279" spans="1:12">
      <c r="A279" s="5"/>
      <c r="B279" s="5"/>
      <c r="C279" s="5"/>
      <c r="D279" s="5"/>
      <c r="E279" s="5"/>
      <c r="F279" s="43"/>
      <c r="G279" s="104"/>
      <c r="H279" s="5"/>
      <c r="I279" s="5"/>
      <c r="J279" s="5"/>
      <c r="K279" s="5" t="s">
        <v>126</v>
      </c>
      <c r="L279" s="5" t="s">
        <v>573</v>
      </c>
    </row>
    <row r="280" spans="1:12" ht="15.75">
      <c r="A280" s="28" t="s">
        <v>168</v>
      </c>
      <c r="B280" s="5"/>
      <c r="C280" s="5"/>
      <c r="D280" s="5"/>
      <c r="E280" s="5"/>
      <c r="F280" s="43"/>
      <c r="G280" s="104"/>
      <c r="H280" s="5"/>
      <c r="I280" s="5"/>
      <c r="J280" s="5"/>
      <c r="K280" s="5" t="s">
        <v>127</v>
      </c>
      <c r="L280" s="5" t="s">
        <v>574</v>
      </c>
    </row>
    <row r="281" spans="1:12">
      <c r="A281" s="7" t="s">
        <v>295</v>
      </c>
      <c r="B281" s="5"/>
      <c r="C281" s="5"/>
      <c r="D281" s="5"/>
      <c r="E281" s="5"/>
      <c r="F281" s="43"/>
      <c r="G281" s="104"/>
      <c r="H281" s="5"/>
      <c r="I281" s="5"/>
      <c r="J281" s="5"/>
      <c r="K281" s="5" t="s">
        <v>128</v>
      </c>
      <c r="L281" s="5" t="s">
        <v>575</v>
      </c>
    </row>
    <row r="282" spans="1:12">
      <c r="A282" s="7" t="s">
        <v>169</v>
      </c>
      <c r="B282" s="5"/>
      <c r="C282" s="5"/>
      <c r="D282" s="5"/>
      <c r="E282" s="5"/>
      <c r="F282" s="43"/>
      <c r="G282" s="104"/>
      <c r="H282" s="5"/>
      <c r="I282" s="5"/>
      <c r="J282" s="5"/>
      <c r="K282" s="5" t="s">
        <v>129</v>
      </c>
      <c r="L282" s="5" t="s">
        <v>576</v>
      </c>
    </row>
    <row r="283" spans="1:12">
      <c r="A283" s="7" t="s">
        <v>180</v>
      </c>
      <c r="B283" s="5"/>
      <c r="C283" s="5"/>
      <c r="D283" s="5"/>
      <c r="E283" s="5"/>
      <c r="F283" s="43"/>
      <c r="G283" s="104"/>
      <c r="H283" s="5"/>
      <c r="I283" s="5"/>
      <c r="J283" s="5"/>
      <c r="K283" s="5" t="s">
        <v>130</v>
      </c>
      <c r="L283" s="5" t="s">
        <v>577</v>
      </c>
    </row>
    <row r="284" spans="1:12">
      <c r="A284" s="7" t="s">
        <v>670</v>
      </c>
      <c r="B284" s="5"/>
      <c r="C284" s="5"/>
      <c r="D284" s="5"/>
      <c r="E284" s="5"/>
      <c r="F284" s="43"/>
      <c r="G284" s="19"/>
      <c r="H284" s="5"/>
      <c r="I284" s="5"/>
      <c r="J284" s="5"/>
      <c r="K284" s="5" t="s">
        <v>671</v>
      </c>
      <c r="L284" s="5" t="s">
        <v>672</v>
      </c>
    </row>
    <row r="285" spans="1:12" ht="15.75">
      <c r="A285" s="7"/>
      <c r="B285" s="5"/>
      <c r="C285" s="5"/>
      <c r="D285" s="5"/>
      <c r="E285" s="5"/>
      <c r="F285" s="57" t="e">
        <f>#VALUE!</f>
        <v>#VALUE!</v>
      </c>
      <c r="G285" s="19"/>
      <c r="H285" s="5"/>
      <c r="I285" s="5">
        <v>4583830</v>
      </c>
      <c r="J285" s="5"/>
      <c r="K285" s="57">
        <f>IF(N!$A$1="VAD",SUM(#REF!)-SUM(#REF!),IF(N!$A$1="R&amp;D",SUM(#REF!)-SUM(#REF!),IF(N!$A$1="CHE",SUM(#REF!)-SUM(#REF!),IF(OR(OR(N!$A$1="AUR",N!$A$1="QAT"),N!$A$1="COM"),L285,0))))</f>
        <v>0</v>
      </c>
      <c r="L285" s="57">
        <f>IF(N!$A$1="AUR",SUM(#REF!)-SUM(#REF!-#REF!),IF(N!$A$1="QAT",SUM(#REF!)-SUM(#REF!),IF(N!$A$1="COM",SUM(#REF!)-SUM(#REF!),0)))</f>
        <v>0</v>
      </c>
    </row>
    <row r="286" spans="1:12" ht="15.75">
      <c r="A286" s="7" t="s">
        <v>673</v>
      </c>
      <c r="B286" s="5"/>
      <c r="C286" s="5"/>
      <c r="D286" s="5"/>
      <c r="E286" s="5"/>
      <c r="F286" s="57" t="e">
        <f>-(#REF!+#REF!)+(#REF!+#REF!)/1000</f>
        <v>#REF!</v>
      </c>
      <c r="G286" s="19"/>
      <c r="H286" s="5"/>
      <c r="I286" s="5">
        <v>142434</v>
      </c>
      <c r="J286" s="5"/>
    </row>
    <row r="287" spans="1:12" ht="15.75">
      <c r="A287" s="7"/>
      <c r="B287" s="5"/>
      <c r="C287" s="5"/>
      <c r="D287" s="5"/>
      <c r="E287" s="5"/>
      <c r="F287" s="127" t="e">
        <f>F285+F286</f>
        <v>#VALUE!</v>
      </c>
      <c r="G287" s="19"/>
      <c r="H287" s="5"/>
      <c r="I287" s="53">
        <f>I285-I286</f>
        <v>4441396</v>
      </c>
      <c r="J287" s="5"/>
    </row>
    <row r="288" spans="1:12" ht="15.75">
      <c r="A288" s="28" t="s">
        <v>181</v>
      </c>
      <c r="B288" s="5"/>
      <c r="C288" s="5"/>
      <c r="D288" s="5"/>
      <c r="E288" s="5"/>
      <c r="F288" s="31"/>
      <c r="G288" s="19"/>
      <c r="H288" s="5"/>
      <c r="I288" s="128"/>
      <c r="J288" s="5"/>
    </row>
    <row r="289" spans="1:12" ht="15.75">
      <c r="A289" s="28" t="s">
        <v>182</v>
      </c>
      <c r="B289" s="5"/>
      <c r="C289" s="5"/>
      <c r="D289" s="5"/>
      <c r="E289" s="5"/>
      <c r="G289" s="19"/>
      <c r="H289" s="5"/>
      <c r="J289" s="5"/>
    </row>
    <row r="290" spans="1:12">
      <c r="A290" s="7" t="s">
        <v>183</v>
      </c>
      <c r="B290" s="5"/>
      <c r="C290" s="5"/>
      <c r="D290" s="5"/>
      <c r="E290" s="47" t="e">
        <f>#VALUE!</f>
        <v>#VALUE!</v>
      </c>
      <c r="G290" s="19"/>
      <c r="H290" s="5">
        <v>2008327</v>
      </c>
      <c r="J290" s="5"/>
    </row>
    <row r="291" spans="1:12" ht="15.75">
      <c r="A291" s="7" t="s">
        <v>499</v>
      </c>
      <c r="B291" s="5"/>
      <c r="C291" s="5"/>
      <c r="D291" s="5"/>
      <c r="E291" s="48" t="e">
        <f>#VALUE!</f>
        <v>#VALUE!</v>
      </c>
      <c r="F291" s="57" t="e">
        <f>ROUND(+E290-E291,0)</f>
        <v>#VALUE!</v>
      </c>
      <c r="G291" s="19"/>
      <c r="H291" s="5">
        <v>293018</v>
      </c>
      <c r="I291" s="47">
        <f>ROUND(+H290-H291,0)</f>
        <v>1715309</v>
      </c>
      <c r="J291" s="5"/>
    </row>
    <row r="292" spans="1:12" ht="15.75">
      <c r="A292" s="7"/>
      <c r="B292" s="5"/>
      <c r="C292" s="5"/>
      <c r="D292" s="5"/>
      <c r="E292" s="6"/>
      <c r="F292" s="127"/>
      <c r="G292" s="19"/>
      <c r="H292" s="21"/>
      <c r="I292" s="48"/>
      <c r="J292" s="5"/>
    </row>
    <row r="293" spans="1:12">
      <c r="A293" s="7"/>
      <c r="B293" s="5"/>
      <c r="C293" s="5"/>
      <c r="D293" s="5"/>
      <c r="E293" s="5"/>
      <c r="F293" s="43"/>
      <c r="G293" s="19"/>
      <c r="H293" s="5"/>
      <c r="I293" s="5"/>
      <c r="J293" s="5"/>
    </row>
    <row r="294" spans="1:12" ht="15.75">
      <c r="A294" s="28" t="s">
        <v>184</v>
      </c>
      <c r="B294" s="5"/>
      <c r="C294" s="5"/>
      <c r="D294" s="5"/>
      <c r="E294" s="5"/>
      <c r="F294" s="43"/>
      <c r="G294" s="19"/>
      <c r="H294" s="5"/>
      <c r="I294" s="5"/>
      <c r="J294" s="5"/>
    </row>
    <row r="295" spans="1:12">
      <c r="A295" s="7" t="s">
        <v>332</v>
      </c>
      <c r="B295" s="5"/>
      <c r="C295" s="5"/>
      <c r="D295" s="5"/>
      <c r="E295" s="5"/>
      <c r="F295" s="43"/>
      <c r="G295" s="19"/>
      <c r="H295" s="5"/>
      <c r="I295" s="5"/>
      <c r="J295" s="5"/>
    </row>
    <row r="296" spans="1:12">
      <c r="A296" s="7" t="s">
        <v>333</v>
      </c>
      <c r="B296" s="5"/>
      <c r="C296" s="5"/>
      <c r="D296" s="5"/>
      <c r="E296" s="5"/>
      <c r="F296" s="43"/>
      <c r="G296" s="19"/>
      <c r="H296" s="5"/>
      <c r="I296" s="5"/>
      <c r="J296" s="5"/>
    </row>
    <row r="297" spans="1:12">
      <c r="A297" s="7" t="s">
        <v>656</v>
      </c>
      <c r="B297" s="5"/>
      <c r="C297" s="5"/>
      <c r="D297" s="5"/>
      <c r="E297" s="5"/>
      <c r="F297" s="43"/>
      <c r="G297" s="19"/>
      <c r="H297" s="5"/>
      <c r="I297" s="5"/>
      <c r="J297" s="5"/>
    </row>
    <row r="298" spans="1:12">
      <c r="A298" s="7" t="s">
        <v>657</v>
      </c>
      <c r="B298" s="5"/>
      <c r="C298" s="5"/>
      <c r="D298" s="5"/>
      <c r="E298" s="5" t="e">
        <f>#VALUE!</f>
        <v>#VALUE!</v>
      </c>
      <c r="F298" s="43"/>
      <c r="G298" s="19"/>
      <c r="H298" s="5">
        <v>439421</v>
      </c>
      <c r="I298" s="5"/>
      <c r="J298" s="5"/>
    </row>
    <row r="299" spans="1:12">
      <c r="A299" s="7" t="s">
        <v>658</v>
      </c>
      <c r="B299" s="5"/>
      <c r="C299" s="5"/>
      <c r="D299" s="5"/>
      <c r="E299" s="5" t="e">
        <f>#VALUE!</f>
        <v>#VALUE!</v>
      </c>
      <c r="F299" s="43"/>
      <c r="G299" s="19"/>
      <c r="H299" s="5">
        <v>25699</v>
      </c>
      <c r="I299" s="5"/>
      <c r="J299" s="5"/>
      <c r="K299" s="5"/>
      <c r="L299" s="5" t="s">
        <v>568</v>
      </c>
    </row>
    <row r="300" spans="1:12">
      <c r="A300" s="7" t="s">
        <v>659</v>
      </c>
      <c r="B300" s="5"/>
      <c r="C300" s="5"/>
      <c r="D300" s="5"/>
      <c r="E300" s="5" t="e">
        <f>#VALUE!</f>
        <v>#VALUE!</v>
      </c>
      <c r="F300" s="43"/>
      <c r="G300" s="19"/>
      <c r="H300" s="5">
        <v>57688</v>
      </c>
      <c r="I300" s="5"/>
      <c r="J300" s="5"/>
      <c r="K300" s="9" t="s">
        <v>123</v>
      </c>
      <c r="L300" s="9" t="s">
        <v>569</v>
      </c>
    </row>
    <row r="301" spans="1:12">
      <c r="A301" s="7" t="s">
        <v>660</v>
      </c>
      <c r="B301" s="5"/>
      <c r="C301" s="5"/>
      <c r="D301" s="5"/>
      <c r="E301" s="5" t="e">
        <f>#VALUE!</f>
        <v>#VALUE!</v>
      </c>
      <c r="F301" s="43"/>
      <c r="G301" s="19"/>
      <c r="H301" s="5">
        <v>31953</v>
      </c>
      <c r="I301" s="5"/>
      <c r="J301" s="5"/>
      <c r="K301" s="5" t="s">
        <v>124</v>
      </c>
      <c r="L301" s="5" t="s">
        <v>570</v>
      </c>
    </row>
    <row r="302" spans="1:12">
      <c r="A302" s="7" t="e">
        <f>IF(AND(E302=0,H302=0)," ",("            FROM CLIENTS"))</f>
        <v>#VALUE!</v>
      </c>
      <c r="B302" s="5"/>
      <c r="C302" s="5"/>
      <c r="D302" s="5"/>
      <c r="E302" s="5" t="e">
        <f>#VALUE!</f>
        <v>#VALUE!</v>
      </c>
      <c r="F302" s="43"/>
      <c r="G302" s="19"/>
      <c r="H302" s="5">
        <v>0</v>
      </c>
      <c r="I302" s="5"/>
      <c r="J302" s="5"/>
      <c r="K302" s="5" t="s">
        <v>125</v>
      </c>
      <c r="L302" s="5" t="s">
        <v>572</v>
      </c>
    </row>
    <row r="303" spans="1:12">
      <c r="A303" s="7" t="e">
        <f>IF(E303=" "," "," ON INCOME TAX REFUND")</f>
        <v>#VALUE!</v>
      </c>
      <c r="B303" s="5"/>
      <c r="C303" s="5"/>
      <c r="D303" s="5"/>
      <c r="E303" s="5" t="e">
        <f>#VALUE!</f>
        <v>#VALUE!</v>
      </c>
      <c r="F303" s="43"/>
      <c r="G303" s="104"/>
      <c r="H303" s="5"/>
      <c r="I303" s="5"/>
      <c r="J303" s="5"/>
      <c r="K303" s="5" t="s">
        <v>126</v>
      </c>
      <c r="L303" s="5" t="s">
        <v>573</v>
      </c>
    </row>
    <row r="304" spans="1:12">
      <c r="A304" s="7"/>
      <c r="B304" s="5"/>
      <c r="C304" s="5"/>
      <c r="D304" s="5"/>
      <c r="E304" s="21" t="e">
        <f>ROUND(SUM(E298:E303),0)</f>
        <v>#VALUE!</v>
      </c>
      <c r="F304" s="43"/>
      <c r="G304" s="104"/>
      <c r="H304" s="21">
        <f>ROUND(SUM(H298:H303),0)</f>
        <v>554761</v>
      </c>
      <c r="I304" s="5"/>
      <c r="J304" s="5"/>
      <c r="K304" s="5" t="s">
        <v>127</v>
      </c>
      <c r="L304" s="5" t="s">
        <v>574</v>
      </c>
    </row>
    <row r="305" spans="1:23">
      <c r="A305" s="7"/>
      <c r="B305" s="5"/>
      <c r="C305" s="5"/>
      <c r="D305" s="5"/>
      <c r="E305" s="21"/>
      <c r="F305" s="43"/>
      <c r="G305" s="104"/>
      <c r="H305" s="21"/>
      <c r="I305" s="5"/>
      <c r="J305" s="5"/>
      <c r="K305" s="5" t="s">
        <v>128</v>
      </c>
      <c r="L305" s="5" t="s">
        <v>575</v>
      </c>
    </row>
    <row r="306" spans="1:23">
      <c r="A306" s="5"/>
      <c r="B306" s="5"/>
      <c r="C306" s="5"/>
      <c r="D306" s="5"/>
      <c r="E306" s="5"/>
      <c r="F306" s="43"/>
      <c r="G306" s="104"/>
      <c r="H306" s="5" t="s">
        <v>295</v>
      </c>
      <c r="I306" s="5"/>
      <c r="J306" s="5" t="s">
        <v>295</v>
      </c>
      <c r="K306" s="5" t="s">
        <v>129</v>
      </c>
      <c r="L306" s="5" t="s">
        <v>576</v>
      </c>
    </row>
    <row r="307" spans="1:23">
      <c r="A307" s="7" t="s">
        <v>702</v>
      </c>
      <c r="B307" s="5"/>
      <c r="C307" s="5"/>
      <c r="D307" s="5"/>
      <c r="E307" s="47" t="e">
        <f>#VALUE!</f>
        <v>#VALUE!</v>
      </c>
      <c r="F307" s="43"/>
      <c r="G307" s="104"/>
      <c r="H307" s="5">
        <v>8454</v>
      </c>
      <c r="I307" s="5"/>
      <c r="J307" s="5"/>
      <c r="K307" s="5" t="s">
        <v>130</v>
      </c>
      <c r="L307" s="5" t="s">
        <v>577</v>
      </c>
    </row>
    <row r="308" spans="1:23">
      <c r="A308" s="7" t="s">
        <v>703</v>
      </c>
      <c r="B308" s="5"/>
      <c r="C308" s="5"/>
      <c r="D308" s="5"/>
      <c r="E308" s="47" t="e">
        <f>#VALUE!</f>
        <v>#VALUE!</v>
      </c>
      <c r="F308" s="43"/>
      <c r="G308" s="104"/>
      <c r="H308" s="5">
        <v>170747</v>
      </c>
      <c r="I308" s="5"/>
      <c r="J308" s="5"/>
      <c r="K308" s="5" t="s">
        <v>671</v>
      </c>
      <c r="L308" s="5" t="s">
        <v>672</v>
      </c>
    </row>
    <row r="309" spans="1:23">
      <c r="A309" s="7" t="s">
        <v>704</v>
      </c>
      <c r="B309" s="5"/>
      <c r="C309" s="5"/>
      <c r="D309" s="5"/>
      <c r="E309" s="5"/>
      <c r="F309" s="43"/>
      <c r="G309" s="104"/>
      <c r="H309" s="5"/>
      <c r="I309" s="5"/>
      <c r="J309" s="5"/>
    </row>
    <row r="310" spans="1:23">
      <c r="A310" s="7" t="s">
        <v>705</v>
      </c>
      <c r="B310" s="5"/>
      <c r="C310" s="5"/>
      <c r="D310" s="5"/>
      <c r="E310" s="5"/>
      <c r="F310" s="43"/>
      <c r="G310" s="104"/>
      <c r="H310" s="5"/>
      <c r="I310" s="5"/>
      <c r="J310" s="5"/>
    </row>
    <row r="311" spans="1:23">
      <c r="A311" s="7" t="s">
        <v>706</v>
      </c>
      <c r="B311" s="5"/>
      <c r="C311" s="5"/>
      <c r="D311" s="5"/>
      <c r="E311" s="5"/>
      <c r="F311" s="43"/>
      <c r="G311" s="104"/>
      <c r="H311" s="5"/>
      <c r="I311" s="5"/>
      <c r="J311" s="5"/>
    </row>
    <row r="312" spans="1:23">
      <c r="A312" s="7" t="s">
        <v>707</v>
      </c>
      <c r="B312" s="5"/>
      <c r="C312" s="5"/>
      <c r="D312" s="5">
        <f>IF(OR(N!$A$1="HO",N!$A$1="COM"),(C410)/1000,0)</f>
        <v>0</v>
      </c>
      <c r="E312" s="5"/>
      <c r="F312" s="43"/>
      <c r="G312" s="5">
        <v>47964</v>
      </c>
      <c r="H312" s="5"/>
      <c r="I312" s="5"/>
      <c r="J312" s="5"/>
    </row>
    <row r="313" spans="1:23">
      <c r="A313" s="7" t="s">
        <v>708</v>
      </c>
      <c r="B313" s="5"/>
      <c r="C313" s="5"/>
      <c r="D313" s="5">
        <f>IF(OR(N!$A$1="HO",N!$A$1="COM"),(C410)/1000,0)*-1</f>
        <v>0</v>
      </c>
      <c r="E313" s="19">
        <f>IF((+D312+D313)=0,0,(D312-D313))</f>
        <v>0</v>
      </c>
      <c r="F313" s="43"/>
      <c r="G313" s="5">
        <v>-47964</v>
      </c>
      <c r="H313" s="19">
        <v>0</v>
      </c>
      <c r="I313" s="5"/>
      <c r="J313" s="5"/>
    </row>
    <row r="314" spans="1:23">
      <c r="A314" s="7" t="s">
        <v>709</v>
      </c>
      <c r="B314" s="5"/>
      <c r="C314" s="5"/>
      <c r="D314" s="5"/>
      <c r="E314" s="47" t="e">
        <f>#VALUE!</f>
        <v>#VALUE!</v>
      </c>
      <c r="F314" s="43"/>
      <c r="G314" s="104"/>
      <c r="H314" s="5">
        <v>140</v>
      </c>
      <c r="I314" s="5"/>
      <c r="J314" s="5"/>
    </row>
    <row r="315" spans="1:23" ht="15.75">
      <c r="A315" s="7" t="s">
        <v>710</v>
      </c>
      <c r="B315" s="5"/>
      <c r="C315" s="5"/>
      <c r="D315" s="5"/>
      <c r="E315" s="47" t="e">
        <f>#VALUE!</f>
        <v>#VALUE!</v>
      </c>
      <c r="F315" s="43"/>
      <c r="G315" s="104"/>
      <c r="H315" s="5">
        <v>29052</v>
      </c>
      <c r="I315" s="5"/>
      <c r="J315" s="5"/>
      <c r="K315" s="57">
        <f>IF(N!$A$1="R&amp;D",#REF!+#REF!-#REF!-#REF!,IF(N!$A$1="CHE",#REF!+#REF!-#REF!-#REF!,IF(OR(OR(N!$A$1="AUR",N!$A$1="QAT"),N!$A$1="COM"),L315,0)))</f>
        <v>0</v>
      </c>
      <c r="L315" s="57">
        <f>IF(N!$A$1="AUR",#REF!+#REF!-#REF!-#REF!,IF(N!$A$1="QAT",#REF!+#REF!-#REF!-#REF!,IF(N!$A$1="COM",#REF!+#REF!-#REF!-#REF!,0)))</f>
        <v>0</v>
      </c>
      <c r="N315" s="9" t="s">
        <v>123</v>
      </c>
      <c r="O315" s="9" t="s">
        <v>124</v>
      </c>
      <c r="P315" s="9" t="s">
        <v>125</v>
      </c>
      <c r="Q315" s="9" t="s">
        <v>126</v>
      </c>
      <c r="R315" s="9" t="s">
        <v>127</v>
      </c>
      <c r="S315" s="9" t="s">
        <v>128</v>
      </c>
      <c r="T315" s="9" t="s">
        <v>129</v>
      </c>
      <c r="U315" s="9" t="s">
        <v>130</v>
      </c>
      <c r="V315" s="9" t="s">
        <v>671</v>
      </c>
    </row>
    <row r="316" spans="1:23">
      <c r="A316" s="7" t="s">
        <v>682</v>
      </c>
      <c r="B316" s="5"/>
      <c r="C316" s="5"/>
      <c r="D316" s="5"/>
      <c r="E316" s="5" t="e">
        <f>#VALUE!</f>
        <v>#VALUE!</v>
      </c>
      <c r="F316" s="43"/>
      <c r="G316" s="104"/>
      <c r="H316" s="5">
        <v>13324</v>
      </c>
      <c r="I316" s="5"/>
      <c r="J316" s="5"/>
      <c r="N316" s="9" t="s">
        <v>569</v>
      </c>
      <c r="O316" s="9" t="s">
        <v>570</v>
      </c>
      <c r="P316" s="9" t="s">
        <v>572</v>
      </c>
      <c r="Q316" s="9" t="s">
        <v>573</v>
      </c>
      <c r="R316" s="9" t="s">
        <v>574</v>
      </c>
      <c r="S316" s="9" t="s">
        <v>575</v>
      </c>
      <c r="T316" s="9" t="s">
        <v>576</v>
      </c>
      <c r="U316" s="9" t="s">
        <v>577</v>
      </c>
      <c r="V316" s="9" t="s">
        <v>672</v>
      </c>
      <c r="W316" s="5" t="e">
        <f>ROUND(((#REF!+AT169+AT167+AT168+AT170+SUM(H:O!AT181:AW181)-SUM(H:O!AS181:AV181))+AT185-AS185+AT186+SUM(H:O!AT192:AW199)+AT200+AT202+AT283+AT369+AT208)/1000-W307,0)-(#REF!-AS283+AS369)/1000</f>
        <v>#REF!</v>
      </c>
    </row>
    <row r="317" spans="1:23" ht="15.75">
      <c r="A317" s="5"/>
      <c r="B317" s="5"/>
      <c r="C317" s="5"/>
      <c r="D317" s="5"/>
      <c r="E317" s="21" t="e">
        <f>ROUND(SUM(E307:E316),0)+1</f>
        <v>#VALUE!</v>
      </c>
      <c r="F317" s="57" t="e">
        <f>ROUND(+E304+E317,0)</f>
        <v>#VALUE!</v>
      </c>
      <c r="G317" s="38"/>
      <c r="H317" s="21">
        <f>ROUND(SUM(H307:H316),0)</f>
        <v>221717</v>
      </c>
      <c r="I317" s="28">
        <f>H304+H317</f>
        <v>776478</v>
      </c>
      <c r="J317" s="5"/>
      <c r="N317" t="e">
        <f>(#REF!)</f>
        <v>#REF!</v>
      </c>
      <c r="O317" t="e">
        <f>(#REF!)</f>
        <v>#REF!</v>
      </c>
      <c r="P317" t="e">
        <f>(#REF!)</f>
        <v>#REF!</v>
      </c>
      <c r="Q317" t="e">
        <f>(#REF!)</f>
        <v>#REF!</v>
      </c>
      <c r="R317" t="e">
        <f>(#REF!)</f>
        <v>#REF!</v>
      </c>
      <c r="S317" t="e">
        <f>(#REF!)</f>
        <v>#REF!</v>
      </c>
      <c r="T317" t="e">
        <f>(#REF!)</f>
        <v>#REF!</v>
      </c>
      <c r="U317" t="e">
        <f>(#REF!)</f>
        <v>#REF!</v>
      </c>
      <c r="V317" t="e">
        <f>(#REF!)</f>
        <v>#REF!</v>
      </c>
    </row>
    <row r="318" spans="1:23">
      <c r="A318" s="7" t="s">
        <v>53</v>
      </c>
      <c r="B318" s="5"/>
      <c r="C318" s="5"/>
      <c r="D318" s="5"/>
      <c r="E318" s="21"/>
      <c r="F318" s="42"/>
      <c r="G318" s="104"/>
      <c r="H318" s="21"/>
      <c r="I318" s="6"/>
      <c r="J318" s="5"/>
      <c r="N318" t="e">
        <f>(#REF!)</f>
        <v>#REF!</v>
      </c>
      <c r="O318" t="e">
        <f>(#REF!)</f>
        <v>#REF!</v>
      </c>
      <c r="P318" t="e">
        <f>(#REF!)</f>
        <v>#REF!</v>
      </c>
      <c r="Q318" t="e">
        <f>(#REF!)</f>
        <v>#REF!</v>
      </c>
      <c r="R318" t="e">
        <f>(#REF!)</f>
        <v>#REF!</v>
      </c>
      <c r="S318" t="e">
        <f>(#REF!)</f>
        <v>#REF!</v>
      </c>
      <c r="T318" t="e">
        <f>(#REF!)</f>
        <v>#REF!</v>
      </c>
      <c r="U318" t="e">
        <f>(#REF!)</f>
        <v>#REF!</v>
      </c>
      <c r="V318" t="e">
        <f>(#REF!)</f>
        <v>#REF!</v>
      </c>
    </row>
    <row r="319" spans="1:23">
      <c r="A319" s="5"/>
      <c r="B319" s="5"/>
      <c r="C319" s="5"/>
      <c r="D319" s="5"/>
      <c r="E319" s="5"/>
      <c r="F319" s="43"/>
      <c r="G319" s="104"/>
      <c r="H319" s="5"/>
      <c r="I319" s="5"/>
      <c r="J319" s="5"/>
      <c r="N319" t="e">
        <f>(#REF!)</f>
        <v>#REF!</v>
      </c>
      <c r="O319" t="e">
        <f>(#REF!)</f>
        <v>#REF!</v>
      </c>
      <c r="P319" t="e">
        <f>(#REF!)</f>
        <v>#REF!</v>
      </c>
      <c r="Q319" t="e">
        <f>(#REF!)</f>
        <v>#REF!</v>
      </c>
      <c r="R319" t="e">
        <f>(#REF!)</f>
        <v>#REF!</v>
      </c>
      <c r="S319" t="e">
        <f>(#REF!)</f>
        <v>#REF!</v>
      </c>
      <c r="T319" t="e">
        <f>(#REF!)</f>
        <v>#REF!</v>
      </c>
      <c r="U319" t="e">
        <f>(#REF!)</f>
        <v>#REF!</v>
      </c>
      <c r="V319" t="e">
        <f>(#REF!)</f>
        <v>#REF!</v>
      </c>
    </row>
    <row r="320" spans="1:23">
      <c r="J320" s="5"/>
      <c r="N320" t="e">
        <f>(#REF!)</f>
        <v>#REF!</v>
      </c>
      <c r="O320" t="e">
        <f>(#REF!)</f>
        <v>#REF!</v>
      </c>
      <c r="P320" t="e">
        <f>(#REF!)</f>
        <v>#REF!</v>
      </c>
      <c r="Q320" t="e">
        <f>(#REF!)</f>
        <v>#REF!</v>
      </c>
      <c r="R320" t="e">
        <f>(#REF!)</f>
        <v>#REF!</v>
      </c>
      <c r="S320" t="e">
        <f>(#REF!)</f>
        <v>#REF!</v>
      </c>
      <c r="T320" t="e">
        <f>(#REF!)</f>
        <v>#REF!</v>
      </c>
      <c r="U320" t="e">
        <f>(#REF!)</f>
        <v>#REF!</v>
      </c>
      <c r="V320" t="e">
        <f>(#REF!)</f>
        <v>#REF!</v>
      </c>
    </row>
    <row r="321" spans="1:22">
      <c r="J321" s="5"/>
      <c r="N321" t="e">
        <f>(#REF!)</f>
        <v>#REF!</v>
      </c>
      <c r="O321" t="e">
        <f>(#REF!)</f>
        <v>#REF!</v>
      </c>
      <c r="P321" t="e">
        <f>(#REF!)</f>
        <v>#REF!</v>
      </c>
      <c r="Q321" t="e">
        <f>(#REF!)</f>
        <v>#REF!</v>
      </c>
      <c r="R321" t="e">
        <f>(#REF!)</f>
        <v>#REF!</v>
      </c>
      <c r="S321" t="e">
        <f>(#REF!)</f>
        <v>#REF!</v>
      </c>
      <c r="T321" t="e">
        <f>(#REF!)</f>
        <v>#REF!</v>
      </c>
      <c r="U321" t="e">
        <f>(#REF!)</f>
        <v>#REF!</v>
      </c>
      <c r="V321" t="e">
        <f>(#REF!)</f>
        <v>#REF!</v>
      </c>
    </row>
    <row r="322" spans="1:22">
      <c r="J322" s="5"/>
      <c r="N322" t="e">
        <f>SUM(#REF!)</f>
        <v>#REF!</v>
      </c>
      <c r="O322" t="e">
        <f>SUM(#REF!)</f>
        <v>#REF!</v>
      </c>
      <c r="P322" t="e">
        <f>SUM(#REF!)</f>
        <v>#REF!</v>
      </c>
      <c r="Q322" t="e">
        <f>SUM(#REF!)</f>
        <v>#REF!</v>
      </c>
      <c r="R322" t="e">
        <f>SUM(#REF!)</f>
        <v>#REF!</v>
      </c>
      <c r="S322" t="e">
        <f>SUM(#REF!)</f>
        <v>#REF!</v>
      </c>
      <c r="T322" t="e">
        <f>SUM(#REF!)</f>
        <v>#REF!</v>
      </c>
      <c r="U322" t="e">
        <f>SUM(#REF!)</f>
        <v>#REF!</v>
      </c>
      <c r="V322" t="e">
        <f>SUM(#REF!)</f>
        <v>#REF!</v>
      </c>
    </row>
    <row r="323" spans="1:22">
      <c r="J323" s="5"/>
      <c r="N323" t="e">
        <f>-SUM(#REF!)</f>
        <v>#REF!</v>
      </c>
      <c r="O323" t="e">
        <f>-SUM(#REF!)</f>
        <v>#REF!</v>
      </c>
      <c r="P323" t="e">
        <f>-SUM(#REF!)</f>
        <v>#REF!</v>
      </c>
      <c r="Q323" t="e">
        <f>-SUM(#REF!)</f>
        <v>#REF!</v>
      </c>
      <c r="R323" t="e">
        <f>-SUM(#REF!)</f>
        <v>#REF!</v>
      </c>
      <c r="S323" t="e">
        <f>-SUM(#REF!)</f>
        <v>#REF!</v>
      </c>
      <c r="T323" t="e">
        <f>-SUM(#REF!)</f>
        <v>#REF!</v>
      </c>
      <c r="U323" t="e">
        <f>-SUM(#REF!)</f>
        <v>#REF!</v>
      </c>
      <c r="V323" t="e">
        <f>-SUM(#REF!)</f>
        <v>#REF!</v>
      </c>
    </row>
    <row r="324" spans="1:22">
      <c r="A324" s="5"/>
      <c r="B324" s="5"/>
      <c r="C324" s="5"/>
      <c r="D324" s="5"/>
      <c r="E324" s="5"/>
      <c r="F324" s="43"/>
      <c r="G324" s="104"/>
      <c r="H324" s="5"/>
      <c r="I324" s="5"/>
      <c r="J324" s="5"/>
      <c r="N324" t="e">
        <f>(#REF!)</f>
        <v>#REF!</v>
      </c>
      <c r="O324" t="e">
        <f>(#REF!)</f>
        <v>#REF!</v>
      </c>
      <c r="P324" t="e">
        <f>(#REF!)</f>
        <v>#REF!</v>
      </c>
      <c r="Q324" t="e">
        <f>(#REF!)</f>
        <v>#REF!</v>
      </c>
      <c r="R324" t="e">
        <f>(#REF!)</f>
        <v>#REF!</v>
      </c>
      <c r="S324" t="e">
        <f>(#REF!)</f>
        <v>#REF!</v>
      </c>
      <c r="T324" t="e">
        <f>(#REF!)</f>
        <v>#REF!</v>
      </c>
      <c r="U324" t="e">
        <f>(#REF!)</f>
        <v>#REF!</v>
      </c>
      <c r="V324" t="e">
        <f>(#REF!)</f>
        <v>#REF!</v>
      </c>
    </row>
    <row r="325" spans="1:22" ht="15.75">
      <c r="A325" s="5"/>
      <c r="B325" s="5"/>
      <c r="C325" s="5"/>
      <c r="D325" s="10"/>
      <c r="E325" s="11"/>
      <c r="F325" s="43"/>
      <c r="G325" s="104"/>
      <c r="H325" s="5"/>
      <c r="I325" s="5"/>
      <c r="J325" s="5" t="e">
        <f>F285+F317+F323</f>
        <v>#VALUE!</v>
      </c>
      <c r="N325" t="e">
        <f>(#REF!)</f>
        <v>#REF!</v>
      </c>
      <c r="O325" t="e">
        <f>(#REF!)</f>
        <v>#REF!</v>
      </c>
      <c r="P325" t="e">
        <f>(#REF!)</f>
        <v>#REF!</v>
      </c>
      <c r="Q325" t="e">
        <f>(#REF!)</f>
        <v>#REF!</v>
      </c>
      <c r="R325" t="e">
        <f>(#REF!)</f>
        <v>#REF!</v>
      </c>
      <c r="S325" t="e">
        <f>(#REF!)</f>
        <v>#REF!</v>
      </c>
      <c r="T325" t="e">
        <f>(#REF!)</f>
        <v>#REF!</v>
      </c>
      <c r="U325" t="e">
        <f>(#REF!)</f>
        <v>#REF!</v>
      </c>
      <c r="V325" t="e">
        <f>(#REF!)</f>
        <v>#REF!</v>
      </c>
    </row>
    <row r="326" spans="1:22">
      <c r="A326" s="5"/>
      <c r="B326" s="5"/>
      <c r="C326" s="5"/>
      <c r="D326" s="5"/>
      <c r="E326" s="5"/>
      <c r="F326" s="43"/>
      <c r="G326" s="104"/>
      <c r="H326" s="5"/>
      <c r="I326" s="5"/>
      <c r="J326" s="5"/>
      <c r="N326" t="e">
        <f>SUM(#REF!)</f>
        <v>#REF!</v>
      </c>
      <c r="O326" t="e">
        <f>SUM(#REF!)</f>
        <v>#REF!</v>
      </c>
      <c r="P326" t="e">
        <f>SUM(#REF!)</f>
        <v>#REF!</v>
      </c>
      <c r="Q326" t="e">
        <f>SUM(#REF!)</f>
        <v>#REF!</v>
      </c>
      <c r="R326" t="e">
        <f>SUM(#REF!)</f>
        <v>#REF!</v>
      </c>
      <c r="S326" t="e">
        <f>SUM(#REF!)</f>
        <v>#REF!</v>
      </c>
      <c r="T326" t="e">
        <f>SUM(#REF!)</f>
        <v>#REF!</v>
      </c>
      <c r="U326" t="e">
        <f>SUM(#REF!)</f>
        <v>#REF!</v>
      </c>
      <c r="V326" t="e">
        <f>SUM(#REF!)</f>
        <v>#REF!</v>
      </c>
    </row>
    <row r="327" spans="1:22" ht="15.75">
      <c r="A327" s="10"/>
      <c r="B327" s="11"/>
      <c r="C327" s="11"/>
      <c r="D327" s="11"/>
      <c r="E327" s="11"/>
      <c r="F327" s="41"/>
      <c r="G327" s="104"/>
      <c r="H327" s="11"/>
      <c r="I327" s="11"/>
      <c r="J327" s="5"/>
      <c r="N327" t="e">
        <f>(#REF!)</f>
        <v>#REF!</v>
      </c>
      <c r="O327" t="e">
        <f>(#REF!)</f>
        <v>#REF!</v>
      </c>
      <c r="P327" t="e">
        <f>(#REF!)</f>
        <v>#REF!</v>
      </c>
      <c r="Q327" t="e">
        <f>(#REF!)</f>
        <v>#REF!</v>
      </c>
      <c r="R327" t="e">
        <f>(#REF!)</f>
        <v>#REF!</v>
      </c>
      <c r="S327" t="e">
        <f>(#REF!)</f>
        <v>#REF!</v>
      </c>
      <c r="T327" t="e">
        <f>(#REF!)</f>
        <v>#REF!</v>
      </c>
      <c r="U327" t="e">
        <f>(#REF!)</f>
        <v>#REF!</v>
      </c>
      <c r="V327" t="e">
        <f>(#REF!)</f>
        <v>#REF!</v>
      </c>
    </row>
    <row r="328" spans="1:22" ht="15.75">
      <c r="A328" s="10"/>
      <c r="B328" s="11"/>
      <c r="C328" s="11"/>
      <c r="D328" s="11"/>
      <c r="E328" s="11"/>
      <c r="F328" s="41"/>
      <c r="G328" s="104"/>
      <c r="H328" s="11"/>
      <c r="I328" s="11"/>
      <c r="J328" s="5"/>
      <c r="N328" t="e">
        <f>(#REF!)</f>
        <v>#REF!</v>
      </c>
      <c r="O328" t="e">
        <f>(#REF!)</f>
        <v>#REF!</v>
      </c>
      <c r="P328" t="e">
        <f>(#REF!)</f>
        <v>#REF!</v>
      </c>
      <c r="Q328" t="e">
        <f>(#REF!)</f>
        <v>#REF!</v>
      </c>
      <c r="R328" t="e">
        <f>(#REF!)</f>
        <v>#REF!</v>
      </c>
      <c r="S328" t="e">
        <f>(#REF!)</f>
        <v>#REF!</v>
      </c>
      <c r="T328" t="e">
        <f>(#REF!)</f>
        <v>#REF!</v>
      </c>
      <c r="U328" t="e">
        <f>(#REF!)</f>
        <v>#REF!</v>
      </c>
      <c r="V328" t="e">
        <f>(#REF!)</f>
        <v>#REF!</v>
      </c>
    </row>
    <row r="329" spans="1:22" ht="24">
      <c r="A329" s="129" t="s">
        <v>54</v>
      </c>
      <c r="B329" s="11"/>
      <c r="C329" s="11"/>
      <c r="D329" s="11"/>
      <c r="E329" s="11"/>
      <c r="F329" s="41"/>
      <c r="G329" s="104"/>
      <c r="H329" s="11"/>
      <c r="I329" s="11"/>
      <c r="J329" s="5"/>
      <c r="N329" t="e">
        <f>(#REF!)</f>
        <v>#REF!</v>
      </c>
      <c r="O329" t="e">
        <f>(#REF!)</f>
        <v>#REF!</v>
      </c>
      <c r="P329" t="e">
        <f>(#REF!)</f>
        <v>#REF!</v>
      </c>
      <c r="Q329" t="e">
        <f>(#REF!)</f>
        <v>#REF!</v>
      </c>
      <c r="R329" t="e">
        <f>(#REF!)</f>
        <v>#REF!</v>
      </c>
      <c r="S329" t="e">
        <f>(#REF!)</f>
        <v>#REF!</v>
      </c>
      <c r="T329" t="e">
        <f>(#REF!)</f>
        <v>#REF!</v>
      </c>
      <c r="U329" s="130" t="e">
        <f>(#REF!)</f>
        <v>#REF!</v>
      </c>
      <c r="V329" s="130" t="e">
        <f>(#REF!)</f>
        <v>#REF!</v>
      </c>
    </row>
    <row r="330" spans="1:22" ht="15.75">
      <c r="A330" s="5"/>
      <c r="B330" s="5"/>
      <c r="C330" s="5"/>
      <c r="D330" s="5"/>
      <c r="E330" s="5"/>
      <c r="F330" s="43"/>
      <c r="G330" s="104"/>
      <c r="H330" s="5"/>
      <c r="I330" s="37"/>
      <c r="J330" s="5"/>
      <c r="N330" t="e">
        <f>(#REF!)</f>
        <v>#REF!</v>
      </c>
      <c r="O330" t="e">
        <f>(#REF!)</f>
        <v>#REF!</v>
      </c>
      <c r="P330" t="e">
        <f>(#REF!)</f>
        <v>#REF!</v>
      </c>
      <c r="Q330" t="e">
        <f>(#REF!)</f>
        <v>#REF!</v>
      </c>
      <c r="R330" t="e">
        <f>(#REF!)</f>
        <v>#REF!</v>
      </c>
      <c r="S330" t="e">
        <f>(#REF!)</f>
        <v>#REF!</v>
      </c>
      <c r="T330" t="e">
        <f>(#REF!)</f>
        <v>#REF!</v>
      </c>
      <c r="U330" s="130" t="e">
        <f>(#REF!)</f>
        <v>#REF!</v>
      </c>
      <c r="V330" s="130" t="e">
        <f>(#REF!)</f>
        <v>#REF!</v>
      </c>
    </row>
    <row r="331" spans="1:22">
      <c r="A331" s="5"/>
      <c r="B331" s="5"/>
      <c r="C331" s="5"/>
      <c r="D331" s="5"/>
      <c r="E331" s="5"/>
      <c r="F331" s="43"/>
      <c r="G331" s="104"/>
      <c r="H331" s="5"/>
      <c r="I331" s="5"/>
      <c r="J331" s="5"/>
      <c r="N331" t="e">
        <f>(#REF!)</f>
        <v>#REF!</v>
      </c>
      <c r="O331" t="e">
        <f>(#REF!)</f>
        <v>#REF!</v>
      </c>
      <c r="P331" t="e">
        <f>(#REF!)</f>
        <v>#REF!</v>
      </c>
      <c r="Q331" t="e">
        <f>(#REF!)</f>
        <v>#REF!</v>
      </c>
      <c r="R331" t="e">
        <f>(#REF!)</f>
        <v>#REF!</v>
      </c>
      <c r="S331" t="e">
        <f>(#REF!)</f>
        <v>#REF!</v>
      </c>
      <c r="T331" t="e">
        <f>(#REF!)</f>
        <v>#REF!</v>
      </c>
      <c r="U331" s="131" t="e">
        <f>(#REF!)</f>
        <v>#REF!</v>
      </c>
      <c r="V331" s="131" t="e">
        <f>(#REF!)</f>
        <v>#REF!</v>
      </c>
    </row>
    <row r="332" spans="1:22">
      <c r="A332" s="5"/>
      <c r="B332" s="5"/>
      <c r="C332" s="5"/>
      <c r="D332" s="5"/>
      <c r="E332" s="5"/>
      <c r="F332" s="43"/>
      <c r="G332" s="104"/>
      <c r="H332" s="5"/>
      <c r="I332" s="5"/>
      <c r="J332" s="5"/>
      <c r="N332" t="e">
        <f>(#REF!)</f>
        <v>#REF!</v>
      </c>
      <c r="O332" t="e">
        <f>(#REF!)</f>
        <v>#REF!</v>
      </c>
      <c r="P332" t="e">
        <f>(#REF!)</f>
        <v>#REF!</v>
      </c>
      <c r="Q332" t="e">
        <f>(#REF!)</f>
        <v>#REF!</v>
      </c>
      <c r="R332" t="e">
        <f>(#REF!)</f>
        <v>#REF!</v>
      </c>
      <c r="S332" t="e">
        <f>(#REF!)</f>
        <v>#REF!</v>
      </c>
      <c r="T332" t="e">
        <f>(#REF!)</f>
        <v>#REF!</v>
      </c>
      <c r="U332" t="e">
        <f>(#REF!)</f>
        <v>#REF!</v>
      </c>
      <c r="V332" t="e">
        <f>(#REF!)</f>
        <v>#REF!</v>
      </c>
    </row>
    <row r="333" spans="1:22" ht="15.75">
      <c r="A333" s="6"/>
      <c r="B333" s="6"/>
      <c r="C333" s="6"/>
      <c r="D333" s="6"/>
      <c r="E333" s="125" t="e">
        <f>#REF!</f>
        <v>#REF!</v>
      </c>
      <c r="F333" s="114"/>
      <c r="G333" s="115"/>
      <c r="H333" s="126" t="e">
        <f>#REF!</f>
        <v>#REF!</v>
      </c>
      <c r="I333" s="13"/>
      <c r="J333" s="5"/>
      <c r="N333" t="e">
        <f>-(#REF!)</f>
        <v>#REF!</v>
      </c>
      <c r="O333" t="e">
        <f>-(#REF!)</f>
        <v>#REF!</v>
      </c>
      <c r="P333" t="e">
        <f>-(#REF!)</f>
        <v>#REF!</v>
      </c>
      <c r="Q333" t="e">
        <f>-(#REF!)</f>
        <v>#REF!</v>
      </c>
      <c r="R333" t="e">
        <f>-(#REF!)</f>
        <v>#REF!</v>
      </c>
      <c r="S333" t="e">
        <f>-(#REF!)</f>
        <v>#REF!</v>
      </c>
      <c r="T333" t="e">
        <f>-(#REF!)</f>
        <v>#REF!</v>
      </c>
      <c r="U333" t="e">
        <f>-(#REF!)</f>
        <v>#REF!</v>
      </c>
      <c r="V333" t="e">
        <f>-(#REF!)</f>
        <v>#REF!</v>
      </c>
    </row>
    <row r="334" spans="1:22">
      <c r="A334" s="5"/>
      <c r="B334" s="5"/>
      <c r="C334" s="5"/>
      <c r="D334" s="5"/>
      <c r="E334" s="101" t="s">
        <v>244</v>
      </c>
      <c r="F334" s="41"/>
      <c r="G334" s="104"/>
      <c r="H334" s="30" t="s">
        <v>244</v>
      </c>
      <c r="I334" s="11"/>
      <c r="J334" s="5"/>
      <c r="N334" t="e">
        <f>-(#REF!)</f>
        <v>#REF!</v>
      </c>
      <c r="O334" t="e">
        <f>-(#REF!)</f>
        <v>#REF!</v>
      </c>
      <c r="P334" t="e">
        <f>-(#REF!)</f>
        <v>#REF!</v>
      </c>
      <c r="Q334" t="e">
        <f>-(#REF!)</f>
        <v>#REF!</v>
      </c>
      <c r="R334" t="e">
        <f>-(#REF!)</f>
        <v>#REF!</v>
      </c>
      <c r="S334" t="e">
        <f>-(#REF!)</f>
        <v>#REF!</v>
      </c>
      <c r="T334" t="e">
        <f>-(#REF!)</f>
        <v>#REF!</v>
      </c>
      <c r="U334" t="e">
        <f>-(#REF!)</f>
        <v>#REF!</v>
      </c>
      <c r="V334" t="e">
        <f>-(#REF!)</f>
        <v>#REF!</v>
      </c>
    </row>
    <row r="335" spans="1:22">
      <c r="A335" s="6"/>
      <c r="B335" s="6"/>
      <c r="C335" s="6"/>
      <c r="D335" s="6"/>
      <c r="E335" s="6"/>
      <c r="F335" s="42"/>
      <c r="G335" s="115"/>
      <c r="H335" s="6"/>
      <c r="I335" s="6"/>
      <c r="J335" s="5"/>
      <c r="N335" t="e">
        <f>-(#REF!)</f>
        <v>#REF!</v>
      </c>
      <c r="O335" t="e">
        <f>-(#REF!)</f>
        <v>#REF!</v>
      </c>
      <c r="P335" t="e">
        <f>-(#REF!)</f>
        <v>#REF!</v>
      </c>
      <c r="Q335" t="e">
        <f>-(#REF!)</f>
        <v>#REF!</v>
      </c>
      <c r="R335" t="e">
        <f>-(#REF!)</f>
        <v>#REF!</v>
      </c>
      <c r="S335" t="e">
        <f>-(#REF!)</f>
        <v>#REF!</v>
      </c>
      <c r="T335" t="e">
        <f>-(#REF!)</f>
        <v>#REF!</v>
      </c>
      <c r="U335" t="e">
        <f>-(#REF!)</f>
        <v>#REF!</v>
      </c>
      <c r="V335" t="e">
        <f>-(#REF!)</f>
        <v>#REF!</v>
      </c>
    </row>
    <row r="336" spans="1:22" ht="15.75">
      <c r="A336" s="28" t="s">
        <v>55</v>
      </c>
      <c r="B336" s="5"/>
      <c r="C336" s="5"/>
      <c r="D336" s="5"/>
      <c r="E336" s="5"/>
      <c r="F336" s="43"/>
      <c r="G336" s="104"/>
      <c r="H336" s="5"/>
      <c r="I336" s="5"/>
      <c r="J336" s="5"/>
      <c r="N336" t="e">
        <f>-(#REF!)</f>
        <v>#REF!</v>
      </c>
      <c r="O336" t="e">
        <f>-(#REF!)</f>
        <v>#REF!</v>
      </c>
      <c r="P336" t="e">
        <f>-(#REF!)</f>
        <v>#REF!</v>
      </c>
      <c r="Q336" t="e">
        <f>-(#REF!)</f>
        <v>#REF!</v>
      </c>
      <c r="R336" t="e">
        <f>-(#REF!)</f>
        <v>#REF!</v>
      </c>
      <c r="S336" t="e">
        <f>-(#REF!)</f>
        <v>#REF!</v>
      </c>
      <c r="T336" t="e">
        <f>-(#REF!)</f>
        <v>#REF!</v>
      </c>
      <c r="U336" t="e">
        <f>-(#REF!)</f>
        <v>#REF!</v>
      </c>
      <c r="V336" t="e">
        <f>-(#REF!)</f>
        <v>#REF!</v>
      </c>
    </row>
    <row r="337" spans="1:22" ht="15.75">
      <c r="A337" s="5"/>
      <c r="B337" s="5"/>
      <c r="C337" s="5"/>
      <c r="D337" s="5"/>
      <c r="E337" s="5"/>
      <c r="F337" s="43"/>
      <c r="G337" s="104"/>
      <c r="H337" s="5"/>
      <c r="I337" s="5"/>
      <c r="J337" s="5"/>
      <c r="L337" s="9" t="s">
        <v>674</v>
      </c>
      <c r="N337" s="132" t="e">
        <f t="shared" ref="N337:V337" si="0">SUM(N31:N336)</f>
        <v>#REF!</v>
      </c>
      <c r="O337" s="132" t="e">
        <f t="shared" si="0"/>
        <v>#REF!</v>
      </c>
      <c r="P337" s="132" t="e">
        <f t="shared" si="0"/>
        <v>#REF!</v>
      </c>
      <c r="Q337" s="132" t="e">
        <f t="shared" si="0"/>
        <v>#REF!</v>
      </c>
      <c r="R337" s="132" t="e">
        <f t="shared" si="0"/>
        <v>#REF!</v>
      </c>
      <c r="S337" s="132" t="e">
        <f t="shared" si="0"/>
        <v>#REF!</v>
      </c>
      <c r="T337" s="132" t="e">
        <f t="shared" si="0"/>
        <v>#REF!</v>
      </c>
      <c r="U337" s="132" t="e">
        <f t="shared" si="0"/>
        <v>#REF!</v>
      </c>
      <c r="V337" s="132" t="e">
        <f t="shared" si="0"/>
        <v>#REF!</v>
      </c>
    </row>
    <row r="338" spans="1:22">
      <c r="A338" s="27" t="s">
        <v>56</v>
      </c>
      <c r="B338" s="5"/>
      <c r="C338" s="5"/>
      <c r="D338" s="5"/>
      <c r="E338" s="5"/>
      <c r="F338" s="43" t="s">
        <v>295</v>
      </c>
      <c r="G338" s="104"/>
      <c r="H338" s="5"/>
      <c r="I338" s="5"/>
      <c r="J338" s="5"/>
      <c r="K338" s="5"/>
      <c r="L338" s="5"/>
      <c r="M338" s="5"/>
      <c r="N338" s="9" t="s">
        <v>123</v>
      </c>
      <c r="O338" s="9" t="s">
        <v>124</v>
      </c>
      <c r="P338" s="9" t="s">
        <v>125</v>
      </c>
      <c r="Q338" s="9" t="s">
        <v>126</v>
      </c>
      <c r="R338" s="9" t="s">
        <v>127</v>
      </c>
      <c r="S338" s="9" t="s">
        <v>128</v>
      </c>
      <c r="T338" s="9" t="s">
        <v>129</v>
      </c>
      <c r="U338" s="9" t="s">
        <v>130</v>
      </c>
      <c r="V338" s="9" t="s">
        <v>671</v>
      </c>
    </row>
    <row r="339" spans="1:22">
      <c r="A339" s="7" t="str">
        <f>IF(E339&lt;=0," ","     ROYALTIES FOREIGN")</f>
        <v xml:space="preserve">     ROYALTIES FOREIGN</v>
      </c>
      <c r="B339" s="5"/>
      <c r="C339" s="5"/>
      <c r="D339" s="5"/>
      <c r="E339" s="5" t="s">
        <v>675</v>
      </c>
      <c r="F339" s="43"/>
      <c r="G339" s="104"/>
      <c r="H339" s="5"/>
      <c r="I339" s="5"/>
      <c r="J339" s="5"/>
      <c r="K339" s="5"/>
      <c r="L339" s="5"/>
      <c r="M339" s="5"/>
      <c r="N339" s="9" t="s">
        <v>569</v>
      </c>
      <c r="O339" s="9" t="s">
        <v>570</v>
      </c>
      <c r="P339" s="9" t="s">
        <v>572</v>
      </c>
      <c r="Q339" s="9" t="s">
        <v>573</v>
      </c>
      <c r="R339" s="9" t="s">
        <v>574</v>
      </c>
      <c r="S339" s="9" t="s">
        <v>575</v>
      </c>
      <c r="T339" s="9" t="s">
        <v>576</v>
      </c>
      <c r="U339" s="9" t="s">
        <v>577</v>
      </c>
      <c r="V339" s="9" t="s">
        <v>672</v>
      </c>
    </row>
    <row r="340" spans="1:22">
      <c r="A340" s="7" t="s">
        <v>57</v>
      </c>
      <c r="B340" s="5"/>
      <c r="C340" s="5"/>
      <c r="D340" s="5"/>
      <c r="E340" s="5" t="e">
        <f>#VALUE!</f>
        <v>#VALUE!</v>
      </c>
      <c r="F340" s="43"/>
      <c r="G340" s="104"/>
      <c r="H340" s="5">
        <v>22342</v>
      </c>
      <c r="I340" s="5"/>
      <c r="J340" s="5"/>
      <c r="K340" s="5"/>
      <c r="L340" s="5"/>
      <c r="M340" s="5"/>
      <c r="N340" t="e">
        <f>(#REF!)</f>
        <v>#REF!</v>
      </c>
      <c r="O340" t="e">
        <f>(#REF!)</f>
        <v>#REF!</v>
      </c>
      <c r="P340" t="e">
        <f>(#REF!)</f>
        <v>#REF!</v>
      </c>
      <c r="Q340" t="e">
        <f>(#REF!)</f>
        <v>#REF!</v>
      </c>
      <c r="R340" t="e">
        <f>(#REF!)</f>
        <v>#REF!</v>
      </c>
      <c r="S340" t="e">
        <f>(#REF!)</f>
        <v>#REF!</v>
      </c>
      <c r="T340" t="e">
        <f>(#REF!)</f>
        <v>#REF!</v>
      </c>
      <c r="U340" t="e">
        <f>(#REF!)</f>
        <v>#REF!</v>
      </c>
      <c r="V340" t="e">
        <f>(#REF!)</f>
        <v>#REF!</v>
      </c>
    </row>
    <row r="341" spans="1:22" ht="15.75">
      <c r="A341" s="7" t="s">
        <v>58</v>
      </c>
      <c r="B341" s="5"/>
      <c r="C341" s="5"/>
      <c r="D341" s="5"/>
      <c r="E341" s="5" t="e">
        <f>#VALUE!</f>
        <v>#VALUE!</v>
      </c>
      <c r="F341" s="57" t="e">
        <f>ROUND(SUM(E339:E341),0)</f>
        <v>#VALUE!</v>
      </c>
      <c r="G341" s="19"/>
      <c r="H341" s="5">
        <v>1976556</v>
      </c>
      <c r="I341" s="28">
        <f>SUM(H340:H341)</f>
        <v>1998898</v>
      </c>
      <c r="J341" s="5"/>
      <c r="K341" s="5"/>
      <c r="L341" s="5"/>
      <c r="N341" t="e">
        <f>(#REF!)</f>
        <v>#REF!</v>
      </c>
      <c r="O341" t="e">
        <f>(#REF!)</f>
        <v>#REF!</v>
      </c>
      <c r="P341" t="e">
        <f>(#REF!)</f>
        <v>#REF!</v>
      </c>
      <c r="Q341" t="e">
        <f>(#REF!)</f>
        <v>#REF!</v>
      </c>
      <c r="R341" t="e">
        <f>(#REF!)</f>
        <v>#REF!</v>
      </c>
      <c r="S341" t="e">
        <f>(#REF!)</f>
        <v>#REF!</v>
      </c>
      <c r="T341" t="e">
        <f>(#REF!)</f>
        <v>#REF!</v>
      </c>
      <c r="U341" t="e">
        <f>(#REF!)</f>
        <v>#REF!</v>
      </c>
      <c r="V341" t="e">
        <f>(#REF!)</f>
        <v>#REF!</v>
      </c>
    </row>
    <row r="342" spans="1:22">
      <c r="A342" s="7"/>
      <c r="B342" s="5"/>
      <c r="C342" s="5"/>
      <c r="D342" s="5"/>
      <c r="E342" s="5"/>
      <c r="F342" s="42"/>
      <c r="G342" s="19"/>
      <c r="H342" s="21"/>
      <c r="I342" s="6"/>
      <c r="J342" s="5"/>
      <c r="K342" s="5"/>
      <c r="L342" s="5"/>
      <c r="M342" s="5"/>
      <c r="N342" t="e">
        <f>(#REF!)</f>
        <v>#REF!</v>
      </c>
      <c r="O342" t="e">
        <f>(#REF!)</f>
        <v>#REF!</v>
      </c>
      <c r="P342" t="e">
        <f>(#REF!)</f>
        <v>#REF!</v>
      </c>
      <c r="Q342" t="e">
        <f>(#REF!)</f>
        <v>#REF!</v>
      </c>
      <c r="R342" t="e">
        <f>(#REF!)</f>
        <v>#REF!</v>
      </c>
      <c r="S342" t="e">
        <f>(#REF!)</f>
        <v>#REF!</v>
      </c>
      <c r="T342" t="e">
        <f>(#REF!)</f>
        <v>#REF!</v>
      </c>
      <c r="U342" t="e">
        <f>(#REF!)</f>
        <v>#REF!</v>
      </c>
      <c r="V342" t="e">
        <f>(#REF!)</f>
        <v>#REF!</v>
      </c>
    </row>
    <row r="343" spans="1:22">
      <c r="A343" s="7"/>
      <c r="B343" s="5"/>
      <c r="C343" s="5"/>
      <c r="D343" s="5"/>
      <c r="E343" s="5"/>
      <c r="F343" s="43"/>
      <c r="G343" s="19"/>
      <c r="H343" s="5"/>
      <c r="I343" s="5"/>
      <c r="J343" s="5"/>
      <c r="K343" s="5"/>
      <c r="L343" s="5"/>
      <c r="M343" s="5"/>
      <c r="N343" t="e">
        <f>(#REF!)</f>
        <v>#REF!</v>
      </c>
      <c r="O343" t="e">
        <f>(#REF!)</f>
        <v>#REF!</v>
      </c>
      <c r="P343" t="e">
        <f>(#REF!)</f>
        <v>#REF!</v>
      </c>
      <c r="Q343" t="e">
        <f>(#REF!)</f>
        <v>#REF!</v>
      </c>
      <c r="R343" t="e">
        <f>(#REF!)</f>
        <v>#REF!</v>
      </c>
      <c r="S343" t="e">
        <f>(#REF!)</f>
        <v>#REF!</v>
      </c>
      <c r="T343" t="e">
        <f>(#REF!)</f>
        <v>#REF!</v>
      </c>
      <c r="U343" t="e">
        <f>(#REF!)</f>
        <v>#REF!</v>
      </c>
      <c r="V343" t="e">
        <f>(#REF!)</f>
        <v>#REF!</v>
      </c>
    </row>
    <row r="344" spans="1:22" ht="15.75">
      <c r="A344" s="27" t="s">
        <v>59</v>
      </c>
      <c r="B344" s="5"/>
      <c r="C344" s="5"/>
      <c r="D344" s="5"/>
      <c r="E344" s="5"/>
      <c r="F344" s="57" t="e">
        <f>#VALUE!</f>
        <v>#VALUE!</v>
      </c>
      <c r="G344" s="19"/>
      <c r="H344" s="5"/>
      <c r="I344" s="5">
        <v>4306</v>
      </c>
      <c r="J344" s="5"/>
      <c r="K344" s="57">
        <f>IF(N!$A$1="CHE",#REF!+#REF!,IF(N!$A$1="AUR",#REF!+#REF!,IF(N!$A$1="QAT",#REF!+#REF!,IF(N!$A$1="COM",#REF!+#REF!,0))))</f>
        <v>0</v>
      </c>
      <c r="L344" s="7" t="s">
        <v>57</v>
      </c>
      <c r="M344" s="5"/>
      <c r="N344" s="28" t="e">
        <f t="shared" ref="N344:V344" si="1">SUM(N340:N343)</f>
        <v>#REF!</v>
      </c>
      <c r="O344" s="28" t="e">
        <f t="shared" si="1"/>
        <v>#REF!</v>
      </c>
      <c r="P344" s="28" t="e">
        <f t="shared" si="1"/>
        <v>#REF!</v>
      </c>
      <c r="Q344" s="28" t="e">
        <f t="shared" si="1"/>
        <v>#REF!</v>
      </c>
      <c r="R344" s="28" t="e">
        <f t="shared" si="1"/>
        <v>#REF!</v>
      </c>
      <c r="S344" s="28" t="e">
        <f t="shared" si="1"/>
        <v>#REF!</v>
      </c>
      <c r="T344" s="28" t="e">
        <f t="shared" si="1"/>
        <v>#REF!</v>
      </c>
      <c r="U344" s="28" t="e">
        <f t="shared" si="1"/>
        <v>#REF!</v>
      </c>
      <c r="V344" s="28" t="e">
        <f t="shared" si="1"/>
        <v>#REF!</v>
      </c>
    </row>
    <row r="345" spans="1:22">
      <c r="A345" s="7"/>
      <c r="B345" s="5"/>
      <c r="C345" s="5"/>
      <c r="D345" s="5"/>
      <c r="E345" s="5"/>
      <c r="F345" s="42"/>
      <c r="G345" s="19"/>
      <c r="H345" s="5" t="s">
        <v>60</v>
      </c>
      <c r="I345" s="21"/>
      <c r="J345" s="5" t="s">
        <v>60</v>
      </c>
      <c r="K345" s="6"/>
      <c r="L345" s="5"/>
      <c r="M345" s="5"/>
      <c r="N345" s="9" t="s">
        <v>123</v>
      </c>
      <c r="O345" s="9" t="s">
        <v>124</v>
      </c>
      <c r="P345" s="9" t="s">
        <v>125</v>
      </c>
      <c r="Q345" s="9" t="s">
        <v>126</v>
      </c>
      <c r="R345" s="9" t="s">
        <v>127</v>
      </c>
      <c r="S345" s="9" t="s">
        <v>128</v>
      </c>
      <c r="T345" s="9" t="s">
        <v>129</v>
      </c>
      <c r="U345" s="9" t="s">
        <v>130</v>
      </c>
      <c r="V345" s="9" t="s">
        <v>671</v>
      </c>
    </row>
    <row r="346" spans="1:22" ht="15.75">
      <c r="A346" s="27" t="s">
        <v>61</v>
      </c>
      <c r="B346" s="5"/>
      <c r="C346" s="5"/>
      <c r="D346" s="5"/>
      <c r="E346" s="5"/>
      <c r="F346" s="57" t="e">
        <f>#VALUE!</f>
        <v>#VALUE!</v>
      </c>
      <c r="G346" s="19"/>
      <c r="H346" s="5"/>
      <c r="I346" s="5">
        <v>2923</v>
      </c>
      <c r="J346" s="5"/>
      <c r="K346" s="5"/>
      <c r="L346" s="5"/>
      <c r="M346" s="5"/>
      <c r="N346" s="9" t="s">
        <v>569</v>
      </c>
      <c r="O346" s="9" t="s">
        <v>570</v>
      </c>
      <c r="P346" s="9" t="s">
        <v>572</v>
      </c>
      <c r="Q346" s="9" t="s">
        <v>573</v>
      </c>
      <c r="R346" s="9" t="s">
        <v>574</v>
      </c>
      <c r="S346" s="9" t="s">
        <v>575</v>
      </c>
      <c r="T346" s="9" t="s">
        <v>576</v>
      </c>
      <c r="U346" s="9" t="s">
        <v>577</v>
      </c>
      <c r="V346" s="9" t="s">
        <v>672</v>
      </c>
    </row>
    <row r="347" spans="1:22">
      <c r="A347" s="7"/>
      <c r="B347" s="5"/>
      <c r="C347" s="5"/>
      <c r="D347" s="5"/>
      <c r="E347" s="5"/>
      <c r="F347" s="43"/>
      <c r="G347" s="19"/>
      <c r="H347" s="5"/>
      <c r="I347" s="21"/>
      <c r="J347" s="5"/>
      <c r="K347" s="5"/>
      <c r="L347" s="5"/>
      <c r="M347" s="5"/>
      <c r="N347" t="e">
        <f>(#REF!)</f>
        <v>#REF!</v>
      </c>
      <c r="O347" t="e">
        <f>(#REF!)</f>
        <v>#REF!</v>
      </c>
      <c r="P347" t="e">
        <f>(#REF!)</f>
        <v>#REF!</v>
      </c>
      <c r="Q347" t="e">
        <f>(#REF!)</f>
        <v>#REF!</v>
      </c>
      <c r="R347" t="e">
        <f>(#REF!)</f>
        <v>#REF!</v>
      </c>
      <c r="S347" t="e">
        <f>(#REF!)</f>
        <v>#REF!</v>
      </c>
      <c r="T347" t="e">
        <f>(#REF!)</f>
        <v>#REF!</v>
      </c>
      <c r="U347" t="e">
        <f>(#REF!)</f>
        <v>#REF!</v>
      </c>
      <c r="V347" t="e">
        <f>(#REF!)</f>
        <v>#REF!</v>
      </c>
    </row>
    <row r="348" spans="1:22" ht="15.75">
      <c r="A348" s="28" t="s">
        <v>62</v>
      </c>
      <c r="B348" s="5"/>
      <c r="C348" s="5"/>
      <c r="D348" s="5"/>
      <c r="E348" s="5"/>
      <c r="F348" s="43"/>
      <c r="G348" s="19"/>
      <c r="H348" s="5"/>
      <c r="I348" s="5"/>
      <c r="J348" s="5"/>
      <c r="K348" s="5"/>
      <c r="L348" s="5"/>
      <c r="M348" s="5"/>
      <c r="N348" t="e">
        <f>(#REF!)</f>
        <v>#REF!</v>
      </c>
      <c r="O348" t="e">
        <f>(#REF!)</f>
        <v>#REF!</v>
      </c>
      <c r="P348" t="e">
        <f>(#REF!)</f>
        <v>#REF!</v>
      </c>
      <c r="Q348" t="e">
        <f>(#REF!)</f>
        <v>#REF!</v>
      </c>
      <c r="R348" t="e">
        <f>(#REF!)</f>
        <v>#REF!</v>
      </c>
      <c r="S348" t="e">
        <f>(#REF!)</f>
        <v>#REF!</v>
      </c>
      <c r="T348" t="e">
        <f>(#REF!)</f>
        <v>#REF!</v>
      </c>
      <c r="U348" t="e">
        <f>(#REF!)</f>
        <v>#REF!</v>
      </c>
      <c r="V348" t="e">
        <f>(#REF!)</f>
        <v>#REF!</v>
      </c>
    </row>
    <row r="349" spans="1:22">
      <c r="A349" s="133" t="s">
        <v>63</v>
      </c>
      <c r="B349" s="5"/>
      <c r="C349" s="5"/>
      <c r="D349" s="5"/>
      <c r="E349" s="5"/>
      <c r="F349" s="43"/>
      <c r="G349" s="104"/>
      <c r="H349" s="5"/>
      <c r="I349" s="5"/>
      <c r="J349" s="5"/>
      <c r="K349" s="5"/>
      <c r="L349" s="5"/>
      <c r="M349" s="5"/>
      <c r="N349" t="e">
        <f>(#REF!)</f>
        <v>#REF!</v>
      </c>
      <c r="O349" t="e">
        <f>(#REF!)</f>
        <v>#REF!</v>
      </c>
      <c r="P349" t="e">
        <f>(#REF!)</f>
        <v>#REF!</v>
      </c>
      <c r="Q349" t="e">
        <f>(#REF!)</f>
        <v>#REF!</v>
      </c>
      <c r="R349" t="e">
        <f>(#REF!)</f>
        <v>#REF!</v>
      </c>
      <c r="S349" t="e">
        <f>(#REF!)</f>
        <v>#REF!</v>
      </c>
      <c r="T349" t="e">
        <f>(#REF!)</f>
        <v>#REF!</v>
      </c>
      <c r="U349" t="e">
        <f>(#REF!)</f>
        <v>#REF!</v>
      </c>
      <c r="V349" t="e">
        <f>(#REF!)</f>
        <v>#REF!</v>
      </c>
    </row>
    <row r="350" spans="1:22">
      <c r="A350" s="7" t="s">
        <v>695</v>
      </c>
      <c r="B350" s="5"/>
      <c r="C350" s="5"/>
      <c r="D350" s="5"/>
      <c r="E350" s="5" t="e">
        <f>#VALUE!</f>
        <v>#VALUE!</v>
      </c>
      <c r="F350" s="43"/>
      <c r="G350" s="104"/>
      <c r="H350" s="5">
        <v>1602289</v>
      </c>
      <c r="I350" s="5"/>
      <c r="J350" s="5"/>
      <c r="K350" s="5"/>
      <c r="L350" s="5"/>
      <c r="M350" s="5"/>
      <c r="N350" t="e">
        <f>(#REF!)</f>
        <v>#REF!</v>
      </c>
      <c r="O350" t="e">
        <f>(#REF!)</f>
        <v>#REF!</v>
      </c>
      <c r="P350" t="e">
        <f>(#REF!)</f>
        <v>#REF!</v>
      </c>
      <c r="Q350" t="e">
        <f>(#REF!)</f>
        <v>#REF!</v>
      </c>
      <c r="R350" t="e">
        <f>(#REF!)</f>
        <v>#REF!</v>
      </c>
      <c r="S350" t="e">
        <f>(#REF!)</f>
        <v>#REF!</v>
      </c>
      <c r="T350" t="e">
        <f>(#REF!)</f>
        <v>#REF!</v>
      </c>
      <c r="U350" t="e">
        <f>(#REF!)</f>
        <v>#REF!</v>
      </c>
      <c r="V350" t="e">
        <f>(#REF!)</f>
        <v>#REF!</v>
      </c>
    </row>
    <row r="351" spans="1:22" ht="15.75">
      <c r="A351" s="7" t="s">
        <v>64</v>
      </c>
      <c r="B351" s="5"/>
      <c r="C351" s="5"/>
      <c r="D351" s="5"/>
      <c r="E351" s="47" t="e">
        <f>#VALUE!</f>
        <v>#VALUE!</v>
      </c>
      <c r="F351" s="43" t="e">
        <f>ROUND(SUM(E350:E351),0)</f>
        <v>#VALUE!</v>
      </c>
      <c r="G351" s="104"/>
      <c r="H351" s="5">
        <v>4434</v>
      </c>
      <c r="I351" s="5">
        <f>SUM(H350:H351)</f>
        <v>1606723</v>
      </c>
      <c r="J351" s="5"/>
      <c r="K351" s="57">
        <f>IF(N!$A$1="CHE",#REF!+#REF!,IF(N!$A$1="AUR",#REF!+#REF!,IF(N!$A$1="QAT",#REF!+#REF!,IF(N!$A$1="COM",#REF!+#REF!,0))))</f>
        <v>0</v>
      </c>
      <c r="L351" s="5"/>
      <c r="M351" s="5"/>
      <c r="N351" t="e">
        <f>(#REF!)</f>
        <v>#REF!</v>
      </c>
      <c r="O351" t="e">
        <f>(#REF!)</f>
        <v>#REF!</v>
      </c>
      <c r="P351" t="e">
        <f>(#REF!)</f>
        <v>#REF!</v>
      </c>
      <c r="Q351" t="e">
        <f>(#REF!)</f>
        <v>#REF!</v>
      </c>
      <c r="R351" t="e">
        <f>(#REF!)</f>
        <v>#REF!</v>
      </c>
      <c r="S351" t="e">
        <f>(#REF!)</f>
        <v>#REF!</v>
      </c>
      <c r="T351" t="e">
        <f>(#REF!)</f>
        <v>#REF!</v>
      </c>
      <c r="U351" t="e">
        <f>(#REF!)</f>
        <v>#REF!</v>
      </c>
      <c r="V351" t="e">
        <f>(#REF!)</f>
        <v>#REF!</v>
      </c>
    </row>
    <row r="352" spans="1:22" ht="15.75">
      <c r="A352" s="7" t="e">
        <f>IF(E352&lt;=0," ","       RETRENCHMENT COMPASIATION STAFF")</f>
        <v>#VALUE!</v>
      </c>
      <c r="B352" s="5"/>
      <c r="C352" s="5"/>
      <c r="D352" s="5"/>
      <c r="E352" s="48" t="e">
        <f>#VALUE!</f>
        <v>#VALUE!</v>
      </c>
      <c r="F352" s="43" t="e">
        <f>(E352)</f>
        <v>#VALUE!</v>
      </c>
      <c r="G352" s="104"/>
      <c r="H352" s="21"/>
      <c r="I352" s="6"/>
      <c r="J352" s="5"/>
      <c r="K352" s="127">
        <f>IF(N!$A$1="CHE",#REF!+#REF!,IF(N!$A$1="AUR",#REF!+#REF!,IF(N!$A$1="QAT",#REF!+#REF!,IF(N!$A$1="COM",#REF!+#REF!,0))))</f>
        <v>0</v>
      </c>
      <c r="L352" s="5"/>
      <c r="M352" s="5"/>
      <c r="N352" t="e">
        <f>(#REF!)</f>
        <v>#REF!</v>
      </c>
      <c r="O352" t="e">
        <f>(#REF!)</f>
        <v>#REF!</v>
      </c>
      <c r="P352" t="e">
        <f>(#REF!)</f>
        <v>#REF!</v>
      </c>
      <c r="Q352" t="e">
        <f>(#REF!)</f>
        <v>#REF!</v>
      </c>
      <c r="R352" t="e">
        <f>(#REF!)</f>
        <v>#REF!</v>
      </c>
      <c r="S352" t="e">
        <f>(#REF!)</f>
        <v>#REF!</v>
      </c>
      <c r="T352" t="e">
        <f>(#REF!)</f>
        <v>#REF!</v>
      </c>
      <c r="U352" t="e">
        <f>(#REF!)</f>
        <v>#REF!</v>
      </c>
      <c r="V352" t="e">
        <f>(#REF!)</f>
        <v>#REF!</v>
      </c>
    </row>
    <row r="353" spans="1:22">
      <c r="A353" s="27" t="s">
        <v>65</v>
      </c>
      <c r="B353" s="5"/>
      <c r="C353" s="5"/>
      <c r="D353" s="5"/>
      <c r="E353" s="6"/>
      <c r="F353" s="43"/>
      <c r="G353" s="104"/>
      <c r="H353" s="5"/>
      <c r="I353" s="5"/>
      <c r="J353" s="5"/>
      <c r="K353" s="6"/>
      <c r="L353" s="5"/>
      <c r="M353" s="5"/>
      <c r="N353" t="e">
        <f>(#REF!)</f>
        <v>#REF!</v>
      </c>
      <c r="O353" t="e">
        <f>(#REF!)</f>
        <v>#REF!</v>
      </c>
      <c r="P353" t="e">
        <f>(#REF!)</f>
        <v>#REF!</v>
      </c>
      <c r="Q353" t="e">
        <f>(#REF!)</f>
        <v>#REF!</v>
      </c>
      <c r="R353" t="e">
        <f>(#REF!)</f>
        <v>#REF!</v>
      </c>
      <c r="S353" t="e">
        <f>(#REF!)</f>
        <v>#REF!</v>
      </c>
      <c r="T353" t="e">
        <f>(#REF!)</f>
        <v>#REF!</v>
      </c>
      <c r="U353" t="e">
        <f>(#REF!)</f>
        <v>#REF!</v>
      </c>
      <c r="V353" t="e">
        <f>(#REF!)</f>
        <v>#REF!</v>
      </c>
    </row>
    <row r="354" spans="1:22">
      <c r="A354" s="27" t="s">
        <v>73</v>
      </c>
      <c r="B354" s="5"/>
      <c r="C354" s="5"/>
      <c r="D354" s="5"/>
      <c r="E354" s="5"/>
      <c r="F354" s="43"/>
      <c r="G354" s="104"/>
      <c r="H354" s="5"/>
      <c r="I354" s="5"/>
      <c r="J354" s="5"/>
      <c r="K354" s="5"/>
      <c r="L354" s="5"/>
      <c r="M354" s="5"/>
      <c r="N354" t="e">
        <f>(#REF!)</f>
        <v>#REF!</v>
      </c>
      <c r="O354" t="e">
        <f>(#REF!)</f>
        <v>#REF!</v>
      </c>
      <c r="P354" t="e">
        <f>(#REF!)</f>
        <v>#REF!</v>
      </c>
      <c r="Q354" t="e">
        <f>(#REF!)</f>
        <v>#REF!</v>
      </c>
      <c r="R354" t="e">
        <f>(#REF!)</f>
        <v>#REF!</v>
      </c>
      <c r="S354" t="e">
        <f>(#REF!)</f>
        <v>#REF!</v>
      </c>
      <c r="T354" t="e">
        <f>(#REF!)</f>
        <v>#REF!</v>
      </c>
      <c r="U354" t="e">
        <f>(#REF!)</f>
        <v>#REF!</v>
      </c>
      <c r="V354" t="e">
        <f>(#REF!)</f>
        <v>#REF!</v>
      </c>
    </row>
    <row r="355" spans="1:22">
      <c r="A355" s="27" t="s">
        <v>694</v>
      </c>
      <c r="B355" s="5"/>
      <c r="C355" s="5"/>
      <c r="D355" s="5"/>
      <c r="E355" s="5"/>
      <c r="F355" s="43"/>
      <c r="G355" s="104"/>
      <c r="H355" s="5"/>
      <c r="I355" s="5"/>
      <c r="J355" s="5"/>
      <c r="K355" s="5"/>
      <c r="L355" s="5"/>
      <c r="M355" s="5"/>
      <c r="N355" t="e">
        <f>-(#REF!)</f>
        <v>#REF!</v>
      </c>
      <c r="O355" t="e">
        <f>-(#REF!)</f>
        <v>#REF!</v>
      </c>
      <c r="P355" t="e">
        <f>-(#REF!)</f>
        <v>#REF!</v>
      </c>
      <c r="Q355" t="e">
        <f>-(#REF!)</f>
        <v>#REF!</v>
      </c>
      <c r="R355" t="e">
        <f>-(#REF!)</f>
        <v>#REF!</v>
      </c>
      <c r="S355" t="e">
        <f>-(#REF!)</f>
        <v>#REF!</v>
      </c>
      <c r="T355" t="e">
        <f>-(#REF!)</f>
        <v>#REF!</v>
      </c>
      <c r="U355" t="e">
        <f>-(#REF!)</f>
        <v>#REF!</v>
      </c>
      <c r="V355" t="e">
        <f>-(#REF!)</f>
        <v>#REF!</v>
      </c>
    </row>
    <row r="356" spans="1:22">
      <c r="A356" s="7" t="s">
        <v>695</v>
      </c>
      <c r="B356" s="5" t="s">
        <v>295</v>
      </c>
      <c r="C356" s="5"/>
      <c r="D356" s="5"/>
      <c r="E356" s="5" t="e">
        <f>#VALUE!</f>
        <v>#VALUE!</v>
      </c>
      <c r="F356" s="43"/>
      <c r="G356" s="104"/>
      <c r="H356" s="5">
        <v>133747</v>
      </c>
      <c r="I356" s="5"/>
      <c r="J356" s="5"/>
      <c r="K356" s="5"/>
      <c r="L356" s="5"/>
      <c r="M356" s="5"/>
      <c r="N356" t="e">
        <f>-(#REF!)</f>
        <v>#REF!</v>
      </c>
      <c r="O356" t="e">
        <f>-(#REF!)</f>
        <v>#REF!</v>
      </c>
      <c r="P356" t="e">
        <f>-(#REF!)</f>
        <v>#REF!</v>
      </c>
      <c r="Q356" t="e">
        <f>-(#REF!)</f>
        <v>#REF!</v>
      </c>
      <c r="R356" t="e">
        <f>-(#REF!)</f>
        <v>#REF!</v>
      </c>
      <c r="S356" t="e">
        <f>-(#REF!)</f>
        <v>#REF!</v>
      </c>
      <c r="T356" t="e">
        <f>-(#REF!)</f>
        <v>#REF!</v>
      </c>
      <c r="U356" t="e">
        <f>-(#REF!)</f>
        <v>#REF!</v>
      </c>
      <c r="V356" t="e">
        <f>-(#REF!)</f>
        <v>#REF!</v>
      </c>
    </row>
    <row r="357" spans="1:22" ht="15.75">
      <c r="A357" s="7" t="s">
        <v>64</v>
      </c>
      <c r="B357" s="5"/>
      <c r="C357" s="5"/>
      <c r="D357" s="5"/>
      <c r="E357" s="47" t="e">
        <f>#VALUE!</f>
        <v>#VALUE!</v>
      </c>
      <c r="F357" s="43" t="e">
        <f>ROUND(SUM(E356:E357),0)</f>
        <v>#VALUE!</v>
      </c>
      <c r="G357" s="104"/>
      <c r="H357" s="5">
        <v>339</v>
      </c>
      <c r="I357" s="5">
        <f>SUM(H356:H357)</f>
        <v>134086</v>
      </c>
      <c r="J357" s="5"/>
      <c r="K357" s="57">
        <f>IF(N!$A$1="CHE",#REF!+#REF!,IF(N!$A$1="AUR",#REF!+#REF!,IF(N!$A$1="QAT",#REF!+#REF!,IF(N!$A$1="COM",#REF!+#REF!,0))))</f>
        <v>0</v>
      </c>
      <c r="L357" s="5"/>
      <c r="M357" s="5"/>
      <c r="N357" t="e">
        <f>-(#REF!)</f>
        <v>#REF!</v>
      </c>
      <c r="O357" t="e">
        <f>-(#REF!)</f>
        <v>#REF!</v>
      </c>
      <c r="P357" t="e">
        <f>-(#REF!)</f>
        <v>#REF!</v>
      </c>
      <c r="Q357" t="e">
        <f>-(#REF!)</f>
        <v>#REF!</v>
      </c>
      <c r="R357" t="e">
        <f>-(#REF!)</f>
        <v>#REF!</v>
      </c>
      <c r="S357" t="e">
        <f>-(#REF!)</f>
        <v>#REF!</v>
      </c>
      <c r="T357" t="e">
        <f>-(#REF!)</f>
        <v>#REF!</v>
      </c>
      <c r="U357" t="e">
        <f>-(#REF!)</f>
        <v>#REF!</v>
      </c>
      <c r="V357" t="e">
        <f>-(#REF!)</f>
        <v>#REF!</v>
      </c>
    </row>
    <row r="358" spans="1:22">
      <c r="A358" s="7"/>
      <c r="B358" s="5"/>
      <c r="C358" s="5"/>
      <c r="D358" s="5"/>
      <c r="E358" s="6"/>
      <c r="F358" s="43"/>
      <c r="G358" s="104"/>
      <c r="H358" s="21"/>
      <c r="I358" s="5"/>
      <c r="J358" s="5"/>
      <c r="K358" s="6"/>
      <c r="L358" s="5"/>
      <c r="M358" s="5"/>
      <c r="N358" t="e">
        <f>-(#REF!)</f>
        <v>#REF!</v>
      </c>
      <c r="O358" t="e">
        <f>-(#REF!)</f>
        <v>#REF!</v>
      </c>
      <c r="P358" t="e">
        <f>-(#REF!)</f>
        <v>#REF!</v>
      </c>
      <c r="Q358" t="e">
        <f>-(#REF!)</f>
        <v>#REF!</v>
      </c>
      <c r="R358" t="e">
        <f>-(#REF!)</f>
        <v>#REF!</v>
      </c>
      <c r="S358" t="e">
        <f>-(#REF!)</f>
        <v>#REF!</v>
      </c>
      <c r="T358" t="e">
        <f>-(#REF!)</f>
        <v>#REF!</v>
      </c>
      <c r="U358" t="e">
        <f>-(#REF!)</f>
        <v>#REF!</v>
      </c>
      <c r="V358" t="e">
        <f>-(#REF!)</f>
        <v>#REF!</v>
      </c>
    </row>
    <row r="359" spans="1:22">
      <c r="A359" s="27" t="s">
        <v>696</v>
      </c>
      <c r="B359" s="5"/>
      <c r="C359" s="5"/>
      <c r="D359" s="5"/>
      <c r="E359" s="5"/>
      <c r="F359" s="43"/>
      <c r="G359" s="104"/>
      <c r="H359" s="5"/>
      <c r="I359" s="5"/>
      <c r="J359" s="5"/>
      <c r="K359" s="5"/>
      <c r="L359" s="5"/>
      <c r="M359" s="5"/>
      <c r="N359" t="e">
        <f>-(#REF!)</f>
        <v>#REF!</v>
      </c>
      <c r="O359" t="e">
        <f>-(#REF!)</f>
        <v>#REF!</v>
      </c>
      <c r="P359" t="e">
        <f>-(#REF!)</f>
        <v>#REF!</v>
      </c>
      <c r="Q359" t="e">
        <f>-(#REF!)</f>
        <v>#REF!</v>
      </c>
      <c r="R359" t="e">
        <f>-(#REF!)</f>
        <v>#REF!</v>
      </c>
      <c r="S359" t="e">
        <f>-(#REF!)</f>
        <v>#REF!</v>
      </c>
      <c r="T359" t="e">
        <f>-(#REF!)</f>
        <v>#REF!</v>
      </c>
      <c r="U359" t="e">
        <f>-(#REF!)</f>
        <v>#REF!</v>
      </c>
      <c r="V359" t="e">
        <f>-(#REF!)</f>
        <v>#REF!</v>
      </c>
    </row>
    <row r="360" spans="1:22">
      <c r="A360" s="7" t="s">
        <v>695</v>
      </c>
      <c r="B360" s="5"/>
      <c r="C360" s="5"/>
      <c r="D360" s="5"/>
      <c r="E360" s="5" t="e">
        <f>#VALUE!</f>
        <v>#VALUE!</v>
      </c>
      <c r="F360" s="43"/>
      <c r="G360" s="104"/>
      <c r="H360" s="5">
        <v>231414</v>
      </c>
      <c r="I360" s="5"/>
      <c r="J360" s="5"/>
      <c r="K360" s="5"/>
      <c r="L360" s="5"/>
      <c r="M360" s="5"/>
      <c r="N360" t="e">
        <f>-(#REF!)</f>
        <v>#REF!</v>
      </c>
      <c r="O360" t="e">
        <f>-(#REF!)</f>
        <v>#REF!</v>
      </c>
      <c r="P360" t="e">
        <f>-(#REF!)</f>
        <v>#REF!</v>
      </c>
      <c r="Q360" t="e">
        <f>-(#REF!)</f>
        <v>#REF!</v>
      </c>
      <c r="R360" t="e">
        <f>-(#REF!)</f>
        <v>#REF!</v>
      </c>
      <c r="S360" t="e">
        <f>-(#REF!)</f>
        <v>#REF!</v>
      </c>
      <c r="T360" t="e">
        <f>-(#REF!)</f>
        <v>#REF!</v>
      </c>
      <c r="U360" t="e">
        <f>-(#REF!)</f>
        <v>#REF!</v>
      </c>
      <c r="V360" t="e">
        <f>-(#REF!)</f>
        <v>#REF!</v>
      </c>
    </row>
    <row r="361" spans="1:22" ht="15.75">
      <c r="A361" s="7" t="s">
        <v>64</v>
      </c>
      <c r="B361" s="5"/>
      <c r="C361" s="5"/>
      <c r="D361" s="5"/>
      <c r="E361" s="47" t="e">
        <f>#VALUE!</f>
        <v>#VALUE!</v>
      </c>
      <c r="F361" s="43" t="e">
        <f>ROUND(SUM(E360:E361),0)</f>
        <v>#VALUE!</v>
      </c>
      <c r="G361" s="104"/>
      <c r="H361" s="5">
        <v>196</v>
      </c>
      <c r="I361" s="5">
        <f>SUM(H360:H361)</f>
        <v>231610</v>
      </c>
      <c r="J361" s="5"/>
      <c r="K361" s="57">
        <f>IF(N!$A$1="CHE",#REF!+#REF!+#REF!,IF(N!$A$1="AUR",#REF!+#REF!+#REF!,IF(N!$A$1="QAT",#REF!+#REF!+#REF!,IF(N!$A$1="COM",#REF!+#REF!+#REF!,0))))</f>
        <v>0</v>
      </c>
      <c r="L361" s="5"/>
      <c r="M361" s="7" t="s">
        <v>58</v>
      </c>
      <c r="N361" s="28" t="e">
        <f t="shared" ref="N361:V361" si="2">SUM(N347:N360)</f>
        <v>#REF!</v>
      </c>
      <c r="O361" s="28" t="e">
        <f t="shared" si="2"/>
        <v>#REF!</v>
      </c>
      <c r="P361" s="28" t="e">
        <f t="shared" si="2"/>
        <v>#REF!</v>
      </c>
      <c r="Q361" s="28" t="e">
        <f t="shared" si="2"/>
        <v>#REF!</v>
      </c>
      <c r="R361" s="28" t="e">
        <f t="shared" si="2"/>
        <v>#REF!</v>
      </c>
      <c r="S361" s="28" t="e">
        <f t="shared" si="2"/>
        <v>#REF!</v>
      </c>
      <c r="T361" s="28" t="e">
        <f t="shared" si="2"/>
        <v>#REF!</v>
      </c>
      <c r="U361" s="28" t="e">
        <f t="shared" si="2"/>
        <v>#REF!</v>
      </c>
      <c r="V361" s="28" t="e">
        <f t="shared" si="2"/>
        <v>#REF!</v>
      </c>
    </row>
    <row r="362" spans="1:22">
      <c r="A362" s="7"/>
      <c r="B362" s="5"/>
      <c r="C362" s="5"/>
      <c r="D362" s="5"/>
      <c r="E362" s="6"/>
      <c r="F362" s="43"/>
      <c r="G362" s="104"/>
      <c r="H362" s="21"/>
      <c r="I362" s="5"/>
      <c r="J362" s="5"/>
      <c r="K362" s="6"/>
      <c r="L362" s="5"/>
      <c r="M362" s="5"/>
      <c r="N362" s="5"/>
      <c r="O362" s="5"/>
      <c r="P362" s="5"/>
      <c r="Q362" s="5"/>
      <c r="R362" s="5"/>
      <c r="S362" s="5"/>
      <c r="T362" s="5"/>
      <c r="U362" s="5"/>
    </row>
    <row r="363" spans="1:22">
      <c r="A363" s="5"/>
      <c r="B363" s="5"/>
      <c r="C363" s="5"/>
      <c r="D363" s="5"/>
      <c r="E363" s="5"/>
      <c r="F363" s="43"/>
      <c r="G363" s="104"/>
      <c r="H363" s="5"/>
      <c r="I363" s="5"/>
      <c r="J363" s="5"/>
      <c r="K363" s="5"/>
      <c r="L363" s="5"/>
      <c r="M363" s="5"/>
      <c r="N363" s="9" t="s">
        <v>123</v>
      </c>
      <c r="O363" s="9" t="s">
        <v>124</v>
      </c>
      <c r="P363" s="9" t="s">
        <v>125</v>
      </c>
      <c r="Q363" s="9" t="s">
        <v>126</v>
      </c>
      <c r="R363" s="9" t="s">
        <v>127</v>
      </c>
      <c r="S363" s="9" t="s">
        <v>128</v>
      </c>
      <c r="T363" s="9" t="s">
        <v>129</v>
      </c>
      <c r="U363" s="9" t="s">
        <v>130</v>
      </c>
      <c r="V363" s="9" t="s">
        <v>671</v>
      </c>
    </row>
    <row r="364" spans="1:22">
      <c r="A364" s="7" t="s">
        <v>676</v>
      </c>
      <c r="B364" s="5"/>
      <c r="C364" s="5"/>
      <c r="D364" s="5"/>
      <c r="E364" s="5"/>
      <c r="F364" s="43"/>
      <c r="G364" s="104"/>
      <c r="H364" s="5"/>
      <c r="I364" s="5"/>
      <c r="J364" s="5"/>
      <c r="K364" s="5"/>
      <c r="L364" s="5"/>
      <c r="M364" s="5"/>
      <c r="N364" s="9" t="s">
        <v>569</v>
      </c>
      <c r="O364" s="9" t="s">
        <v>570</v>
      </c>
      <c r="P364" s="9" t="s">
        <v>572</v>
      </c>
      <c r="Q364" s="9" t="s">
        <v>573</v>
      </c>
      <c r="R364" s="9" t="s">
        <v>574</v>
      </c>
      <c r="S364" s="9" t="s">
        <v>575</v>
      </c>
      <c r="T364" s="9" t="s">
        <v>576</v>
      </c>
      <c r="U364" s="9" t="s">
        <v>577</v>
      </c>
      <c r="V364" s="9" t="s">
        <v>672</v>
      </c>
    </row>
    <row r="365" spans="1:22">
      <c r="A365" s="7" t="s">
        <v>697</v>
      </c>
      <c r="B365" s="5"/>
      <c r="C365" s="5"/>
      <c r="D365" s="5"/>
      <c r="E365" s="5" t="e">
        <f>#VALUE!</f>
        <v>#VALUE!</v>
      </c>
      <c r="F365" s="43"/>
      <c r="G365" s="104"/>
      <c r="H365" s="5">
        <v>47603</v>
      </c>
      <c r="I365" s="5"/>
      <c r="J365" s="5"/>
      <c r="K365" s="5"/>
      <c r="L365" s="5"/>
      <c r="M365" s="5"/>
      <c r="N365" t="e">
        <f>(#REF!)</f>
        <v>#REF!</v>
      </c>
      <c r="O365" t="e">
        <f>(#REF!)</f>
        <v>#REF!</v>
      </c>
      <c r="P365" t="e">
        <f>(#REF!)</f>
        <v>#REF!</v>
      </c>
      <c r="Q365" t="e">
        <f>(#REF!)</f>
        <v>#REF!</v>
      </c>
      <c r="R365" t="e">
        <f>(#REF!)</f>
        <v>#REF!</v>
      </c>
      <c r="S365" t="e">
        <f>(#REF!)</f>
        <v>#REF!</v>
      </c>
      <c r="T365" t="e">
        <f>(#REF!)</f>
        <v>#REF!</v>
      </c>
      <c r="U365" t="e">
        <f>(#REF!)</f>
        <v>#REF!</v>
      </c>
      <c r="V365" t="e">
        <f>(#REF!)</f>
        <v>#REF!</v>
      </c>
    </row>
    <row r="366" spans="1:22">
      <c r="A366" s="7" t="s">
        <v>248</v>
      </c>
      <c r="B366" s="5"/>
      <c r="C366" s="5"/>
      <c r="D366" s="5"/>
      <c r="E366" s="5"/>
      <c r="F366" s="43"/>
      <c r="G366" s="104"/>
      <c r="H366" s="5"/>
      <c r="I366" s="5"/>
      <c r="J366" s="5"/>
      <c r="K366" s="5"/>
      <c r="L366" s="5"/>
      <c r="M366" s="5"/>
      <c r="N366" t="e">
        <f>(#REF!)</f>
        <v>#REF!</v>
      </c>
      <c r="O366" t="e">
        <f>(#REF!)</f>
        <v>#REF!</v>
      </c>
      <c r="P366" t="e">
        <f>(#REF!)</f>
        <v>#REF!</v>
      </c>
      <c r="Q366" t="e">
        <f>(#REF!)</f>
        <v>#REF!</v>
      </c>
      <c r="R366" t="e">
        <f>(#REF!)</f>
        <v>#REF!</v>
      </c>
      <c r="S366" t="e">
        <f>(#REF!)</f>
        <v>#REF!</v>
      </c>
      <c r="T366" t="e">
        <f>(#REF!)</f>
        <v>#REF!</v>
      </c>
      <c r="U366" t="e">
        <f>(#REF!)</f>
        <v>#REF!</v>
      </c>
      <c r="V366" t="e">
        <f>(#REF!)</f>
        <v>#REF!</v>
      </c>
    </row>
    <row r="367" spans="1:22">
      <c r="A367" s="7" t="s">
        <v>249</v>
      </c>
      <c r="B367" s="5"/>
      <c r="C367" s="5"/>
      <c r="D367" s="5"/>
      <c r="E367" s="5" t="e">
        <f>#VALUE!</f>
        <v>#VALUE!</v>
      </c>
      <c r="F367" s="43" t="e">
        <f>ROUND(E365-E367,0)</f>
        <v>#VALUE!</v>
      </c>
      <c r="G367" s="104"/>
      <c r="H367" s="5">
        <v>6</v>
      </c>
      <c r="I367" s="5">
        <f>H365-H367</f>
        <v>47597</v>
      </c>
      <c r="J367" s="5"/>
      <c r="K367" s="5"/>
      <c r="L367" s="5"/>
      <c r="M367" s="5"/>
      <c r="N367" t="e">
        <f>(#REF!)</f>
        <v>#REF!</v>
      </c>
      <c r="O367" t="e">
        <f>(#REF!)</f>
        <v>#REF!</v>
      </c>
      <c r="P367" t="e">
        <f>(#REF!)</f>
        <v>#REF!</v>
      </c>
      <c r="Q367" t="e">
        <f>(#REF!)</f>
        <v>#REF!</v>
      </c>
      <c r="R367" t="e">
        <f>(#REF!)</f>
        <v>#REF!</v>
      </c>
      <c r="S367" t="e">
        <f>(#REF!)</f>
        <v>#REF!</v>
      </c>
      <c r="T367" t="e">
        <f>(#REF!)</f>
        <v>#REF!</v>
      </c>
      <c r="U367" t="e">
        <f>(#REF!)</f>
        <v>#REF!</v>
      </c>
      <c r="V367" t="e">
        <f>(#REF!)</f>
        <v>#REF!</v>
      </c>
    </row>
    <row r="368" spans="1:22">
      <c r="A368" s="7"/>
      <c r="B368" s="5"/>
      <c r="C368" s="5"/>
      <c r="D368" s="5"/>
      <c r="E368" s="5"/>
      <c r="F368" s="43"/>
      <c r="G368" s="104"/>
      <c r="H368" s="21"/>
      <c r="I368" s="5"/>
      <c r="J368" s="5"/>
      <c r="K368" s="5"/>
      <c r="L368" s="5"/>
      <c r="M368" s="5"/>
      <c r="N368" t="e">
        <f>(#REF!)</f>
        <v>#REF!</v>
      </c>
      <c r="O368" t="e">
        <f>(#REF!)</f>
        <v>#REF!</v>
      </c>
      <c r="P368" t="e">
        <f>(#REF!)</f>
        <v>#REF!</v>
      </c>
      <c r="Q368" t="e">
        <f>(#REF!)</f>
        <v>#REF!</v>
      </c>
      <c r="R368" t="e">
        <f>(#REF!)</f>
        <v>#REF!</v>
      </c>
      <c r="S368" t="e">
        <f>(#REF!)</f>
        <v>#REF!</v>
      </c>
      <c r="T368" t="e">
        <f>(#REF!)</f>
        <v>#REF!</v>
      </c>
      <c r="U368" t="e">
        <f>(#REF!)</f>
        <v>#REF!</v>
      </c>
      <c r="V368" t="e">
        <f>(#REF!)</f>
        <v>#REF!</v>
      </c>
    </row>
    <row r="369" spans="1:22" ht="15.75">
      <c r="A369" s="7"/>
      <c r="B369" s="5"/>
      <c r="C369" s="5"/>
      <c r="D369" s="5"/>
      <c r="E369" s="5"/>
      <c r="F369" s="43"/>
      <c r="G369" s="104"/>
      <c r="H369" s="5"/>
      <c r="I369" s="5"/>
      <c r="J369" s="5"/>
      <c r="K369" s="5"/>
      <c r="L369" s="27" t="s">
        <v>61</v>
      </c>
      <c r="M369" s="5"/>
      <c r="N369" s="28" t="e">
        <f t="shared" ref="N369:V369" si="3">SUM(N365:N368)</f>
        <v>#REF!</v>
      </c>
      <c r="O369" s="28" t="e">
        <f t="shared" si="3"/>
        <v>#REF!</v>
      </c>
      <c r="P369" s="28" t="e">
        <f t="shared" si="3"/>
        <v>#REF!</v>
      </c>
      <c r="Q369" s="28" t="e">
        <f t="shared" si="3"/>
        <v>#REF!</v>
      </c>
      <c r="R369" s="28" t="e">
        <f t="shared" si="3"/>
        <v>#REF!</v>
      </c>
      <c r="S369" s="28" t="e">
        <f t="shared" si="3"/>
        <v>#REF!</v>
      </c>
      <c r="T369" s="28" t="e">
        <f t="shared" si="3"/>
        <v>#REF!</v>
      </c>
      <c r="U369" s="28" t="e">
        <f t="shared" si="3"/>
        <v>#REF!</v>
      </c>
      <c r="V369" s="28" t="e">
        <f t="shared" si="3"/>
        <v>#REF!</v>
      </c>
    </row>
    <row r="370" spans="1:22">
      <c r="A370" s="7" t="s">
        <v>698</v>
      </c>
      <c r="B370" s="5"/>
      <c r="C370" s="5"/>
      <c r="D370" s="5"/>
      <c r="E370" s="5"/>
      <c r="F370" s="43"/>
      <c r="G370" s="104"/>
      <c r="H370" s="5"/>
      <c r="I370" s="5"/>
      <c r="J370" s="5"/>
      <c r="K370" s="5"/>
      <c r="L370" s="5"/>
      <c r="M370" s="5"/>
      <c r="N370" s="9" t="s">
        <v>123</v>
      </c>
      <c r="O370" s="9" t="s">
        <v>124</v>
      </c>
      <c r="P370" s="9" t="s">
        <v>125</v>
      </c>
      <c r="Q370" s="9" t="s">
        <v>126</v>
      </c>
      <c r="R370" s="9" t="s">
        <v>127</v>
      </c>
      <c r="S370" s="9" t="s">
        <v>128</v>
      </c>
      <c r="T370" s="9" t="s">
        <v>129</v>
      </c>
      <c r="U370" s="9" t="s">
        <v>130</v>
      </c>
      <c r="V370" s="9" t="s">
        <v>671</v>
      </c>
    </row>
    <row r="371" spans="1:22">
      <c r="A371" s="7" t="s">
        <v>699</v>
      </c>
      <c r="B371" s="5"/>
      <c r="C371" s="5"/>
      <c r="D371" s="5"/>
      <c r="E371" s="5" t="e">
        <f>ROUND((P!E94)/1000,0)</f>
        <v>#VALUE!</v>
      </c>
      <c r="F371" s="43"/>
      <c r="G371" s="104"/>
      <c r="H371" s="5">
        <v>27000</v>
      </c>
      <c r="I371" s="5"/>
      <c r="J371" s="5"/>
      <c r="K371" s="5"/>
      <c r="L371" s="5"/>
      <c r="M371" s="5"/>
      <c r="N371" s="9" t="s">
        <v>569</v>
      </c>
      <c r="O371" s="9" t="s">
        <v>570</v>
      </c>
      <c r="P371" s="9" t="s">
        <v>572</v>
      </c>
      <c r="Q371" s="9" t="s">
        <v>573</v>
      </c>
      <c r="R371" s="9" t="s">
        <v>574</v>
      </c>
      <c r="S371" s="9" t="s">
        <v>575</v>
      </c>
      <c r="T371" s="9" t="s">
        <v>576</v>
      </c>
      <c r="U371" s="9" t="s">
        <v>577</v>
      </c>
      <c r="V371" s="9" t="s">
        <v>672</v>
      </c>
    </row>
    <row r="372" spans="1:22" ht="15.75">
      <c r="A372" s="7" t="s">
        <v>700</v>
      </c>
      <c r="B372" s="5"/>
      <c r="C372" s="5"/>
      <c r="D372" s="5"/>
      <c r="E372" s="47" t="e">
        <f>#VALUE!</f>
        <v>#VALUE!</v>
      </c>
      <c r="F372" s="43" t="e">
        <f>SUM(E371:E372)</f>
        <v>#VALUE!</v>
      </c>
      <c r="G372" s="104"/>
      <c r="H372" s="5">
        <v>859</v>
      </c>
      <c r="I372" s="5">
        <f>SUM(H371:H372)</f>
        <v>27859</v>
      </c>
      <c r="J372" s="5"/>
      <c r="K372" s="57">
        <f>IF(N!$A$1="CHE",#REF!+#REF!,IF(N!$A$1="AUR",#REF!+#REF!,IF(N!$A$1="QAT",#REF!+#REF!,IF(N!$A$1="COM",#REF!+#REF!,0))))</f>
        <v>0</v>
      </c>
      <c r="L372" s="5"/>
      <c r="M372" s="5"/>
      <c r="N372" t="e">
        <f>(#REF!)</f>
        <v>#REF!</v>
      </c>
      <c r="O372" t="e">
        <f>(#REF!)</f>
        <v>#REF!</v>
      </c>
      <c r="P372" t="e">
        <f>(#REF!)</f>
        <v>#REF!</v>
      </c>
      <c r="Q372" t="e">
        <f>(#REF!)</f>
        <v>#REF!</v>
      </c>
      <c r="R372" t="e">
        <f>(#REF!)</f>
        <v>#REF!</v>
      </c>
      <c r="S372" t="e">
        <f>(#REF!)</f>
        <v>#REF!</v>
      </c>
      <c r="T372" t="e">
        <f>(#REF!)</f>
        <v>#REF!</v>
      </c>
      <c r="U372" t="e">
        <f>(#REF!)</f>
        <v>#REF!</v>
      </c>
      <c r="V372" t="e">
        <f>(#REF!)</f>
        <v>#REF!</v>
      </c>
    </row>
    <row r="373" spans="1:22">
      <c r="A373" s="7"/>
      <c r="B373" s="5"/>
      <c r="C373" s="5"/>
      <c r="D373" s="5"/>
      <c r="E373" s="6"/>
      <c r="F373" s="43"/>
      <c r="G373" s="19"/>
      <c r="H373" s="21"/>
      <c r="I373" s="5"/>
      <c r="J373" s="5"/>
      <c r="K373" s="6"/>
      <c r="L373" s="5"/>
      <c r="M373" s="5"/>
      <c r="N373" t="e">
        <f>(#REF!)</f>
        <v>#REF!</v>
      </c>
      <c r="O373" t="e">
        <f>(#REF!)</f>
        <v>#REF!</v>
      </c>
      <c r="P373" t="e">
        <f>(#REF!)</f>
        <v>#REF!</v>
      </c>
      <c r="Q373" t="e">
        <f>(#REF!)</f>
        <v>#REF!</v>
      </c>
      <c r="R373" t="e">
        <f>(#REF!)</f>
        <v>#REF!</v>
      </c>
      <c r="S373" t="e">
        <f>(#REF!)</f>
        <v>#REF!</v>
      </c>
      <c r="T373" t="e">
        <f>(#REF!)</f>
        <v>#REF!</v>
      </c>
      <c r="U373" t="e">
        <f>(#REF!)</f>
        <v>#REF!</v>
      </c>
      <c r="V373" t="e">
        <f>(#REF!)</f>
        <v>#REF!</v>
      </c>
    </row>
    <row r="374" spans="1:22" ht="15.75">
      <c r="A374" s="7"/>
      <c r="B374" s="5"/>
      <c r="C374" s="5"/>
      <c r="D374" s="5"/>
      <c r="E374" s="5"/>
      <c r="F374" s="127" t="e">
        <f>ROUND(SUM(F351:F373),0)</f>
        <v>#VALUE!</v>
      </c>
      <c r="G374" s="19"/>
      <c r="H374" s="5"/>
      <c r="I374" s="29">
        <f>SUM(I351:I373)</f>
        <v>2047875</v>
      </c>
      <c r="J374" s="5"/>
      <c r="K374" s="5"/>
      <c r="L374" s="5"/>
      <c r="M374" s="5"/>
      <c r="N374" t="e">
        <f>(#REF!)</f>
        <v>#REF!</v>
      </c>
      <c r="O374" t="e">
        <f>(#REF!)</f>
        <v>#REF!</v>
      </c>
      <c r="P374" t="e">
        <f>(#REF!)</f>
        <v>#REF!</v>
      </c>
      <c r="Q374" t="e">
        <f>(#REF!)</f>
        <v>#REF!</v>
      </c>
      <c r="R374" t="e">
        <f>(#REF!)</f>
        <v>#REF!</v>
      </c>
      <c r="S374" t="e">
        <f>(#REF!)</f>
        <v>#REF!</v>
      </c>
      <c r="T374" t="e">
        <f>(#REF!)</f>
        <v>#REF!</v>
      </c>
      <c r="U374" t="e">
        <f>(#REF!)</f>
        <v>#REF!</v>
      </c>
      <c r="V374" t="e">
        <f>(#REF!)</f>
        <v>#REF!</v>
      </c>
    </row>
    <row r="375" spans="1:22">
      <c r="A375" s="7"/>
      <c r="B375" s="5"/>
      <c r="C375" s="5"/>
      <c r="D375" s="5"/>
      <c r="E375" s="5"/>
      <c r="F375" s="42"/>
      <c r="G375" s="19"/>
      <c r="H375" s="5"/>
      <c r="I375" s="6"/>
      <c r="J375" s="5"/>
      <c r="K375" s="5"/>
      <c r="L375" s="5"/>
      <c r="M375" s="5"/>
      <c r="N375" t="e">
        <f>(#REF!)</f>
        <v>#REF!</v>
      </c>
      <c r="O375" t="e">
        <f>(#REF!)</f>
        <v>#REF!</v>
      </c>
      <c r="P375" t="e">
        <f>(#REF!)</f>
        <v>#REF!</v>
      </c>
      <c r="Q375" t="e">
        <f>(#REF!)</f>
        <v>#REF!</v>
      </c>
      <c r="R375" t="e">
        <f>(#REF!)</f>
        <v>#REF!</v>
      </c>
      <c r="S375" t="e">
        <f>(#REF!)</f>
        <v>#REF!</v>
      </c>
      <c r="T375" t="e">
        <f>(#REF!)</f>
        <v>#REF!</v>
      </c>
      <c r="U375" t="e">
        <f>(#REF!)</f>
        <v>#REF!</v>
      </c>
      <c r="V375" t="e">
        <f>(#REF!)</f>
        <v>#REF!</v>
      </c>
    </row>
    <row r="376" spans="1:22">
      <c r="A376" s="5" t="s">
        <v>250</v>
      </c>
      <c r="B376" s="5"/>
      <c r="C376" s="5"/>
      <c r="D376" s="5"/>
      <c r="E376" s="5"/>
      <c r="F376" s="43"/>
      <c r="G376" s="104"/>
      <c r="H376" s="5"/>
      <c r="I376" s="5"/>
      <c r="J376" s="5"/>
      <c r="K376" s="5"/>
      <c r="L376" s="5"/>
      <c r="M376" s="5"/>
      <c r="N376" t="e">
        <f>(#REF!)</f>
        <v>#REF!</v>
      </c>
      <c r="O376" t="e">
        <f>(#REF!)</f>
        <v>#REF!</v>
      </c>
      <c r="P376" t="e">
        <f>(#REF!)</f>
        <v>#REF!</v>
      </c>
      <c r="Q376" t="e">
        <f>(#REF!)</f>
        <v>#REF!</v>
      </c>
      <c r="R376" t="e">
        <f>(#REF!)</f>
        <v>#REF!</v>
      </c>
      <c r="S376" t="e">
        <f>(#REF!)</f>
        <v>#REF!</v>
      </c>
      <c r="T376" t="e">
        <f>(#REF!)</f>
        <v>#REF!</v>
      </c>
      <c r="U376" t="e">
        <f>(#REF!)</f>
        <v>#REF!</v>
      </c>
      <c r="V376" t="e">
        <f>(#REF!)</f>
        <v>#REF!</v>
      </c>
    </row>
    <row r="377" spans="1:22">
      <c r="A377" s="5" t="s">
        <v>251</v>
      </c>
      <c r="B377" s="5"/>
      <c r="C377" s="5"/>
      <c r="D377" s="5"/>
      <c r="E377" s="5"/>
      <c r="F377" s="43"/>
      <c r="G377" s="104"/>
      <c r="H377" s="5"/>
      <c r="I377" s="5"/>
      <c r="J377" s="5"/>
      <c r="K377" s="5"/>
      <c r="L377" s="5"/>
      <c r="M377" s="5"/>
      <c r="N377" t="e">
        <f>(#REF!)</f>
        <v>#REF!</v>
      </c>
      <c r="O377" t="e">
        <f>(#REF!)</f>
        <v>#REF!</v>
      </c>
      <c r="P377" t="e">
        <f>(#REF!)</f>
        <v>#REF!</v>
      </c>
      <c r="Q377" t="e">
        <f>(#REF!)</f>
        <v>#REF!</v>
      </c>
      <c r="R377" t="e">
        <f>(#REF!)</f>
        <v>#REF!</v>
      </c>
      <c r="S377" t="e">
        <f>(#REF!)</f>
        <v>#REF!</v>
      </c>
      <c r="T377" t="e">
        <f>(#REF!)</f>
        <v>#REF!</v>
      </c>
      <c r="U377" t="e">
        <f>(#REF!)</f>
        <v>#REF!</v>
      </c>
      <c r="V377" t="e">
        <f>(#REF!)</f>
        <v>#REF!</v>
      </c>
    </row>
    <row r="378" spans="1:22" ht="15.75">
      <c r="A378" s="5"/>
      <c r="B378" s="5"/>
      <c r="C378" s="5"/>
      <c r="D378" s="10"/>
      <c r="E378" s="11"/>
      <c r="F378" s="43"/>
      <c r="G378" s="104"/>
      <c r="H378" s="5"/>
      <c r="I378" s="5"/>
      <c r="J378" s="5"/>
      <c r="K378" s="5"/>
      <c r="L378" s="5"/>
      <c r="M378" s="5"/>
      <c r="N378" t="e">
        <f>(#REF!)</f>
        <v>#REF!</v>
      </c>
      <c r="O378" t="e">
        <f>(#REF!)</f>
        <v>#REF!</v>
      </c>
      <c r="P378" t="e">
        <f>(#REF!)</f>
        <v>#REF!</v>
      </c>
      <c r="Q378" t="e">
        <f>(#REF!)</f>
        <v>#REF!</v>
      </c>
      <c r="R378" t="e">
        <f>(#REF!)</f>
        <v>#REF!</v>
      </c>
      <c r="S378" t="e">
        <f>(#REF!)</f>
        <v>#REF!</v>
      </c>
      <c r="T378" t="e">
        <f>(#REF!)</f>
        <v>#REF!</v>
      </c>
      <c r="U378" t="e">
        <f>(#REF!)</f>
        <v>#REF!</v>
      </c>
      <c r="V378" t="e">
        <f>(#REF!)</f>
        <v>#REF!</v>
      </c>
    </row>
    <row r="379" spans="1:22">
      <c r="A379" s="5"/>
      <c r="B379" s="5"/>
      <c r="C379" s="5"/>
      <c r="D379" s="5"/>
      <c r="E379" s="5"/>
      <c r="F379" s="43"/>
      <c r="G379" s="104"/>
      <c r="H379" s="5"/>
      <c r="I379" s="5"/>
      <c r="J379" s="5"/>
      <c r="K379" s="5"/>
      <c r="L379" s="5"/>
      <c r="M379" s="5"/>
      <c r="N379" t="e">
        <f>(#REF!)</f>
        <v>#REF!</v>
      </c>
      <c r="O379" t="e">
        <f>(#REF!)</f>
        <v>#REF!</v>
      </c>
      <c r="P379" t="e">
        <f>(#REF!)</f>
        <v>#REF!</v>
      </c>
      <c r="Q379" t="e">
        <f>(#REF!)</f>
        <v>#REF!</v>
      </c>
      <c r="R379" t="e">
        <f>(#REF!)</f>
        <v>#REF!</v>
      </c>
      <c r="S379" t="e">
        <f>(#REF!)</f>
        <v>#REF!</v>
      </c>
      <c r="T379" t="e">
        <f>(#REF!)</f>
        <v>#REF!</v>
      </c>
      <c r="U379" t="e">
        <f>(#REF!)</f>
        <v>#REF!</v>
      </c>
      <c r="V379" t="e">
        <f>(#REF!)</f>
        <v>#REF!</v>
      </c>
    </row>
    <row r="380" spans="1:22" ht="24">
      <c r="A380" s="129" t="s">
        <v>54</v>
      </c>
      <c r="B380" s="11"/>
      <c r="C380" s="11"/>
      <c r="D380" s="11"/>
      <c r="E380" s="11"/>
      <c r="F380" s="41"/>
      <c r="G380" s="104"/>
      <c r="H380" s="11"/>
      <c r="I380" s="11"/>
      <c r="J380" s="5"/>
      <c r="K380" s="5"/>
      <c r="L380" s="5"/>
      <c r="M380" s="5"/>
      <c r="N380" t="e">
        <f>(#REF!)</f>
        <v>#REF!</v>
      </c>
      <c r="O380" t="e">
        <f>(#REF!)</f>
        <v>#REF!</v>
      </c>
      <c r="P380" t="e">
        <f>(#REF!)</f>
        <v>#REF!</v>
      </c>
      <c r="Q380" t="e">
        <f>(#REF!)</f>
        <v>#REF!</v>
      </c>
      <c r="R380" t="e">
        <f>(#REF!)</f>
        <v>#REF!</v>
      </c>
      <c r="S380" t="e">
        <f>(#REF!)</f>
        <v>#REF!</v>
      </c>
      <c r="T380" t="e">
        <f>(#REF!)</f>
        <v>#REF!</v>
      </c>
      <c r="U380" t="e">
        <f>(#REF!)</f>
        <v>#REF!</v>
      </c>
      <c r="V380" t="e">
        <f>(#REF!)</f>
        <v>#REF!</v>
      </c>
    </row>
    <row r="381" spans="1:22" ht="24">
      <c r="A381" s="113"/>
      <c r="B381" s="11"/>
      <c r="C381" s="11"/>
      <c r="D381" s="11"/>
      <c r="E381" s="11"/>
      <c r="F381" s="41"/>
      <c r="G381" s="104"/>
      <c r="H381" s="11"/>
      <c r="I381" s="11"/>
      <c r="J381" s="5"/>
      <c r="K381" s="5"/>
      <c r="L381" s="5"/>
      <c r="M381" s="5"/>
      <c r="N381" t="e">
        <f>(#REF!)</f>
        <v>#REF!</v>
      </c>
      <c r="O381" t="e">
        <f>(#REF!)</f>
        <v>#REF!</v>
      </c>
      <c r="P381" t="e">
        <f>(#REF!)</f>
        <v>#REF!</v>
      </c>
      <c r="Q381" t="e">
        <f>(#REF!)</f>
        <v>#REF!</v>
      </c>
      <c r="R381" t="e">
        <f>(#REF!)</f>
        <v>#REF!</v>
      </c>
      <c r="S381" t="e">
        <f>(#REF!)</f>
        <v>#REF!</v>
      </c>
      <c r="T381" t="e">
        <f>(#REF!)</f>
        <v>#REF!</v>
      </c>
      <c r="U381" t="e">
        <f>(#REF!)</f>
        <v>#REF!</v>
      </c>
      <c r="V381" t="e">
        <f>(#REF!)</f>
        <v>#REF!</v>
      </c>
    </row>
    <row r="382" spans="1:22">
      <c r="A382" s="5"/>
      <c r="B382" s="5"/>
      <c r="C382" s="5"/>
      <c r="D382" s="5"/>
      <c r="E382" s="5"/>
      <c r="F382" s="43"/>
      <c r="G382" s="104"/>
      <c r="H382" s="5"/>
      <c r="I382" s="5"/>
      <c r="J382" s="5"/>
      <c r="K382" s="5"/>
      <c r="L382" s="5"/>
      <c r="M382" s="5"/>
      <c r="N382" t="e">
        <f>-(#REF!)</f>
        <v>#REF!</v>
      </c>
      <c r="O382" t="e">
        <f>-(#REF!)</f>
        <v>#REF!</v>
      </c>
      <c r="P382" t="e">
        <f>-(#REF!)</f>
        <v>#REF!</v>
      </c>
      <c r="Q382" t="e">
        <f>-(#REF!)</f>
        <v>#REF!</v>
      </c>
      <c r="R382" t="e">
        <f>-(#REF!)</f>
        <v>#REF!</v>
      </c>
      <c r="S382" t="e">
        <f>-(#REF!)</f>
        <v>#REF!</v>
      </c>
      <c r="T382" t="e">
        <f>-(#REF!)</f>
        <v>#REF!</v>
      </c>
      <c r="U382" t="e">
        <f>-(#REF!)</f>
        <v>#REF!</v>
      </c>
      <c r="V382" t="e">
        <f>-(#REF!)</f>
        <v>#REF!</v>
      </c>
    </row>
    <row r="383" spans="1:22" ht="15.75">
      <c r="A383" s="10" t="s">
        <v>439</v>
      </c>
      <c r="B383" s="11"/>
      <c r="C383" s="11"/>
      <c r="D383" s="11"/>
      <c r="E383" s="11"/>
      <c r="F383" s="41"/>
      <c r="G383" s="41"/>
      <c r="H383" s="11"/>
      <c r="I383" s="11"/>
      <c r="J383" s="5"/>
      <c r="K383" s="5"/>
      <c r="L383" s="5"/>
      <c r="M383" s="5"/>
      <c r="N383" t="e">
        <f>-(#REF!)</f>
        <v>#REF!</v>
      </c>
      <c r="O383" t="e">
        <f>-(#REF!)</f>
        <v>#REF!</v>
      </c>
      <c r="P383" t="e">
        <f>-(#REF!)</f>
        <v>#REF!</v>
      </c>
      <c r="Q383" t="e">
        <f>-(#REF!)</f>
        <v>#REF!</v>
      </c>
      <c r="R383" t="e">
        <f>-(#REF!)</f>
        <v>#REF!</v>
      </c>
      <c r="S383" t="e">
        <f>-(#REF!)</f>
        <v>#REF!</v>
      </c>
      <c r="T383" t="e">
        <f>-(#REF!)</f>
        <v>#REF!</v>
      </c>
      <c r="U383" t="e">
        <f>-(#REF!)</f>
        <v>#REF!</v>
      </c>
      <c r="V383" t="e">
        <f>-(#REF!)</f>
        <v>#REF!</v>
      </c>
    </row>
    <row r="384" spans="1:22">
      <c r="A384" s="5"/>
      <c r="B384" s="5"/>
      <c r="C384" s="5"/>
      <c r="D384" s="5"/>
      <c r="E384" s="5"/>
      <c r="F384" s="43"/>
      <c r="G384" s="104"/>
      <c r="H384" s="5"/>
      <c r="I384" s="5"/>
      <c r="J384" s="5"/>
      <c r="K384" s="5"/>
      <c r="L384" s="5"/>
      <c r="M384" s="5"/>
      <c r="N384" t="e">
        <f>-(#REF!)</f>
        <v>#REF!</v>
      </c>
      <c r="O384" t="e">
        <f>-(#REF!)</f>
        <v>#REF!</v>
      </c>
      <c r="P384" t="e">
        <f>-(#REF!)</f>
        <v>#REF!</v>
      </c>
      <c r="Q384" t="e">
        <f>-(#REF!)</f>
        <v>#REF!</v>
      </c>
      <c r="R384" t="e">
        <f>-(#REF!)</f>
        <v>#REF!</v>
      </c>
      <c r="S384" t="e">
        <f>-(#REF!)</f>
        <v>#REF!</v>
      </c>
      <c r="T384" t="e">
        <f>-(#REF!)</f>
        <v>#REF!</v>
      </c>
      <c r="U384" t="e">
        <f>-(#REF!)</f>
        <v>#REF!</v>
      </c>
      <c r="V384" t="e">
        <f>-(#REF!)</f>
        <v>#REF!</v>
      </c>
    </row>
    <row r="385" spans="1:22" ht="15.75">
      <c r="A385" s="6"/>
      <c r="B385" s="6"/>
      <c r="C385" s="6"/>
      <c r="D385" s="6"/>
      <c r="E385" s="125" t="e">
        <f>#REF!</f>
        <v>#REF!</v>
      </c>
      <c r="F385" s="114"/>
      <c r="G385" s="115"/>
      <c r="H385" s="126" t="e">
        <f>#REF!</f>
        <v>#REF!</v>
      </c>
      <c r="I385" s="13"/>
      <c r="J385" s="5"/>
      <c r="K385" s="5"/>
      <c r="L385" s="133"/>
      <c r="M385" s="5"/>
      <c r="N385" t="e">
        <f>-(#REF!)</f>
        <v>#REF!</v>
      </c>
      <c r="O385" t="e">
        <f>-(#REF!)</f>
        <v>#REF!</v>
      </c>
      <c r="P385" t="e">
        <f>-(#REF!)</f>
        <v>#REF!</v>
      </c>
      <c r="Q385" t="e">
        <f>-(#REF!)</f>
        <v>#REF!</v>
      </c>
      <c r="R385" t="e">
        <f>-(#REF!)</f>
        <v>#REF!</v>
      </c>
      <c r="S385" t="e">
        <f>-(#REF!)</f>
        <v>#REF!</v>
      </c>
      <c r="T385" t="e">
        <f>-(#REF!)</f>
        <v>#REF!</v>
      </c>
      <c r="U385" t="e">
        <f>-(#REF!)</f>
        <v>#REF!</v>
      </c>
      <c r="V385" t="e">
        <f>-(#REF!)</f>
        <v>#REF!</v>
      </c>
    </row>
    <row r="386" spans="1:22" ht="15.75">
      <c r="A386" s="5"/>
      <c r="B386" s="5"/>
      <c r="C386" s="5"/>
      <c r="D386" s="5"/>
      <c r="E386" s="101" t="s">
        <v>244</v>
      </c>
      <c r="F386" s="41"/>
      <c r="G386" s="104"/>
      <c r="H386" s="30" t="s">
        <v>244</v>
      </c>
      <c r="I386" s="11"/>
      <c r="J386" s="5"/>
      <c r="K386" s="5"/>
      <c r="L386" s="133" t="s">
        <v>63</v>
      </c>
      <c r="M386" s="5"/>
      <c r="N386" s="28" t="e">
        <f t="shared" ref="N386:V386" si="4">SUM(N372:N385)</f>
        <v>#REF!</v>
      </c>
      <c r="O386" s="28" t="e">
        <f t="shared" si="4"/>
        <v>#REF!</v>
      </c>
      <c r="P386" s="28" t="e">
        <f t="shared" si="4"/>
        <v>#REF!</v>
      </c>
      <c r="Q386" s="28" t="e">
        <f t="shared" si="4"/>
        <v>#REF!</v>
      </c>
      <c r="R386" s="28" t="e">
        <f t="shared" si="4"/>
        <v>#REF!</v>
      </c>
      <c r="S386" s="28" t="e">
        <f t="shared" si="4"/>
        <v>#REF!</v>
      </c>
      <c r="T386" s="28" t="e">
        <f t="shared" si="4"/>
        <v>#REF!</v>
      </c>
      <c r="U386" s="28" t="e">
        <f t="shared" si="4"/>
        <v>#REF!</v>
      </c>
      <c r="V386" s="28" t="e">
        <f t="shared" si="4"/>
        <v>#REF!</v>
      </c>
    </row>
    <row r="387" spans="1:22">
      <c r="A387" s="6"/>
      <c r="B387" s="6"/>
      <c r="C387" s="6"/>
      <c r="D387" s="6"/>
      <c r="E387" s="6"/>
      <c r="F387" s="42"/>
      <c r="G387" s="115"/>
      <c r="H387" s="6"/>
      <c r="I387" s="6"/>
      <c r="J387" s="5"/>
      <c r="K387" s="5"/>
      <c r="L387" s="5"/>
      <c r="M387" s="5"/>
      <c r="N387" s="5"/>
      <c r="O387" s="5"/>
      <c r="P387" s="5"/>
      <c r="Q387" s="5"/>
      <c r="R387" s="5"/>
      <c r="S387" s="5"/>
      <c r="T387" s="5"/>
      <c r="U387" s="5"/>
    </row>
    <row r="388" spans="1:22">
      <c r="A388" s="5"/>
      <c r="B388" s="5"/>
      <c r="C388" s="5"/>
      <c r="D388" s="5"/>
      <c r="E388" s="5"/>
      <c r="F388" s="43"/>
      <c r="G388" s="104"/>
      <c r="H388" s="5"/>
      <c r="I388" s="5"/>
      <c r="J388" s="5"/>
      <c r="K388" s="5"/>
      <c r="L388" s="5"/>
      <c r="M388" s="5"/>
      <c r="N388" s="9" t="s">
        <v>123</v>
      </c>
      <c r="O388" s="9" t="s">
        <v>124</v>
      </c>
      <c r="P388" s="9" t="s">
        <v>125</v>
      </c>
      <c r="Q388" s="9" t="s">
        <v>126</v>
      </c>
      <c r="R388" s="9" t="s">
        <v>127</v>
      </c>
      <c r="S388" s="9" t="s">
        <v>128</v>
      </c>
      <c r="T388" s="9" t="s">
        <v>129</v>
      </c>
      <c r="U388" s="9" t="s">
        <v>130</v>
      </c>
      <c r="V388" s="9" t="s">
        <v>671</v>
      </c>
    </row>
    <row r="389" spans="1:22">
      <c r="A389" s="27" t="s">
        <v>408</v>
      </c>
      <c r="B389" s="5"/>
      <c r="C389" s="5"/>
      <c r="D389" s="5"/>
      <c r="E389" s="5"/>
      <c r="F389" s="43"/>
      <c r="G389" s="104"/>
      <c r="H389" s="5"/>
      <c r="I389" s="5"/>
      <c r="J389" s="5"/>
      <c r="K389" s="5"/>
      <c r="L389" s="5"/>
      <c r="M389" s="5"/>
      <c r="N389" s="9" t="s">
        <v>569</v>
      </c>
      <c r="O389" s="9" t="s">
        <v>570</v>
      </c>
      <c r="P389" s="9" t="s">
        <v>572</v>
      </c>
      <c r="Q389" s="9" t="s">
        <v>573</v>
      </c>
      <c r="R389" s="9" t="s">
        <v>574</v>
      </c>
      <c r="S389" s="9" t="s">
        <v>575</v>
      </c>
      <c r="T389" s="9" t="s">
        <v>576</v>
      </c>
      <c r="U389" s="9" t="s">
        <v>577</v>
      </c>
      <c r="V389" s="9" t="s">
        <v>672</v>
      </c>
    </row>
    <row r="390" spans="1:22">
      <c r="A390" s="7"/>
      <c r="B390" s="5"/>
      <c r="C390" s="5"/>
      <c r="D390" s="5"/>
      <c r="E390" s="5"/>
      <c r="F390" s="43"/>
      <c r="G390" s="104"/>
      <c r="H390" s="5"/>
      <c r="I390" s="5"/>
      <c r="J390" s="5"/>
      <c r="K390" s="5"/>
      <c r="L390" s="5"/>
      <c r="M390" s="5"/>
      <c r="N390" t="e">
        <f>(#REF!)</f>
        <v>#REF!</v>
      </c>
      <c r="O390" t="e">
        <f>(#REF!)</f>
        <v>#REF!</v>
      </c>
      <c r="P390" t="e">
        <f>(#REF!)</f>
        <v>#REF!</v>
      </c>
      <c r="Q390" t="e">
        <f>(#REF!)</f>
        <v>#REF!</v>
      </c>
      <c r="R390" t="e">
        <f>(#REF!)</f>
        <v>#REF!</v>
      </c>
      <c r="S390" t="e">
        <f>(#REF!)</f>
        <v>#REF!</v>
      </c>
      <c r="T390" t="e">
        <f>(#REF!)</f>
        <v>#REF!</v>
      </c>
      <c r="U390" t="e">
        <f>(#REF!)</f>
        <v>#REF!</v>
      </c>
      <c r="V390" t="e">
        <f>(#REF!)</f>
        <v>#REF!</v>
      </c>
    </row>
    <row r="391" spans="1:22">
      <c r="A391" s="7"/>
      <c r="B391" s="5"/>
      <c r="C391" s="5"/>
      <c r="D391" s="5"/>
      <c r="E391" s="5"/>
      <c r="F391" s="43"/>
      <c r="G391" s="104"/>
      <c r="H391" s="5"/>
      <c r="I391" s="5"/>
      <c r="J391" s="5"/>
      <c r="K391" s="5"/>
      <c r="L391" s="5"/>
      <c r="M391" s="5"/>
      <c r="N391" t="e">
        <f>(#REF!)</f>
        <v>#REF!</v>
      </c>
      <c r="O391" t="e">
        <f>(#REF!)</f>
        <v>#REF!</v>
      </c>
      <c r="P391" t="e">
        <f>(#REF!)</f>
        <v>#REF!</v>
      </c>
      <c r="Q391" t="e">
        <f>(#REF!)</f>
        <v>#REF!</v>
      </c>
      <c r="R391" t="e">
        <f>(#REF!)</f>
        <v>#REF!</v>
      </c>
      <c r="S391" t="e">
        <f>(#REF!)</f>
        <v>#REF!</v>
      </c>
      <c r="T391" t="e">
        <f>(#REF!)</f>
        <v>#REF!</v>
      </c>
      <c r="U391" t="e">
        <f>(#REF!)</f>
        <v>#REF!</v>
      </c>
      <c r="V391" t="e">
        <f>(#REF!)</f>
        <v>#REF!</v>
      </c>
    </row>
    <row r="392" spans="1:22">
      <c r="A392" s="7" t="s">
        <v>409</v>
      </c>
      <c r="B392" s="5"/>
      <c r="C392" s="5"/>
      <c r="D392" s="5"/>
      <c r="E392" s="5"/>
      <c r="F392" s="43"/>
      <c r="G392" s="104"/>
      <c r="H392" s="5"/>
      <c r="I392" s="5"/>
      <c r="J392" s="5"/>
      <c r="K392" s="5"/>
      <c r="L392" s="5"/>
      <c r="M392" s="5"/>
      <c r="N392" t="e">
        <f>(#REF!)</f>
        <v>#REF!</v>
      </c>
      <c r="O392" t="e">
        <f>(#REF!)</f>
        <v>#REF!</v>
      </c>
      <c r="P392" t="e">
        <f>(#REF!)</f>
        <v>#REF!</v>
      </c>
      <c r="Q392" t="e">
        <f>(#REF!)</f>
        <v>#REF!</v>
      </c>
      <c r="R392" t="e">
        <f>(#REF!)</f>
        <v>#REF!</v>
      </c>
      <c r="S392" t="e">
        <f>(#REF!)</f>
        <v>#REF!</v>
      </c>
      <c r="T392" t="e">
        <f>(#REF!)</f>
        <v>#REF!</v>
      </c>
      <c r="U392" t="e">
        <f>(#REF!)</f>
        <v>#REF!</v>
      </c>
      <c r="V392" t="e">
        <f>(#REF!)</f>
        <v>#REF!</v>
      </c>
    </row>
    <row r="393" spans="1:22" ht="15.75">
      <c r="A393" s="7" t="s">
        <v>410</v>
      </c>
      <c r="B393" s="5"/>
      <c r="C393" s="5"/>
      <c r="D393" s="5"/>
      <c r="E393" s="5"/>
      <c r="F393" s="57" t="e">
        <f>#VALUE!</f>
        <v>#VALUE!</v>
      </c>
      <c r="G393" s="104"/>
      <c r="H393" s="5"/>
      <c r="I393" s="5">
        <v>44484</v>
      </c>
      <c r="J393" s="5"/>
      <c r="K393" s="57">
        <f>IF(N!$A$1="CHE",#REF!+#REF!,IF(N!$A$1="AUR",#REF!+#REF!,IF(N!$A$1="QAT",#REF!+#REF!,IF(N!$A$1="COM",#REF!+#REF!,0))))</f>
        <v>0</v>
      </c>
      <c r="L393" s="5"/>
      <c r="M393" s="5"/>
      <c r="N393" t="e">
        <f>(#REF!)</f>
        <v>#REF!</v>
      </c>
      <c r="O393" t="e">
        <f>(#REF!)</f>
        <v>#REF!</v>
      </c>
      <c r="P393" t="e">
        <f>(#REF!)</f>
        <v>#REF!</v>
      </c>
      <c r="Q393" t="e">
        <f>(#REF!)</f>
        <v>#REF!</v>
      </c>
      <c r="R393" t="e">
        <f>(#REF!)</f>
        <v>#REF!</v>
      </c>
      <c r="S393" t="e">
        <f>(#REF!)</f>
        <v>#REF!</v>
      </c>
      <c r="T393" t="e">
        <f>(#REF!)</f>
        <v>#REF!</v>
      </c>
      <c r="U393" t="e">
        <f>(#REF!)</f>
        <v>#REF!</v>
      </c>
      <c r="V393" t="e">
        <f>(#REF!)</f>
        <v>#REF!</v>
      </c>
    </row>
    <row r="394" spans="1:22" ht="15.75">
      <c r="A394" s="7"/>
      <c r="B394" s="5"/>
      <c r="C394" s="5"/>
      <c r="D394" s="5"/>
      <c r="E394" s="5"/>
      <c r="F394" s="57"/>
      <c r="G394" s="104"/>
      <c r="H394" s="5"/>
      <c r="I394" s="5"/>
      <c r="J394" s="5"/>
      <c r="K394" s="57"/>
      <c r="L394" s="5"/>
      <c r="M394" s="5"/>
      <c r="N394" t="e">
        <f>(#REF!)</f>
        <v>#REF!</v>
      </c>
      <c r="O394" t="e">
        <f>(#REF!)</f>
        <v>#REF!</v>
      </c>
      <c r="P394" t="e">
        <f>(#REF!)</f>
        <v>#REF!</v>
      </c>
      <c r="Q394" t="e">
        <f>(#REF!)</f>
        <v>#REF!</v>
      </c>
      <c r="R394" t="e">
        <f>(#REF!)</f>
        <v>#REF!</v>
      </c>
      <c r="S394" t="e">
        <f>(#REF!)</f>
        <v>#REF!</v>
      </c>
      <c r="T394" t="e">
        <f>(#REF!)</f>
        <v>#REF!</v>
      </c>
      <c r="U394" t="e">
        <f>(#REF!)</f>
        <v>#REF!</v>
      </c>
      <c r="V394" t="e">
        <f>(#REF!)</f>
        <v>#REF!</v>
      </c>
    </row>
    <row r="395" spans="1:22">
      <c r="A395" s="7"/>
      <c r="B395" s="5"/>
      <c r="C395" s="5"/>
      <c r="D395" s="5"/>
      <c r="E395" s="5"/>
      <c r="F395" s="42"/>
      <c r="G395" s="104"/>
      <c r="H395" s="5"/>
      <c r="I395" s="5"/>
      <c r="J395" s="5"/>
      <c r="K395" s="6"/>
      <c r="L395" s="5"/>
      <c r="M395" s="5"/>
      <c r="N395" t="e">
        <f>(#REF!)</f>
        <v>#REF!</v>
      </c>
      <c r="O395" t="e">
        <f>(#REF!)</f>
        <v>#REF!</v>
      </c>
      <c r="P395" t="e">
        <f>(#REF!)</f>
        <v>#REF!</v>
      </c>
      <c r="Q395" t="e">
        <f>(#REF!)</f>
        <v>#REF!</v>
      </c>
      <c r="R395" t="e">
        <f>(#REF!)</f>
        <v>#REF!</v>
      </c>
      <c r="S395" t="e">
        <f>(#REF!)</f>
        <v>#REF!</v>
      </c>
      <c r="T395" t="e">
        <f>(#REF!)</f>
        <v>#REF!</v>
      </c>
      <c r="U395" t="e">
        <f>(#REF!)</f>
        <v>#REF!</v>
      </c>
      <c r="V395" t="e">
        <f>(#REF!)</f>
        <v>#REF!</v>
      </c>
    </row>
    <row r="396" spans="1:22">
      <c r="A396" s="7" t="s">
        <v>411</v>
      </c>
      <c r="B396" s="5"/>
      <c r="C396" s="5"/>
      <c r="D396" s="5"/>
      <c r="E396" s="5"/>
      <c r="F396" s="43"/>
      <c r="G396" s="104"/>
      <c r="H396" s="5"/>
      <c r="I396" s="5"/>
      <c r="J396" s="5"/>
      <c r="K396" s="5"/>
      <c r="L396" s="5"/>
      <c r="M396" s="5"/>
      <c r="N396" t="e">
        <f>-(#REF!)</f>
        <v>#REF!</v>
      </c>
      <c r="O396" t="e">
        <f>-(#REF!)</f>
        <v>#REF!</v>
      </c>
      <c r="P396" t="e">
        <f>-(#REF!)</f>
        <v>#REF!</v>
      </c>
      <c r="Q396" t="e">
        <f>-(#REF!)</f>
        <v>#REF!</v>
      </c>
      <c r="R396" t="e">
        <f>-(#REF!)</f>
        <v>#REF!</v>
      </c>
      <c r="S396" t="e">
        <f>-(#REF!)</f>
        <v>#REF!</v>
      </c>
      <c r="T396" t="e">
        <f>-(#REF!)</f>
        <v>#REF!</v>
      </c>
      <c r="U396" t="e">
        <f>-(#REF!)</f>
        <v>#REF!</v>
      </c>
      <c r="V396" t="e">
        <f>-(#REF!)</f>
        <v>#REF!</v>
      </c>
    </row>
    <row r="397" spans="1:22" ht="15.75">
      <c r="A397" s="7" t="s">
        <v>51</v>
      </c>
      <c r="B397" s="5"/>
      <c r="C397" s="5"/>
      <c r="D397" s="47" t="e">
        <f>#VALUE!</f>
        <v>#VALUE!</v>
      </c>
      <c r="E397" s="5"/>
      <c r="F397" s="43"/>
      <c r="G397" s="5">
        <v>148813</v>
      </c>
      <c r="H397" s="5"/>
      <c r="I397" s="5"/>
      <c r="J397" s="5"/>
      <c r="K397" s="57">
        <f>IF(N!$A$1="CHE",#REF!+#REF!,IF(N!$A$1="AUR",#REF!+#REF!,IF(N!$A$1="QAT",#REF!+#REF!,IF(N!$A$1="COM",#REF!+#REF!,0))))</f>
        <v>0</v>
      </c>
      <c r="L397" s="5"/>
      <c r="M397" s="5"/>
      <c r="N397" t="e">
        <f>-(#REF!)</f>
        <v>#REF!</v>
      </c>
      <c r="O397" t="e">
        <f>-(#REF!)</f>
        <v>#REF!</v>
      </c>
      <c r="P397" t="e">
        <f>-(#REF!)</f>
        <v>#REF!</v>
      </c>
      <c r="Q397" t="e">
        <f>-(#REF!)</f>
        <v>#REF!</v>
      </c>
      <c r="R397" t="e">
        <f>-(#REF!)</f>
        <v>#REF!</v>
      </c>
      <c r="S397" t="e">
        <f>-(#REF!)</f>
        <v>#REF!</v>
      </c>
      <c r="T397" t="e">
        <f>-(#REF!)</f>
        <v>#REF!</v>
      </c>
      <c r="U397" t="e">
        <f>-(#REF!)</f>
        <v>#REF!</v>
      </c>
      <c r="V397" t="e">
        <f>-(#REF!)</f>
        <v>#REF!</v>
      </c>
    </row>
    <row r="398" spans="1:22" ht="15.75">
      <c r="A398" s="7" t="s">
        <v>52</v>
      </c>
      <c r="B398" s="5"/>
      <c r="C398" s="5"/>
      <c r="D398" s="48" t="e">
        <f>#VALUE!</f>
        <v>#VALUE!</v>
      </c>
      <c r="E398" s="5" t="e">
        <f>SUM(D397:D398)</f>
        <v>#VALUE!</v>
      </c>
      <c r="F398" s="43"/>
      <c r="G398" s="5">
        <v>570</v>
      </c>
      <c r="H398" s="5">
        <f>SUM(G397:G398)</f>
        <v>149383</v>
      </c>
      <c r="I398" s="5"/>
      <c r="J398" s="5"/>
      <c r="K398" s="127">
        <f>IF(N!$A$1="CHE",#REF!+#REF!,IF(N!$A$1="AUR",#REF!+#REF!,IF(N!$A$1="QAT",#REF!+#REF!,IF(N!$A$1="COM",#REF!+#REF!,0))))</f>
        <v>0</v>
      </c>
      <c r="L398" s="27" t="s">
        <v>73</v>
      </c>
      <c r="M398" s="5"/>
      <c r="N398" s="28" t="e">
        <f t="shared" ref="N398:V398" si="5">SUM(N390:N397)</f>
        <v>#REF!</v>
      </c>
      <c r="O398" s="28" t="e">
        <f t="shared" si="5"/>
        <v>#REF!</v>
      </c>
      <c r="P398" s="28" t="e">
        <f t="shared" si="5"/>
        <v>#REF!</v>
      </c>
      <c r="Q398" s="28" t="e">
        <f t="shared" si="5"/>
        <v>#REF!</v>
      </c>
      <c r="R398" s="28" t="e">
        <f t="shared" si="5"/>
        <v>#REF!</v>
      </c>
      <c r="S398" s="28" t="e">
        <f t="shared" si="5"/>
        <v>#REF!</v>
      </c>
      <c r="T398" s="28" t="e">
        <f t="shared" si="5"/>
        <v>#REF!</v>
      </c>
      <c r="U398" s="28" t="e">
        <f t="shared" si="5"/>
        <v>#REF!</v>
      </c>
      <c r="V398" s="28" t="e">
        <f t="shared" si="5"/>
        <v>#REF!</v>
      </c>
    </row>
    <row r="399" spans="1:22" ht="15.75">
      <c r="A399" s="7" t="s">
        <v>719</v>
      </c>
      <c r="B399" s="5"/>
      <c r="C399" s="5"/>
      <c r="D399" s="48" t="e">
        <f>#VALUE!</f>
        <v>#VALUE!</v>
      </c>
      <c r="E399" s="5"/>
      <c r="F399" s="43"/>
      <c r="G399" s="21">
        <v>22200</v>
      </c>
      <c r="H399" s="5"/>
      <c r="I399" s="5"/>
      <c r="J399" s="5"/>
      <c r="K399" s="127">
        <f>IF(N!$A$1="CHE",#REF!+#REF!-#REF!-#REF!,IF(N!$A$1="AUR",#REF!+#REF!-#REF!-#REF!,IF(N!$A$1="QAT",#REF!+#REF!-#REF!-#REF!,IF(N!$A$1="COM",#REF!+#REF!-#REF!-#REF!,0))))</f>
        <v>0</v>
      </c>
      <c r="L399" s="5"/>
      <c r="M399" s="5"/>
      <c r="N399" s="5"/>
      <c r="O399" s="5"/>
      <c r="P399" s="5"/>
      <c r="Q399" s="5"/>
      <c r="R399" s="5"/>
      <c r="S399" s="5"/>
      <c r="T399" s="5"/>
      <c r="U399" s="5"/>
    </row>
    <row r="400" spans="1:22">
      <c r="A400" s="7" t="s">
        <v>720</v>
      </c>
      <c r="B400" s="5"/>
      <c r="C400" s="5"/>
      <c r="D400" s="6">
        <f>IF(OR(N!$A$1="HO",N!$A$1="COM"),ROUND((#REF!)/1000,0),0)</f>
        <v>0</v>
      </c>
      <c r="E400" s="5" t="e">
        <f>ROUND(SUM(D399:D400),0)</f>
        <v>#VALUE!</v>
      </c>
      <c r="F400" s="43" t="e">
        <f>ROUND(+E398-E400,0)</f>
        <v>#VALUE!</v>
      </c>
      <c r="G400" s="5">
        <v>33</v>
      </c>
      <c r="H400" s="5">
        <f>SUM(G399:G400)</f>
        <v>22233</v>
      </c>
      <c r="I400" s="47">
        <f>ROUND(+H398-H400,0)</f>
        <v>127150</v>
      </c>
      <c r="J400" s="5"/>
      <c r="K400" s="6"/>
      <c r="L400" s="5"/>
      <c r="M400" s="5"/>
      <c r="N400" s="9" t="s">
        <v>123</v>
      </c>
      <c r="O400" s="9" t="s">
        <v>124</v>
      </c>
      <c r="P400" s="9" t="s">
        <v>125</v>
      </c>
      <c r="Q400" s="9" t="s">
        <v>126</v>
      </c>
      <c r="R400" s="9" t="s">
        <v>127</v>
      </c>
      <c r="S400" s="9" t="s">
        <v>128</v>
      </c>
      <c r="T400" s="9" t="s">
        <v>129</v>
      </c>
      <c r="U400" s="9" t="s">
        <v>130</v>
      </c>
      <c r="V400" s="9" t="s">
        <v>671</v>
      </c>
    </row>
    <row r="401" spans="1:22">
      <c r="A401" s="7"/>
      <c r="B401" s="5"/>
      <c r="C401" s="5"/>
      <c r="D401" s="21"/>
      <c r="E401" s="6"/>
      <c r="F401" s="43"/>
      <c r="G401" s="134"/>
      <c r="H401" s="21"/>
      <c r="I401" s="5"/>
      <c r="J401" s="5"/>
      <c r="K401" s="5"/>
      <c r="L401" s="5"/>
      <c r="M401" s="5"/>
      <c r="N401" s="9" t="s">
        <v>569</v>
      </c>
      <c r="O401" s="9" t="s">
        <v>570</v>
      </c>
      <c r="P401" s="9" t="s">
        <v>572</v>
      </c>
      <c r="Q401" s="9" t="s">
        <v>573</v>
      </c>
      <c r="R401" s="9" t="s">
        <v>574</v>
      </c>
      <c r="S401" s="9" t="s">
        <v>575</v>
      </c>
      <c r="T401" s="9" t="s">
        <v>576</v>
      </c>
      <c r="U401" s="9" t="s">
        <v>577</v>
      </c>
      <c r="V401" s="9" t="s">
        <v>672</v>
      </c>
    </row>
    <row r="402" spans="1:22">
      <c r="A402" s="7"/>
      <c r="B402" s="5"/>
      <c r="C402" s="5"/>
      <c r="D402" s="5"/>
      <c r="E402" s="5"/>
      <c r="F402" s="43"/>
      <c r="G402" s="104"/>
      <c r="H402" s="5"/>
      <c r="I402" s="5"/>
      <c r="J402" s="5"/>
      <c r="K402" s="5"/>
      <c r="L402" s="5"/>
      <c r="M402" s="5"/>
      <c r="N402" t="e">
        <f>(#REF!)</f>
        <v>#REF!</v>
      </c>
      <c r="O402" t="e">
        <f>(#REF!)</f>
        <v>#REF!</v>
      </c>
      <c r="P402" t="e">
        <f>(#REF!)</f>
        <v>#REF!</v>
      </c>
      <c r="Q402" t="e">
        <f>(#REF!)</f>
        <v>#REF!</v>
      </c>
      <c r="R402" t="e">
        <f>(#REF!)</f>
        <v>#REF!</v>
      </c>
      <c r="S402" t="e">
        <f>(#REF!)</f>
        <v>#REF!</v>
      </c>
      <c r="T402" t="e">
        <f>(#REF!)</f>
        <v>#REF!</v>
      </c>
      <c r="U402" t="e">
        <f>(#REF!)</f>
        <v>#REF!</v>
      </c>
      <c r="V402" t="e">
        <f>(#REF!)</f>
        <v>#REF!</v>
      </c>
    </row>
    <row r="403" spans="1:22" ht="15.75">
      <c r="A403" s="7" t="s">
        <v>721</v>
      </c>
      <c r="B403" s="5"/>
      <c r="C403" s="5"/>
      <c r="D403" s="5"/>
      <c r="E403" s="5"/>
      <c r="F403" s="43" t="e">
        <f>#VALUE!</f>
        <v>#VALUE!</v>
      </c>
      <c r="G403" s="104"/>
      <c r="H403" s="5"/>
      <c r="I403" s="5">
        <v>47484</v>
      </c>
      <c r="J403" s="5" t="s">
        <v>169</v>
      </c>
      <c r="K403" s="57">
        <f>IF(N!$A$1="CHE",#REF!+#REF!,IF(N!$A$1="AUR",#REF!+#REF!,IF(N!$A$1="QAT",#REF!+#REF!,IF(N!$A$1="COM",#REF!+#REF!,0))))</f>
        <v>0</v>
      </c>
      <c r="L403" s="5"/>
      <c r="M403" s="5"/>
      <c r="N403" t="e">
        <f>(#REF!)</f>
        <v>#REF!</v>
      </c>
      <c r="O403" t="e">
        <f>(#REF!)</f>
        <v>#REF!</v>
      </c>
      <c r="P403" t="e">
        <f>(#REF!)</f>
        <v>#REF!</v>
      </c>
      <c r="Q403" t="e">
        <f>(#REF!)</f>
        <v>#REF!</v>
      </c>
      <c r="R403" t="e">
        <f>(#REF!)</f>
        <v>#REF!</v>
      </c>
      <c r="S403" t="e">
        <f>(#REF!)</f>
        <v>#REF!</v>
      </c>
      <c r="T403" t="e">
        <f>(#REF!)</f>
        <v>#REF!</v>
      </c>
      <c r="U403" t="e">
        <f>(#REF!)</f>
        <v>#REF!</v>
      </c>
      <c r="V403" t="e">
        <f>(#REF!)</f>
        <v>#REF!</v>
      </c>
    </row>
    <row r="404" spans="1:22">
      <c r="A404" s="7" t="s">
        <v>722</v>
      </c>
      <c r="B404" s="5"/>
      <c r="C404" s="5"/>
      <c r="D404" s="5"/>
      <c r="E404" s="5"/>
      <c r="F404" s="43" t="e">
        <f>#VALUE!</f>
        <v>#VALUE!</v>
      </c>
      <c r="G404" s="104"/>
      <c r="H404" s="5"/>
      <c r="I404" s="5">
        <v>3512</v>
      </c>
      <c r="J404" s="5"/>
      <c r="K404" s="6"/>
      <c r="L404" s="5"/>
      <c r="M404" s="5"/>
      <c r="N404" t="e">
        <f>(#REF!)</f>
        <v>#REF!</v>
      </c>
      <c r="O404" t="e">
        <f>(#REF!)</f>
        <v>#REF!</v>
      </c>
      <c r="P404" t="e">
        <f>(#REF!)</f>
        <v>#REF!</v>
      </c>
      <c r="Q404" t="e">
        <f>(#REF!)</f>
        <v>#REF!</v>
      </c>
      <c r="R404" t="e">
        <f>(#REF!)</f>
        <v>#REF!</v>
      </c>
      <c r="S404" t="e">
        <f>(#REF!)</f>
        <v>#REF!</v>
      </c>
      <c r="T404" t="e">
        <f>(#REF!)</f>
        <v>#REF!</v>
      </c>
      <c r="U404" t="e">
        <f>(#REF!)</f>
        <v>#REF!</v>
      </c>
      <c r="V404" t="e">
        <f>(#REF!)</f>
        <v>#REF!</v>
      </c>
    </row>
    <row r="405" spans="1:22">
      <c r="A405" s="7" t="s">
        <v>701</v>
      </c>
      <c r="B405" s="5"/>
      <c r="C405" s="5"/>
      <c r="D405" s="5"/>
      <c r="E405" s="5"/>
      <c r="F405" s="43" t="e">
        <f>#VALUE!</f>
        <v>#VALUE!</v>
      </c>
      <c r="G405" s="104"/>
      <c r="H405" s="5"/>
      <c r="I405" s="5">
        <v>63733</v>
      </c>
      <c r="J405" s="5"/>
      <c r="K405" s="5"/>
      <c r="L405" s="5"/>
      <c r="M405" s="5"/>
      <c r="N405" t="e">
        <f>(#REF!)</f>
        <v>#REF!</v>
      </c>
      <c r="O405" t="e">
        <f>(#REF!)</f>
        <v>#REF!</v>
      </c>
      <c r="P405" t="e">
        <f>(#REF!)</f>
        <v>#REF!</v>
      </c>
      <c r="Q405" t="e">
        <f>(#REF!)</f>
        <v>#REF!</v>
      </c>
      <c r="R405" t="e">
        <f>(#REF!)</f>
        <v>#REF!</v>
      </c>
      <c r="S405" t="e">
        <f>(#REF!)</f>
        <v>#REF!</v>
      </c>
      <c r="T405" t="e">
        <f>(#REF!)</f>
        <v>#REF!</v>
      </c>
      <c r="U405" t="e">
        <f>(#REF!)</f>
        <v>#REF!</v>
      </c>
      <c r="V405" t="e">
        <f>(#REF!)</f>
        <v>#REF!</v>
      </c>
    </row>
    <row r="406" spans="1:22">
      <c r="A406" s="7" t="s">
        <v>28</v>
      </c>
      <c r="B406" s="5"/>
      <c r="C406" s="5"/>
      <c r="D406" s="5"/>
      <c r="E406" s="5"/>
      <c r="F406" s="43" t="e">
        <f>#VALUE!</f>
        <v>#VALUE!</v>
      </c>
      <c r="G406" s="104"/>
      <c r="H406" s="5"/>
      <c r="I406" s="5">
        <v>754</v>
      </c>
      <c r="J406" s="5"/>
      <c r="K406" s="5"/>
      <c r="L406" s="5"/>
      <c r="M406" s="5"/>
      <c r="N406" t="e">
        <f>(#REF!)</f>
        <v>#REF!</v>
      </c>
      <c r="O406" t="e">
        <f>(#REF!)</f>
        <v>#REF!</v>
      </c>
      <c r="P406" t="e">
        <f>(#REF!)</f>
        <v>#REF!</v>
      </c>
      <c r="Q406" t="e">
        <f>(#REF!)</f>
        <v>#REF!</v>
      </c>
      <c r="R406" t="e">
        <f>(#REF!)</f>
        <v>#REF!</v>
      </c>
      <c r="S406" t="e">
        <f>(#REF!)</f>
        <v>#REF!</v>
      </c>
      <c r="T406" t="e">
        <f>(#REF!)</f>
        <v>#REF!</v>
      </c>
      <c r="U406" t="e">
        <f>(#REF!)</f>
        <v>#REF!</v>
      </c>
      <c r="V406" t="e">
        <f>(#REF!)</f>
        <v>#REF!</v>
      </c>
    </row>
    <row r="407" spans="1:22">
      <c r="A407" s="5"/>
      <c r="B407" s="5"/>
      <c r="C407" s="5"/>
      <c r="D407" s="5"/>
      <c r="E407" s="5"/>
      <c r="F407" s="43"/>
      <c r="G407" s="104"/>
      <c r="H407" s="5"/>
      <c r="I407" s="5"/>
      <c r="J407" s="5"/>
      <c r="K407" s="5"/>
      <c r="L407" s="5"/>
      <c r="M407" s="5"/>
      <c r="N407" t="e">
        <f>(#REF!)</f>
        <v>#REF!</v>
      </c>
      <c r="O407" t="e">
        <f>(#REF!)</f>
        <v>#REF!</v>
      </c>
      <c r="P407" t="e">
        <f>(#REF!)</f>
        <v>#REF!</v>
      </c>
      <c r="Q407" t="e">
        <f>(#REF!)</f>
        <v>#REF!</v>
      </c>
      <c r="R407" t="e">
        <f>(#REF!)</f>
        <v>#REF!</v>
      </c>
      <c r="S407" t="e">
        <f>(#REF!)</f>
        <v>#REF!</v>
      </c>
      <c r="T407" t="e">
        <f>(#REF!)</f>
        <v>#REF!</v>
      </c>
      <c r="U407" t="e">
        <f>(#REF!)</f>
        <v>#REF!</v>
      </c>
      <c r="V407" t="e">
        <f>(#REF!)</f>
        <v>#REF!</v>
      </c>
    </row>
    <row r="408" spans="1:22" ht="15.75">
      <c r="A408" s="5"/>
      <c r="B408" s="5"/>
      <c r="C408" s="5"/>
      <c r="D408" s="5"/>
      <c r="E408" s="5"/>
      <c r="F408" s="127" t="e">
        <f>ROUND(SUM(F393:F407),0)</f>
        <v>#VALUE!</v>
      </c>
      <c r="G408" s="19"/>
      <c r="H408" s="5"/>
      <c r="I408" s="29">
        <f>SUM(I393:I407)</f>
        <v>287117</v>
      </c>
      <c r="J408" s="5"/>
      <c r="K408" s="5"/>
      <c r="L408" s="5"/>
      <c r="M408" s="5"/>
      <c r="N408" t="e">
        <f>(#REF!)</f>
        <v>#REF!</v>
      </c>
      <c r="O408" t="e">
        <f>(#REF!)</f>
        <v>#REF!</v>
      </c>
      <c r="P408" t="e">
        <f>(#REF!)</f>
        <v>#REF!</v>
      </c>
      <c r="Q408" t="e">
        <f>(#REF!)</f>
        <v>#REF!</v>
      </c>
      <c r="R408" t="e">
        <f>(#REF!)</f>
        <v>#REF!</v>
      </c>
      <c r="S408" t="e">
        <f>(#REF!)</f>
        <v>#REF!</v>
      </c>
      <c r="T408" t="e">
        <f>(#REF!)</f>
        <v>#REF!</v>
      </c>
      <c r="U408" t="e">
        <f>(#REF!)</f>
        <v>#REF!</v>
      </c>
      <c r="V408" t="e">
        <f>(#REF!)</f>
        <v>#REF!</v>
      </c>
    </row>
    <row r="409" spans="1:22">
      <c r="A409" s="5"/>
      <c r="B409" s="5"/>
      <c r="C409" s="5"/>
      <c r="D409" s="5"/>
      <c r="E409" s="5"/>
      <c r="F409" s="42"/>
      <c r="G409" s="19"/>
      <c r="H409" s="5"/>
      <c r="I409" s="6"/>
      <c r="J409" s="5"/>
      <c r="K409" s="5"/>
      <c r="L409" s="5"/>
      <c r="M409" s="5"/>
      <c r="N409" t="e">
        <f>(#REF!)</f>
        <v>#REF!</v>
      </c>
      <c r="O409" t="e">
        <f>(#REF!)</f>
        <v>#REF!</v>
      </c>
      <c r="P409" t="e">
        <f>(#REF!)</f>
        <v>#REF!</v>
      </c>
      <c r="Q409" t="e">
        <f>(#REF!)</f>
        <v>#REF!</v>
      </c>
      <c r="R409" t="e">
        <f>(#REF!)</f>
        <v>#REF!</v>
      </c>
      <c r="S409" t="e">
        <f>(#REF!)</f>
        <v>#REF!</v>
      </c>
      <c r="T409" t="e">
        <f>(#REF!)</f>
        <v>#REF!</v>
      </c>
      <c r="U409" t="e">
        <f>(#REF!)</f>
        <v>#REF!</v>
      </c>
      <c r="V409" t="e">
        <f>(#REF!)</f>
        <v>#REF!</v>
      </c>
    </row>
    <row r="410" spans="1:22">
      <c r="A410" s="27" t="s">
        <v>29</v>
      </c>
      <c r="B410" s="5"/>
      <c r="C410" s="5"/>
      <c r="D410" s="5"/>
      <c r="E410" s="5"/>
      <c r="F410" s="43"/>
      <c r="G410" s="19"/>
      <c r="H410" s="5"/>
      <c r="I410" s="5"/>
      <c r="J410" s="5"/>
      <c r="K410" s="5"/>
      <c r="L410" s="5"/>
      <c r="M410" s="5"/>
      <c r="N410" t="e">
        <f>(#REF!)</f>
        <v>#REF!</v>
      </c>
      <c r="O410" t="e">
        <f>(#REF!)</f>
        <v>#REF!</v>
      </c>
      <c r="P410" t="e">
        <f>(#REF!)</f>
        <v>#REF!</v>
      </c>
      <c r="Q410" t="e">
        <f>(#REF!)</f>
        <v>#REF!</v>
      </c>
      <c r="R410" t="e">
        <f>(#REF!)</f>
        <v>#REF!</v>
      </c>
      <c r="S410" t="e">
        <f>(#REF!)</f>
        <v>#REF!</v>
      </c>
      <c r="T410" t="e">
        <f>(#REF!)</f>
        <v>#REF!</v>
      </c>
      <c r="U410" t="e">
        <f>(#REF!)</f>
        <v>#REF!</v>
      </c>
      <c r="V410" t="e">
        <f>(#REF!)</f>
        <v>#REF!</v>
      </c>
    </row>
    <row r="411" spans="1:22" ht="15.75">
      <c r="A411" s="7" t="s">
        <v>30</v>
      </c>
      <c r="B411" s="5"/>
      <c r="C411" s="5"/>
      <c r="D411" s="5"/>
      <c r="E411" s="5"/>
      <c r="F411" s="43" t="e">
        <f>#VALUE!</f>
        <v>#VALUE!</v>
      </c>
      <c r="G411" s="104"/>
      <c r="H411" s="5"/>
      <c r="I411" s="5">
        <v>5421</v>
      </c>
      <c r="J411" s="5"/>
      <c r="K411" s="57">
        <f>IF(N!$A$1="CHE",#REF!+#REF!,IF(N!$A$1="AUR",#REF!+#REF!,IF(N!$A$1="QAT",#REF!+#REF!,IF(N!$A$1="COM",#REF!+#REF!,0))))</f>
        <v>0</v>
      </c>
      <c r="L411" s="5"/>
      <c r="M411" s="5"/>
      <c r="N411" t="e">
        <f>(#REF!)</f>
        <v>#REF!</v>
      </c>
      <c r="O411" t="e">
        <f>(#REF!)</f>
        <v>#REF!</v>
      </c>
      <c r="P411" t="e">
        <f>(#REF!)</f>
        <v>#REF!</v>
      </c>
      <c r="Q411" t="e">
        <f>(#REF!)</f>
        <v>#REF!</v>
      </c>
      <c r="R411" t="e">
        <f>(#REF!)</f>
        <v>#REF!</v>
      </c>
      <c r="S411" t="e">
        <f>(#REF!)</f>
        <v>#REF!</v>
      </c>
      <c r="T411" t="e">
        <f>(#REF!)</f>
        <v>#REF!</v>
      </c>
      <c r="U411" t="e">
        <f>(#REF!)</f>
        <v>#REF!</v>
      </c>
      <c r="V411" t="e">
        <f>(#REF!)</f>
        <v>#REF!</v>
      </c>
    </row>
    <row r="412" spans="1:22">
      <c r="A412" s="7" t="s">
        <v>252</v>
      </c>
      <c r="B412" s="5"/>
      <c r="C412" s="5"/>
      <c r="D412" s="5"/>
      <c r="E412" s="5"/>
      <c r="F412" s="43" t="e">
        <f>IF((AND(#REF!,AA343))=0," ",ROUND((#REF!+AA343)/1000,0))</f>
        <v>#REF!</v>
      </c>
      <c r="G412" s="104"/>
      <c r="H412" s="5"/>
      <c r="I412" s="5"/>
      <c r="J412" s="5"/>
      <c r="K412" s="6"/>
      <c r="L412" s="5"/>
      <c r="M412" s="5"/>
      <c r="N412" t="e">
        <f>(#REF!)</f>
        <v>#REF!</v>
      </c>
      <c r="O412" t="e">
        <f>(#REF!)</f>
        <v>#REF!</v>
      </c>
      <c r="P412" t="e">
        <f>(#REF!)</f>
        <v>#REF!</v>
      </c>
      <c r="Q412" t="e">
        <f>(#REF!)</f>
        <v>#REF!</v>
      </c>
      <c r="R412" t="e">
        <f>(#REF!)</f>
        <v>#REF!</v>
      </c>
      <c r="S412" t="e">
        <f>(#REF!)</f>
        <v>#REF!</v>
      </c>
      <c r="T412" t="e">
        <f>(#REF!)</f>
        <v>#REF!</v>
      </c>
      <c r="U412" t="e">
        <f>(#REF!)</f>
        <v>#REF!</v>
      </c>
      <c r="V412" t="e">
        <f>(#REF!)</f>
        <v>#REF!</v>
      </c>
    </row>
    <row r="413" spans="1:22">
      <c r="A413" s="7" t="s">
        <v>588</v>
      </c>
      <c r="B413" s="5"/>
      <c r="C413" s="5"/>
      <c r="D413" s="5"/>
      <c r="E413" s="5"/>
      <c r="F413" s="43"/>
      <c r="G413" s="104"/>
      <c r="H413" s="5"/>
      <c r="I413" s="5"/>
      <c r="J413" s="5"/>
      <c r="K413" s="5"/>
      <c r="L413" s="27"/>
      <c r="M413" s="5"/>
      <c r="N413" t="e">
        <f>(#REF!)</f>
        <v>#REF!</v>
      </c>
      <c r="O413" t="e">
        <f>(#REF!)</f>
        <v>#REF!</v>
      </c>
      <c r="P413" t="e">
        <f>(#REF!)</f>
        <v>#REF!</v>
      </c>
      <c r="Q413" t="e">
        <f>(#REF!)</f>
        <v>#REF!</v>
      </c>
      <c r="R413" t="e">
        <f>(#REF!)</f>
        <v>#REF!</v>
      </c>
      <c r="S413" t="e">
        <f>(#REF!)</f>
        <v>#REF!</v>
      </c>
      <c r="T413" t="e">
        <f>(#REF!)</f>
        <v>#REF!</v>
      </c>
      <c r="U413" t="e">
        <f>(#REF!)</f>
        <v>#REF!</v>
      </c>
      <c r="V413" t="e">
        <f>(#REF!)</f>
        <v>#REF!</v>
      </c>
    </row>
    <row r="414" spans="1:22" ht="15.75">
      <c r="A414" s="7" t="s">
        <v>31</v>
      </c>
      <c r="B414" s="5"/>
      <c r="C414" s="5"/>
      <c r="D414" s="5"/>
      <c r="E414" s="5"/>
      <c r="F414" s="43" t="e">
        <f>#VALUE!</f>
        <v>#VALUE!</v>
      </c>
      <c r="G414" s="104"/>
      <c r="H414" s="5"/>
      <c r="I414" s="5">
        <v>17485</v>
      </c>
      <c r="J414" s="5"/>
      <c r="K414" s="57">
        <f>IF(N!$A$1="CHE",#REF!+#REF!,IF(N!$A$1="AUR",#REF!+#REF!,IF(N!$A$1="QAT",#REF!+#REF!,IF(N!$A$1="COM",#REF!+#REF!,0))))</f>
        <v>0</v>
      </c>
      <c r="L414" s="5"/>
      <c r="M414" s="5"/>
      <c r="N414" t="e">
        <f>-(#REF!)</f>
        <v>#REF!</v>
      </c>
      <c r="O414" t="e">
        <f>-(#REF!)</f>
        <v>#REF!</v>
      </c>
      <c r="P414" t="e">
        <f>-(#REF!)</f>
        <v>#REF!</v>
      </c>
      <c r="Q414" t="e">
        <f>-(#REF!)</f>
        <v>#REF!</v>
      </c>
      <c r="R414" t="e">
        <f>-(#REF!)</f>
        <v>#REF!</v>
      </c>
      <c r="S414" t="e">
        <f>-(#REF!)</f>
        <v>#REF!</v>
      </c>
      <c r="T414" t="e">
        <f>-(#REF!)</f>
        <v>#REF!</v>
      </c>
      <c r="U414" t="e">
        <f>-(#REF!)</f>
        <v>#REF!</v>
      </c>
      <c r="V414" t="e">
        <f>-(#REF!)</f>
        <v>#REF!</v>
      </c>
    </row>
    <row r="415" spans="1:22" ht="15.75">
      <c r="A415" s="7" t="s">
        <v>32</v>
      </c>
      <c r="B415" s="5"/>
      <c r="C415" s="5"/>
      <c r="D415" s="5"/>
      <c r="E415" s="5"/>
      <c r="F415" s="43" t="e">
        <f>#VALUE!</f>
        <v>#VALUE!</v>
      </c>
      <c r="G415" s="104"/>
      <c r="H415" s="5"/>
      <c r="I415" s="5">
        <v>9213</v>
      </c>
      <c r="J415" s="5"/>
      <c r="K415" s="6"/>
      <c r="L415" s="27" t="s">
        <v>696</v>
      </c>
      <c r="M415" s="5"/>
      <c r="N415" s="28" t="e">
        <f t="shared" ref="N415:V415" si="6">SUM(N402:N414)</f>
        <v>#REF!</v>
      </c>
      <c r="O415" s="28" t="e">
        <f t="shared" si="6"/>
        <v>#REF!</v>
      </c>
      <c r="P415" s="28" t="e">
        <f t="shared" si="6"/>
        <v>#REF!</v>
      </c>
      <c r="Q415" s="28" t="e">
        <f t="shared" si="6"/>
        <v>#REF!</v>
      </c>
      <c r="R415" s="28" t="e">
        <f t="shared" si="6"/>
        <v>#REF!</v>
      </c>
      <c r="S415" s="28" t="e">
        <f t="shared" si="6"/>
        <v>#REF!</v>
      </c>
      <c r="T415" s="28" t="e">
        <f t="shared" si="6"/>
        <v>#REF!</v>
      </c>
      <c r="U415" s="28" t="e">
        <f t="shared" si="6"/>
        <v>#REF!</v>
      </c>
      <c r="V415" s="28" t="e">
        <f t="shared" si="6"/>
        <v>#REF!</v>
      </c>
    </row>
    <row r="416" spans="1:22" ht="15.75">
      <c r="A416" s="7" t="s">
        <v>33</v>
      </c>
      <c r="B416" s="5"/>
      <c r="C416" s="5"/>
      <c r="D416" s="5"/>
      <c r="E416" s="5"/>
      <c r="F416" s="43" t="e">
        <f>#VALUE!</f>
        <v>#VALUE!</v>
      </c>
      <c r="G416" s="104"/>
      <c r="H416" s="5"/>
      <c r="I416" s="5">
        <v>7360</v>
      </c>
      <c r="J416" s="5"/>
      <c r="K416" s="57">
        <f>IF(N!$A$1="CHE",#REF!+#REF!,IF(N!$A$1="AUR",#REF!+#REF!,IF(N!$A$1="QAT",#REF!+#REF!,IF(N!$A$1="COM",#REF!+#REF!,0))))</f>
        <v>0</v>
      </c>
      <c r="L416" s="5"/>
      <c r="M416" s="5"/>
      <c r="N416" s="5"/>
      <c r="O416" s="5"/>
      <c r="P416" s="5"/>
      <c r="Q416" s="5"/>
      <c r="R416" s="5"/>
      <c r="S416" s="5"/>
      <c r="T416" s="5"/>
      <c r="U416" s="5"/>
    </row>
    <row r="417" spans="1:22" ht="15.75">
      <c r="A417" s="7" t="s">
        <v>349</v>
      </c>
      <c r="B417" s="5"/>
      <c r="C417" s="5"/>
      <c r="D417" s="5"/>
      <c r="E417" s="5"/>
      <c r="F417" s="43" t="e">
        <f>#VALUE!</f>
        <v>#VALUE!</v>
      </c>
      <c r="G417" s="104"/>
      <c r="H417" s="5"/>
      <c r="I417" s="5">
        <v>5077</v>
      </c>
      <c r="J417" s="5"/>
      <c r="K417" s="127">
        <f>IF(N!$A$1="CHE",#REF!+#REF!,IF(N!$A$1="AUR",#REF!+#REF!,IF(N!$A$1="QAT",#REF!+#REF!,IF(N!$A$1="COM",#REF!+#REF!,0))))</f>
        <v>0</v>
      </c>
      <c r="L417" s="5"/>
      <c r="M417" s="5"/>
      <c r="N417" s="9" t="s">
        <v>123</v>
      </c>
      <c r="O417" s="9" t="s">
        <v>124</v>
      </c>
      <c r="P417" s="9" t="s">
        <v>125</v>
      </c>
      <c r="Q417" s="9" t="s">
        <v>126</v>
      </c>
      <c r="R417" s="9" t="s">
        <v>127</v>
      </c>
      <c r="S417" s="9" t="s">
        <v>128</v>
      </c>
      <c r="T417" s="9" t="s">
        <v>129</v>
      </c>
      <c r="U417" s="9" t="s">
        <v>130</v>
      </c>
      <c r="V417" s="9" t="s">
        <v>671</v>
      </c>
    </row>
    <row r="418" spans="1:22" ht="15.75">
      <c r="A418" s="7" t="s">
        <v>350</v>
      </c>
      <c r="B418" s="5"/>
      <c r="C418" s="5"/>
      <c r="D418" s="5"/>
      <c r="E418" s="5"/>
      <c r="F418" s="43" t="e">
        <f>#VALUE!</f>
        <v>#VALUE!</v>
      </c>
      <c r="G418" s="104"/>
      <c r="H418" s="5"/>
      <c r="I418" s="5">
        <v>136</v>
      </c>
      <c r="J418" s="5"/>
      <c r="K418" s="127">
        <f>IF(N!$A$1="CHE",#REF!+#REF!,IF(N!$A$1="AUR",#REF!+#REF!,IF(N!$A$1="QAT",#REF!+#REF!,IF(N!$A$1="COM",#REF!+#REF!,0))))</f>
        <v>0</v>
      </c>
      <c r="L418" s="5"/>
      <c r="M418" s="5"/>
      <c r="N418" s="9" t="s">
        <v>569</v>
      </c>
      <c r="O418" s="9" t="s">
        <v>570</v>
      </c>
      <c r="P418" s="9" t="s">
        <v>572</v>
      </c>
      <c r="Q418" s="9" t="s">
        <v>573</v>
      </c>
      <c r="R418" s="9" t="s">
        <v>574</v>
      </c>
      <c r="S418" s="9" t="s">
        <v>575</v>
      </c>
      <c r="T418" s="9" t="s">
        <v>576</v>
      </c>
      <c r="U418" s="9" t="s">
        <v>577</v>
      </c>
      <c r="V418" s="9" t="s">
        <v>672</v>
      </c>
    </row>
    <row r="419" spans="1:22">
      <c r="A419" s="7"/>
      <c r="B419" s="5"/>
      <c r="C419" s="5"/>
      <c r="D419" s="5"/>
      <c r="E419" s="5"/>
      <c r="F419" s="43"/>
      <c r="G419" s="104"/>
      <c r="H419" s="5"/>
      <c r="I419" s="5"/>
      <c r="J419" s="5"/>
      <c r="K419" s="6"/>
      <c r="L419" s="5"/>
      <c r="M419" s="5"/>
      <c r="N419" t="e">
        <f>(#REF!)</f>
        <v>#REF!</v>
      </c>
      <c r="O419" t="e">
        <f>(#REF!)</f>
        <v>#REF!</v>
      </c>
      <c r="P419" t="e">
        <f>(#REF!)</f>
        <v>#REF!</v>
      </c>
      <c r="Q419" t="e">
        <f>(#REF!)</f>
        <v>#REF!</v>
      </c>
      <c r="R419" t="e">
        <f>(#REF!)</f>
        <v>#REF!</v>
      </c>
      <c r="S419" t="e">
        <f>(#REF!)</f>
        <v>#REF!</v>
      </c>
      <c r="T419" t="e">
        <f>(#REF!)</f>
        <v>#REF!</v>
      </c>
      <c r="U419" t="e">
        <f>(#REF!)</f>
        <v>#REF!</v>
      </c>
      <c r="V419" t="e">
        <f>(#REF!)</f>
        <v>#REF!</v>
      </c>
    </row>
    <row r="420" spans="1:22">
      <c r="A420" s="7" t="s">
        <v>352</v>
      </c>
      <c r="B420" s="5"/>
      <c r="C420" s="5"/>
      <c r="D420" s="5"/>
      <c r="E420" s="5"/>
      <c r="F420" s="43"/>
      <c r="G420" s="104"/>
      <c r="H420" s="5"/>
      <c r="I420" s="5"/>
      <c r="J420" s="5"/>
      <c r="K420" s="5"/>
      <c r="L420" s="5"/>
      <c r="M420" s="5"/>
      <c r="N420" t="e">
        <f>(#REF!)</f>
        <v>#REF!</v>
      </c>
      <c r="O420" t="e">
        <f>(#REF!)</f>
        <v>#REF!</v>
      </c>
      <c r="P420" t="e">
        <f>(#REF!)</f>
        <v>#REF!</v>
      </c>
      <c r="Q420" t="e">
        <f>(#REF!)</f>
        <v>#REF!</v>
      </c>
      <c r="R420" t="e">
        <f>(#REF!)</f>
        <v>#REF!</v>
      </c>
      <c r="S420" t="e">
        <f>(#REF!)</f>
        <v>#REF!</v>
      </c>
      <c r="T420" t="e">
        <f>(#REF!)</f>
        <v>#REF!</v>
      </c>
      <c r="U420" t="e">
        <f>(#REF!)</f>
        <v>#REF!</v>
      </c>
      <c r="V420" t="e">
        <f>(#REF!)</f>
        <v>#REF!</v>
      </c>
    </row>
    <row r="421" spans="1:22">
      <c r="A421" s="7" t="s">
        <v>353</v>
      </c>
      <c r="B421" s="5"/>
      <c r="C421" s="5"/>
      <c r="D421" s="5"/>
      <c r="E421" s="5">
        <f>IF(OR(N!$A$1="HO",N!$A$1="COM"),ROUND((#REF!)/1000,0),0)</f>
        <v>0</v>
      </c>
      <c r="F421" s="43"/>
      <c r="G421" s="104"/>
      <c r="H421" s="5">
        <v>160</v>
      </c>
      <c r="I421" s="5"/>
      <c r="J421" s="5"/>
      <c r="K421" s="5"/>
      <c r="L421" s="5"/>
      <c r="M421" s="5"/>
      <c r="N421" t="e">
        <f>(#REF!)</f>
        <v>#REF!</v>
      </c>
      <c r="O421" t="e">
        <f>(#REF!)</f>
        <v>#REF!</v>
      </c>
      <c r="P421" t="e">
        <f>(#REF!)</f>
        <v>#REF!</v>
      </c>
      <c r="Q421" t="e">
        <f>(#REF!)</f>
        <v>#REF!</v>
      </c>
      <c r="R421" t="e">
        <f>(#REF!)</f>
        <v>#REF!</v>
      </c>
      <c r="S421" t="e">
        <f>(#REF!)</f>
        <v>#REF!</v>
      </c>
      <c r="T421" t="e">
        <f>(#REF!)</f>
        <v>#REF!</v>
      </c>
      <c r="U421" t="e">
        <f>(#REF!)</f>
        <v>#REF!</v>
      </c>
      <c r="V421" t="e">
        <f>(#REF!)</f>
        <v>#REF!</v>
      </c>
    </row>
    <row r="422" spans="1:22">
      <c r="A422" s="7" t="s">
        <v>354</v>
      </c>
      <c r="B422" s="5"/>
      <c r="C422" s="5"/>
      <c r="D422" s="5"/>
      <c r="E422" s="21">
        <f>IF(OR(N!$A$1="HO",N!$A$1="COM"),ROUND((#REF!)/1000,0),0)</f>
        <v>0</v>
      </c>
      <c r="F422" s="43"/>
      <c r="G422" s="104"/>
      <c r="H422" s="5">
        <v>40</v>
      </c>
      <c r="I422" s="5"/>
      <c r="J422" s="5"/>
      <c r="K422" s="5"/>
      <c r="L422" s="5"/>
      <c r="M422" s="5"/>
      <c r="N422" t="e">
        <f>(#REF!)</f>
        <v>#REF!</v>
      </c>
      <c r="O422" t="e">
        <f>(#REF!)</f>
        <v>#REF!</v>
      </c>
      <c r="P422" t="e">
        <f>(#REF!)</f>
        <v>#REF!</v>
      </c>
      <c r="Q422" t="e">
        <f>(#REF!)</f>
        <v>#REF!</v>
      </c>
      <c r="R422" t="e">
        <f>(#REF!)</f>
        <v>#REF!</v>
      </c>
      <c r="S422" t="e">
        <f>(#REF!)</f>
        <v>#REF!</v>
      </c>
      <c r="T422" t="e">
        <f>(#REF!)</f>
        <v>#REF!</v>
      </c>
      <c r="U422" t="e">
        <f>(#REF!)</f>
        <v>#REF!</v>
      </c>
      <c r="V422" t="e">
        <f>(#REF!)</f>
        <v>#REF!</v>
      </c>
    </row>
    <row r="423" spans="1:22" ht="15.75">
      <c r="A423" s="7" t="s">
        <v>589</v>
      </c>
      <c r="B423" s="5"/>
      <c r="C423" s="5"/>
      <c r="D423" s="5"/>
      <c r="E423" s="21">
        <f>IF(OR(N!$A$1="HO",N!$A$1="COM"),ROUND((#REF!)/1000,0),0)</f>
        <v>0</v>
      </c>
      <c r="F423" s="43"/>
      <c r="G423" s="104"/>
      <c r="H423" s="5">
        <v>30</v>
      </c>
      <c r="I423" s="5"/>
      <c r="J423" s="5"/>
      <c r="K423" s="5"/>
      <c r="L423" s="7" t="s">
        <v>676</v>
      </c>
      <c r="M423" s="5"/>
      <c r="N423" s="28" t="e">
        <f t="shared" ref="N423:V423" si="7">SUM(N419:N422)</f>
        <v>#REF!</v>
      </c>
      <c r="O423" s="28" t="e">
        <f t="shared" si="7"/>
        <v>#REF!</v>
      </c>
      <c r="P423" s="28" t="e">
        <f t="shared" si="7"/>
        <v>#REF!</v>
      </c>
      <c r="Q423" s="28" t="e">
        <f t="shared" si="7"/>
        <v>#REF!</v>
      </c>
      <c r="R423" s="28" t="e">
        <f t="shared" si="7"/>
        <v>#REF!</v>
      </c>
      <c r="S423" s="28" t="e">
        <f t="shared" si="7"/>
        <v>#REF!</v>
      </c>
      <c r="T423" s="28" t="e">
        <f t="shared" si="7"/>
        <v>#REF!</v>
      </c>
      <c r="U423" s="28" t="e">
        <f t="shared" si="7"/>
        <v>#REF!</v>
      </c>
      <c r="V423" s="28" t="e">
        <f t="shared" si="7"/>
        <v>#REF!</v>
      </c>
    </row>
    <row r="424" spans="1:22" ht="15.75">
      <c r="A424" s="7" t="s">
        <v>27</v>
      </c>
      <c r="B424" s="5"/>
      <c r="C424" s="5"/>
      <c r="D424" s="5"/>
      <c r="E424" s="21">
        <f>IF(OR(N!$A$1="HO",N!$A$1="COM"),ROUND((#REF!)/1000,0),0)</f>
        <v>0</v>
      </c>
      <c r="F424" s="43" t="e">
        <f>#VALUE!</f>
        <v>#VALUE!</v>
      </c>
      <c r="G424" s="104"/>
      <c r="H424" s="5">
        <v>10</v>
      </c>
      <c r="I424" s="5">
        <f>SUM(H421:H424)</f>
        <v>240</v>
      </c>
      <c r="J424" s="5"/>
      <c r="K424" s="57">
        <f>IF(N!$A$1="CHE",#REF!+#REF!,IF(N!$A$1="AUR",#REF!+#REF!,IF(N!$A$1="QAT",#REF!+#REF!,IF(N!$A$1="COM",#REF!+#REF!,0))))</f>
        <v>0</v>
      </c>
      <c r="L424" s="5"/>
      <c r="M424" s="5"/>
      <c r="N424" s="5"/>
      <c r="O424" s="5"/>
      <c r="P424" s="5"/>
      <c r="Q424" s="5"/>
      <c r="R424" s="5"/>
      <c r="S424" s="5"/>
      <c r="T424" s="5"/>
      <c r="U424" s="5"/>
    </row>
    <row r="425" spans="1:22">
      <c r="A425" s="7"/>
      <c r="B425" s="5"/>
      <c r="C425" s="5"/>
      <c r="D425" s="5"/>
      <c r="E425" s="21"/>
      <c r="F425" s="5"/>
      <c r="G425" s="19"/>
      <c r="H425" s="21"/>
      <c r="I425" s="5"/>
      <c r="J425" s="5"/>
      <c r="K425" s="6"/>
      <c r="L425" s="5"/>
      <c r="M425" s="5"/>
      <c r="N425" s="9" t="s">
        <v>123</v>
      </c>
      <c r="O425" s="9" t="s">
        <v>124</v>
      </c>
      <c r="P425" s="9" t="s">
        <v>125</v>
      </c>
      <c r="Q425" s="9" t="s">
        <v>126</v>
      </c>
      <c r="R425" s="9" t="s">
        <v>127</v>
      </c>
      <c r="S425" s="9" t="s">
        <v>128</v>
      </c>
      <c r="T425" s="9" t="s">
        <v>129</v>
      </c>
      <c r="U425" s="9" t="s">
        <v>130</v>
      </c>
      <c r="V425" s="9" t="s">
        <v>671</v>
      </c>
    </row>
    <row r="426" spans="1:22" ht="15.75">
      <c r="A426" s="7" t="s">
        <v>42</v>
      </c>
      <c r="B426" s="5"/>
      <c r="C426" s="5"/>
      <c r="D426" s="5"/>
      <c r="E426" s="5"/>
      <c r="F426" s="43" t="e">
        <f>#VALUE!</f>
        <v>#VALUE!</v>
      </c>
      <c r="G426" s="104"/>
      <c r="H426" s="5"/>
      <c r="I426" s="5">
        <v>327</v>
      </c>
      <c r="J426" s="5"/>
      <c r="K426" s="57">
        <f>IF(N!$A$1="CHE",#REF!+#REF!,IF(N!$A$1="AUR",#REF!+#REF!,IF(N!$A$1="QAT",#REF!+#REF!,IF(N!$A$1="COM",#REF!+#REF!,0))))</f>
        <v>0</v>
      </c>
      <c r="L426" s="5"/>
      <c r="M426" s="5"/>
      <c r="N426" s="9" t="s">
        <v>569</v>
      </c>
      <c r="O426" s="9" t="s">
        <v>570</v>
      </c>
      <c r="P426" s="9" t="s">
        <v>572</v>
      </c>
      <c r="Q426" s="9" t="s">
        <v>573</v>
      </c>
      <c r="R426" s="9" t="s">
        <v>574</v>
      </c>
      <c r="S426" s="9" t="s">
        <v>575</v>
      </c>
      <c r="T426" s="9" t="s">
        <v>576</v>
      </c>
      <c r="U426" s="9" t="s">
        <v>577</v>
      </c>
      <c r="V426" s="9" t="s">
        <v>672</v>
      </c>
    </row>
    <row r="427" spans="1:22" ht="15.75">
      <c r="A427" s="7" t="s">
        <v>43</v>
      </c>
      <c r="B427" s="5"/>
      <c r="C427" s="5"/>
      <c r="D427" s="5"/>
      <c r="E427" s="5"/>
      <c r="F427" s="43" t="e">
        <f>#VALUE!</f>
        <v>#VALUE!</v>
      </c>
      <c r="G427" s="104"/>
      <c r="H427" s="5"/>
      <c r="I427" s="5">
        <v>4493</v>
      </c>
      <c r="J427" s="5"/>
      <c r="K427" s="127">
        <f>IF(N!$A$1="CHE",#REF!+#REF!,IF(N!$A$1="AUR",#REF!+#REF!,IF(N!$A$1="QAT",#REF!+#REF!,IF(N!$A$1="COM",#REF!+#REF!,0))))</f>
        <v>0</v>
      </c>
      <c r="L427" s="5"/>
      <c r="M427" s="5"/>
      <c r="N427" t="e">
        <f>(#REF!)</f>
        <v>#REF!</v>
      </c>
      <c r="O427" t="e">
        <f>(#REF!)</f>
        <v>#REF!</v>
      </c>
      <c r="P427" t="e">
        <f>(#REF!)</f>
        <v>#REF!</v>
      </c>
      <c r="Q427" t="e">
        <f>(#REF!)</f>
        <v>#REF!</v>
      </c>
      <c r="R427" t="e">
        <f>(#REF!)</f>
        <v>#REF!</v>
      </c>
      <c r="S427" t="e">
        <f>(#REF!)</f>
        <v>#REF!</v>
      </c>
      <c r="T427" t="e">
        <f>(#REF!)</f>
        <v>#REF!</v>
      </c>
      <c r="U427" t="e">
        <f>(#REF!)</f>
        <v>#REF!</v>
      </c>
      <c r="V427" t="e">
        <f>(#REF!)</f>
        <v>#REF!</v>
      </c>
    </row>
    <row r="428" spans="1:22" ht="15.75">
      <c r="A428" s="7" t="s">
        <v>44</v>
      </c>
      <c r="B428" s="5"/>
      <c r="C428" s="5"/>
      <c r="D428" s="5"/>
      <c r="E428" s="5"/>
      <c r="F428" s="43" t="e">
        <f>#VALUE!</f>
        <v>#VALUE!</v>
      </c>
      <c r="G428" s="104"/>
      <c r="H428" s="5"/>
      <c r="I428" s="5">
        <v>11588</v>
      </c>
      <c r="J428" s="5"/>
      <c r="K428" s="127">
        <f>IF(N!$A$1="CHE",#REF!+#REF!,IF(N!$A$1="AUR",#REF!+#REF!,IF(N!$A$1="QAT",#REF!+#REF!,IF(N!$A$1="COM",#REF!+#REF!,0))))</f>
        <v>0</v>
      </c>
      <c r="L428" s="5"/>
      <c r="M428" s="5"/>
      <c r="N428" t="e">
        <f>(#REF!)</f>
        <v>#REF!</v>
      </c>
      <c r="O428" t="e">
        <f>(#REF!)</f>
        <v>#REF!</v>
      </c>
      <c r="P428" t="e">
        <f>(#REF!)</f>
        <v>#REF!</v>
      </c>
      <c r="Q428" t="e">
        <f>(#REF!)</f>
        <v>#REF!</v>
      </c>
      <c r="R428" t="e">
        <f>(#REF!)</f>
        <v>#REF!</v>
      </c>
      <c r="S428" t="e">
        <f>(#REF!)</f>
        <v>#REF!</v>
      </c>
      <c r="T428" t="e">
        <f>(#REF!)</f>
        <v>#REF!</v>
      </c>
      <c r="U428" t="e">
        <f>(#REF!)</f>
        <v>#REF!</v>
      </c>
      <c r="V428" t="e">
        <f>(#REF!)</f>
        <v>#REF!</v>
      </c>
    </row>
    <row r="429" spans="1:22" ht="15.75">
      <c r="A429" s="7" t="s">
        <v>45</v>
      </c>
      <c r="B429" s="5"/>
      <c r="C429" s="5"/>
      <c r="D429" s="5"/>
      <c r="E429" s="5"/>
      <c r="F429" s="43" t="e">
        <f>#VALUE!</f>
        <v>#VALUE!</v>
      </c>
      <c r="G429" s="104"/>
      <c r="H429" s="5"/>
      <c r="I429" s="5">
        <v>13538</v>
      </c>
      <c r="J429" s="5"/>
      <c r="K429" s="127">
        <f>IF(N!$A$1="CHE",#REF!+#REF!,IF(N!$A$1="AUR",#REF!+#REF!,IF(N!$A$1="QAT",#REF!+#REF!,IF(N!$A$1="COM",#REF!+#REF!,0))))</f>
        <v>0</v>
      </c>
      <c r="L429" s="5"/>
      <c r="M429" s="5"/>
      <c r="N429" t="e">
        <f>(#REF!)</f>
        <v>#REF!</v>
      </c>
      <c r="O429" t="e">
        <f>(#REF!)</f>
        <v>#REF!</v>
      </c>
      <c r="P429" t="e">
        <f>(#REF!)</f>
        <v>#REF!</v>
      </c>
      <c r="Q429" t="e">
        <f>(#REF!)</f>
        <v>#REF!</v>
      </c>
      <c r="R429" t="e">
        <f>(#REF!)</f>
        <v>#REF!</v>
      </c>
      <c r="S429" t="e">
        <f>(#REF!)</f>
        <v>#REF!</v>
      </c>
      <c r="T429" t="e">
        <f>(#REF!)</f>
        <v>#REF!</v>
      </c>
      <c r="U429" t="e">
        <f>(#REF!)</f>
        <v>#REF!</v>
      </c>
      <c r="V429" t="e">
        <f>(#REF!)</f>
        <v>#REF!</v>
      </c>
    </row>
    <row r="430" spans="1:22">
      <c r="A430" s="7"/>
      <c r="B430" s="5"/>
      <c r="C430" s="5"/>
      <c r="D430" s="5"/>
      <c r="E430" s="5"/>
      <c r="F430" s="43"/>
      <c r="G430" s="104"/>
      <c r="H430" s="5"/>
      <c r="I430" s="5"/>
      <c r="J430" s="5"/>
      <c r="K430" s="6"/>
      <c r="L430" s="5"/>
      <c r="M430" s="5"/>
      <c r="N430" t="e">
        <f>(#REF!)</f>
        <v>#REF!</v>
      </c>
      <c r="O430" t="e">
        <f>(#REF!)</f>
        <v>#REF!</v>
      </c>
      <c r="P430" t="e">
        <f>(#REF!)</f>
        <v>#REF!</v>
      </c>
      <c r="Q430" t="e">
        <f>(#REF!)</f>
        <v>#REF!</v>
      </c>
      <c r="R430" t="e">
        <f>(#REF!)</f>
        <v>#REF!</v>
      </c>
      <c r="S430" t="e">
        <f>(#REF!)</f>
        <v>#REF!</v>
      </c>
      <c r="T430" t="e">
        <f>(#REF!)</f>
        <v>#REF!</v>
      </c>
      <c r="U430" t="e">
        <f>(#REF!)</f>
        <v>#REF!</v>
      </c>
      <c r="V430" t="e">
        <f>(#REF!)</f>
        <v>#REF!</v>
      </c>
    </row>
    <row r="431" spans="1:22" ht="15.75">
      <c r="A431" s="7"/>
      <c r="B431" s="5"/>
      <c r="C431" s="5"/>
      <c r="D431" s="5"/>
      <c r="E431" s="5"/>
      <c r="F431" s="127" t="e">
        <f>ROUND(SUM(F411:F430),0)</f>
        <v>#VALUE!</v>
      </c>
      <c r="G431" s="19"/>
      <c r="H431" s="5"/>
      <c r="I431" s="135">
        <f>ROUND(SUM(I411:I430),0)</f>
        <v>74878</v>
      </c>
      <c r="J431" s="5"/>
      <c r="K431" s="5"/>
      <c r="L431" s="5"/>
      <c r="M431" s="5"/>
      <c r="N431" s="28" t="e">
        <f t="shared" ref="N431:V431" si="8">SUM(N427:N430)</f>
        <v>#REF!</v>
      </c>
      <c r="O431" s="28" t="e">
        <f t="shared" si="8"/>
        <v>#REF!</v>
      </c>
      <c r="P431" s="28" t="e">
        <f t="shared" si="8"/>
        <v>#REF!</v>
      </c>
      <c r="Q431" s="28" t="e">
        <f t="shared" si="8"/>
        <v>#REF!</v>
      </c>
      <c r="R431" s="28" t="e">
        <f t="shared" si="8"/>
        <v>#REF!</v>
      </c>
      <c r="S431" s="28" t="e">
        <f t="shared" si="8"/>
        <v>#REF!</v>
      </c>
      <c r="T431" s="28" t="e">
        <f t="shared" si="8"/>
        <v>#REF!</v>
      </c>
      <c r="U431" s="28" t="e">
        <f t="shared" si="8"/>
        <v>#REF!</v>
      </c>
      <c r="V431" s="28" t="e">
        <f t="shared" si="8"/>
        <v>#REF!</v>
      </c>
    </row>
    <row r="432" spans="1:22" ht="15.75">
      <c r="A432" s="7" t="s">
        <v>677</v>
      </c>
      <c r="B432" s="5"/>
      <c r="C432" s="5"/>
      <c r="D432" s="5"/>
      <c r="E432" s="5"/>
      <c r="F432" s="127"/>
      <c r="G432" s="19"/>
      <c r="H432" s="5"/>
      <c r="I432" s="29"/>
      <c r="J432" s="5"/>
      <c r="K432" s="5"/>
      <c r="L432" s="5"/>
      <c r="M432" s="5"/>
      <c r="N432" s="5"/>
      <c r="O432" s="5"/>
      <c r="P432" s="5"/>
      <c r="Q432" s="5"/>
      <c r="R432" s="5"/>
      <c r="S432" s="5"/>
      <c r="T432" s="5"/>
      <c r="U432" s="5"/>
    </row>
    <row r="433" spans="1:22">
      <c r="A433" s="7" t="s">
        <v>678</v>
      </c>
      <c r="B433" s="5"/>
      <c r="C433" s="5"/>
      <c r="D433" s="5"/>
      <c r="E433" s="5"/>
      <c r="F433" s="43"/>
      <c r="G433" s="19"/>
      <c r="H433" s="5"/>
      <c r="I433" s="5"/>
      <c r="J433" s="5"/>
      <c r="K433" s="5" t="s">
        <v>295</v>
      </c>
      <c r="L433" s="5"/>
      <c r="M433" s="5"/>
      <c r="N433" s="9" t="s">
        <v>123</v>
      </c>
      <c r="O433" s="9" t="s">
        <v>124</v>
      </c>
      <c r="P433" s="9" t="s">
        <v>125</v>
      </c>
      <c r="Q433" s="9" t="s">
        <v>126</v>
      </c>
      <c r="R433" s="9" t="s">
        <v>127</v>
      </c>
      <c r="S433" s="9" t="s">
        <v>128</v>
      </c>
      <c r="T433" s="9" t="s">
        <v>129</v>
      </c>
      <c r="U433" s="9" t="s">
        <v>130</v>
      </c>
      <c r="V433" s="9" t="s">
        <v>671</v>
      </c>
    </row>
    <row r="434" spans="1:22">
      <c r="A434" s="7"/>
      <c r="B434" s="5"/>
      <c r="C434" s="5"/>
      <c r="D434" s="5"/>
      <c r="E434" s="5"/>
      <c r="F434" s="43"/>
      <c r="G434" s="19"/>
      <c r="H434" s="5"/>
      <c r="I434" s="5"/>
      <c r="J434" s="5"/>
      <c r="K434" s="5"/>
      <c r="L434" s="5"/>
      <c r="M434" s="5"/>
      <c r="N434" s="9" t="s">
        <v>569</v>
      </c>
      <c r="O434" s="9" t="s">
        <v>570</v>
      </c>
      <c r="P434" s="9" t="s">
        <v>572</v>
      </c>
      <c r="Q434" s="9" t="s">
        <v>573</v>
      </c>
      <c r="R434" s="9" t="s">
        <v>574</v>
      </c>
      <c r="S434" s="9" t="s">
        <v>575</v>
      </c>
      <c r="T434" s="9" t="s">
        <v>576</v>
      </c>
      <c r="U434" s="9" t="s">
        <v>577</v>
      </c>
      <c r="V434" s="9" t="s">
        <v>672</v>
      </c>
    </row>
    <row r="435" spans="1:22" ht="15.75">
      <c r="A435" s="7"/>
      <c r="B435" s="5"/>
      <c r="C435" s="5"/>
      <c r="D435" s="10"/>
      <c r="E435" s="11"/>
      <c r="F435" s="43"/>
      <c r="G435" s="19"/>
      <c r="H435" s="5"/>
      <c r="I435" s="5"/>
      <c r="J435" s="5"/>
      <c r="K435" s="5"/>
      <c r="L435" s="5"/>
      <c r="M435" s="5"/>
      <c r="N435" t="e">
        <f>(#REF!)</f>
        <v>#REF!</v>
      </c>
      <c r="O435" t="e">
        <f>(#REF!)</f>
        <v>#REF!</v>
      </c>
      <c r="P435" t="e">
        <f>(#REF!)</f>
        <v>#REF!</v>
      </c>
      <c r="Q435" t="e">
        <f>(#REF!)</f>
        <v>#REF!</v>
      </c>
      <c r="R435" t="e">
        <f>(#REF!)</f>
        <v>#REF!</v>
      </c>
      <c r="S435" t="e">
        <f>(#REF!)</f>
        <v>#REF!</v>
      </c>
      <c r="T435" t="e">
        <f>(#REF!)</f>
        <v>#REF!</v>
      </c>
      <c r="U435" t="e">
        <f>(#REF!)</f>
        <v>#REF!</v>
      </c>
      <c r="V435" t="e">
        <f>(#REF!)</f>
        <v>#REF!</v>
      </c>
    </row>
    <row r="436" spans="1:22" ht="18">
      <c r="A436" s="7"/>
      <c r="B436" s="5"/>
      <c r="C436" s="5"/>
      <c r="D436" s="5"/>
      <c r="E436" s="5"/>
      <c r="F436" s="43"/>
      <c r="G436" s="104"/>
      <c r="H436" s="34"/>
      <c r="I436" s="5"/>
      <c r="J436" s="5"/>
      <c r="K436" s="5"/>
      <c r="L436" s="7"/>
      <c r="M436" s="5"/>
      <c r="N436" t="e">
        <f>(#REF!)</f>
        <v>#REF!</v>
      </c>
      <c r="O436" t="e">
        <f>(#REF!)</f>
        <v>#REF!</v>
      </c>
      <c r="P436" t="e">
        <f>(#REF!)</f>
        <v>#REF!</v>
      </c>
      <c r="Q436" t="e">
        <f>(#REF!)</f>
        <v>#REF!</v>
      </c>
      <c r="R436" t="e">
        <f>(#REF!)</f>
        <v>#REF!</v>
      </c>
      <c r="S436" t="e">
        <f>(#REF!)</f>
        <v>#REF!</v>
      </c>
      <c r="T436" t="e">
        <f>(#REF!)</f>
        <v>#REF!</v>
      </c>
      <c r="U436" t="e">
        <f>(#REF!)</f>
        <v>#REF!</v>
      </c>
      <c r="V436" t="e">
        <f>(#REF!)</f>
        <v>#REF!</v>
      </c>
    </row>
    <row r="437" spans="1:22" ht="24">
      <c r="A437" s="129" t="s">
        <v>54</v>
      </c>
      <c r="B437" s="11"/>
      <c r="C437" s="11"/>
      <c r="D437" s="11"/>
      <c r="E437" s="11"/>
      <c r="F437" s="41"/>
      <c r="G437" s="104"/>
      <c r="H437" s="11"/>
      <c r="I437" s="11"/>
      <c r="J437" s="5"/>
      <c r="K437" s="5"/>
      <c r="L437" s="5"/>
      <c r="M437" s="5"/>
      <c r="N437" t="e">
        <f>-(#REF!)</f>
        <v>#REF!</v>
      </c>
      <c r="O437" t="e">
        <f>-(#REF!)</f>
        <v>#REF!</v>
      </c>
      <c r="P437" t="e">
        <f>-(#REF!)</f>
        <v>#REF!</v>
      </c>
      <c r="Q437" t="e">
        <f>-(#REF!)</f>
        <v>#REF!</v>
      </c>
      <c r="R437" t="e">
        <f>-(#REF!)</f>
        <v>#REF!</v>
      </c>
      <c r="S437" t="e">
        <f>-(#REF!)</f>
        <v>#REF!</v>
      </c>
      <c r="T437" t="e">
        <f>-(#REF!)</f>
        <v>#REF!</v>
      </c>
      <c r="U437" t="e">
        <f>-(#REF!)</f>
        <v>#REF!</v>
      </c>
      <c r="V437" t="e">
        <f>-(#REF!)</f>
        <v>#REF!</v>
      </c>
    </row>
    <row r="438" spans="1:22" ht="24">
      <c r="A438" s="113"/>
      <c r="B438" s="11"/>
      <c r="C438" s="11"/>
      <c r="D438" s="11"/>
      <c r="E438" s="11"/>
      <c r="F438" s="41"/>
      <c r="G438" s="104"/>
      <c r="H438" s="11"/>
      <c r="I438" s="11"/>
      <c r="J438" s="5"/>
      <c r="K438" s="5"/>
      <c r="L438" s="5"/>
      <c r="M438" s="5"/>
      <c r="N438" t="e">
        <f>-(#REF!)</f>
        <v>#REF!</v>
      </c>
      <c r="O438" t="e">
        <f>-(#REF!)</f>
        <v>#REF!</v>
      </c>
      <c r="P438" t="e">
        <f>-(#REF!)</f>
        <v>#REF!</v>
      </c>
      <c r="Q438" t="e">
        <f>-(#REF!)</f>
        <v>#REF!</v>
      </c>
      <c r="R438" t="e">
        <f>-(#REF!)</f>
        <v>#REF!</v>
      </c>
      <c r="S438" t="e">
        <f>-(#REF!)</f>
        <v>#REF!</v>
      </c>
      <c r="T438" t="e">
        <f>-(#REF!)</f>
        <v>#REF!</v>
      </c>
      <c r="U438" t="e">
        <f>-(#REF!)</f>
        <v>#REF!</v>
      </c>
      <c r="V438" t="e">
        <f>-(#REF!)</f>
        <v>#REF!</v>
      </c>
    </row>
    <row r="439" spans="1:22" ht="15.75">
      <c r="A439" s="5"/>
      <c r="B439" s="5"/>
      <c r="C439" s="5"/>
      <c r="D439" s="5"/>
      <c r="E439" s="5"/>
      <c r="F439" s="43"/>
      <c r="G439" s="104"/>
      <c r="H439" s="5"/>
      <c r="I439" s="5"/>
      <c r="J439" s="5"/>
      <c r="K439" s="5"/>
      <c r="L439" s="7" t="s">
        <v>722</v>
      </c>
      <c r="M439" s="5"/>
      <c r="N439" s="28" t="e">
        <f t="shared" ref="N439:V439" si="9">SUM(N435:N438)</f>
        <v>#REF!</v>
      </c>
      <c r="O439" s="28" t="e">
        <f t="shared" si="9"/>
        <v>#REF!</v>
      </c>
      <c r="P439" s="28" t="e">
        <f t="shared" si="9"/>
        <v>#REF!</v>
      </c>
      <c r="Q439" s="28" t="e">
        <f t="shared" si="9"/>
        <v>#REF!</v>
      </c>
      <c r="R439" s="28" t="e">
        <f t="shared" si="9"/>
        <v>#REF!</v>
      </c>
      <c r="S439" s="28" t="e">
        <f t="shared" si="9"/>
        <v>#REF!</v>
      </c>
      <c r="T439" s="28" t="e">
        <f t="shared" si="9"/>
        <v>#REF!</v>
      </c>
      <c r="U439" s="28" t="e">
        <f t="shared" si="9"/>
        <v>#REF!</v>
      </c>
      <c r="V439" s="28" t="e">
        <f t="shared" si="9"/>
        <v>#REF!</v>
      </c>
    </row>
    <row r="440" spans="1:22" ht="15.75">
      <c r="A440" s="10" t="s">
        <v>46</v>
      </c>
      <c r="B440" s="11"/>
      <c r="C440" s="11"/>
      <c r="D440" s="11"/>
      <c r="E440" s="11"/>
      <c r="F440" s="41"/>
      <c r="G440" s="41"/>
      <c r="H440" s="11"/>
      <c r="I440" s="11"/>
      <c r="J440" s="5"/>
      <c r="K440" s="5"/>
      <c r="L440" s="5"/>
      <c r="M440" s="5"/>
      <c r="N440" s="9" t="s">
        <v>123</v>
      </c>
      <c r="O440" s="9" t="s">
        <v>124</v>
      </c>
      <c r="P440" s="9" t="s">
        <v>125</v>
      </c>
      <c r="Q440" s="9" t="s">
        <v>126</v>
      </c>
      <c r="R440" s="9" t="s">
        <v>127</v>
      </c>
      <c r="S440" s="9" t="s">
        <v>128</v>
      </c>
      <c r="T440" s="9" t="s">
        <v>129</v>
      </c>
      <c r="U440" s="9" t="s">
        <v>130</v>
      </c>
      <c r="V440" s="9" t="s">
        <v>671</v>
      </c>
    </row>
    <row r="441" spans="1:22">
      <c r="A441" s="5"/>
      <c r="B441" s="5"/>
      <c r="C441" s="5"/>
      <c r="D441" s="5"/>
      <c r="E441" s="5"/>
      <c r="F441" s="43"/>
      <c r="G441" s="104"/>
      <c r="H441" s="5"/>
      <c r="I441" s="5"/>
      <c r="J441" s="5"/>
      <c r="K441" s="5"/>
      <c r="L441" s="5"/>
      <c r="M441" s="5"/>
      <c r="N441" s="9" t="s">
        <v>569</v>
      </c>
      <c r="O441" s="9" t="s">
        <v>570</v>
      </c>
      <c r="P441" s="9" t="s">
        <v>572</v>
      </c>
      <c r="Q441" s="9" t="s">
        <v>573</v>
      </c>
      <c r="R441" s="9" t="s">
        <v>574</v>
      </c>
      <c r="S441" s="9" t="s">
        <v>575</v>
      </c>
      <c r="T441" s="9" t="s">
        <v>576</v>
      </c>
      <c r="U441" s="9" t="s">
        <v>577</v>
      </c>
      <c r="V441" s="9" t="s">
        <v>672</v>
      </c>
    </row>
    <row r="442" spans="1:22" ht="15.75">
      <c r="A442" s="6"/>
      <c r="B442" s="6"/>
      <c r="C442" s="6"/>
      <c r="D442" s="6"/>
      <c r="E442" s="125" t="e">
        <f>#REF!</f>
        <v>#REF!</v>
      </c>
      <c r="F442" s="114"/>
      <c r="G442" s="115"/>
      <c r="H442" s="126" t="e">
        <f>#REF!</f>
        <v>#REF!</v>
      </c>
      <c r="I442" s="13"/>
      <c r="J442" s="5"/>
      <c r="K442" s="5"/>
      <c r="L442" s="5"/>
      <c r="M442" s="5"/>
      <c r="N442" t="e">
        <f>(#REF!)</f>
        <v>#REF!</v>
      </c>
      <c r="O442" t="e">
        <f>(#REF!)</f>
        <v>#REF!</v>
      </c>
      <c r="P442" t="e">
        <f>(#REF!)</f>
        <v>#REF!</v>
      </c>
      <c r="Q442" t="e">
        <f>(#REF!)</f>
        <v>#REF!</v>
      </c>
      <c r="R442" t="e">
        <f>(#REF!)</f>
        <v>#REF!</v>
      </c>
      <c r="S442" t="e">
        <f>(#REF!)</f>
        <v>#REF!</v>
      </c>
      <c r="T442" t="e">
        <f>(#REF!)</f>
        <v>#REF!</v>
      </c>
      <c r="U442" t="e">
        <f>(#REF!)</f>
        <v>#REF!</v>
      </c>
      <c r="V442" t="e">
        <f>(#REF!)</f>
        <v>#REF!</v>
      </c>
    </row>
    <row r="443" spans="1:22">
      <c r="A443" s="5"/>
      <c r="B443" s="5"/>
      <c r="C443" s="5"/>
      <c r="D443" s="5"/>
      <c r="E443" s="101" t="s">
        <v>244</v>
      </c>
      <c r="F443" s="41"/>
      <c r="G443" s="104"/>
      <c r="H443" s="30" t="s">
        <v>244</v>
      </c>
      <c r="I443" s="11"/>
      <c r="J443" s="5"/>
      <c r="K443" s="5"/>
      <c r="L443" s="5"/>
      <c r="M443" s="5"/>
      <c r="N443" t="e">
        <f>(#REF!)</f>
        <v>#REF!</v>
      </c>
      <c r="O443" t="e">
        <f>(#REF!)</f>
        <v>#REF!</v>
      </c>
      <c r="P443" t="e">
        <f>(#REF!)</f>
        <v>#REF!</v>
      </c>
      <c r="Q443" t="e">
        <f>(#REF!)</f>
        <v>#REF!</v>
      </c>
      <c r="R443" t="e">
        <f>(#REF!)</f>
        <v>#REF!</v>
      </c>
      <c r="S443" t="e">
        <f>(#REF!)</f>
        <v>#REF!</v>
      </c>
      <c r="T443" t="e">
        <f>(#REF!)</f>
        <v>#REF!</v>
      </c>
      <c r="U443" t="e">
        <f>(#REF!)</f>
        <v>#REF!</v>
      </c>
      <c r="V443" t="e">
        <f>(#REF!)</f>
        <v>#REF!</v>
      </c>
    </row>
    <row r="444" spans="1:22">
      <c r="A444" s="15"/>
      <c r="B444" s="6"/>
      <c r="C444" s="6"/>
      <c r="D444" s="6"/>
      <c r="E444" s="6"/>
      <c r="F444" s="42"/>
      <c r="G444" s="115"/>
      <c r="H444" s="6"/>
      <c r="I444" s="6"/>
      <c r="J444" s="5"/>
      <c r="K444" s="5"/>
      <c r="L444" s="5"/>
      <c r="M444" s="5"/>
      <c r="N444" t="e">
        <f>(#REF!)</f>
        <v>#REF!</v>
      </c>
      <c r="O444" t="e">
        <f>(#REF!)</f>
        <v>#REF!</v>
      </c>
      <c r="P444" t="e">
        <f>(#REF!)</f>
        <v>#REF!</v>
      </c>
      <c r="Q444" t="e">
        <f>(#REF!)</f>
        <v>#REF!</v>
      </c>
      <c r="R444" t="e">
        <f>(#REF!)</f>
        <v>#REF!</v>
      </c>
      <c r="S444" t="e">
        <f>(#REF!)</f>
        <v>#REF!</v>
      </c>
      <c r="T444" t="e">
        <f>(#REF!)</f>
        <v>#REF!</v>
      </c>
      <c r="U444" t="e">
        <f>(#REF!)</f>
        <v>#REF!</v>
      </c>
      <c r="V444" t="e">
        <f>(#REF!)</f>
        <v>#REF!</v>
      </c>
    </row>
    <row r="445" spans="1:22">
      <c r="A445" s="7"/>
      <c r="B445" s="5"/>
      <c r="C445" s="5"/>
      <c r="D445" s="5"/>
      <c r="E445" s="5"/>
      <c r="F445" s="43"/>
      <c r="G445" s="104"/>
      <c r="H445" s="5"/>
      <c r="I445" s="5"/>
      <c r="J445" s="5"/>
      <c r="K445" s="5"/>
      <c r="L445" s="5"/>
      <c r="M445" s="5"/>
      <c r="N445" t="e">
        <f>(#REF!)</f>
        <v>#REF!</v>
      </c>
      <c r="O445" t="e">
        <f>(#REF!)</f>
        <v>#REF!</v>
      </c>
      <c r="P445" t="e">
        <f>(#REF!)</f>
        <v>#REF!</v>
      </c>
      <c r="Q445" t="e">
        <f>(#REF!)</f>
        <v>#REF!</v>
      </c>
      <c r="R445" t="e">
        <f>(#REF!)</f>
        <v>#REF!</v>
      </c>
      <c r="S445" t="e">
        <f>(#REF!)</f>
        <v>#REF!</v>
      </c>
      <c r="T445" t="e">
        <f>(#REF!)</f>
        <v>#REF!</v>
      </c>
      <c r="U445" t="e">
        <f>(#REF!)</f>
        <v>#REF!</v>
      </c>
      <c r="V445" t="e">
        <f>(#REF!)</f>
        <v>#REF!</v>
      </c>
    </row>
    <row r="446" spans="1:22" ht="15.75">
      <c r="A446" s="27" t="s">
        <v>47</v>
      </c>
      <c r="B446" s="5"/>
      <c r="C446" s="5"/>
      <c r="D446" s="5"/>
      <c r="E446" s="5"/>
      <c r="F446" s="43"/>
      <c r="G446" s="104"/>
      <c r="H446" s="5"/>
      <c r="I446" s="5"/>
      <c r="J446" s="5"/>
      <c r="K446" s="5"/>
      <c r="L446" s="7" t="s">
        <v>701</v>
      </c>
      <c r="M446" s="5"/>
      <c r="N446" s="28" t="e">
        <f t="shared" ref="N446:V446" si="10">SUM(N442:N445)</f>
        <v>#REF!</v>
      </c>
      <c r="O446" s="28" t="e">
        <f t="shared" si="10"/>
        <v>#REF!</v>
      </c>
      <c r="P446" s="28" t="e">
        <f t="shared" si="10"/>
        <v>#REF!</v>
      </c>
      <c r="Q446" s="28" t="e">
        <f t="shared" si="10"/>
        <v>#REF!</v>
      </c>
      <c r="R446" s="28" t="e">
        <f t="shared" si="10"/>
        <v>#REF!</v>
      </c>
      <c r="S446" s="28" t="e">
        <f t="shared" si="10"/>
        <v>#REF!</v>
      </c>
      <c r="T446" s="28" t="e">
        <f t="shared" si="10"/>
        <v>#REF!</v>
      </c>
      <c r="U446" s="28" t="e">
        <f t="shared" si="10"/>
        <v>#REF!</v>
      </c>
      <c r="V446" s="28" t="e">
        <f t="shared" si="10"/>
        <v>#REF!</v>
      </c>
    </row>
    <row r="447" spans="1:22">
      <c r="A447" s="7"/>
      <c r="B447" s="5"/>
      <c r="C447" s="5"/>
      <c r="D447" s="5"/>
      <c r="E447" s="5"/>
      <c r="F447" s="43"/>
      <c r="G447" s="104"/>
      <c r="H447" s="5"/>
      <c r="I447" s="5"/>
      <c r="J447" s="5"/>
      <c r="K447" s="5"/>
      <c r="L447" s="5"/>
      <c r="M447" s="5"/>
      <c r="N447" s="9" t="s">
        <v>123</v>
      </c>
      <c r="O447" s="9" t="s">
        <v>124</v>
      </c>
      <c r="P447" s="9" t="s">
        <v>125</v>
      </c>
      <c r="Q447" s="9" t="s">
        <v>126</v>
      </c>
      <c r="R447" s="9" t="s">
        <v>127</v>
      </c>
      <c r="S447" s="9" t="s">
        <v>128</v>
      </c>
      <c r="T447" s="9" t="s">
        <v>129</v>
      </c>
      <c r="U447" s="9" t="s">
        <v>130</v>
      </c>
      <c r="V447" s="9" t="s">
        <v>671</v>
      </c>
    </row>
    <row r="448" spans="1:22">
      <c r="A448" s="30" t="s">
        <v>48</v>
      </c>
      <c r="B448" s="11"/>
      <c r="C448" s="5"/>
      <c r="D448" s="5"/>
      <c r="E448" s="5"/>
      <c r="F448" s="43"/>
      <c r="G448" s="104"/>
      <c r="H448" s="5"/>
      <c r="I448" s="5"/>
      <c r="J448" s="5"/>
      <c r="K448" s="5"/>
      <c r="L448" s="5"/>
      <c r="M448" s="5"/>
      <c r="N448" s="9" t="s">
        <v>569</v>
      </c>
      <c r="O448" s="9" t="s">
        <v>570</v>
      </c>
      <c r="P448" s="9" t="s">
        <v>572</v>
      </c>
      <c r="Q448" s="9" t="s">
        <v>573</v>
      </c>
      <c r="R448" s="9" t="s">
        <v>574</v>
      </c>
      <c r="S448" s="9" t="s">
        <v>575</v>
      </c>
      <c r="T448" s="9" t="s">
        <v>576</v>
      </c>
      <c r="U448" s="9" t="s">
        <v>577</v>
      </c>
      <c r="V448" s="9" t="s">
        <v>672</v>
      </c>
    </row>
    <row r="449" spans="1:22" ht="15.75">
      <c r="A449" s="30" t="s">
        <v>34</v>
      </c>
      <c r="B449" s="11"/>
      <c r="C449" s="5"/>
      <c r="D449" s="5"/>
      <c r="E449" s="47" t="e">
        <f>#VALUE!</f>
        <v>#VALUE!</v>
      </c>
      <c r="F449" s="43"/>
      <c r="G449" s="104"/>
      <c r="H449" s="5">
        <v>2702</v>
      </c>
      <c r="I449" s="5"/>
      <c r="J449" s="5"/>
      <c r="K449" s="57">
        <f>IF(N!$A$1="CHE",#REF!+#REF!,IF(N!$A$1="AUR",#REF!+#REF!,IF(N!$A$1="QAT",#REF!+#REF!,IF(N!$A$1="COM",#REF!+#REF!,0))))</f>
        <v>0</v>
      </c>
      <c r="L449" s="5"/>
      <c r="M449" s="5"/>
      <c r="N449" t="e">
        <f>(#REF!)</f>
        <v>#REF!</v>
      </c>
      <c r="O449" t="e">
        <f>(#REF!)</f>
        <v>#REF!</v>
      </c>
      <c r="P449" t="e">
        <f>(#REF!)</f>
        <v>#REF!</v>
      </c>
      <c r="Q449" t="e">
        <f>(#REF!)</f>
        <v>#REF!</v>
      </c>
      <c r="R449" t="e">
        <f>(#REF!)</f>
        <v>#REF!</v>
      </c>
      <c r="S449" t="e">
        <f>(#REF!)</f>
        <v>#REF!</v>
      </c>
      <c r="T449" t="e">
        <f>(#REF!)</f>
        <v>#REF!</v>
      </c>
      <c r="U449" t="e">
        <f>(#REF!)</f>
        <v>#REF!</v>
      </c>
      <c r="V449" t="e">
        <f>(#REF!)</f>
        <v>#REF!</v>
      </c>
    </row>
    <row r="450" spans="1:22">
      <c r="A450" s="30" t="s">
        <v>35</v>
      </c>
      <c r="B450" s="11"/>
      <c r="C450" s="5"/>
      <c r="D450" s="5"/>
      <c r="E450" s="6" t="e">
        <f>#VALUE!</f>
        <v>#VALUE!</v>
      </c>
      <c r="F450" s="43" t="e">
        <f>ROUND(SUM(E449:E450),0)</f>
        <v>#VALUE!</v>
      </c>
      <c r="G450" s="104"/>
      <c r="H450" s="5">
        <v>273284</v>
      </c>
      <c r="I450" s="5">
        <f>SUM(H449:H450)</f>
        <v>275986</v>
      </c>
      <c r="J450" s="5"/>
      <c r="K450" s="6"/>
      <c r="L450" s="5"/>
      <c r="M450" s="5"/>
      <c r="N450" t="e">
        <f>(#REF!)</f>
        <v>#REF!</v>
      </c>
      <c r="O450" t="e">
        <f>(#REF!)</f>
        <v>#REF!</v>
      </c>
      <c r="P450" t="e">
        <f>(#REF!)</f>
        <v>#REF!</v>
      </c>
      <c r="Q450" t="e">
        <f>(#REF!)</f>
        <v>#REF!</v>
      </c>
      <c r="R450" t="e">
        <f>(#REF!)</f>
        <v>#REF!</v>
      </c>
      <c r="S450" t="e">
        <f>(#REF!)</f>
        <v>#REF!</v>
      </c>
      <c r="T450" t="e">
        <f>(#REF!)</f>
        <v>#REF!</v>
      </c>
      <c r="U450" t="e">
        <f>(#REF!)</f>
        <v>#REF!</v>
      </c>
      <c r="V450" t="e">
        <f>(#REF!)</f>
        <v>#REF!</v>
      </c>
    </row>
    <row r="451" spans="1:22">
      <c r="A451" s="7"/>
      <c r="B451" s="5"/>
      <c r="C451" s="5"/>
      <c r="D451" s="5"/>
      <c r="E451" s="5"/>
      <c r="F451" s="43"/>
      <c r="G451" s="104"/>
      <c r="H451" s="21"/>
      <c r="I451" s="21"/>
      <c r="J451" s="5"/>
      <c r="K451" s="5"/>
      <c r="L451" s="5"/>
      <c r="M451" s="5"/>
      <c r="N451" t="e">
        <f>-(#REF!)</f>
        <v>#REF!</v>
      </c>
      <c r="O451" t="e">
        <f>-(#REF!)</f>
        <v>#REF!</v>
      </c>
      <c r="P451" t="e">
        <f>-(#REF!)</f>
        <v>#REF!</v>
      </c>
      <c r="Q451" t="e">
        <f>-(#REF!)</f>
        <v>#REF!</v>
      </c>
      <c r="R451" t="e">
        <f>-(#REF!)</f>
        <v>#REF!</v>
      </c>
      <c r="S451" t="e">
        <f>-(#REF!)</f>
        <v>#REF!</v>
      </c>
      <c r="T451" t="e">
        <f>-(#REF!)</f>
        <v>#REF!</v>
      </c>
      <c r="U451" t="e">
        <f>-(#REF!)</f>
        <v>#REF!</v>
      </c>
      <c r="V451" t="e">
        <f>-(#REF!)</f>
        <v>#REF!</v>
      </c>
    </row>
    <row r="452" spans="1:22">
      <c r="A452" s="7" t="s">
        <v>36</v>
      </c>
      <c r="B452" s="5"/>
      <c r="C452" s="5"/>
      <c r="D452" s="5"/>
      <c r="E452" s="5"/>
      <c r="F452" s="43"/>
      <c r="G452" s="104"/>
      <c r="H452" s="5"/>
      <c r="I452" s="5"/>
      <c r="J452" s="5"/>
      <c r="K452" s="5"/>
      <c r="L452" s="5"/>
      <c r="M452" s="5"/>
      <c r="N452" t="e">
        <f>-(#REF!)</f>
        <v>#REF!</v>
      </c>
      <c r="O452" t="e">
        <f>-(#REF!)</f>
        <v>#REF!</v>
      </c>
      <c r="P452" t="e">
        <f>-(#REF!)</f>
        <v>#REF!</v>
      </c>
      <c r="Q452" t="e">
        <f>-(#REF!)</f>
        <v>#REF!</v>
      </c>
      <c r="R452" t="e">
        <f>-(#REF!)</f>
        <v>#REF!</v>
      </c>
      <c r="S452" t="e">
        <f>-(#REF!)</f>
        <v>#REF!</v>
      </c>
      <c r="T452" t="e">
        <f>-(#REF!)</f>
        <v>#REF!</v>
      </c>
      <c r="U452" t="e">
        <f>-(#REF!)</f>
        <v>#REF!</v>
      </c>
      <c r="V452" t="e">
        <f>-(#REF!)</f>
        <v>#REF!</v>
      </c>
    </row>
    <row r="453" spans="1:22" ht="15.75">
      <c r="A453" s="7" t="s">
        <v>37</v>
      </c>
      <c r="B453" s="5"/>
      <c r="C453" s="5"/>
      <c r="D453" s="5"/>
      <c r="E453" s="5" t="e">
        <f>#VALUE!</f>
        <v>#VALUE!</v>
      </c>
      <c r="F453" s="43"/>
      <c r="G453" s="104"/>
      <c r="H453" s="5">
        <v>100561</v>
      </c>
      <c r="I453" s="5"/>
      <c r="J453" s="5"/>
      <c r="K453" s="5"/>
      <c r="L453" s="5" t="s">
        <v>679</v>
      </c>
      <c r="M453" s="5"/>
      <c r="N453" s="28" t="e">
        <f t="shared" ref="N453:V453" si="11">SUM(N449:N452)</f>
        <v>#REF!</v>
      </c>
      <c r="O453" s="28" t="e">
        <f t="shared" si="11"/>
        <v>#REF!</v>
      </c>
      <c r="P453" s="28" t="e">
        <f t="shared" si="11"/>
        <v>#REF!</v>
      </c>
      <c r="Q453" s="28" t="e">
        <f t="shared" si="11"/>
        <v>#REF!</v>
      </c>
      <c r="R453" s="28" t="e">
        <f t="shared" si="11"/>
        <v>#REF!</v>
      </c>
      <c r="S453" s="28" t="e">
        <f t="shared" si="11"/>
        <v>#REF!</v>
      </c>
      <c r="T453" s="28" t="e">
        <f t="shared" si="11"/>
        <v>#REF!</v>
      </c>
      <c r="U453" s="28" t="e">
        <f t="shared" si="11"/>
        <v>#REF!</v>
      </c>
      <c r="V453" s="28" t="e">
        <f t="shared" si="11"/>
        <v>#REF!</v>
      </c>
    </row>
    <row r="454" spans="1:22">
      <c r="A454" s="7" t="s">
        <v>38</v>
      </c>
      <c r="B454" s="5"/>
      <c r="C454" s="5"/>
      <c r="D454" s="5"/>
      <c r="E454" s="47" t="e">
        <f>#VALUE!</f>
        <v>#VALUE!</v>
      </c>
      <c r="F454" s="43" t="e">
        <f>ROUND(+E453-E454,0)</f>
        <v>#VALUE!</v>
      </c>
      <c r="G454" s="104"/>
      <c r="H454" s="5">
        <v>63488</v>
      </c>
      <c r="I454" s="5">
        <f>H453-H454</f>
        <v>37073</v>
      </c>
      <c r="J454" s="5"/>
      <c r="K454" s="5"/>
      <c r="L454" s="5"/>
      <c r="M454" s="5"/>
      <c r="N454" s="5"/>
      <c r="O454" s="5"/>
      <c r="P454" s="5"/>
      <c r="Q454" s="5"/>
      <c r="R454" s="5"/>
      <c r="S454" s="5"/>
      <c r="T454" s="5"/>
      <c r="U454" s="5"/>
    </row>
    <row r="455" spans="1:22">
      <c r="A455" s="7"/>
      <c r="B455" s="5"/>
      <c r="C455" s="5"/>
      <c r="D455" s="5"/>
      <c r="E455" s="6"/>
      <c r="F455" s="43"/>
      <c r="G455" s="104"/>
      <c r="H455" s="21"/>
      <c r="I455" s="5"/>
      <c r="J455" s="5"/>
      <c r="K455" s="5"/>
      <c r="L455" s="5"/>
      <c r="M455" s="5"/>
      <c r="N455" s="5"/>
      <c r="O455" s="5"/>
      <c r="P455" s="5"/>
      <c r="Q455" s="5"/>
      <c r="R455" s="5"/>
      <c r="S455" s="5"/>
      <c r="T455" s="5"/>
      <c r="U455" s="5"/>
    </row>
    <row r="456" spans="1:22" ht="15.75">
      <c r="A456" s="7" t="s">
        <v>10</v>
      </c>
      <c r="B456" s="5"/>
      <c r="C456" s="5"/>
      <c r="D456" s="5"/>
      <c r="E456" s="5"/>
      <c r="F456" s="43" t="e">
        <f>#VALUE!</f>
        <v>#VALUE!</v>
      </c>
      <c r="G456" s="104"/>
      <c r="H456" s="5"/>
      <c r="I456" s="5">
        <v>3830</v>
      </c>
      <c r="J456" s="5"/>
      <c r="K456" s="57">
        <f>IF(N!$A$1="CHE",#REF!+#REF!,IF(N!$A$1="AUR",#REF!+#REF!,IF(N!$A$1="QAT",#REF!+#REF!,IF(N!$A$1="COM",#REF!+#REF!,0))))</f>
        <v>0</v>
      </c>
      <c r="L456" s="5"/>
      <c r="M456" s="5"/>
      <c r="N456" s="9" t="s">
        <v>123</v>
      </c>
      <c r="O456" s="9" t="s">
        <v>124</v>
      </c>
      <c r="P456" s="9" t="s">
        <v>125</v>
      </c>
      <c r="Q456" s="9" t="s">
        <v>126</v>
      </c>
      <c r="R456" s="9" t="s">
        <v>127</v>
      </c>
      <c r="S456" s="9" t="s">
        <v>128</v>
      </c>
      <c r="T456" s="9" t="s">
        <v>129</v>
      </c>
      <c r="U456" s="9" t="s">
        <v>130</v>
      </c>
      <c r="V456" s="9" t="s">
        <v>671</v>
      </c>
    </row>
    <row r="457" spans="1:22">
      <c r="A457" s="7"/>
      <c r="B457" s="5"/>
      <c r="C457" s="5"/>
      <c r="D457" s="5"/>
      <c r="E457" s="5"/>
      <c r="F457" s="43"/>
      <c r="G457" s="104"/>
      <c r="H457" s="5"/>
      <c r="I457" s="5"/>
      <c r="J457" s="5"/>
      <c r="K457" s="6"/>
      <c r="L457" s="5"/>
      <c r="M457" s="5"/>
      <c r="N457" s="9" t="s">
        <v>569</v>
      </c>
      <c r="O457" s="9" t="s">
        <v>570</v>
      </c>
      <c r="P457" s="9" t="s">
        <v>572</v>
      </c>
      <c r="Q457" s="9" t="s">
        <v>573</v>
      </c>
      <c r="R457" s="9" t="s">
        <v>574</v>
      </c>
      <c r="S457" s="9" t="s">
        <v>575</v>
      </c>
      <c r="T457" s="9" t="s">
        <v>576</v>
      </c>
      <c r="U457" s="9" t="s">
        <v>577</v>
      </c>
      <c r="V457" s="9" t="s">
        <v>672</v>
      </c>
    </row>
    <row r="458" spans="1:22" ht="15.75">
      <c r="A458" s="7" t="s">
        <v>385</v>
      </c>
      <c r="B458" s="5"/>
      <c r="C458" s="5"/>
      <c r="D458" s="5"/>
      <c r="E458" s="47" t="e">
        <f>#VALUE!</f>
        <v>#VALUE!</v>
      </c>
      <c r="F458" s="43"/>
      <c r="G458" s="104"/>
      <c r="H458" s="5">
        <v>249</v>
      </c>
      <c r="I458" s="5"/>
      <c r="J458" s="5"/>
      <c r="K458" s="57">
        <f>IF(N!$A$1="CHE",#REF!+#REF!,IF(N!$A$1="AUR",#REF!+#REF!,IF(N!$A$1="QAT",#REF!+#REF!,IF(N!$A$1="COM",#REF!+#REF!,0))))</f>
        <v>0</v>
      </c>
      <c r="L458" s="5"/>
      <c r="M458" s="5"/>
      <c r="N458" t="e">
        <f>(#REF!)</f>
        <v>#REF!</v>
      </c>
      <c r="O458" t="e">
        <f>(#REF!)</f>
        <v>#REF!</v>
      </c>
      <c r="P458" t="e">
        <f>(#REF!)</f>
        <v>#REF!</v>
      </c>
      <c r="Q458" t="e">
        <f>(#REF!)</f>
        <v>#REF!</v>
      </c>
      <c r="R458" t="e">
        <f>(#REF!)</f>
        <v>#REF!</v>
      </c>
      <c r="S458" t="e">
        <f>(#REF!)</f>
        <v>#REF!</v>
      </c>
      <c r="T458" t="e">
        <f>(#REF!)</f>
        <v>#REF!</v>
      </c>
      <c r="U458" t="e">
        <f>(#REF!)</f>
        <v>#REF!</v>
      </c>
      <c r="V458" t="e">
        <f>(#REF!)</f>
        <v>#REF!</v>
      </c>
    </row>
    <row r="459" spans="1:22">
      <c r="A459" s="7" t="s">
        <v>11</v>
      </c>
      <c r="B459" s="5"/>
      <c r="C459" s="5"/>
      <c r="D459" s="5"/>
      <c r="E459" s="48" t="e">
        <f>#VALUE!</f>
        <v>#VALUE!</v>
      </c>
      <c r="F459" s="43" t="e">
        <f>ROUND(+E458-E459,0)</f>
        <v>#VALUE!</v>
      </c>
      <c r="G459" s="104"/>
      <c r="H459" s="5">
        <v>33</v>
      </c>
      <c r="I459" s="5">
        <f>H458-H459</f>
        <v>216</v>
      </c>
      <c r="J459" s="5"/>
      <c r="K459" s="6"/>
      <c r="L459" s="5"/>
      <c r="M459" s="5"/>
      <c r="N459" t="e">
        <f>(#REF!)</f>
        <v>#REF!</v>
      </c>
      <c r="O459" t="e">
        <f>(#REF!)</f>
        <v>#REF!</v>
      </c>
      <c r="P459" t="e">
        <f>(#REF!)</f>
        <v>#REF!</v>
      </c>
      <c r="Q459" t="e">
        <f>(#REF!)</f>
        <v>#REF!</v>
      </c>
      <c r="R459" t="e">
        <f>(#REF!)</f>
        <v>#REF!</v>
      </c>
      <c r="S459" t="e">
        <f>(#REF!)</f>
        <v>#REF!</v>
      </c>
      <c r="T459" t="e">
        <f>(#REF!)</f>
        <v>#REF!</v>
      </c>
      <c r="U459" t="e">
        <f>(#REF!)</f>
        <v>#REF!</v>
      </c>
      <c r="V459" t="e">
        <f>(#REF!)</f>
        <v>#REF!</v>
      </c>
    </row>
    <row r="460" spans="1:22">
      <c r="A460" s="7"/>
      <c r="B460" s="5"/>
      <c r="C460" s="5"/>
      <c r="D460" s="5"/>
      <c r="E460" s="6"/>
      <c r="F460" s="43"/>
      <c r="G460" s="104"/>
      <c r="H460" s="21"/>
      <c r="I460" s="5"/>
      <c r="J460" s="5"/>
      <c r="K460" s="5"/>
      <c r="L460" s="5"/>
      <c r="M460" s="5"/>
      <c r="N460" t="e">
        <f>-(#REF!)</f>
        <v>#REF!</v>
      </c>
      <c r="O460" t="e">
        <f>-(#REF!)</f>
        <v>#REF!</v>
      </c>
      <c r="P460" t="e">
        <f>-(#REF!)</f>
        <v>#REF!</v>
      </c>
      <c r="Q460" t="e">
        <f>-(#REF!)</f>
        <v>#REF!</v>
      </c>
      <c r="R460" t="e">
        <f>-(#REF!)</f>
        <v>#REF!</v>
      </c>
      <c r="S460" t="e">
        <f>-(#REF!)</f>
        <v>#REF!</v>
      </c>
      <c r="T460" t="e">
        <f>-(#REF!)</f>
        <v>#REF!</v>
      </c>
      <c r="U460" t="e">
        <f>-(#REF!)</f>
        <v>#REF!</v>
      </c>
      <c r="V460" t="e">
        <f>-(#REF!)</f>
        <v>#REF!</v>
      </c>
    </row>
    <row r="461" spans="1:22" ht="15.75">
      <c r="A461" s="7" t="s">
        <v>429</v>
      </c>
      <c r="B461" s="5"/>
      <c r="C461" s="5"/>
      <c r="D461" s="5"/>
      <c r="E461" s="5"/>
      <c r="F461" s="43" t="e">
        <f>#VALUE!</f>
        <v>#VALUE!</v>
      </c>
      <c r="G461" s="104"/>
      <c r="H461" s="5"/>
      <c r="I461" s="5">
        <v>52156</v>
      </c>
      <c r="J461" s="5"/>
      <c r="K461" s="57">
        <f>IF(N!$A$1="CHE",#REF!+#REF!,IF(N!$A$1="AUR",#REF!+#REF!,IF(N!$A$1="QAT",#REF!+#REF!,IF(N!$A$1="COM",#REF!+#REF!,0))))</f>
        <v>0</v>
      </c>
      <c r="L461" s="7"/>
      <c r="M461" s="5"/>
      <c r="N461" t="e">
        <f>-(#REF!)</f>
        <v>#REF!</v>
      </c>
      <c r="O461" t="e">
        <f>-(#REF!)</f>
        <v>#REF!</v>
      </c>
      <c r="P461" t="e">
        <f>-(#REF!)</f>
        <v>#REF!</v>
      </c>
      <c r="Q461" t="e">
        <f>-(#REF!)</f>
        <v>#REF!</v>
      </c>
      <c r="R461" t="e">
        <f>-(#REF!)</f>
        <v>#REF!</v>
      </c>
      <c r="S461" t="e">
        <f>-(#REF!)</f>
        <v>#REF!</v>
      </c>
      <c r="T461" t="e">
        <f>-(#REF!)</f>
        <v>#REF!</v>
      </c>
      <c r="U461" t="e">
        <f>-(#REF!)</f>
        <v>#REF!</v>
      </c>
      <c r="V461" t="e">
        <f>-(#REF!)</f>
        <v>#REF!</v>
      </c>
    </row>
    <row r="462" spans="1:22" ht="15.75">
      <c r="A462" s="7" t="s">
        <v>430</v>
      </c>
      <c r="B462" s="5"/>
      <c r="C462" s="5"/>
      <c r="D462" s="5"/>
      <c r="E462" s="5"/>
      <c r="F462" s="43" t="e">
        <f>#VALUE!</f>
        <v>#VALUE!</v>
      </c>
      <c r="G462" s="104"/>
      <c r="H462" s="5"/>
      <c r="I462" s="5">
        <v>18037</v>
      </c>
      <c r="J462" s="5"/>
      <c r="K462" s="127">
        <f>IF(N!$A$1="CHE",#REF!+#REF!,IF(N!$A$1="AUR",#REF!+#REF!,IF(N!$A$1="QAT",#REF!+#REF!,IF(N!$A$1="COM",#REF!+#REF!,0))))</f>
        <v>0</v>
      </c>
      <c r="L462" s="7" t="s">
        <v>32</v>
      </c>
      <c r="M462" s="5"/>
      <c r="N462" s="28" t="e">
        <f t="shared" ref="N462:V462" si="12">SUM(N458:N461)</f>
        <v>#REF!</v>
      </c>
      <c r="O462" s="28" t="e">
        <f t="shared" si="12"/>
        <v>#REF!</v>
      </c>
      <c r="P462" s="28" t="e">
        <f t="shared" si="12"/>
        <v>#REF!</v>
      </c>
      <c r="Q462" s="28" t="e">
        <f t="shared" si="12"/>
        <v>#REF!</v>
      </c>
      <c r="R462" s="28" t="e">
        <f t="shared" si="12"/>
        <v>#REF!</v>
      </c>
      <c r="S462" s="28" t="e">
        <f t="shared" si="12"/>
        <v>#REF!</v>
      </c>
      <c r="T462" s="28" t="e">
        <f t="shared" si="12"/>
        <v>#REF!</v>
      </c>
      <c r="U462" s="28" t="e">
        <f t="shared" si="12"/>
        <v>#REF!</v>
      </c>
      <c r="V462" s="28" t="e">
        <f t="shared" si="12"/>
        <v>#REF!</v>
      </c>
    </row>
    <row r="463" spans="1:22" ht="15.75">
      <c r="A463" s="7" t="s">
        <v>431</v>
      </c>
      <c r="B463" s="5"/>
      <c r="C463" s="5"/>
      <c r="D463" s="5"/>
      <c r="E463" s="5"/>
      <c r="F463" s="43" t="e">
        <f>#VALUE!</f>
        <v>#VALUE!</v>
      </c>
      <c r="G463" s="104"/>
      <c r="H463" s="5"/>
      <c r="I463" s="5">
        <v>4501</v>
      </c>
      <c r="J463" s="5"/>
      <c r="K463" s="127">
        <f>IF(N!$A$1="CHE",#REF!+#REF!,IF(N!$A$1="AUR",#REF!+#REF!,IF(N!$A$1="QAT",#REF!+#REF!,IF(N!$A$1="COM",#REF!+#REF!,0))))</f>
        <v>0</v>
      </c>
      <c r="L463" s="5"/>
      <c r="M463" s="5"/>
      <c r="N463" s="9" t="s">
        <v>123</v>
      </c>
      <c r="O463" s="9" t="s">
        <v>124</v>
      </c>
      <c r="P463" s="9" t="s">
        <v>125</v>
      </c>
      <c r="Q463" s="9" t="s">
        <v>126</v>
      </c>
      <c r="R463" s="9" t="s">
        <v>127</v>
      </c>
      <c r="S463" s="9" t="s">
        <v>128</v>
      </c>
      <c r="T463" s="9" t="s">
        <v>129</v>
      </c>
      <c r="U463" s="9" t="s">
        <v>130</v>
      </c>
      <c r="V463" s="9" t="s">
        <v>671</v>
      </c>
    </row>
    <row r="464" spans="1:22">
      <c r="A464" s="7" t="s">
        <v>432</v>
      </c>
      <c r="B464" s="5"/>
      <c r="C464" s="5"/>
      <c r="D464" s="5"/>
      <c r="E464" s="5"/>
      <c r="F464" s="43" t="e">
        <f>#VALUE!</f>
        <v>#VALUE!</v>
      </c>
      <c r="G464" s="104"/>
      <c r="H464" s="5"/>
      <c r="I464" s="5">
        <v>3351</v>
      </c>
      <c r="J464" s="5"/>
      <c r="K464" s="6"/>
      <c r="L464" s="5"/>
      <c r="M464" s="5"/>
      <c r="N464" s="9" t="s">
        <v>569</v>
      </c>
      <c r="O464" s="9" t="s">
        <v>570</v>
      </c>
      <c r="P464" s="9" t="s">
        <v>572</v>
      </c>
      <c r="Q464" s="9" t="s">
        <v>573</v>
      </c>
      <c r="R464" s="9" t="s">
        <v>574</v>
      </c>
      <c r="S464" s="9" t="s">
        <v>575</v>
      </c>
      <c r="T464" s="9" t="s">
        <v>576</v>
      </c>
      <c r="U464" s="9" t="s">
        <v>577</v>
      </c>
      <c r="V464" s="9" t="s">
        <v>672</v>
      </c>
    </row>
    <row r="465" spans="1:22">
      <c r="A465" s="7" t="s">
        <v>49</v>
      </c>
      <c r="B465" s="5"/>
      <c r="C465" s="5"/>
      <c r="D465" s="5"/>
      <c r="E465" s="5"/>
      <c r="F465" s="43"/>
      <c r="G465" s="104"/>
      <c r="H465" s="5"/>
      <c r="I465" s="5"/>
      <c r="J465" s="5"/>
      <c r="K465" s="5"/>
      <c r="L465" s="5"/>
      <c r="M465" s="5"/>
      <c r="N465" t="e">
        <f>(#REF!)</f>
        <v>#REF!</v>
      </c>
      <c r="O465" t="e">
        <f>(#REF!)</f>
        <v>#REF!</v>
      </c>
      <c r="P465" t="e">
        <f>(#REF!)</f>
        <v>#REF!</v>
      </c>
      <c r="Q465" t="e">
        <f>(#REF!)</f>
        <v>#REF!</v>
      </c>
      <c r="R465" t="e">
        <f>(#REF!)</f>
        <v>#REF!</v>
      </c>
      <c r="S465" t="e">
        <f>(#REF!)</f>
        <v>#REF!</v>
      </c>
      <c r="T465" t="e">
        <f>(#REF!)</f>
        <v>#REF!</v>
      </c>
      <c r="U465" t="e">
        <f>(#REF!)</f>
        <v>#REF!</v>
      </c>
      <c r="V465" t="e">
        <f>(#REF!)</f>
        <v>#REF!</v>
      </c>
    </row>
    <row r="466" spans="1:22">
      <c r="A466" s="7" t="s">
        <v>386</v>
      </c>
      <c r="B466" s="5"/>
      <c r="C466" s="5"/>
      <c r="D466" s="5"/>
      <c r="E466" s="5" t="e">
        <f>(P!E150)/1000</f>
        <v>#VALUE!</v>
      </c>
      <c r="F466" s="43"/>
      <c r="G466" s="104"/>
      <c r="H466" s="5">
        <v>167137</v>
      </c>
      <c r="I466" s="5"/>
      <c r="J466" s="5"/>
      <c r="K466" s="5"/>
      <c r="L466" s="5"/>
      <c r="M466" s="5"/>
      <c r="N466" t="e">
        <f>(#REF!)</f>
        <v>#REF!</v>
      </c>
      <c r="O466" t="e">
        <f>(#REF!)</f>
        <v>#REF!</v>
      </c>
      <c r="P466" t="e">
        <f>(#REF!)</f>
        <v>#REF!</v>
      </c>
      <c r="Q466" t="e">
        <f>(#REF!)</f>
        <v>#REF!</v>
      </c>
      <c r="R466" t="e">
        <f>(#REF!)</f>
        <v>#REF!</v>
      </c>
      <c r="S466" t="e">
        <f>(#REF!)</f>
        <v>#REF!</v>
      </c>
      <c r="T466" t="e">
        <f>(#REF!)</f>
        <v>#REF!</v>
      </c>
      <c r="U466" t="e">
        <f>(#REF!)</f>
        <v>#REF!</v>
      </c>
      <c r="V466" t="e">
        <f>(#REF!)</f>
        <v>#REF!</v>
      </c>
    </row>
    <row r="467" spans="1:22">
      <c r="A467" s="7" t="s">
        <v>370</v>
      </c>
      <c r="B467" s="5"/>
      <c r="C467" s="5"/>
      <c r="D467" s="4" t="s">
        <v>371</v>
      </c>
      <c r="E467" s="5">
        <f>(H466)</f>
        <v>167137</v>
      </c>
      <c r="F467" s="43" t="e">
        <f>#VALUE!</f>
        <v>#VALUE!</v>
      </c>
      <c r="G467" s="104"/>
      <c r="H467" s="5">
        <v>156150</v>
      </c>
      <c r="I467" s="5">
        <f>(H466-H467)</f>
        <v>10987</v>
      </c>
      <c r="J467" s="5"/>
      <c r="K467" s="5"/>
      <c r="L467" s="5"/>
      <c r="M467" s="5"/>
      <c r="N467" t="e">
        <f>(#REF!)</f>
        <v>#REF!</v>
      </c>
      <c r="O467" t="e">
        <f>(#REF!)</f>
        <v>#REF!</v>
      </c>
      <c r="P467" t="e">
        <f>(#REF!)</f>
        <v>#REF!</v>
      </c>
      <c r="Q467" t="e">
        <f>(#REF!)</f>
        <v>#REF!</v>
      </c>
      <c r="R467" t="e">
        <f>(#REF!)</f>
        <v>#REF!</v>
      </c>
      <c r="S467" t="e">
        <f>(#REF!)</f>
        <v>#REF!</v>
      </c>
      <c r="T467" t="e">
        <f>(#REF!)</f>
        <v>#REF!</v>
      </c>
      <c r="U467" t="e">
        <f>(#REF!)</f>
        <v>#REF!</v>
      </c>
      <c r="V467" t="e">
        <f>(#REF!)</f>
        <v>#REF!</v>
      </c>
    </row>
    <row r="468" spans="1:22">
      <c r="A468" s="7"/>
      <c r="B468" s="5"/>
      <c r="C468" s="5"/>
      <c r="D468" s="4"/>
      <c r="E468" s="5"/>
      <c r="F468" s="43"/>
      <c r="G468" s="104"/>
      <c r="H468" s="5"/>
      <c r="I468" s="5"/>
      <c r="J468" s="5"/>
      <c r="K468" s="5"/>
      <c r="L468" s="5"/>
      <c r="M468" s="5"/>
      <c r="N468" t="e">
        <f>-(#REF!)</f>
        <v>#REF!</v>
      </c>
      <c r="O468" t="e">
        <f>-(#REF!)</f>
        <v>#REF!</v>
      </c>
      <c r="P468" t="e">
        <f>-(#REF!)</f>
        <v>#REF!</v>
      </c>
      <c r="Q468" t="e">
        <f>-(#REF!)</f>
        <v>#REF!</v>
      </c>
      <c r="R468" t="e">
        <f>-(#REF!)</f>
        <v>#REF!</v>
      </c>
      <c r="S468" t="e">
        <f>-(#REF!)</f>
        <v>#REF!</v>
      </c>
      <c r="T468" t="e">
        <f>-(#REF!)</f>
        <v>#REF!</v>
      </c>
      <c r="U468" t="e">
        <f>-(#REF!)</f>
        <v>#REF!</v>
      </c>
      <c r="V468" t="e">
        <f>-(#REF!)</f>
        <v>#REF!</v>
      </c>
    </row>
    <row r="469" spans="1:22">
      <c r="A469" s="7"/>
      <c r="B469" s="5"/>
      <c r="C469" s="5"/>
      <c r="D469" s="5"/>
      <c r="E469" s="21"/>
      <c r="F469" s="43"/>
      <c r="G469" s="104"/>
      <c r="H469" s="5"/>
      <c r="I469" s="5"/>
      <c r="J469" s="5"/>
      <c r="K469" s="5"/>
      <c r="L469" s="5"/>
      <c r="M469" s="5"/>
      <c r="N469" t="e">
        <f>(#REF!)</f>
        <v>#REF!</v>
      </c>
      <c r="O469" t="e">
        <f>(#REF!)</f>
        <v>#REF!</v>
      </c>
      <c r="P469" t="e">
        <f>(#REF!)</f>
        <v>#REF!</v>
      </c>
      <c r="Q469" t="e">
        <f>(#REF!)</f>
        <v>#REF!</v>
      </c>
      <c r="R469" t="e">
        <f>(#REF!)</f>
        <v>#REF!</v>
      </c>
      <c r="S469" t="e">
        <f>(#REF!)</f>
        <v>#REF!</v>
      </c>
      <c r="T469" t="e">
        <f>(#REF!)</f>
        <v>#REF!</v>
      </c>
      <c r="U469" t="e">
        <f>(#REF!)</f>
        <v>#REF!</v>
      </c>
      <c r="V469" t="e">
        <f>(#REF!)</f>
        <v>#REF!</v>
      </c>
    </row>
    <row r="470" spans="1:22">
      <c r="A470" s="7" t="s">
        <v>372</v>
      </c>
      <c r="B470" s="5"/>
      <c r="C470" s="5"/>
      <c r="D470" s="5"/>
      <c r="E470" s="5"/>
      <c r="F470" s="43"/>
      <c r="G470" s="104"/>
      <c r="H470" s="5"/>
      <c r="I470" s="5"/>
      <c r="J470" s="5"/>
      <c r="K470" s="5"/>
      <c r="L470" s="5"/>
      <c r="M470" s="5"/>
      <c r="N470" t="e">
        <f>(#REF!)</f>
        <v>#REF!</v>
      </c>
      <c r="O470" t="e">
        <f>(#REF!)</f>
        <v>#REF!</v>
      </c>
      <c r="P470" t="e">
        <f>(#REF!)</f>
        <v>#REF!</v>
      </c>
      <c r="Q470" t="e">
        <f>(#REF!)</f>
        <v>#REF!</v>
      </c>
      <c r="R470" t="e">
        <f>(#REF!)</f>
        <v>#REF!</v>
      </c>
      <c r="S470" t="e">
        <f>(#REF!)</f>
        <v>#REF!</v>
      </c>
      <c r="T470" t="e">
        <f>(#REF!)</f>
        <v>#REF!</v>
      </c>
      <c r="U470" t="e">
        <f>(#REF!)</f>
        <v>#REF!</v>
      </c>
      <c r="V470" t="e">
        <f>(#REF!)</f>
        <v>#REF!</v>
      </c>
    </row>
    <row r="471" spans="1:22">
      <c r="A471" s="7" t="s">
        <v>386</v>
      </c>
      <c r="B471" s="5"/>
      <c r="C471" s="5"/>
      <c r="D471" s="5"/>
      <c r="E471" s="5">
        <f>(P!E195+P!E170)/1000</f>
        <v>0</v>
      </c>
      <c r="F471" s="43"/>
      <c r="G471" s="104"/>
      <c r="H471" s="5">
        <v>424</v>
      </c>
      <c r="I471" s="5"/>
      <c r="J471" s="5"/>
      <c r="K471" s="5"/>
      <c r="L471" s="5"/>
      <c r="M471" s="5"/>
      <c r="N471" t="e">
        <f>(#REF!)</f>
        <v>#REF!</v>
      </c>
      <c r="O471" t="e">
        <f>(#REF!)</f>
        <v>#REF!</v>
      </c>
      <c r="P471" t="e">
        <f>(#REF!)</f>
        <v>#REF!</v>
      </c>
      <c r="Q471" t="e">
        <f>(#REF!)</f>
        <v>#REF!</v>
      </c>
      <c r="R471" t="e">
        <f>(#REF!)</f>
        <v>#REF!</v>
      </c>
      <c r="S471" t="e">
        <f>(#REF!)</f>
        <v>#REF!</v>
      </c>
      <c r="T471" t="e">
        <f>(#REF!)</f>
        <v>#REF!</v>
      </c>
      <c r="U471" t="e">
        <f>(#REF!)</f>
        <v>#REF!</v>
      </c>
      <c r="V471" t="e">
        <f>(#REF!)</f>
        <v>#REF!</v>
      </c>
    </row>
    <row r="472" spans="1:22">
      <c r="A472" s="7" t="s">
        <v>370</v>
      </c>
      <c r="B472" s="5"/>
      <c r="C472" s="5"/>
      <c r="D472" s="4"/>
      <c r="E472" s="5">
        <f>IF(OR(N!$A$1="HO",N!$A$1="COM"),(H471),0)</f>
        <v>0</v>
      </c>
      <c r="F472" s="136">
        <f>(E471-E472)</f>
        <v>0</v>
      </c>
      <c r="G472" s="104"/>
      <c r="H472" s="5">
        <v>346</v>
      </c>
      <c r="I472" s="5">
        <f>(H471-H472)</f>
        <v>78</v>
      </c>
      <c r="J472" s="5"/>
      <c r="K472" s="5"/>
      <c r="L472" s="5"/>
      <c r="M472" s="5"/>
      <c r="N472" t="e">
        <f>(#REF!)</f>
        <v>#REF!</v>
      </c>
      <c r="O472" t="e">
        <f>(#REF!)</f>
        <v>#REF!</v>
      </c>
      <c r="P472" t="e">
        <f>(#REF!)</f>
        <v>#REF!</v>
      </c>
      <c r="Q472" t="e">
        <f>(#REF!)</f>
        <v>#REF!</v>
      </c>
      <c r="R472" t="e">
        <f>(#REF!)</f>
        <v>#REF!</v>
      </c>
      <c r="S472" t="e">
        <f>(#REF!)</f>
        <v>#REF!</v>
      </c>
      <c r="T472" t="e">
        <f>(#REF!)</f>
        <v>#REF!</v>
      </c>
      <c r="U472" t="e">
        <f>(#REF!)</f>
        <v>#REF!</v>
      </c>
      <c r="V472" t="e">
        <f>(#REF!)</f>
        <v>#REF!</v>
      </c>
    </row>
    <row r="473" spans="1:22">
      <c r="A473" s="7"/>
      <c r="B473" s="5"/>
      <c r="C473" s="5"/>
      <c r="D473" s="5"/>
      <c r="E473" s="21"/>
      <c r="F473" s="5"/>
      <c r="G473" s="104"/>
      <c r="H473" s="21"/>
      <c r="I473" s="5"/>
      <c r="J473" s="5"/>
      <c r="K473" s="5"/>
      <c r="L473" s="5"/>
      <c r="M473" s="5"/>
      <c r="N473" t="e">
        <f>(#REF!)</f>
        <v>#REF!</v>
      </c>
      <c r="O473" t="e">
        <f>(#REF!)</f>
        <v>#REF!</v>
      </c>
      <c r="P473" t="e">
        <f>(#REF!)</f>
        <v>#REF!</v>
      </c>
      <c r="Q473" t="e">
        <f>(#REF!)</f>
        <v>#REF!</v>
      </c>
      <c r="R473" t="e">
        <f>(#REF!)</f>
        <v>#REF!</v>
      </c>
      <c r="S473" t="e">
        <f>(#REF!)</f>
        <v>#REF!</v>
      </c>
      <c r="T473" t="e">
        <f>(#REF!)</f>
        <v>#REF!</v>
      </c>
      <c r="U473" t="e">
        <f>(#REF!)</f>
        <v>#REF!</v>
      </c>
      <c r="V473" t="e">
        <f>(#REF!)</f>
        <v>#REF!</v>
      </c>
    </row>
    <row r="474" spans="1:22">
      <c r="A474" s="7"/>
      <c r="B474" s="5"/>
      <c r="C474" s="5"/>
      <c r="D474" s="5"/>
      <c r="E474" s="5"/>
      <c r="F474" s="5"/>
      <c r="G474" s="104"/>
      <c r="H474" s="5"/>
      <c r="I474" s="5"/>
      <c r="J474" s="5"/>
      <c r="K474" s="5"/>
      <c r="L474" s="5"/>
      <c r="M474" s="5"/>
      <c r="N474" t="e">
        <f>(#REF!)</f>
        <v>#REF!</v>
      </c>
      <c r="O474" t="e">
        <f>(#REF!)</f>
        <v>#REF!</v>
      </c>
      <c r="P474" t="e">
        <f>(#REF!)</f>
        <v>#REF!</v>
      </c>
      <c r="Q474" t="e">
        <f>(#REF!)</f>
        <v>#REF!</v>
      </c>
      <c r="R474" t="e">
        <f>(#REF!)</f>
        <v>#REF!</v>
      </c>
      <c r="S474" t="e">
        <f>(#REF!)</f>
        <v>#REF!</v>
      </c>
      <c r="T474" t="e">
        <f>(#REF!)</f>
        <v>#REF!</v>
      </c>
      <c r="U474" t="e">
        <f>(#REF!)</f>
        <v>#REF!</v>
      </c>
      <c r="V474" t="e">
        <f>(#REF!)</f>
        <v>#REF!</v>
      </c>
    </row>
    <row r="475" spans="1:22" ht="15.75">
      <c r="A475" s="7" t="s">
        <v>373</v>
      </c>
      <c r="B475" s="5"/>
      <c r="C475" s="5"/>
      <c r="D475" s="5"/>
      <c r="E475" s="5"/>
      <c r="F475" s="43" t="e">
        <f>#VALUE!</f>
        <v>#VALUE!</v>
      </c>
      <c r="G475" s="104"/>
      <c r="H475" s="5"/>
      <c r="I475" s="5">
        <v>515</v>
      </c>
      <c r="J475" s="5"/>
      <c r="K475" s="57">
        <f>IF(N!$A$1="CHE",#REF!+#REF!,IF(N!$A$1="AUR",#REF!+#REF!,IF(N!$A$1="QAT",#REF!+#REF!,IF(N!$A$1="COM",#REF!+#REF!-#REF!,0))))</f>
        <v>0</v>
      </c>
      <c r="L475" s="5"/>
      <c r="M475" s="5"/>
      <c r="N475" t="e">
        <f>(#REF!)</f>
        <v>#REF!</v>
      </c>
      <c r="O475" t="e">
        <f>(#REF!)</f>
        <v>#REF!</v>
      </c>
      <c r="P475" t="e">
        <f>(#REF!)</f>
        <v>#REF!</v>
      </c>
      <c r="Q475" t="e">
        <f>(#REF!)</f>
        <v>#REF!</v>
      </c>
      <c r="R475" t="e">
        <f>(#REF!)</f>
        <v>#REF!</v>
      </c>
      <c r="S475" t="e">
        <f>(#REF!)</f>
        <v>#REF!</v>
      </c>
      <c r="T475" t="e">
        <f>(#REF!)</f>
        <v>#REF!</v>
      </c>
      <c r="U475" t="e">
        <f>(#REF!)</f>
        <v>#REF!</v>
      </c>
      <c r="V475" t="e">
        <f>(#REF!)</f>
        <v>#REF!</v>
      </c>
    </row>
    <row r="476" spans="1:22">
      <c r="A476" s="7"/>
      <c r="B476" s="5"/>
      <c r="C476" s="5"/>
      <c r="D476" s="5"/>
      <c r="E476" s="5"/>
      <c r="F476" s="104"/>
      <c r="G476" s="104"/>
      <c r="H476" s="5"/>
      <c r="I476" s="5"/>
      <c r="J476" s="5"/>
      <c r="K476" s="6"/>
      <c r="L476" s="5"/>
      <c r="M476" s="5"/>
      <c r="N476" t="e">
        <f>(#REF!)</f>
        <v>#REF!</v>
      </c>
      <c r="O476" t="e">
        <f>(#REF!)</f>
        <v>#REF!</v>
      </c>
      <c r="P476" t="e">
        <f>(#REF!)</f>
        <v>#REF!</v>
      </c>
      <c r="Q476" t="e">
        <f>(#REF!)</f>
        <v>#REF!</v>
      </c>
      <c r="R476" t="e">
        <f>(#REF!)</f>
        <v>#REF!</v>
      </c>
      <c r="S476" t="e">
        <f>(#REF!)</f>
        <v>#REF!</v>
      </c>
      <c r="T476" t="e">
        <f>(#REF!)</f>
        <v>#REF!</v>
      </c>
      <c r="U476" t="e">
        <f>(#REF!)</f>
        <v>#REF!</v>
      </c>
      <c r="V476" t="e">
        <f>(#REF!)</f>
        <v>#REF!</v>
      </c>
    </row>
    <row r="477" spans="1:22" ht="15.75">
      <c r="A477" s="7" t="s">
        <v>50</v>
      </c>
      <c r="B477" s="5"/>
      <c r="C477" s="5"/>
      <c r="D477" s="5"/>
      <c r="E477" s="5"/>
      <c r="F477" s="43" t="e">
        <f>#VALUE!</f>
        <v>#VALUE!</v>
      </c>
      <c r="G477" s="104"/>
      <c r="H477" s="5"/>
      <c r="I477" s="5">
        <v>13258</v>
      </c>
      <c r="J477" s="5"/>
      <c r="K477" s="57">
        <f>IF(N!$A$1="CHE",#REF!+#REF!,IF(N!$A$1="AUR",#REF!+#REF!,IF(N!$A$1="QAT",#REF!+#REF!,IF(N!$A$1="COM",#REF!+#REF!,0))))</f>
        <v>0</v>
      </c>
      <c r="L477" s="5"/>
      <c r="M477" s="5"/>
      <c r="N477" t="e">
        <f>(#REF!)</f>
        <v>#REF!</v>
      </c>
      <c r="O477" t="e">
        <f>(#REF!)</f>
        <v>#REF!</v>
      </c>
      <c r="P477" t="e">
        <f>(#REF!)</f>
        <v>#REF!</v>
      </c>
      <c r="Q477" t="e">
        <f>(#REF!)</f>
        <v>#REF!</v>
      </c>
      <c r="R477" t="e">
        <f>(#REF!)</f>
        <v>#REF!</v>
      </c>
      <c r="S477" t="e">
        <f>(#REF!)</f>
        <v>#REF!</v>
      </c>
      <c r="T477" t="e">
        <f>(#REF!)</f>
        <v>#REF!</v>
      </c>
      <c r="U477" t="e">
        <f>(#REF!)</f>
        <v>#REF!</v>
      </c>
      <c r="V477" t="e">
        <f>(#REF!)</f>
        <v>#REF!</v>
      </c>
    </row>
    <row r="478" spans="1:22" ht="15.75">
      <c r="A478" s="7" t="s">
        <v>374</v>
      </c>
      <c r="B478" s="5"/>
      <c r="C478" s="5"/>
      <c r="D478" s="5"/>
      <c r="E478" s="5"/>
      <c r="F478" s="43" t="e">
        <f>#VALUE!</f>
        <v>#VALUE!</v>
      </c>
      <c r="G478" s="104"/>
      <c r="H478" s="5"/>
      <c r="I478" s="5"/>
      <c r="J478" s="5"/>
      <c r="K478" s="57">
        <f>IF(N!$A$1="CHE",#REF!+#REF!,IF(N!$A$1="AUR",#REF!+#REF!,IF(N!$A$1="QAT",#REF!+#REF!,IF(N!$A$1="COM",#REF!+#REF!,0))))</f>
        <v>0</v>
      </c>
      <c r="L478" s="5"/>
      <c r="M478" s="5"/>
      <c r="N478"/>
      <c r="O478"/>
      <c r="P478"/>
      <c r="Q478"/>
      <c r="R478"/>
      <c r="S478"/>
      <c r="T478"/>
      <c r="U478"/>
      <c r="V478"/>
    </row>
    <row r="479" spans="1:22">
      <c r="A479" s="7" t="s">
        <v>375</v>
      </c>
      <c r="B479" s="5"/>
      <c r="C479" s="5"/>
      <c r="D479" s="5"/>
      <c r="E479" s="5"/>
      <c r="F479" s="43"/>
      <c r="G479" s="104"/>
      <c r="H479" s="5"/>
      <c r="I479" s="5"/>
      <c r="J479" s="5"/>
      <c r="K479" s="5"/>
      <c r="L479" s="5"/>
      <c r="M479" s="5"/>
      <c r="N479" t="e">
        <f>-(#REF!)</f>
        <v>#REF!</v>
      </c>
      <c r="O479" t="e">
        <f>-(#REF!)</f>
        <v>#REF!</v>
      </c>
      <c r="P479" t="e">
        <f>-(#REF!)</f>
        <v>#REF!</v>
      </c>
      <c r="Q479" t="e">
        <f>-(#REF!)</f>
        <v>#REF!</v>
      </c>
      <c r="R479" t="e">
        <f>-(#REF!)</f>
        <v>#REF!</v>
      </c>
      <c r="S479" t="e">
        <f>-(#REF!)</f>
        <v>#REF!</v>
      </c>
      <c r="T479" t="e">
        <f>-(#REF!)</f>
        <v>#REF!</v>
      </c>
      <c r="U479" t="e">
        <f>-(#REF!)</f>
        <v>#REF!</v>
      </c>
      <c r="V479" t="e">
        <f>-(#REF!)</f>
        <v>#REF!</v>
      </c>
    </row>
    <row r="480" spans="1:22">
      <c r="A480" s="7" t="s">
        <v>457</v>
      </c>
      <c r="B480" s="5"/>
      <c r="C480" s="5"/>
      <c r="D480" s="4"/>
      <c r="E480" s="5" t="e">
        <f>#VALUE!</f>
        <v>#VALUE!</v>
      </c>
      <c r="F480" s="43"/>
      <c r="G480" s="104"/>
      <c r="H480" s="5">
        <v>3612</v>
      </c>
      <c r="I480" s="5"/>
      <c r="J480" s="5"/>
      <c r="K480" s="5"/>
      <c r="L480" s="5"/>
      <c r="M480" s="5"/>
      <c r="N480" t="e">
        <f>-(#REF!)</f>
        <v>#REF!</v>
      </c>
      <c r="O480" t="e">
        <f>-(#REF!)</f>
        <v>#REF!</v>
      </c>
      <c r="P480" t="e">
        <f>-(#REF!)</f>
        <v>#REF!</v>
      </c>
      <c r="Q480" t="e">
        <f>-(#REF!)</f>
        <v>#REF!</v>
      </c>
      <c r="R480" t="e">
        <f>-(#REF!)</f>
        <v>#REF!</v>
      </c>
      <c r="S480" t="e">
        <f>-(#REF!)</f>
        <v>#REF!</v>
      </c>
      <c r="T480" t="e">
        <f>-(#REF!)</f>
        <v>#REF!</v>
      </c>
      <c r="U480" t="e">
        <f>-(#REF!)</f>
        <v>#REF!</v>
      </c>
      <c r="V480" t="e">
        <f>-(#REF!)</f>
        <v>#REF!</v>
      </c>
    </row>
    <row r="481" spans="1:22" ht="15.75">
      <c r="A481" s="7" t="s">
        <v>458</v>
      </c>
      <c r="B481" s="5"/>
      <c r="C481" s="5"/>
      <c r="D481" s="4"/>
      <c r="E481" s="5" t="e">
        <f>#VALUE!</f>
        <v>#VALUE!</v>
      </c>
      <c r="F481" s="43"/>
      <c r="G481" s="104"/>
      <c r="H481" s="5">
        <v>6353</v>
      </c>
      <c r="I481" s="5"/>
      <c r="J481" s="5"/>
      <c r="K481" s="5"/>
      <c r="L481" s="30" t="s">
        <v>716</v>
      </c>
      <c r="M481" s="5"/>
      <c r="N481" s="28" t="e">
        <f t="shared" ref="N481:V481" si="13">SUM(N465:N480)</f>
        <v>#REF!</v>
      </c>
      <c r="O481" s="28" t="e">
        <f t="shared" si="13"/>
        <v>#REF!</v>
      </c>
      <c r="P481" s="28" t="e">
        <f t="shared" si="13"/>
        <v>#REF!</v>
      </c>
      <c r="Q481" s="28" t="e">
        <f t="shared" si="13"/>
        <v>#REF!</v>
      </c>
      <c r="R481" s="28" t="e">
        <f t="shared" si="13"/>
        <v>#REF!</v>
      </c>
      <c r="S481" s="28" t="e">
        <f t="shared" si="13"/>
        <v>#REF!</v>
      </c>
      <c r="T481" s="28" t="e">
        <f t="shared" si="13"/>
        <v>#REF!</v>
      </c>
      <c r="U481" s="28" t="e">
        <f t="shared" si="13"/>
        <v>#REF!</v>
      </c>
      <c r="V481" s="28" t="e">
        <f t="shared" si="13"/>
        <v>#REF!</v>
      </c>
    </row>
    <row r="482" spans="1:22" ht="15.75">
      <c r="A482" s="7" t="s">
        <v>459</v>
      </c>
      <c r="B482" s="5"/>
      <c r="C482" s="5"/>
      <c r="D482" s="5"/>
      <c r="E482" s="47" t="e">
        <f>#VALUE!</f>
        <v>#VALUE!</v>
      </c>
      <c r="F482" s="43" t="e">
        <f>ROUND(SUM(E480:E482),0)</f>
        <v>#VALUE!</v>
      </c>
      <c r="G482" s="104"/>
      <c r="H482" s="5">
        <v>8031</v>
      </c>
      <c r="I482" s="5">
        <f>SUM(H480:H482)</f>
        <v>17996</v>
      </c>
      <c r="J482" s="5"/>
      <c r="K482" s="57">
        <f>IF(N!$A$1="CHE",#REF!+#REF!,IF(N!$A$1="AUR",#REF!+#REF!,IF(N!$A$1="QAT",#REF!+#REF!,IF(N!$A$1="COM",#REF!+#REF!,0))))</f>
        <v>0</v>
      </c>
      <c r="L482" s="5"/>
      <c r="M482" s="5"/>
      <c r="N482" s="9" t="s">
        <v>123</v>
      </c>
      <c r="O482" s="9" t="s">
        <v>124</v>
      </c>
      <c r="P482" s="9" t="s">
        <v>125</v>
      </c>
      <c r="Q482" s="9" t="s">
        <v>126</v>
      </c>
      <c r="R482" s="9" t="s">
        <v>127</v>
      </c>
      <c r="S482" s="9" t="s">
        <v>128</v>
      </c>
      <c r="T482" s="9" t="s">
        <v>129</v>
      </c>
      <c r="U482" s="9" t="s">
        <v>130</v>
      </c>
      <c r="V482" s="9" t="s">
        <v>671</v>
      </c>
    </row>
    <row r="483" spans="1:22">
      <c r="A483" s="7"/>
      <c r="B483" s="5"/>
      <c r="C483" s="5"/>
      <c r="D483" s="5"/>
      <c r="E483" s="6"/>
      <c r="F483" s="43"/>
      <c r="G483" s="104"/>
      <c r="H483" s="21"/>
      <c r="I483" s="5"/>
      <c r="J483" s="5"/>
      <c r="K483" s="6"/>
      <c r="L483" s="5"/>
      <c r="M483" s="5"/>
      <c r="N483" s="9" t="s">
        <v>569</v>
      </c>
      <c r="O483" s="9" t="s">
        <v>570</v>
      </c>
      <c r="P483" s="9" t="s">
        <v>572</v>
      </c>
      <c r="Q483" s="9" t="s">
        <v>573</v>
      </c>
      <c r="R483" s="9" t="s">
        <v>574</v>
      </c>
      <c r="S483" s="9" t="s">
        <v>575</v>
      </c>
      <c r="T483" s="9" t="s">
        <v>576</v>
      </c>
      <c r="U483" s="9" t="s">
        <v>577</v>
      </c>
      <c r="V483" s="9" t="s">
        <v>672</v>
      </c>
    </row>
    <row r="484" spans="1:22">
      <c r="A484" s="7" t="s">
        <v>460</v>
      </c>
      <c r="B484" s="5"/>
      <c r="C484" s="5"/>
      <c r="D484" s="4"/>
      <c r="E484" s="5"/>
      <c r="F484" s="43" t="e">
        <f>#VALUE!</f>
        <v>#VALUE!</v>
      </c>
      <c r="G484" s="104"/>
      <c r="H484" s="5"/>
      <c r="I484" s="5">
        <v>892</v>
      </c>
      <c r="J484" s="5"/>
      <c r="K484" s="5"/>
      <c r="L484" s="30"/>
      <c r="M484" s="5"/>
      <c r="N484" t="e">
        <f>(#REF!)</f>
        <v>#REF!</v>
      </c>
      <c r="O484" t="e">
        <f>(#REF!)</f>
        <v>#REF!</v>
      </c>
      <c r="P484" t="e">
        <f>(#REF!)</f>
        <v>#REF!</v>
      </c>
      <c r="Q484" t="e">
        <f>(#REF!)</f>
        <v>#REF!</v>
      </c>
      <c r="R484" t="e">
        <f>(#REF!)</f>
        <v>#REF!</v>
      </c>
      <c r="S484" t="e">
        <f>(#REF!)</f>
        <v>#REF!</v>
      </c>
      <c r="T484" t="e">
        <f>(#REF!)</f>
        <v>#REF!</v>
      </c>
      <c r="U484" t="e">
        <f>(#REF!)</f>
        <v>#REF!</v>
      </c>
      <c r="V484" t="e">
        <f>(#REF!)</f>
        <v>#REF!</v>
      </c>
    </row>
    <row r="485" spans="1:22" ht="15.75">
      <c r="A485" s="7" t="s">
        <v>461</v>
      </c>
      <c r="B485" s="5"/>
      <c r="C485" s="5"/>
      <c r="D485" s="5"/>
      <c r="E485" s="5"/>
      <c r="F485" s="43" t="e">
        <f>#VALUE!</f>
        <v>#VALUE!</v>
      </c>
      <c r="G485" s="104"/>
      <c r="H485" s="5"/>
      <c r="I485" s="5">
        <v>63</v>
      </c>
      <c r="J485" s="5"/>
      <c r="K485" s="57">
        <f>IF(N!$A$1="CHE",#REF!+#REF!,IF(N!$A$1="AUR",#REF!+#REF!,IF(N!$A$1="QAT",#REF!+#REF!,IF(N!$A$1="COM",#REF!+#REF!-#REF!,0))))</f>
        <v>0</v>
      </c>
      <c r="L485" s="5"/>
      <c r="M485" s="5"/>
      <c r="N485" t="e">
        <f>(#REF!)</f>
        <v>#REF!</v>
      </c>
      <c r="O485" t="e">
        <f>(#REF!)</f>
        <v>#REF!</v>
      </c>
      <c r="P485" t="e">
        <f>(#REF!)</f>
        <v>#REF!</v>
      </c>
      <c r="Q485" t="e">
        <f>(#REF!)</f>
        <v>#REF!</v>
      </c>
      <c r="R485" t="e">
        <f>(#REF!)</f>
        <v>#REF!</v>
      </c>
      <c r="S485" t="e">
        <f>(#REF!)</f>
        <v>#REF!</v>
      </c>
      <c r="T485" t="e">
        <f>(#REF!)</f>
        <v>#REF!</v>
      </c>
      <c r="U485" t="e">
        <f>(#REF!)</f>
        <v>#REF!</v>
      </c>
      <c r="V485" t="e">
        <f>(#REF!)</f>
        <v>#REF!</v>
      </c>
    </row>
    <row r="486" spans="1:22">
      <c r="A486" s="7" t="s">
        <v>462</v>
      </c>
      <c r="B486" s="5"/>
      <c r="C486" s="5"/>
      <c r="D486" s="5"/>
      <c r="E486" s="5"/>
      <c r="F486" s="43">
        <f>IF(OR(N!$A$1="HO",N!$A$1="COM"),ROUND((#REF!)/1000,0),0)</f>
        <v>0</v>
      </c>
      <c r="G486" s="104"/>
      <c r="H486" s="5"/>
      <c r="I486" s="5">
        <v>70075</v>
      </c>
      <c r="J486" s="5"/>
      <c r="K486" s="6"/>
      <c r="L486" s="5"/>
      <c r="M486" s="5"/>
      <c r="N486" t="e">
        <f>(#REF!)</f>
        <v>#REF!</v>
      </c>
      <c r="O486" t="e">
        <f>(#REF!)</f>
        <v>#REF!</v>
      </c>
      <c r="P486" t="e">
        <f>(#REF!)</f>
        <v>#REF!</v>
      </c>
      <c r="Q486" t="e">
        <f>(#REF!)</f>
        <v>#REF!</v>
      </c>
      <c r="R486" t="e">
        <f>(#REF!)</f>
        <v>#REF!</v>
      </c>
      <c r="S486" t="e">
        <f>(#REF!)</f>
        <v>#REF!</v>
      </c>
      <c r="T486" t="e">
        <f>(#REF!)</f>
        <v>#REF!</v>
      </c>
      <c r="U486" t="e">
        <f>(#REF!)</f>
        <v>#REF!</v>
      </c>
      <c r="V486" t="e">
        <f>(#REF!)</f>
        <v>#REF!</v>
      </c>
    </row>
    <row r="487" spans="1:22">
      <c r="A487" s="7"/>
      <c r="B487" s="5"/>
      <c r="C487" s="5"/>
      <c r="D487" s="5"/>
      <c r="E487" s="5"/>
      <c r="F487" s="85"/>
      <c r="G487" s="104"/>
      <c r="H487" s="5"/>
      <c r="I487" s="5"/>
      <c r="J487" s="5"/>
      <c r="K487" s="5"/>
      <c r="L487" s="5"/>
      <c r="M487" s="5"/>
      <c r="N487" t="e">
        <f>(#REF!)</f>
        <v>#REF!</v>
      </c>
      <c r="O487" t="e">
        <f>(#REF!)</f>
        <v>#REF!</v>
      </c>
      <c r="P487" t="e">
        <f>(#REF!)</f>
        <v>#REF!</v>
      </c>
      <c r="Q487" t="e">
        <f>(#REF!)</f>
        <v>#REF!</v>
      </c>
      <c r="R487" t="e">
        <f>(#REF!)</f>
        <v>#REF!</v>
      </c>
      <c r="S487" t="e">
        <f>(#REF!)</f>
        <v>#REF!</v>
      </c>
      <c r="T487" t="e">
        <f>(#REF!)</f>
        <v>#REF!</v>
      </c>
      <c r="U487" t="e">
        <f>(#REF!)</f>
        <v>#REF!</v>
      </c>
      <c r="V487" t="e">
        <f>(#REF!)</f>
        <v>#REF!</v>
      </c>
    </row>
    <row r="488" spans="1:22" ht="15.75">
      <c r="A488" s="7"/>
      <c r="B488" s="5"/>
      <c r="C488" s="5"/>
      <c r="D488" s="5"/>
      <c r="E488" s="5"/>
      <c r="F488" s="127" t="e">
        <f>ROUND(SUM(F450:F487),0)-1</f>
        <v>#VALUE!</v>
      </c>
      <c r="G488" s="19"/>
      <c r="H488" s="5"/>
      <c r="I488" s="29">
        <f>SUM(I450:I487)</f>
        <v>509014</v>
      </c>
      <c r="J488" s="5"/>
      <c r="K488" s="5"/>
      <c r="L488" s="5"/>
      <c r="M488" s="5"/>
      <c r="N488" t="e">
        <f>(#REF!)</f>
        <v>#REF!</v>
      </c>
      <c r="O488" t="e">
        <f>(#REF!)</f>
        <v>#REF!</v>
      </c>
      <c r="P488" t="e">
        <f>(#REF!)</f>
        <v>#REF!</v>
      </c>
      <c r="Q488" t="e">
        <f>(#REF!)</f>
        <v>#REF!</v>
      </c>
      <c r="R488" t="e">
        <f>(#REF!)</f>
        <v>#REF!</v>
      </c>
      <c r="S488" t="e">
        <f>(#REF!)</f>
        <v>#REF!</v>
      </c>
      <c r="T488" t="e">
        <f>(#REF!)</f>
        <v>#REF!</v>
      </c>
      <c r="U488" t="e">
        <f>(#REF!)</f>
        <v>#REF!</v>
      </c>
      <c r="V488" t="e">
        <f>(#REF!)</f>
        <v>#REF!</v>
      </c>
    </row>
    <row r="489" spans="1:22">
      <c r="A489" s="7"/>
      <c r="B489" s="5"/>
      <c r="C489" s="5"/>
      <c r="D489" s="5"/>
      <c r="E489" s="5"/>
      <c r="F489" s="42"/>
      <c r="G489" s="19"/>
      <c r="H489" s="5"/>
      <c r="I489" s="6"/>
      <c r="J489" s="5"/>
      <c r="K489" s="5"/>
      <c r="L489" s="5"/>
      <c r="M489" s="5"/>
      <c r="N489" t="e">
        <f>(#REF!)</f>
        <v>#REF!</v>
      </c>
      <c r="O489" t="e">
        <f>(#REF!)</f>
        <v>#REF!</v>
      </c>
      <c r="P489" t="e">
        <f>(#REF!)</f>
        <v>#REF!</v>
      </c>
      <c r="Q489" t="e">
        <f>(#REF!)</f>
        <v>#REF!</v>
      </c>
      <c r="R489" t="e">
        <f>(#REF!)</f>
        <v>#REF!</v>
      </c>
      <c r="S489" t="e">
        <f>(#REF!)</f>
        <v>#REF!</v>
      </c>
      <c r="T489" t="e">
        <f>(#REF!)</f>
        <v>#REF!</v>
      </c>
      <c r="U489" t="e">
        <f>(#REF!)</f>
        <v>#REF!</v>
      </c>
      <c r="V489" t="e">
        <f>(#REF!)</f>
        <v>#REF!</v>
      </c>
    </row>
    <row r="490" spans="1:22">
      <c r="A490" s="27" t="s">
        <v>463</v>
      </c>
      <c r="B490" s="5"/>
      <c r="C490" s="5"/>
      <c r="D490" s="5"/>
      <c r="E490" s="5"/>
      <c r="F490" s="43"/>
      <c r="G490" s="104"/>
      <c r="H490" s="5"/>
      <c r="I490" s="5"/>
      <c r="J490" s="5"/>
      <c r="K490" s="5"/>
      <c r="L490" s="5"/>
      <c r="M490" s="5"/>
      <c r="N490" t="e">
        <f>(#REF!)</f>
        <v>#REF!</v>
      </c>
      <c r="O490" t="e">
        <f>(#REF!)</f>
        <v>#REF!</v>
      </c>
      <c r="P490" t="e">
        <f>(#REF!)</f>
        <v>#REF!</v>
      </c>
      <c r="Q490" t="e">
        <f>(#REF!)</f>
        <v>#REF!</v>
      </c>
      <c r="R490" t="e">
        <f>(#REF!)</f>
        <v>#REF!</v>
      </c>
      <c r="S490" t="e">
        <f>(#REF!)</f>
        <v>#REF!</v>
      </c>
      <c r="T490" t="e">
        <f>(#REF!)</f>
        <v>#REF!</v>
      </c>
      <c r="U490" t="e">
        <f>(#REF!)</f>
        <v>#REF!</v>
      </c>
      <c r="V490" t="e">
        <f>(#REF!)</f>
        <v>#REF!</v>
      </c>
    </row>
    <row r="491" spans="1:22">
      <c r="A491" s="27" t="s">
        <v>464</v>
      </c>
      <c r="B491" s="5"/>
      <c r="C491" s="5"/>
      <c r="D491" s="5"/>
      <c r="E491" s="5"/>
      <c r="F491" s="43"/>
      <c r="G491" s="104"/>
      <c r="H491" s="5"/>
      <c r="I491" s="5"/>
      <c r="J491" s="5"/>
      <c r="K491" s="5"/>
      <c r="L491" s="5"/>
      <c r="M491" s="5"/>
      <c r="N491" t="e">
        <f>(#REF!)</f>
        <v>#REF!</v>
      </c>
      <c r="O491" t="e">
        <f>(#REF!)</f>
        <v>#REF!</v>
      </c>
      <c r="P491" t="e">
        <f>(#REF!)</f>
        <v>#REF!</v>
      </c>
      <c r="Q491" t="e">
        <f>(#REF!)</f>
        <v>#REF!</v>
      </c>
      <c r="R491" t="e">
        <f>(#REF!)</f>
        <v>#REF!</v>
      </c>
      <c r="S491" t="e">
        <f>(#REF!)</f>
        <v>#REF!</v>
      </c>
      <c r="T491" t="e">
        <f>(#REF!)</f>
        <v>#REF!</v>
      </c>
      <c r="U491" t="e">
        <f>(#REF!)</f>
        <v>#REF!</v>
      </c>
      <c r="V491" t="e">
        <f>(#REF!)</f>
        <v>#REF!</v>
      </c>
    </row>
    <row r="492" spans="1:22" ht="15.75">
      <c r="A492" s="7"/>
      <c r="B492" s="5"/>
      <c r="C492" s="5"/>
      <c r="D492" s="5"/>
      <c r="E492" s="5"/>
      <c r="F492" s="43"/>
      <c r="G492" s="104"/>
      <c r="H492" s="5"/>
      <c r="I492" s="5"/>
      <c r="J492" s="5"/>
      <c r="K492" s="5"/>
      <c r="L492" s="7" t="s">
        <v>36</v>
      </c>
      <c r="M492" s="5"/>
      <c r="N492" s="28" t="e">
        <f t="shared" ref="N492:V492" si="14">SUM(N484:N491)</f>
        <v>#REF!</v>
      </c>
      <c r="O492" s="28" t="e">
        <f t="shared" si="14"/>
        <v>#REF!</v>
      </c>
      <c r="P492" s="28" t="e">
        <f t="shared" si="14"/>
        <v>#REF!</v>
      </c>
      <c r="Q492" s="28" t="e">
        <f t="shared" si="14"/>
        <v>#REF!</v>
      </c>
      <c r="R492" s="28" t="e">
        <f t="shared" si="14"/>
        <v>#REF!</v>
      </c>
      <c r="S492" s="28" t="e">
        <f t="shared" si="14"/>
        <v>#REF!</v>
      </c>
      <c r="T492" s="28" t="e">
        <f t="shared" si="14"/>
        <v>#REF!</v>
      </c>
      <c r="U492" s="28" t="e">
        <f t="shared" si="14"/>
        <v>#REF!</v>
      </c>
      <c r="V492" s="28" t="e">
        <f t="shared" si="14"/>
        <v>#REF!</v>
      </c>
    </row>
    <row r="493" spans="1:22">
      <c r="A493" s="7" t="s">
        <v>465</v>
      </c>
      <c r="B493" s="5"/>
      <c r="C493" s="5"/>
      <c r="D493" s="5"/>
      <c r="E493" s="8" t="e">
        <f>#VALUE!</f>
        <v>#VALUE!</v>
      </c>
      <c r="F493" s="25"/>
      <c r="G493" s="104"/>
      <c r="H493" s="5">
        <v>75557</v>
      </c>
      <c r="I493" s="5">
        <f>(H492+H493)</f>
        <v>75557</v>
      </c>
      <c r="J493" s="5"/>
      <c r="K493" s="5"/>
      <c r="L493" s="5"/>
      <c r="M493" s="5"/>
      <c r="N493" s="9" t="s">
        <v>123</v>
      </c>
      <c r="O493" s="9" t="s">
        <v>124</v>
      </c>
      <c r="P493" s="9" t="s">
        <v>125</v>
      </c>
      <c r="Q493" s="9" t="s">
        <v>126</v>
      </c>
      <c r="R493" s="9" t="s">
        <v>127</v>
      </c>
      <c r="S493" s="9" t="s">
        <v>128</v>
      </c>
      <c r="T493" s="9" t="s">
        <v>129</v>
      </c>
      <c r="U493" s="9" t="s">
        <v>130</v>
      </c>
      <c r="V493" s="9" t="s">
        <v>671</v>
      </c>
    </row>
    <row r="494" spans="1:22">
      <c r="A494" s="7" t="s">
        <v>466</v>
      </c>
      <c r="B494" s="5"/>
      <c r="C494" s="5"/>
      <c r="D494" s="5"/>
      <c r="E494" s="5">
        <f>IF(OR(N!$A$1="HO",N!$A$1="COM"),ROUND((#REF!)/1000,0),0)</f>
        <v>0</v>
      </c>
      <c r="F494" s="43" t="e">
        <f>(E493+E494)</f>
        <v>#VALUE!</v>
      </c>
      <c r="G494" s="19"/>
      <c r="H494" s="19">
        <v>553</v>
      </c>
      <c r="I494" s="5"/>
      <c r="J494" s="5"/>
      <c r="K494" s="5"/>
      <c r="L494" s="5"/>
      <c r="M494" s="5"/>
      <c r="N494" t="e">
        <f>-(#REF!)</f>
        <v>#REF!</v>
      </c>
      <c r="O494" t="e">
        <f>-(#REF!)</f>
        <v>#REF!</v>
      </c>
      <c r="P494" t="e">
        <f>-(#REF!)</f>
        <v>#REF!</v>
      </c>
      <c r="Q494" t="e">
        <f>-(#REF!)</f>
        <v>#REF!</v>
      </c>
      <c r="R494" t="e">
        <f>-(#REF!)</f>
        <v>#REF!</v>
      </c>
      <c r="S494" t="e">
        <f>-(#REF!)</f>
        <v>#REF!</v>
      </c>
      <c r="T494" t="e">
        <f>-(#REF!)</f>
        <v>#REF!</v>
      </c>
      <c r="U494" t="e">
        <f>-(#REF!)</f>
        <v>#REF!</v>
      </c>
      <c r="V494" t="e">
        <f>-(#REF!)</f>
        <v>#REF!</v>
      </c>
    </row>
    <row r="495" spans="1:22" ht="15.75">
      <c r="A495" s="7"/>
      <c r="B495" s="5"/>
      <c r="C495" s="5"/>
      <c r="D495" s="5"/>
      <c r="E495" s="21"/>
      <c r="F495" s="127" t="e">
        <f>ROUND(E494+E493,0)</f>
        <v>#VALUE!</v>
      </c>
      <c r="G495" s="19"/>
      <c r="H495" s="21"/>
      <c r="I495" s="29">
        <f>H494+H493</f>
        <v>76110</v>
      </c>
      <c r="J495" s="5"/>
      <c r="K495" s="5"/>
      <c r="L495" s="5"/>
      <c r="M495" s="5"/>
      <c r="N495" t="e">
        <f>-(#REF!)</f>
        <v>#REF!</v>
      </c>
      <c r="O495" t="e">
        <f>-(#REF!)</f>
        <v>#REF!</v>
      </c>
      <c r="P495" t="e">
        <f>-(#REF!)</f>
        <v>#REF!</v>
      </c>
      <c r="Q495" t="e">
        <f>-(#REF!)</f>
        <v>#REF!</v>
      </c>
      <c r="R495" t="e">
        <f>-(#REF!)</f>
        <v>#REF!</v>
      </c>
      <c r="S495" t="e">
        <f>-(#REF!)</f>
        <v>#REF!</v>
      </c>
      <c r="T495" t="e">
        <f>-(#REF!)</f>
        <v>#REF!</v>
      </c>
      <c r="U495" t="e">
        <f>-(#REF!)</f>
        <v>#REF!</v>
      </c>
      <c r="V495" t="e">
        <f>-(#REF!)</f>
        <v>#REF!</v>
      </c>
    </row>
    <row r="496" spans="1:22">
      <c r="A496" s="27"/>
      <c r="B496" s="5"/>
      <c r="C496" s="5"/>
      <c r="D496" s="5"/>
      <c r="E496" s="5"/>
      <c r="F496" s="42"/>
      <c r="G496" s="19"/>
      <c r="H496" s="5"/>
      <c r="I496" s="6"/>
      <c r="J496" s="5"/>
      <c r="K496" s="5"/>
      <c r="L496" s="5"/>
      <c r="M496" s="5"/>
      <c r="N496" t="e">
        <f>(#REF!)</f>
        <v>#REF!</v>
      </c>
      <c r="O496" t="e">
        <f>(#REF!)</f>
        <v>#REF!</v>
      </c>
      <c r="P496" t="e">
        <f>(#REF!)</f>
        <v>#REF!</v>
      </c>
      <c r="Q496" t="e">
        <f>(#REF!)</f>
        <v>#REF!</v>
      </c>
      <c r="R496" t="e">
        <f>(#REF!)</f>
        <v>#REF!</v>
      </c>
      <c r="S496" t="e">
        <f>(#REF!)</f>
        <v>#REF!</v>
      </c>
      <c r="T496" t="e">
        <f>(#REF!)</f>
        <v>#REF!</v>
      </c>
      <c r="U496" t="e">
        <f>(#REF!)</f>
        <v>#REF!</v>
      </c>
      <c r="V496" t="e">
        <f>(#REF!)</f>
        <v>#REF!</v>
      </c>
    </row>
    <row r="497" spans="1:22">
      <c r="A497" s="7"/>
      <c r="B497" s="5"/>
      <c r="C497" s="5"/>
      <c r="D497" s="5"/>
      <c r="E497" s="5"/>
      <c r="F497" s="5"/>
      <c r="G497" s="19"/>
      <c r="H497" s="5"/>
      <c r="I497" s="5"/>
      <c r="J497" s="5"/>
      <c r="K497" s="5"/>
      <c r="L497" s="5"/>
      <c r="M497" s="5"/>
      <c r="N497" t="e">
        <f>(#REF!)</f>
        <v>#REF!</v>
      </c>
      <c r="O497" t="e">
        <f>(#REF!)</f>
        <v>#REF!</v>
      </c>
      <c r="P497" t="e">
        <f>(#REF!)</f>
        <v>#REF!</v>
      </c>
      <c r="Q497" t="e">
        <f>(#REF!)</f>
        <v>#REF!</v>
      </c>
      <c r="R497" t="e">
        <f>(#REF!)</f>
        <v>#REF!</v>
      </c>
      <c r="S497" t="e">
        <f>(#REF!)</f>
        <v>#REF!</v>
      </c>
      <c r="T497" t="e">
        <f>(#REF!)</f>
        <v>#REF!</v>
      </c>
      <c r="U497" t="e">
        <f>(#REF!)</f>
        <v>#REF!</v>
      </c>
      <c r="V497" t="e">
        <f>(#REF!)</f>
        <v>#REF!</v>
      </c>
    </row>
    <row r="498" spans="1:22">
      <c r="A498" s="7"/>
      <c r="B498" s="5"/>
      <c r="C498" s="5"/>
      <c r="D498" s="5"/>
      <c r="E498" s="5"/>
      <c r="F498" s="5"/>
      <c r="G498" s="19"/>
      <c r="H498" s="5" t="s">
        <v>295</v>
      </c>
      <c r="I498" s="5"/>
      <c r="J498" s="5"/>
      <c r="K498" s="5"/>
      <c r="L498" s="5"/>
      <c r="M498" s="5"/>
      <c r="N498" t="e">
        <f>(#REF!)</f>
        <v>#REF!</v>
      </c>
      <c r="O498" t="e">
        <f>(#REF!)</f>
        <v>#REF!</v>
      </c>
      <c r="P498" t="e">
        <f>(#REF!)</f>
        <v>#REF!</v>
      </c>
      <c r="Q498" t="e">
        <f>(#REF!)</f>
        <v>#REF!</v>
      </c>
      <c r="R498" t="e">
        <f>(#REF!)</f>
        <v>#REF!</v>
      </c>
      <c r="S498" t="e">
        <f>(#REF!)</f>
        <v>#REF!</v>
      </c>
      <c r="T498" t="e">
        <f>(#REF!)</f>
        <v>#REF!</v>
      </c>
      <c r="U498" t="e">
        <f>(#REF!)</f>
        <v>#REF!</v>
      </c>
      <c r="V498" t="e">
        <f>(#REF!)</f>
        <v>#REF!</v>
      </c>
    </row>
    <row r="499" spans="1:22">
      <c r="A499" s="7" t="s">
        <v>717</v>
      </c>
      <c r="B499" s="5"/>
      <c r="C499" s="5"/>
      <c r="D499" s="5"/>
      <c r="E499" s="5"/>
      <c r="F499" s="5"/>
      <c r="G499" s="19"/>
      <c r="H499" s="5"/>
      <c r="I499" s="5"/>
      <c r="J499" s="5"/>
      <c r="K499" s="5"/>
      <c r="L499" s="5"/>
      <c r="M499" s="5"/>
      <c r="N499" t="e">
        <f>(#REF!)</f>
        <v>#REF!</v>
      </c>
      <c r="O499" t="e">
        <f>(#REF!)</f>
        <v>#REF!</v>
      </c>
      <c r="P499" t="e">
        <f>(#REF!)</f>
        <v>#REF!</v>
      </c>
      <c r="Q499" t="e">
        <f>(#REF!)</f>
        <v>#REF!</v>
      </c>
      <c r="R499" t="e">
        <f>(#REF!)</f>
        <v>#REF!</v>
      </c>
      <c r="S499" t="e">
        <f>(#REF!)</f>
        <v>#REF!</v>
      </c>
      <c r="T499" t="e">
        <f>(#REF!)</f>
        <v>#REF!</v>
      </c>
      <c r="U499" t="e">
        <f>(#REF!)</f>
        <v>#REF!</v>
      </c>
      <c r="V499" t="e">
        <f>(#REF!)</f>
        <v>#REF!</v>
      </c>
    </row>
    <row r="500" spans="1:22">
      <c r="A500" s="7" t="s">
        <v>718</v>
      </c>
      <c r="B500" s="5"/>
      <c r="C500" s="5"/>
      <c r="D500" s="5"/>
      <c r="E500" s="5"/>
      <c r="F500" s="5"/>
      <c r="G500" s="19"/>
      <c r="H500" s="5"/>
      <c r="I500" s="5"/>
      <c r="J500" s="5"/>
      <c r="K500" s="5"/>
      <c r="L500" s="5"/>
      <c r="M500" s="5"/>
      <c r="N500" t="e">
        <f>(#REF!)</f>
        <v>#REF!</v>
      </c>
      <c r="O500" t="e">
        <f>(#REF!)</f>
        <v>#REF!</v>
      </c>
      <c r="P500" t="e">
        <f>(#REF!)</f>
        <v>#REF!</v>
      </c>
      <c r="Q500" t="e">
        <f>(#REF!)</f>
        <v>#REF!</v>
      </c>
      <c r="R500" t="e">
        <f>(#REF!)</f>
        <v>#REF!</v>
      </c>
      <c r="S500" t="e">
        <f>(#REF!)</f>
        <v>#REF!</v>
      </c>
      <c r="T500" t="e">
        <f>(#REF!)</f>
        <v>#REF!</v>
      </c>
      <c r="U500" t="e">
        <f>(#REF!)</f>
        <v>#REF!</v>
      </c>
      <c r="V500" t="e">
        <f>(#REF!)</f>
        <v>#REF!</v>
      </c>
    </row>
    <row r="501" spans="1:22" ht="14.1" customHeight="1">
      <c r="A501" s="7" t="s">
        <v>328</v>
      </c>
      <c r="B501" s="5"/>
      <c r="C501" s="5"/>
      <c r="D501" s="5"/>
      <c r="E501" s="5"/>
      <c r="F501" s="5"/>
      <c r="G501" s="19"/>
      <c r="H501" s="5"/>
      <c r="I501" s="5"/>
      <c r="J501" s="5"/>
      <c r="K501" s="5"/>
      <c r="L501" s="5"/>
      <c r="M501" s="5"/>
      <c r="N501" t="e">
        <f>(#REF!)</f>
        <v>#REF!</v>
      </c>
      <c r="O501" t="e">
        <f>(#REF!)</f>
        <v>#REF!</v>
      </c>
      <c r="P501" t="e">
        <f>(#REF!)</f>
        <v>#REF!</v>
      </c>
      <c r="Q501" t="e">
        <f>(#REF!)</f>
        <v>#REF!</v>
      </c>
      <c r="R501" t="e">
        <f>(#REF!)</f>
        <v>#REF!</v>
      </c>
      <c r="S501" t="e">
        <f>(#REF!)</f>
        <v>#REF!</v>
      </c>
      <c r="T501" t="e">
        <f>(#REF!)</f>
        <v>#REF!</v>
      </c>
      <c r="U501" t="e">
        <f>(#REF!)</f>
        <v>#REF!</v>
      </c>
      <c r="V501" t="e">
        <f>(#REF!)</f>
        <v>#REF!</v>
      </c>
    </row>
    <row r="502" spans="1:22" ht="14.1" customHeight="1">
      <c r="A502" s="7"/>
      <c r="B502" s="5"/>
      <c r="C502" s="5"/>
      <c r="D502" s="10"/>
      <c r="E502" s="11"/>
      <c r="F502" s="5"/>
      <c r="G502" s="19"/>
      <c r="H502" s="5"/>
      <c r="I502" s="5"/>
      <c r="J502" s="5"/>
      <c r="K502" s="5"/>
      <c r="L502" s="5"/>
      <c r="M502" s="5"/>
      <c r="N502" t="e">
        <f>(#REF!)</f>
        <v>#REF!</v>
      </c>
      <c r="O502" t="e">
        <f>(#REF!)</f>
        <v>#REF!</v>
      </c>
      <c r="P502" t="e">
        <f>(#REF!)</f>
        <v>#REF!</v>
      </c>
      <c r="Q502" t="e">
        <f>(#REF!)</f>
        <v>#REF!</v>
      </c>
      <c r="R502" t="e">
        <f>(#REF!)</f>
        <v>#REF!</v>
      </c>
      <c r="S502" t="e">
        <f>(#REF!)</f>
        <v>#REF!</v>
      </c>
      <c r="T502" t="e">
        <f>(#REF!)</f>
        <v>#REF!</v>
      </c>
      <c r="U502" t="e">
        <f>(#REF!)</f>
        <v>#REF!</v>
      </c>
      <c r="V502" t="e">
        <f>(#REF!)</f>
        <v>#REF!</v>
      </c>
    </row>
    <row r="503" spans="1:22" ht="14.1" customHeight="1">
      <c r="A503" s="5"/>
      <c r="B503" s="5"/>
      <c r="C503" s="5"/>
      <c r="D503" s="5"/>
      <c r="E503" s="5"/>
      <c r="F503" s="5"/>
      <c r="G503" s="19"/>
      <c r="H503" s="5"/>
      <c r="I503" s="5"/>
      <c r="J503" s="5"/>
      <c r="K503" s="5"/>
      <c r="L503" s="5"/>
      <c r="M503" s="5"/>
      <c r="N503" t="e">
        <f>-(#REF!)</f>
        <v>#REF!</v>
      </c>
      <c r="O503" t="e">
        <f>-(#REF!)</f>
        <v>#REF!</v>
      </c>
      <c r="P503" t="e">
        <f>-(#REF!)</f>
        <v>#REF!</v>
      </c>
      <c r="Q503" t="e">
        <f>-(#REF!)</f>
        <v>#REF!</v>
      </c>
      <c r="R503" t="e">
        <f>-(#REF!)</f>
        <v>#REF!</v>
      </c>
      <c r="S503" t="e">
        <f>-(#REF!)</f>
        <v>#REF!</v>
      </c>
      <c r="T503" t="e">
        <f>-(#REF!)</f>
        <v>#REF!</v>
      </c>
      <c r="U503" t="e">
        <f>-(#REF!)</f>
        <v>#REF!</v>
      </c>
      <c r="V503" t="e">
        <f>-(#REF!)</f>
        <v>#REF!</v>
      </c>
    </row>
    <row r="504" spans="1:22" ht="14.1" customHeight="1">
      <c r="A504" s="5"/>
      <c r="B504" s="5"/>
      <c r="C504" s="5"/>
      <c r="D504" s="5"/>
      <c r="E504" s="5"/>
      <c r="F504" s="5"/>
      <c r="G504" s="19"/>
      <c r="H504" s="19"/>
      <c r="I504" s="5"/>
      <c r="J504" s="5"/>
      <c r="K504" s="5"/>
      <c r="L504" s="7" t="s">
        <v>432</v>
      </c>
      <c r="M504" s="5"/>
      <c r="N504" s="28" t="e">
        <f t="shared" ref="N504:V504" si="15">SUM(N494:N503)</f>
        <v>#REF!</v>
      </c>
      <c r="O504" s="28" t="e">
        <f t="shared" si="15"/>
        <v>#REF!</v>
      </c>
      <c r="P504" s="28" t="e">
        <f t="shared" si="15"/>
        <v>#REF!</v>
      </c>
      <c r="Q504" s="28" t="e">
        <f t="shared" si="15"/>
        <v>#REF!</v>
      </c>
      <c r="R504" s="28" t="e">
        <f t="shared" si="15"/>
        <v>#REF!</v>
      </c>
      <c r="S504" s="28" t="e">
        <f t="shared" si="15"/>
        <v>#REF!</v>
      </c>
      <c r="T504" s="28" t="e">
        <f t="shared" si="15"/>
        <v>#REF!</v>
      </c>
      <c r="U504" s="28" t="e">
        <f t="shared" si="15"/>
        <v>#REF!</v>
      </c>
      <c r="V504" s="28" t="e">
        <f t="shared" si="15"/>
        <v>#REF!</v>
      </c>
    </row>
    <row r="505" spans="1:22" ht="14.1" customHeight="1">
      <c r="A505" s="5"/>
      <c r="B505" s="5"/>
      <c r="C505" s="5"/>
      <c r="D505" s="5"/>
      <c r="E505" s="5"/>
      <c r="F505" s="5"/>
      <c r="G505" s="19"/>
      <c r="H505" s="5"/>
      <c r="I505" s="5"/>
      <c r="J505" s="5"/>
      <c r="K505" s="5"/>
      <c r="L505" s="5"/>
      <c r="M505" s="5"/>
      <c r="N505" s="5"/>
      <c r="O505" s="5"/>
      <c r="P505" s="5"/>
      <c r="Q505" s="5"/>
      <c r="R505" s="5"/>
      <c r="S505" s="5"/>
      <c r="T505" s="5"/>
      <c r="U505" s="5"/>
    </row>
    <row r="506" spans="1:22" ht="14.1" customHeight="1">
      <c r="A506" s="5"/>
      <c r="B506" s="5"/>
      <c r="C506" s="5"/>
      <c r="D506" s="5"/>
      <c r="E506" s="5"/>
      <c r="F506" s="5"/>
      <c r="G506" s="19"/>
      <c r="H506" s="5"/>
      <c r="I506" s="5"/>
      <c r="J506" s="5"/>
      <c r="K506" s="5"/>
      <c r="L506" s="5"/>
      <c r="M506" s="5"/>
      <c r="N506" s="9" t="s">
        <v>123</v>
      </c>
      <c r="O506" s="9" t="s">
        <v>124</v>
      </c>
      <c r="P506" s="9" t="s">
        <v>125</v>
      </c>
      <c r="Q506" s="9" t="s">
        <v>126</v>
      </c>
      <c r="R506" s="9" t="s">
        <v>127</v>
      </c>
      <c r="S506" s="9" t="s">
        <v>128</v>
      </c>
      <c r="T506" s="9" t="s">
        <v>129</v>
      </c>
      <c r="U506" s="9" t="s">
        <v>130</v>
      </c>
      <c r="V506" s="9" t="s">
        <v>671</v>
      </c>
    </row>
    <row r="507" spans="1:22" ht="14.1" customHeight="1">
      <c r="A507" s="5"/>
      <c r="B507" s="5"/>
      <c r="C507" s="5"/>
      <c r="D507" s="5"/>
      <c r="E507" s="5"/>
      <c r="F507" s="5"/>
      <c r="G507" s="19"/>
      <c r="H507" s="5"/>
      <c r="I507" s="5"/>
      <c r="J507" s="5"/>
      <c r="K507" s="5"/>
      <c r="M507" s="5"/>
      <c r="N507" s="9" t="s">
        <v>569</v>
      </c>
      <c r="O507" s="9" t="s">
        <v>570</v>
      </c>
      <c r="P507" s="9" t="s">
        <v>572</v>
      </c>
      <c r="Q507" s="9" t="s">
        <v>573</v>
      </c>
      <c r="R507" s="9" t="s">
        <v>574</v>
      </c>
      <c r="S507" s="9" t="s">
        <v>575</v>
      </c>
      <c r="T507" s="9" t="s">
        <v>576</v>
      </c>
      <c r="U507" s="9" t="s">
        <v>577</v>
      </c>
      <c r="V507" s="9" t="s">
        <v>672</v>
      </c>
    </row>
    <row r="508" spans="1:22" ht="14.1" customHeight="1">
      <c r="A508" s="5"/>
      <c r="B508" s="5"/>
      <c r="C508" s="5"/>
      <c r="D508" s="5"/>
      <c r="E508" s="5"/>
      <c r="F508" s="5"/>
      <c r="G508" s="19"/>
      <c r="H508" s="5"/>
      <c r="I508" s="5"/>
      <c r="J508" s="5"/>
      <c r="K508" s="5"/>
      <c r="L508" s="5"/>
      <c r="M508" s="5"/>
      <c r="N508" t="e">
        <f>(#REF!)</f>
        <v>#REF!</v>
      </c>
      <c r="O508" t="e">
        <f>(#REF!)</f>
        <v>#REF!</v>
      </c>
      <c r="P508" t="e">
        <f>(#REF!)</f>
        <v>#REF!</v>
      </c>
      <c r="Q508" t="e">
        <f>(#REF!)</f>
        <v>#REF!</v>
      </c>
      <c r="R508" t="e">
        <f>(#REF!)</f>
        <v>#REF!</v>
      </c>
      <c r="S508" t="e">
        <f>(#REF!)</f>
        <v>#REF!</v>
      </c>
      <c r="T508" t="e">
        <f>(#REF!)</f>
        <v>#REF!</v>
      </c>
      <c r="U508" t="e">
        <f>(#REF!)</f>
        <v>#REF!</v>
      </c>
      <c r="V508" t="e">
        <f>(#REF!)</f>
        <v>#REF!</v>
      </c>
    </row>
    <row r="509" spans="1:22" ht="14.1" customHeight="1">
      <c r="A509" s="5"/>
      <c r="B509" s="5"/>
      <c r="C509" s="5"/>
      <c r="D509" s="5"/>
      <c r="E509" s="5"/>
      <c r="F509" s="5"/>
      <c r="G509" s="19"/>
      <c r="H509" s="5"/>
      <c r="I509" s="5"/>
      <c r="J509" s="5"/>
      <c r="K509" s="5"/>
      <c r="L509" s="5"/>
      <c r="M509" s="5"/>
      <c r="N509" t="e">
        <f>(#REF!)</f>
        <v>#REF!</v>
      </c>
      <c r="O509" t="e">
        <f>(#REF!)</f>
        <v>#REF!</v>
      </c>
      <c r="P509" t="e">
        <f>(#REF!)</f>
        <v>#REF!</v>
      </c>
      <c r="Q509" t="e">
        <f>(#REF!)</f>
        <v>#REF!</v>
      </c>
      <c r="R509" t="e">
        <f>(#REF!)</f>
        <v>#REF!</v>
      </c>
      <c r="S509" t="e">
        <f>(#REF!)</f>
        <v>#REF!</v>
      </c>
      <c r="T509" t="e">
        <f>(#REF!)</f>
        <v>#REF!</v>
      </c>
      <c r="U509" t="e">
        <f>(#REF!)</f>
        <v>#REF!</v>
      </c>
      <c r="V509" t="e">
        <f>(#REF!)</f>
        <v>#REF!</v>
      </c>
    </row>
    <row r="510" spans="1:22" ht="14.1" customHeight="1">
      <c r="A510" s="5"/>
      <c r="B510" s="5"/>
      <c r="C510" s="5"/>
      <c r="D510" s="5"/>
      <c r="E510" s="5"/>
      <c r="F510" s="5"/>
      <c r="G510" s="19"/>
      <c r="H510" s="5"/>
      <c r="I510" s="5"/>
      <c r="J510" s="5"/>
      <c r="K510" s="5"/>
      <c r="L510" s="5"/>
      <c r="M510" s="5"/>
      <c r="N510" t="e">
        <f>(#REF!)</f>
        <v>#REF!</v>
      </c>
      <c r="O510" t="e">
        <f>(#REF!)</f>
        <v>#REF!</v>
      </c>
      <c r="P510" t="e">
        <f>(#REF!)</f>
        <v>#REF!</v>
      </c>
      <c r="Q510" t="e">
        <f>(#REF!)</f>
        <v>#REF!</v>
      </c>
      <c r="R510" t="e">
        <f>(#REF!)</f>
        <v>#REF!</v>
      </c>
      <c r="S510" t="e">
        <f>(#REF!)</f>
        <v>#REF!</v>
      </c>
      <c r="T510" t="e">
        <f>(#REF!)</f>
        <v>#REF!</v>
      </c>
      <c r="U510" t="e">
        <f>(#REF!)</f>
        <v>#REF!</v>
      </c>
      <c r="V510" t="e">
        <f>(#REF!)</f>
        <v>#REF!</v>
      </c>
    </row>
    <row r="511" spans="1:22" ht="14.1" customHeight="1">
      <c r="A511" s="5"/>
      <c r="B511" s="5"/>
      <c r="C511" s="5"/>
      <c r="D511" s="5"/>
      <c r="E511" s="5"/>
      <c r="F511" s="5"/>
      <c r="G511" s="19"/>
      <c r="H511" s="5"/>
      <c r="I511" s="5"/>
      <c r="J511" s="5"/>
      <c r="K511" s="5"/>
      <c r="L511" s="5"/>
      <c r="M511" s="5"/>
      <c r="N511" t="e">
        <f>(#REF!)</f>
        <v>#REF!</v>
      </c>
      <c r="O511" t="e">
        <f>(#REF!)</f>
        <v>#REF!</v>
      </c>
      <c r="P511" t="e">
        <f>(#REF!)</f>
        <v>#REF!</v>
      </c>
      <c r="Q511" t="e">
        <f>(#REF!)</f>
        <v>#REF!</v>
      </c>
      <c r="R511" t="e">
        <f>(#REF!)</f>
        <v>#REF!</v>
      </c>
      <c r="S511" t="e">
        <f>(#REF!)</f>
        <v>#REF!</v>
      </c>
      <c r="T511" t="e">
        <f>(#REF!)</f>
        <v>#REF!</v>
      </c>
      <c r="U511" t="e">
        <f>(#REF!)</f>
        <v>#REF!</v>
      </c>
      <c r="V511" t="e">
        <f>(#REF!)</f>
        <v>#REF!</v>
      </c>
    </row>
    <row r="512" spans="1:22" ht="14.1" customHeight="1">
      <c r="A512" s="5"/>
      <c r="B512" s="5"/>
      <c r="C512" s="5"/>
      <c r="D512" s="5"/>
      <c r="E512" s="5"/>
      <c r="F512" s="5"/>
      <c r="G512" s="19"/>
      <c r="H512" s="5"/>
      <c r="I512" s="5"/>
      <c r="J512" s="5"/>
      <c r="K512" s="5"/>
      <c r="L512" s="5"/>
      <c r="M512" s="5"/>
      <c r="N512" t="e">
        <f>-(#REF!)</f>
        <v>#REF!</v>
      </c>
      <c r="O512" t="e">
        <f>-(#REF!)</f>
        <v>#REF!</v>
      </c>
      <c r="P512" t="e">
        <f>-(#REF!)</f>
        <v>#REF!</v>
      </c>
      <c r="Q512" t="e">
        <f>-(#REF!)</f>
        <v>#REF!</v>
      </c>
      <c r="R512" t="e">
        <f>-(#REF!)</f>
        <v>#REF!</v>
      </c>
      <c r="S512" t="e">
        <f>-(#REF!)</f>
        <v>#REF!</v>
      </c>
      <c r="T512" t="e">
        <f>-(#REF!)</f>
        <v>#REF!</v>
      </c>
      <c r="U512" t="e">
        <f>-(#REF!)</f>
        <v>#REF!</v>
      </c>
      <c r="V512" t="e">
        <f>-(#REF!)</f>
        <v>#REF!</v>
      </c>
    </row>
    <row r="513" spans="1:22" ht="14.1" customHeight="1">
      <c r="A513" s="5"/>
      <c r="B513" s="5"/>
      <c r="C513" s="5"/>
      <c r="D513" s="5"/>
      <c r="E513" s="5"/>
      <c r="F513" s="5"/>
      <c r="G513" s="19"/>
      <c r="H513" s="5"/>
      <c r="I513" s="5"/>
      <c r="J513" s="5"/>
      <c r="K513" s="5"/>
      <c r="L513" s="7" t="s">
        <v>457</v>
      </c>
      <c r="M513" s="5"/>
      <c r="N513" s="28" t="e">
        <f t="shared" ref="N513:V513" si="16">SUM(N508:N512)</f>
        <v>#REF!</v>
      </c>
      <c r="O513" s="28" t="e">
        <f t="shared" si="16"/>
        <v>#REF!</v>
      </c>
      <c r="P513" s="28" t="e">
        <f t="shared" si="16"/>
        <v>#REF!</v>
      </c>
      <c r="Q513" s="28" t="e">
        <f t="shared" si="16"/>
        <v>#REF!</v>
      </c>
      <c r="R513" s="28" t="e">
        <f t="shared" si="16"/>
        <v>#REF!</v>
      </c>
      <c r="S513" s="28" t="e">
        <f t="shared" si="16"/>
        <v>#REF!</v>
      </c>
      <c r="T513" s="28" t="e">
        <f t="shared" si="16"/>
        <v>#REF!</v>
      </c>
      <c r="U513" s="28" t="e">
        <f t="shared" si="16"/>
        <v>#REF!</v>
      </c>
      <c r="V513" s="28" t="e">
        <f t="shared" si="16"/>
        <v>#REF!</v>
      </c>
    </row>
    <row r="514" spans="1:22" ht="14.1" customHeight="1">
      <c r="A514" s="5"/>
      <c r="B514" s="5"/>
      <c r="C514" s="5"/>
      <c r="D514" s="5"/>
      <c r="E514" s="5"/>
      <c r="F514" s="5"/>
      <c r="G514" s="19"/>
      <c r="H514" s="5"/>
      <c r="I514" s="5"/>
      <c r="J514" s="5"/>
      <c r="K514" s="5"/>
      <c r="L514" s="5"/>
      <c r="M514" s="5"/>
      <c r="N514" s="9" t="s">
        <v>123</v>
      </c>
      <c r="O514" s="9" t="s">
        <v>124</v>
      </c>
      <c r="P514" s="9" t="s">
        <v>125</v>
      </c>
      <c r="Q514" s="9" t="s">
        <v>126</v>
      </c>
      <c r="R514" s="9" t="s">
        <v>127</v>
      </c>
      <c r="S514" s="9" t="s">
        <v>128</v>
      </c>
      <c r="T514" s="9" t="s">
        <v>129</v>
      </c>
      <c r="U514" s="9" t="s">
        <v>130</v>
      </c>
      <c r="V514" s="9" t="s">
        <v>671</v>
      </c>
    </row>
    <row r="515" spans="1:22">
      <c r="A515" s="5"/>
      <c r="B515" s="5"/>
      <c r="C515" s="5"/>
      <c r="D515" s="5"/>
      <c r="E515" s="5"/>
      <c r="F515" s="5"/>
      <c r="G515" s="19"/>
      <c r="H515" s="5"/>
      <c r="I515" s="5"/>
      <c r="J515" s="5"/>
      <c r="K515" s="5"/>
      <c r="L515" s="5"/>
      <c r="M515" s="5"/>
      <c r="N515" s="9" t="s">
        <v>569</v>
      </c>
      <c r="O515" s="9" t="s">
        <v>570</v>
      </c>
      <c r="P515" s="9" t="s">
        <v>572</v>
      </c>
      <c r="Q515" s="9" t="s">
        <v>573</v>
      </c>
      <c r="R515" s="9" t="s">
        <v>574</v>
      </c>
      <c r="S515" s="9" t="s">
        <v>575</v>
      </c>
      <c r="T515" s="9" t="s">
        <v>576</v>
      </c>
      <c r="U515" s="9" t="s">
        <v>577</v>
      </c>
      <c r="V515" s="9" t="s">
        <v>672</v>
      </c>
    </row>
    <row r="516" spans="1:22">
      <c r="A516" s="5"/>
      <c r="B516" s="5"/>
      <c r="C516" s="5"/>
      <c r="D516" s="5"/>
      <c r="E516" s="5"/>
      <c r="F516" s="5"/>
      <c r="G516" s="19"/>
      <c r="H516" s="5"/>
      <c r="I516" s="5"/>
      <c r="J516" s="5"/>
      <c r="K516" s="5"/>
      <c r="L516" s="5"/>
      <c r="M516" s="5"/>
      <c r="N516" t="e">
        <f>(#REF!)</f>
        <v>#REF!</v>
      </c>
      <c r="O516" t="e">
        <f>(#REF!)</f>
        <v>#REF!</v>
      </c>
      <c r="P516" t="e">
        <f>(#REF!)</f>
        <v>#REF!</v>
      </c>
      <c r="Q516" t="e">
        <f>(#REF!)</f>
        <v>#REF!</v>
      </c>
      <c r="R516" t="e">
        <f>(#REF!)</f>
        <v>#REF!</v>
      </c>
      <c r="S516" t="e">
        <f>(#REF!)</f>
        <v>#REF!</v>
      </c>
      <c r="T516" t="e">
        <f>(#REF!)</f>
        <v>#REF!</v>
      </c>
      <c r="U516" t="e">
        <f>(#REF!)</f>
        <v>#REF!</v>
      </c>
      <c r="V516" t="e">
        <f>(#REF!)</f>
        <v>#REF!</v>
      </c>
    </row>
    <row r="517" spans="1:22">
      <c r="A517" s="5"/>
      <c r="B517" s="5"/>
      <c r="C517" s="5"/>
      <c r="D517" s="5"/>
      <c r="E517" s="5"/>
      <c r="F517" s="5"/>
      <c r="G517" s="19"/>
      <c r="H517" s="5"/>
      <c r="I517" s="5"/>
      <c r="J517" s="5"/>
      <c r="K517" s="5"/>
      <c r="L517" s="5"/>
      <c r="M517" s="5"/>
      <c r="N517" t="e">
        <f>(#REF!)</f>
        <v>#REF!</v>
      </c>
      <c r="O517" t="e">
        <f>(#REF!)</f>
        <v>#REF!</v>
      </c>
      <c r="P517" t="e">
        <f>(#REF!)</f>
        <v>#REF!</v>
      </c>
      <c r="Q517" t="e">
        <f>(#REF!)</f>
        <v>#REF!</v>
      </c>
      <c r="R517" t="e">
        <f>(#REF!)</f>
        <v>#REF!</v>
      </c>
      <c r="S517" t="e">
        <f>(#REF!)</f>
        <v>#REF!</v>
      </c>
      <c r="T517" t="e">
        <f>(#REF!)</f>
        <v>#REF!</v>
      </c>
      <c r="U517" t="e">
        <f>(#REF!)</f>
        <v>#REF!</v>
      </c>
      <c r="V517" t="e">
        <f>(#REF!)</f>
        <v>#REF!</v>
      </c>
    </row>
    <row r="518" spans="1:22">
      <c r="A518" s="5"/>
      <c r="B518" s="5"/>
      <c r="C518" s="5"/>
      <c r="D518" s="5"/>
      <c r="E518" s="5"/>
      <c r="F518" s="5"/>
      <c r="G518" s="19"/>
      <c r="H518" s="5"/>
      <c r="I518" s="5"/>
      <c r="J518" s="5"/>
      <c r="K518" s="5"/>
      <c r="L518" s="5"/>
      <c r="M518" s="5"/>
      <c r="N518" t="e">
        <f>(#REF!)</f>
        <v>#REF!</v>
      </c>
      <c r="O518" t="e">
        <f>(#REF!)</f>
        <v>#REF!</v>
      </c>
      <c r="P518" t="e">
        <f>(#REF!)</f>
        <v>#REF!</v>
      </c>
      <c r="Q518" t="e">
        <f>(#REF!)</f>
        <v>#REF!</v>
      </c>
      <c r="R518" t="e">
        <f>(#REF!)</f>
        <v>#REF!</v>
      </c>
      <c r="S518" t="e">
        <f>(#REF!)</f>
        <v>#REF!</v>
      </c>
      <c r="T518" t="e">
        <f>(#REF!)</f>
        <v>#REF!</v>
      </c>
      <c r="U518" t="e">
        <f>(#REF!)</f>
        <v>#REF!</v>
      </c>
      <c r="V518" t="e">
        <f>(#REF!)</f>
        <v>#REF!</v>
      </c>
    </row>
    <row r="519" spans="1:22">
      <c r="A519" s="5"/>
      <c r="B519" s="5"/>
      <c r="C519" s="5"/>
      <c r="D519" s="5"/>
      <c r="E519" s="5"/>
      <c r="F519" s="5"/>
      <c r="G519" s="19"/>
      <c r="H519" s="5"/>
      <c r="I519" s="5"/>
      <c r="J519" s="5"/>
      <c r="K519" s="5"/>
      <c r="L519" s="5"/>
      <c r="M519" s="5"/>
      <c r="N519" t="e">
        <f>(#REF!)</f>
        <v>#REF!</v>
      </c>
      <c r="O519" t="e">
        <f>(#REF!)</f>
        <v>#REF!</v>
      </c>
      <c r="P519" t="e">
        <f>(#REF!)</f>
        <v>#REF!</v>
      </c>
      <c r="Q519" t="e">
        <f>(#REF!)</f>
        <v>#REF!</v>
      </c>
      <c r="R519" t="e">
        <f>(#REF!)</f>
        <v>#REF!</v>
      </c>
      <c r="S519" t="e">
        <f>(#REF!)</f>
        <v>#REF!</v>
      </c>
      <c r="T519" t="e">
        <f>(#REF!)</f>
        <v>#REF!</v>
      </c>
      <c r="U519" t="e">
        <f>(#REF!)</f>
        <v>#REF!</v>
      </c>
      <c r="V519" t="e">
        <f>(#REF!)</f>
        <v>#REF!</v>
      </c>
    </row>
    <row r="520" spans="1:22" ht="15.75">
      <c r="A520" s="5"/>
      <c r="B520" s="5"/>
      <c r="C520" s="5"/>
      <c r="D520" s="5"/>
      <c r="E520" s="5"/>
      <c r="F520" s="5"/>
      <c r="G520" s="5"/>
      <c r="H520" s="5"/>
      <c r="I520" s="5"/>
      <c r="J520" s="5"/>
      <c r="K520" s="5"/>
      <c r="L520" s="7" t="s">
        <v>458</v>
      </c>
      <c r="M520" s="5"/>
      <c r="N520" s="28" t="e">
        <f t="shared" ref="N520:V520" si="17">SUM(N516:N519)</f>
        <v>#REF!</v>
      </c>
      <c r="O520" s="28" t="e">
        <f t="shared" si="17"/>
        <v>#REF!</v>
      </c>
      <c r="P520" s="28" t="e">
        <f t="shared" si="17"/>
        <v>#REF!</v>
      </c>
      <c r="Q520" s="28" t="e">
        <f t="shared" si="17"/>
        <v>#REF!</v>
      </c>
      <c r="R520" s="28" t="e">
        <f t="shared" si="17"/>
        <v>#REF!</v>
      </c>
      <c r="S520" s="28" t="e">
        <f t="shared" si="17"/>
        <v>#REF!</v>
      </c>
      <c r="T520" s="28" t="e">
        <f t="shared" si="17"/>
        <v>#REF!</v>
      </c>
      <c r="U520" s="28" t="e">
        <f t="shared" si="17"/>
        <v>#REF!</v>
      </c>
      <c r="V520" s="28" t="e">
        <f t="shared" si="17"/>
        <v>#REF!</v>
      </c>
    </row>
    <row r="521" spans="1:22">
      <c r="A521" s="5"/>
      <c r="B521" s="5"/>
      <c r="C521" s="5"/>
      <c r="D521" s="5"/>
      <c r="E521" s="5"/>
      <c r="F521" s="5"/>
      <c r="G521" s="5"/>
      <c r="H521" s="5"/>
      <c r="I521" s="5"/>
      <c r="J521" s="5"/>
      <c r="K521" s="5"/>
      <c r="L521" s="5"/>
      <c r="M521" s="5"/>
      <c r="N521" s="9" t="s">
        <v>123</v>
      </c>
      <c r="O521" s="9" t="s">
        <v>124</v>
      </c>
      <c r="P521" s="9" t="s">
        <v>125</v>
      </c>
      <c r="Q521" s="9" t="s">
        <v>126</v>
      </c>
      <c r="R521" s="9" t="s">
        <v>127</v>
      </c>
      <c r="S521" s="9" t="s">
        <v>128</v>
      </c>
      <c r="T521" s="9" t="s">
        <v>129</v>
      </c>
      <c r="U521" s="9" t="s">
        <v>130</v>
      </c>
      <c r="V521" s="9" t="s">
        <v>671</v>
      </c>
    </row>
    <row r="522" spans="1:22">
      <c r="A522" s="5"/>
      <c r="B522" s="5"/>
      <c r="C522" s="5"/>
      <c r="D522" s="5"/>
      <c r="E522" s="5"/>
      <c r="F522" s="5"/>
      <c r="G522" s="5"/>
      <c r="H522" s="5"/>
      <c r="I522" s="5"/>
      <c r="J522" s="5"/>
      <c r="K522" s="5"/>
      <c r="L522" s="5"/>
      <c r="M522" s="5"/>
      <c r="N522"/>
      <c r="O522"/>
      <c r="P522"/>
      <c r="Q522"/>
      <c r="R522"/>
      <c r="S522"/>
      <c r="T522"/>
      <c r="U522"/>
      <c r="V522"/>
    </row>
    <row r="523" spans="1:22">
      <c r="A523" s="5"/>
      <c r="B523" s="5"/>
      <c r="C523" s="5"/>
      <c r="D523" s="5"/>
      <c r="E523" s="5"/>
      <c r="F523" s="5"/>
      <c r="G523" s="5"/>
      <c r="H523" s="5"/>
      <c r="I523" s="5"/>
      <c r="J523" s="5"/>
      <c r="K523" s="5"/>
      <c r="L523" s="5"/>
      <c r="M523" s="5"/>
      <c r="N523" t="e">
        <f>(#REF!)</f>
        <v>#REF!</v>
      </c>
      <c r="O523" t="e">
        <f>(#REF!)</f>
        <v>#REF!</v>
      </c>
      <c r="P523" t="e">
        <f>(#REF!)</f>
        <v>#REF!</v>
      </c>
      <c r="Q523" t="e">
        <f>(#REF!)</f>
        <v>#REF!</v>
      </c>
      <c r="R523" t="e">
        <f>(#REF!)</f>
        <v>#REF!</v>
      </c>
      <c r="S523" t="e">
        <f>(#REF!)</f>
        <v>#REF!</v>
      </c>
      <c r="T523" t="e">
        <f>(#REF!)</f>
        <v>#REF!</v>
      </c>
      <c r="U523" t="e">
        <f>(#REF!)</f>
        <v>#REF!</v>
      </c>
      <c r="V523" t="e">
        <f>(#REF!)</f>
        <v>#REF!</v>
      </c>
    </row>
    <row r="524" spans="1:22">
      <c r="A524" s="5"/>
      <c r="B524" s="5"/>
      <c r="C524" s="5"/>
      <c r="D524" s="5"/>
      <c r="E524" s="5"/>
      <c r="F524" s="5"/>
      <c r="G524" s="5"/>
      <c r="H524" s="5"/>
      <c r="I524" s="5"/>
      <c r="J524" s="5"/>
      <c r="K524" s="5"/>
      <c r="L524" s="5"/>
      <c r="M524" s="5"/>
      <c r="N524" t="e">
        <f>(#REF!)</f>
        <v>#REF!</v>
      </c>
      <c r="O524" t="e">
        <f>(#REF!)</f>
        <v>#REF!</v>
      </c>
      <c r="P524" t="e">
        <f>(#REF!)</f>
        <v>#REF!</v>
      </c>
      <c r="Q524" t="e">
        <f>(#REF!)</f>
        <v>#REF!</v>
      </c>
      <c r="R524" t="e">
        <f>(#REF!)</f>
        <v>#REF!</v>
      </c>
      <c r="S524" t="e">
        <f>(#REF!)</f>
        <v>#REF!</v>
      </c>
      <c r="T524" t="e">
        <f>(#REF!)</f>
        <v>#REF!</v>
      </c>
      <c r="U524" t="e">
        <f>(#REF!)</f>
        <v>#REF!</v>
      </c>
      <c r="V524" t="e">
        <f>(#REF!)</f>
        <v>#REF!</v>
      </c>
    </row>
    <row r="525" spans="1:22">
      <c r="A525" s="5"/>
      <c r="B525" s="5"/>
      <c r="C525" s="5"/>
      <c r="D525" s="5"/>
      <c r="E525" s="5"/>
      <c r="F525" s="5"/>
      <c r="G525" s="5"/>
      <c r="H525" s="5"/>
      <c r="I525" s="5"/>
      <c r="J525" s="5"/>
      <c r="K525" s="5"/>
      <c r="L525" s="5"/>
      <c r="M525" s="5"/>
      <c r="N525" t="e">
        <f>-(#REF!)</f>
        <v>#REF!</v>
      </c>
      <c r="O525" t="e">
        <f>-(#REF!)</f>
        <v>#REF!</v>
      </c>
      <c r="P525" t="e">
        <f>-(#REF!)</f>
        <v>#REF!</v>
      </c>
      <c r="Q525" t="e">
        <f>-(#REF!)</f>
        <v>#REF!</v>
      </c>
      <c r="R525" t="e">
        <f>-(#REF!)</f>
        <v>#REF!</v>
      </c>
      <c r="S525" t="e">
        <f>-(#REF!)</f>
        <v>#REF!</v>
      </c>
      <c r="T525" t="e">
        <f>-(#REF!)</f>
        <v>#REF!</v>
      </c>
      <c r="U525" t="e">
        <f>-(#REF!)</f>
        <v>#REF!</v>
      </c>
      <c r="V525" t="e">
        <f>-(#REF!)</f>
        <v>#REF!</v>
      </c>
    </row>
    <row r="526" spans="1:22">
      <c r="A526" s="5"/>
      <c r="B526" s="5"/>
      <c r="C526" s="5"/>
      <c r="D526" s="5"/>
      <c r="E526" s="5"/>
      <c r="F526" s="5"/>
      <c r="G526" s="5"/>
      <c r="H526" s="5"/>
      <c r="I526" s="5"/>
      <c r="J526" s="5"/>
      <c r="K526" s="5"/>
      <c r="L526" s="5"/>
      <c r="M526" s="5"/>
      <c r="N526" t="e">
        <f>-(#REF!)</f>
        <v>#REF!</v>
      </c>
      <c r="O526" t="e">
        <f>-(#REF!)</f>
        <v>#REF!</v>
      </c>
      <c r="P526" t="e">
        <f>-(#REF!)</f>
        <v>#REF!</v>
      </c>
      <c r="Q526" t="e">
        <f>-(#REF!)</f>
        <v>#REF!</v>
      </c>
      <c r="R526" t="e">
        <f>-(#REF!)</f>
        <v>#REF!</v>
      </c>
      <c r="S526" t="e">
        <f>-(#REF!)</f>
        <v>#REF!</v>
      </c>
      <c r="T526" t="e">
        <f>-(#REF!)</f>
        <v>#REF!</v>
      </c>
      <c r="U526" t="e">
        <f>-(#REF!)</f>
        <v>#REF!</v>
      </c>
      <c r="V526" t="e">
        <f>-(#REF!)</f>
        <v>#REF!</v>
      </c>
    </row>
    <row r="527" spans="1:22">
      <c r="A527" s="5"/>
      <c r="B527" s="5"/>
      <c r="C527" s="5"/>
      <c r="D527" s="5"/>
      <c r="E527" s="5"/>
      <c r="F527" s="5"/>
      <c r="G527" s="5"/>
      <c r="H527" s="5"/>
      <c r="I527" s="5"/>
      <c r="J527" s="5"/>
      <c r="K527" s="5"/>
      <c r="L527" s="5"/>
      <c r="M527" s="5"/>
      <c r="N527" t="e">
        <f>-(#REF!)</f>
        <v>#REF!</v>
      </c>
      <c r="O527" t="e">
        <f>-(#REF!)</f>
        <v>#REF!</v>
      </c>
      <c r="P527" t="e">
        <f>-(#REF!)</f>
        <v>#REF!</v>
      </c>
      <c r="Q527" t="e">
        <f>-(#REF!)</f>
        <v>#REF!</v>
      </c>
      <c r="R527" t="e">
        <f>-(#REF!)</f>
        <v>#REF!</v>
      </c>
      <c r="S527" t="e">
        <f>-(#REF!)</f>
        <v>#REF!</v>
      </c>
      <c r="T527" t="e">
        <f>-(#REF!)</f>
        <v>#REF!</v>
      </c>
      <c r="U527" t="e">
        <f>-(#REF!)</f>
        <v>#REF!</v>
      </c>
      <c r="V527" t="e">
        <f>-(#REF!)</f>
        <v>#REF!</v>
      </c>
    </row>
    <row r="528" spans="1:22">
      <c r="A528" s="5"/>
      <c r="B528" s="5"/>
      <c r="C528" s="5"/>
      <c r="D528" s="5"/>
      <c r="E528" s="5"/>
      <c r="F528" s="5"/>
      <c r="G528" s="5"/>
      <c r="H528" s="5"/>
      <c r="I528" s="5"/>
      <c r="J528" s="5"/>
      <c r="K528" s="5"/>
      <c r="L528" s="5"/>
      <c r="M528" s="5"/>
      <c r="N528" t="e">
        <f>-(#REF!)</f>
        <v>#REF!</v>
      </c>
      <c r="O528" t="e">
        <f>-(#REF!)</f>
        <v>#REF!</v>
      </c>
      <c r="P528" t="e">
        <f>-(#REF!)</f>
        <v>#REF!</v>
      </c>
      <c r="Q528" t="e">
        <f>-(#REF!)</f>
        <v>#REF!</v>
      </c>
      <c r="R528" t="e">
        <f>-(#REF!)</f>
        <v>#REF!</v>
      </c>
      <c r="S528" t="e">
        <f>-(#REF!)</f>
        <v>#REF!</v>
      </c>
      <c r="T528" t="e">
        <f>-(#REF!)</f>
        <v>#REF!</v>
      </c>
      <c r="U528" t="e">
        <f>-(#REF!)</f>
        <v>#REF!</v>
      </c>
      <c r="V528" t="e">
        <f>-(#REF!)</f>
        <v>#REF!</v>
      </c>
    </row>
    <row r="529" spans="1:22">
      <c r="A529" s="5"/>
      <c r="B529" s="5"/>
      <c r="C529" s="5"/>
      <c r="D529" s="5"/>
      <c r="E529" s="5"/>
      <c r="F529" s="5"/>
      <c r="G529" s="5"/>
      <c r="H529" s="5"/>
      <c r="I529" s="5"/>
      <c r="J529" s="5"/>
      <c r="K529" s="5"/>
      <c r="L529" s="5"/>
      <c r="M529" s="5"/>
      <c r="N529" t="e">
        <f>-(#REF!)</f>
        <v>#REF!</v>
      </c>
      <c r="O529" t="e">
        <f>-(#REF!)</f>
        <v>#REF!</v>
      </c>
      <c r="P529" t="e">
        <f>-(#REF!)</f>
        <v>#REF!</v>
      </c>
      <c r="Q529" t="e">
        <f>-(#REF!)</f>
        <v>#REF!</v>
      </c>
      <c r="R529" t="e">
        <f>-(#REF!)</f>
        <v>#REF!</v>
      </c>
      <c r="S529" t="e">
        <f>-(#REF!)</f>
        <v>#REF!</v>
      </c>
      <c r="T529" t="e">
        <f>-(#REF!)</f>
        <v>#REF!</v>
      </c>
      <c r="U529" t="e">
        <f>-(#REF!)</f>
        <v>#REF!</v>
      </c>
      <c r="V529" t="e">
        <f>-(#REF!)</f>
        <v>#REF!</v>
      </c>
    </row>
    <row r="530" spans="1:22">
      <c r="A530" s="5"/>
      <c r="B530" s="5"/>
      <c r="C530" s="5"/>
      <c r="D530" s="5"/>
      <c r="E530" s="5"/>
      <c r="F530" s="5"/>
      <c r="G530" s="5"/>
      <c r="H530" s="5"/>
      <c r="I530" s="5"/>
      <c r="J530" s="5"/>
      <c r="K530" s="5"/>
      <c r="L530" s="5"/>
      <c r="M530" s="5"/>
      <c r="N530" t="e">
        <f>-(#REF!)</f>
        <v>#REF!</v>
      </c>
      <c r="O530" t="e">
        <f>-(#REF!)</f>
        <v>#REF!</v>
      </c>
      <c r="P530" t="e">
        <f>-(#REF!)</f>
        <v>#REF!</v>
      </c>
      <c r="Q530" t="e">
        <f>-(#REF!)</f>
        <v>#REF!</v>
      </c>
      <c r="R530" t="e">
        <f>-(#REF!)</f>
        <v>#REF!</v>
      </c>
      <c r="S530" t="e">
        <f>-(#REF!)</f>
        <v>#REF!</v>
      </c>
      <c r="T530" t="e">
        <f>-(#REF!)</f>
        <v>#REF!</v>
      </c>
      <c r="U530" t="e">
        <f>-(#REF!)</f>
        <v>#REF!</v>
      </c>
      <c r="V530" t="e">
        <f>-(#REF!)</f>
        <v>#REF!</v>
      </c>
    </row>
    <row r="531" spans="1:22">
      <c r="A531" s="5"/>
      <c r="B531" s="5"/>
      <c r="C531" s="5"/>
      <c r="D531" s="5"/>
      <c r="E531" s="5"/>
      <c r="F531" s="5"/>
      <c r="G531" s="5"/>
      <c r="H531" s="5"/>
      <c r="I531" s="5"/>
      <c r="J531" s="5"/>
      <c r="K531" s="5"/>
      <c r="L531" s="5"/>
      <c r="M531" s="5"/>
      <c r="N531" t="e">
        <f>-(#REF!)</f>
        <v>#REF!</v>
      </c>
      <c r="O531" t="e">
        <f>-(#REF!)</f>
        <v>#REF!</v>
      </c>
      <c r="P531" t="e">
        <f>-(#REF!)</f>
        <v>#REF!</v>
      </c>
      <c r="Q531" t="e">
        <f>-(#REF!)</f>
        <v>#REF!</v>
      </c>
      <c r="R531" t="e">
        <f>-(#REF!)</f>
        <v>#REF!</v>
      </c>
      <c r="S531" t="e">
        <f>-(#REF!)</f>
        <v>#REF!</v>
      </c>
      <c r="T531" t="e">
        <f>-(#REF!)</f>
        <v>#REF!</v>
      </c>
      <c r="U531" t="e">
        <f>-(#REF!)</f>
        <v>#REF!</v>
      </c>
      <c r="V531" t="e">
        <f>-(#REF!)</f>
        <v>#REF!</v>
      </c>
    </row>
    <row r="532" spans="1:22">
      <c r="A532" s="5"/>
      <c r="B532" s="5"/>
      <c r="C532" s="5"/>
      <c r="D532" s="5"/>
      <c r="E532" s="5"/>
      <c r="F532" s="5"/>
      <c r="G532" s="5"/>
      <c r="H532" s="5"/>
      <c r="I532" s="5"/>
      <c r="J532" s="5"/>
      <c r="K532" s="5"/>
      <c r="L532" s="5"/>
      <c r="M532" s="5"/>
      <c r="N532" t="e">
        <f>-(#REF!)</f>
        <v>#REF!</v>
      </c>
      <c r="O532" t="e">
        <f>-(#REF!)</f>
        <v>#REF!</v>
      </c>
      <c r="P532" t="e">
        <f>-(#REF!)</f>
        <v>#REF!</v>
      </c>
      <c r="Q532" t="e">
        <f>-(#REF!)</f>
        <v>#REF!</v>
      </c>
      <c r="R532" t="e">
        <f>-(#REF!)</f>
        <v>#REF!</v>
      </c>
      <c r="S532" t="e">
        <f>-(#REF!)</f>
        <v>#REF!</v>
      </c>
      <c r="T532" t="e">
        <f>-(#REF!)</f>
        <v>#REF!</v>
      </c>
      <c r="U532" t="e">
        <f>-(#REF!)</f>
        <v>#REF!</v>
      </c>
      <c r="V532" t="e">
        <f>-(#REF!)</f>
        <v>#REF!</v>
      </c>
    </row>
    <row r="533" spans="1:22">
      <c r="A533" s="5"/>
      <c r="B533" s="5"/>
      <c r="C533" s="5"/>
      <c r="D533" s="5"/>
      <c r="E533" s="5"/>
      <c r="F533" s="5"/>
      <c r="G533" s="5"/>
      <c r="H533" s="5"/>
      <c r="I533" s="5"/>
      <c r="J533" s="5"/>
      <c r="K533" s="5"/>
      <c r="L533" s="5"/>
      <c r="M533" s="5"/>
      <c r="N533" t="e">
        <f>-(#REF!)</f>
        <v>#REF!</v>
      </c>
      <c r="O533" t="e">
        <f>-(#REF!)</f>
        <v>#REF!</v>
      </c>
      <c r="P533" t="e">
        <f>-(#REF!)</f>
        <v>#REF!</v>
      </c>
      <c r="Q533" t="e">
        <f>-(#REF!)</f>
        <v>#REF!</v>
      </c>
      <c r="R533" t="e">
        <f>-(#REF!)</f>
        <v>#REF!</v>
      </c>
      <c r="S533" t="e">
        <f>-(#REF!)</f>
        <v>#REF!</v>
      </c>
      <c r="T533" t="e">
        <f>-(#REF!)</f>
        <v>#REF!</v>
      </c>
      <c r="U533" t="e">
        <f>-(#REF!)</f>
        <v>#REF!</v>
      </c>
      <c r="V533" t="e">
        <f>-(#REF!)</f>
        <v>#REF!</v>
      </c>
    </row>
    <row r="534" spans="1:22">
      <c r="A534" s="5"/>
      <c r="B534" s="5"/>
      <c r="C534" s="5"/>
      <c r="D534" s="5"/>
      <c r="E534" s="5"/>
      <c r="F534" s="5"/>
      <c r="G534" s="5"/>
      <c r="H534" s="5"/>
      <c r="I534" s="5"/>
      <c r="J534" s="5"/>
      <c r="K534" s="5"/>
      <c r="L534" s="5"/>
      <c r="M534" s="5"/>
      <c r="N534" t="e">
        <f>-(#REF!)</f>
        <v>#REF!</v>
      </c>
      <c r="O534" t="e">
        <f>-(#REF!)</f>
        <v>#REF!</v>
      </c>
      <c r="P534" t="e">
        <f>-(#REF!)</f>
        <v>#REF!</v>
      </c>
      <c r="Q534" t="e">
        <f>-(#REF!)</f>
        <v>#REF!</v>
      </c>
      <c r="R534" t="e">
        <f>-(#REF!)</f>
        <v>#REF!</v>
      </c>
      <c r="S534" t="e">
        <f>-(#REF!)</f>
        <v>#REF!</v>
      </c>
      <c r="T534" t="e">
        <f>-(#REF!)</f>
        <v>#REF!</v>
      </c>
      <c r="U534" t="e">
        <f>-(#REF!)</f>
        <v>#REF!</v>
      </c>
      <c r="V534" t="e">
        <f>-(#REF!)</f>
        <v>#REF!</v>
      </c>
    </row>
    <row r="535" spans="1:22">
      <c r="A535" s="5"/>
      <c r="B535" s="5"/>
      <c r="C535" s="5"/>
      <c r="D535" s="5"/>
      <c r="E535" s="5"/>
      <c r="F535" s="5"/>
      <c r="G535" s="5"/>
      <c r="H535" s="5"/>
      <c r="I535" s="5"/>
      <c r="J535" s="5"/>
      <c r="K535" s="5"/>
      <c r="L535" s="5"/>
      <c r="M535" s="5"/>
      <c r="N535" t="e">
        <f>-(#REF!)</f>
        <v>#REF!</v>
      </c>
      <c r="O535" t="e">
        <f>-(#REF!)</f>
        <v>#REF!</v>
      </c>
      <c r="P535" t="e">
        <f>-(#REF!)</f>
        <v>#REF!</v>
      </c>
      <c r="Q535" t="e">
        <f>-(#REF!)</f>
        <v>#REF!</v>
      </c>
      <c r="R535" t="e">
        <f>-(#REF!)</f>
        <v>#REF!</v>
      </c>
      <c r="S535" t="e">
        <f>-(#REF!)</f>
        <v>#REF!</v>
      </c>
      <c r="T535" t="e">
        <f>-(#REF!)</f>
        <v>#REF!</v>
      </c>
      <c r="U535" t="e">
        <f>-(#REF!)</f>
        <v>#REF!</v>
      </c>
      <c r="V535" t="e">
        <f>-(#REF!)</f>
        <v>#REF!</v>
      </c>
    </row>
    <row r="536" spans="1:22">
      <c r="A536" s="5"/>
      <c r="B536" s="5"/>
      <c r="C536" s="5"/>
      <c r="D536" s="5"/>
      <c r="E536" s="5"/>
      <c r="F536" s="5"/>
      <c r="G536" s="5"/>
      <c r="H536" s="5"/>
      <c r="I536" s="5"/>
      <c r="J536" s="5"/>
      <c r="K536" s="5"/>
      <c r="L536" s="5"/>
      <c r="M536" s="5"/>
      <c r="N536" t="e">
        <f>-(#REF!)</f>
        <v>#REF!</v>
      </c>
      <c r="O536" t="e">
        <f>-(#REF!)</f>
        <v>#REF!</v>
      </c>
      <c r="P536" t="e">
        <f>-(#REF!)</f>
        <v>#REF!</v>
      </c>
      <c r="Q536" t="e">
        <f>-(#REF!)</f>
        <v>#REF!</v>
      </c>
      <c r="R536" t="e">
        <f>-(#REF!)</f>
        <v>#REF!</v>
      </c>
      <c r="S536" t="e">
        <f>-(#REF!)</f>
        <v>#REF!</v>
      </c>
      <c r="T536" t="e">
        <f>-(#REF!)</f>
        <v>#REF!</v>
      </c>
      <c r="U536" t="e">
        <f>-(#REF!)</f>
        <v>#REF!</v>
      </c>
      <c r="V536" t="e">
        <f>-(#REF!)</f>
        <v>#REF!</v>
      </c>
    </row>
    <row r="537" spans="1:22">
      <c r="A537" s="5"/>
      <c r="B537" s="5"/>
      <c r="C537" s="5"/>
      <c r="D537" s="5"/>
      <c r="E537" s="5"/>
      <c r="F537" s="5"/>
      <c r="G537" s="5"/>
      <c r="H537" s="5"/>
      <c r="I537" s="5"/>
      <c r="J537" s="5"/>
      <c r="K537" s="5"/>
      <c r="L537" s="7" t="s">
        <v>460</v>
      </c>
      <c r="M537" s="5"/>
      <c r="N537" t="e">
        <f>-(#REF!)</f>
        <v>#REF!</v>
      </c>
      <c r="O537" t="e">
        <f>-(#REF!)</f>
        <v>#REF!</v>
      </c>
      <c r="P537" t="e">
        <f>-(#REF!)</f>
        <v>#REF!</v>
      </c>
      <c r="Q537" t="e">
        <f>-(#REF!)</f>
        <v>#REF!</v>
      </c>
      <c r="R537" t="e">
        <f>-(#REF!)</f>
        <v>#REF!</v>
      </c>
      <c r="S537" t="e">
        <f>-(#REF!)</f>
        <v>#REF!</v>
      </c>
      <c r="T537" t="e">
        <f>-(#REF!)</f>
        <v>#REF!</v>
      </c>
      <c r="U537" t="e">
        <f>-(#REF!)</f>
        <v>#REF!</v>
      </c>
      <c r="V537" t="e">
        <f>-(#REF!)</f>
        <v>#REF!</v>
      </c>
    </row>
    <row r="538" spans="1:22" ht="15.75">
      <c r="A538" s="5"/>
      <c r="B538" s="5"/>
      <c r="C538" s="5"/>
      <c r="D538" s="5"/>
      <c r="E538" s="5"/>
      <c r="F538" s="5"/>
      <c r="G538" s="5"/>
      <c r="H538" s="5"/>
      <c r="I538" s="5"/>
      <c r="J538" s="5"/>
      <c r="K538" s="5"/>
      <c r="L538" s="5"/>
      <c r="M538" s="5"/>
      <c r="N538" s="28" t="e">
        <f t="shared" ref="N538:V538" si="18">SUM(N522:N537)</f>
        <v>#REF!</v>
      </c>
      <c r="O538" s="28" t="e">
        <f t="shared" si="18"/>
        <v>#REF!</v>
      </c>
      <c r="P538" s="28" t="e">
        <f t="shared" si="18"/>
        <v>#REF!</v>
      </c>
      <c r="Q538" s="28" t="e">
        <f t="shared" si="18"/>
        <v>#REF!</v>
      </c>
      <c r="R538" s="28" t="e">
        <f t="shared" si="18"/>
        <v>#REF!</v>
      </c>
      <c r="S538" s="28" t="e">
        <f t="shared" si="18"/>
        <v>#REF!</v>
      </c>
      <c r="T538" s="28" t="e">
        <f t="shared" si="18"/>
        <v>#REF!</v>
      </c>
      <c r="U538" s="28" t="e">
        <f t="shared" si="18"/>
        <v>#REF!</v>
      </c>
      <c r="V538" s="28" t="e">
        <f t="shared" si="18"/>
        <v>#REF!</v>
      </c>
    </row>
    <row r="539" spans="1:22">
      <c r="A539" s="5"/>
      <c r="B539" s="5"/>
      <c r="C539" s="5"/>
      <c r="D539" s="5"/>
      <c r="E539" s="5"/>
      <c r="F539" s="5"/>
      <c r="G539" s="5"/>
      <c r="H539" s="5"/>
      <c r="I539" s="5"/>
      <c r="J539" s="5"/>
      <c r="K539" s="5"/>
      <c r="L539" s="5"/>
      <c r="M539" s="5"/>
      <c r="N539" s="5"/>
      <c r="O539" s="5"/>
      <c r="P539" s="5"/>
      <c r="Q539" s="5"/>
      <c r="R539" s="5"/>
      <c r="S539" s="5"/>
      <c r="T539" s="5"/>
      <c r="U539" s="5"/>
    </row>
    <row r="540" spans="1:22">
      <c r="A540" s="5"/>
      <c r="B540" s="5"/>
      <c r="C540" s="5"/>
      <c r="D540" s="5"/>
      <c r="E540" s="5"/>
      <c r="F540" s="5"/>
      <c r="G540" s="5"/>
      <c r="H540" s="5"/>
      <c r="I540" s="5"/>
      <c r="J540" s="5"/>
      <c r="K540" s="5"/>
      <c r="L540" s="5"/>
      <c r="M540" s="5"/>
      <c r="N540" s="9" t="s">
        <v>123</v>
      </c>
      <c r="O540" s="9" t="s">
        <v>124</v>
      </c>
      <c r="P540" s="9" t="s">
        <v>125</v>
      </c>
      <c r="Q540" s="9" t="s">
        <v>126</v>
      </c>
      <c r="R540" s="9" t="s">
        <v>127</v>
      </c>
      <c r="S540" s="9" t="s">
        <v>128</v>
      </c>
      <c r="T540" s="9" t="s">
        <v>129</v>
      </c>
      <c r="U540" s="9" t="s">
        <v>130</v>
      </c>
      <c r="V540" s="9" t="s">
        <v>671</v>
      </c>
    </row>
    <row r="541" spans="1:22">
      <c r="A541" s="5"/>
      <c r="B541" s="5"/>
      <c r="C541" s="5"/>
      <c r="D541" s="5"/>
      <c r="E541" s="5"/>
      <c r="F541" s="5"/>
      <c r="G541" s="5"/>
      <c r="H541" s="5"/>
      <c r="I541" s="5"/>
      <c r="J541" s="5"/>
      <c r="K541" s="5"/>
      <c r="L541" s="5"/>
      <c r="M541" s="5"/>
      <c r="N541" s="9" t="s">
        <v>569</v>
      </c>
      <c r="O541" s="9" t="s">
        <v>570</v>
      </c>
      <c r="P541" s="9" t="s">
        <v>572</v>
      </c>
      <c r="Q541" s="9" t="s">
        <v>573</v>
      </c>
      <c r="R541" s="9" t="s">
        <v>574</v>
      </c>
      <c r="S541" s="9" t="s">
        <v>575</v>
      </c>
      <c r="T541" s="9" t="s">
        <v>576</v>
      </c>
      <c r="U541" s="9" t="s">
        <v>577</v>
      </c>
      <c r="V541" s="9" t="s">
        <v>672</v>
      </c>
    </row>
    <row r="542" spans="1:22">
      <c r="A542" s="5"/>
      <c r="B542" s="5"/>
      <c r="C542" s="5"/>
      <c r="D542" s="5"/>
      <c r="E542" s="5"/>
      <c r="F542" s="5"/>
      <c r="G542" s="5"/>
      <c r="H542" s="5"/>
      <c r="I542" s="5"/>
      <c r="J542" s="5"/>
      <c r="K542" s="5"/>
      <c r="L542" s="5"/>
      <c r="M542" s="5"/>
      <c r="N542" t="e">
        <f>(#REF!)</f>
        <v>#REF!</v>
      </c>
      <c r="O542" t="e">
        <f>(#REF!)</f>
        <v>#REF!</v>
      </c>
      <c r="P542" t="e">
        <f>(#REF!)</f>
        <v>#REF!</v>
      </c>
      <c r="Q542" t="e">
        <f>(#REF!)</f>
        <v>#REF!</v>
      </c>
      <c r="R542" t="e">
        <f>(#REF!)</f>
        <v>#REF!</v>
      </c>
      <c r="S542" t="e">
        <f>(#REF!)</f>
        <v>#REF!</v>
      </c>
      <c r="T542" t="e">
        <f>(#REF!)</f>
        <v>#REF!</v>
      </c>
      <c r="U542" t="e">
        <f>(#REF!)</f>
        <v>#REF!</v>
      </c>
      <c r="V542" t="e">
        <f>(#REF!)</f>
        <v>#REF!</v>
      </c>
    </row>
    <row r="543" spans="1:22">
      <c r="A543" s="5"/>
      <c r="B543" s="5"/>
      <c r="C543" s="5"/>
      <c r="D543" s="5"/>
      <c r="E543" s="5" t="s">
        <v>167</v>
      </c>
      <c r="F543" s="5" t="e">
        <f>SUM(F287:F323)*1000</f>
        <v>#VALUE!</v>
      </c>
      <c r="G543" s="5"/>
      <c r="H543" s="5"/>
      <c r="I543" s="5"/>
      <c r="J543" s="5"/>
      <c r="K543" s="5"/>
      <c r="L543" s="5"/>
      <c r="M543" s="5"/>
      <c r="N543" t="e">
        <f>(#REF!)</f>
        <v>#REF!</v>
      </c>
      <c r="O543" t="e">
        <f>(#REF!)</f>
        <v>#REF!</v>
      </c>
      <c r="P543" t="e">
        <f>(#REF!)</f>
        <v>#REF!</v>
      </c>
      <c r="Q543" t="e">
        <f>(#REF!)</f>
        <v>#REF!</v>
      </c>
      <c r="R543" t="e">
        <f>(#REF!)</f>
        <v>#REF!</v>
      </c>
      <c r="S543" t="e">
        <f>(#REF!)</f>
        <v>#REF!</v>
      </c>
      <c r="T543" t="e">
        <f>(#REF!)</f>
        <v>#REF!</v>
      </c>
      <c r="U543" t="e">
        <f>(#REF!)</f>
        <v>#REF!</v>
      </c>
      <c r="V543" t="e">
        <f>(#REF!)</f>
        <v>#REF!</v>
      </c>
    </row>
    <row r="544" spans="1:22">
      <c r="A544" s="5"/>
      <c r="B544" s="5"/>
      <c r="C544" s="5"/>
      <c r="D544" s="5"/>
      <c r="E544" s="5" t="s">
        <v>40</v>
      </c>
      <c r="F544" s="5" t="e">
        <f>(F341+F344+F346+F374+F408+F431+F488+F495)*1000</f>
        <v>#VALUE!</v>
      </c>
      <c r="G544" s="5"/>
      <c r="H544" s="5"/>
      <c r="I544" s="5"/>
      <c r="J544" s="5"/>
      <c r="K544" s="5"/>
      <c r="L544" s="5"/>
      <c r="M544" s="5"/>
      <c r="N544" t="e">
        <f>-(#REF!)</f>
        <v>#REF!</v>
      </c>
      <c r="O544" t="e">
        <f>-(#REF!)</f>
        <v>#REF!</v>
      </c>
      <c r="P544" t="e">
        <f>-(#REF!)</f>
        <v>#REF!</v>
      </c>
      <c r="Q544" t="e">
        <f>-(#REF!)</f>
        <v>#REF!</v>
      </c>
      <c r="R544" t="e">
        <f>-(#REF!)</f>
        <v>#REF!</v>
      </c>
      <c r="S544" t="e">
        <f>-(#REF!)</f>
        <v>#REF!</v>
      </c>
      <c r="T544" t="e">
        <f>-(#REF!)</f>
        <v>#REF!</v>
      </c>
      <c r="U544" t="e">
        <f>-(#REF!)</f>
        <v>#REF!</v>
      </c>
      <c r="V544" t="e">
        <f>-(#REF!)</f>
        <v>#REF!</v>
      </c>
    </row>
    <row r="545" spans="1:22">
      <c r="A545" s="5"/>
      <c r="B545" s="5"/>
      <c r="C545" s="5"/>
      <c r="D545" s="5"/>
      <c r="E545" s="5" t="s">
        <v>41</v>
      </c>
      <c r="F545" s="5" t="e">
        <f>((F543)-F544)</f>
        <v>#VALUE!</v>
      </c>
      <c r="G545" s="5"/>
      <c r="H545" s="5"/>
      <c r="I545" s="5"/>
      <c r="J545" s="5"/>
      <c r="K545" s="5"/>
      <c r="L545" s="5"/>
      <c r="M545" s="5"/>
      <c r="N545" t="e">
        <f>-(#REF!)</f>
        <v>#REF!</v>
      </c>
      <c r="O545" t="e">
        <f>-(#REF!)</f>
        <v>#REF!</v>
      </c>
      <c r="P545" t="e">
        <f>-(#REF!)</f>
        <v>#REF!</v>
      </c>
      <c r="Q545" t="e">
        <f>-(#REF!)</f>
        <v>#REF!</v>
      </c>
      <c r="R545" t="e">
        <f>-(#REF!)</f>
        <v>#REF!</v>
      </c>
      <c r="S545" t="e">
        <f>-(#REF!)</f>
        <v>#REF!</v>
      </c>
      <c r="T545" t="e">
        <f>-(#REF!)</f>
        <v>#REF!</v>
      </c>
      <c r="U545" t="e">
        <f>-(#REF!)</f>
        <v>#REF!</v>
      </c>
      <c r="V545" t="e">
        <f>-(#REF!)</f>
        <v>#REF!</v>
      </c>
    </row>
    <row r="546" spans="1:22" ht="15.75">
      <c r="A546" s="5"/>
      <c r="B546" s="5"/>
      <c r="C546" s="5"/>
      <c r="D546" s="5"/>
      <c r="E546" s="5" t="s">
        <v>88</v>
      </c>
      <c r="F546" s="5">
        <v>0</v>
      </c>
      <c r="G546" s="5"/>
      <c r="H546" s="5"/>
      <c r="I546" s="5"/>
      <c r="J546" s="5"/>
      <c r="K546" s="5"/>
      <c r="L546" s="5"/>
      <c r="M546" s="5"/>
      <c r="N546" s="28" t="e">
        <f t="shared" ref="N546:V546" si="19">SUM(N542:N545)</f>
        <v>#REF!</v>
      </c>
      <c r="O546" s="28" t="e">
        <f t="shared" si="19"/>
        <v>#REF!</v>
      </c>
      <c r="P546" s="28" t="e">
        <f t="shared" si="19"/>
        <v>#REF!</v>
      </c>
      <c r="Q546" s="28" t="e">
        <f t="shared" si="19"/>
        <v>#REF!</v>
      </c>
      <c r="R546" s="28" t="e">
        <f t="shared" si="19"/>
        <v>#REF!</v>
      </c>
      <c r="S546" s="28" t="e">
        <f t="shared" si="19"/>
        <v>#REF!</v>
      </c>
      <c r="T546" s="28" t="e">
        <f t="shared" si="19"/>
        <v>#REF!</v>
      </c>
      <c r="U546" s="28" t="e">
        <f t="shared" si="19"/>
        <v>#REF!</v>
      </c>
      <c r="V546" s="28" t="e">
        <f t="shared" si="19"/>
        <v>#REF!</v>
      </c>
    </row>
    <row r="547" spans="1:22">
      <c r="A547" s="5"/>
      <c r="B547" s="5"/>
      <c r="C547" s="5"/>
      <c r="D547" s="5"/>
      <c r="E547" s="5" t="s">
        <v>89</v>
      </c>
      <c r="F547" s="5">
        <v>0</v>
      </c>
      <c r="G547" s="5"/>
      <c r="H547" s="5"/>
      <c r="I547" s="5"/>
      <c r="J547" s="5"/>
      <c r="K547" s="5"/>
      <c r="L547" s="5"/>
      <c r="M547" s="5"/>
      <c r="N547" s="5"/>
      <c r="O547" s="5"/>
      <c r="P547" s="5"/>
      <c r="Q547" s="5"/>
      <c r="R547" s="5"/>
      <c r="S547" s="5"/>
      <c r="T547" s="5"/>
      <c r="U547" s="5"/>
    </row>
    <row r="548" spans="1:22">
      <c r="A548" s="5"/>
      <c r="B548" s="5"/>
      <c r="C548" s="5"/>
      <c r="D548" s="5"/>
      <c r="E548" s="5" t="s">
        <v>90</v>
      </c>
      <c r="F548" s="5">
        <f>(C392)</f>
        <v>0</v>
      </c>
      <c r="G548" s="5"/>
      <c r="H548" s="5"/>
      <c r="I548" s="5"/>
      <c r="J548" s="5"/>
      <c r="K548" s="5"/>
      <c r="L548" s="5"/>
      <c r="M548" s="5"/>
      <c r="N548" s="5"/>
      <c r="O548" s="5"/>
      <c r="P548" s="5"/>
      <c r="Q548" s="5"/>
      <c r="R548" s="5"/>
      <c r="S548" s="5"/>
      <c r="T548" s="5"/>
      <c r="U548" s="5"/>
    </row>
    <row r="549" spans="1:22">
      <c r="A549" s="5"/>
      <c r="B549" s="5"/>
      <c r="C549" s="5"/>
      <c r="D549" s="5"/>
      <c r="E549" s="5" t="s">
        <v>91</v>
      </c>
      <c r="F549" s="5">
        <v>0</v>
      </c>
      <c r="G549" s="5"/>
      <c r="H549" s="5"/>
      <c r="I549" s="5"/>
      <c r="J549" s="5"/>
      <c r="K549" s="5"/>
      <c r="L549" s="5"/>
      <c r="M549" s="5"/>
      <c r="N549" s="5"/>
      <c r="O549" s="5"/>
      <c r="P549" s="5"/>
      <c r="Q549" s="5"/>
      <c r="R549" s="5"/>
      <c r="S549" s="5"/>
      <c r="T549" s="5"/>
      <c r="U549" s="5"/>
    </row>
    <row r="550" spans="1:22">
      <c r="A550" s="5"/>
      <c r="B550" s="5"/>
      <c r="C550" s="5"/>
      <c r="D550" s="5"/>
      <c r="E550" s="5" t="s">
        <v>92</v>
      </c>
      <c r="F550" s="5">
        <f>(AB138)</f>
        <v>0</v>
      </c>
      <c r="G550" s="5"/>
      <c r="H550" s="5"/>
      <c r="I550" s="5"/>
      <c r="J550" s="5"/>
      <c r="K550" s="5"/>
      <c r="L550" s="5"/>
      <c r="M550" s="5"/>
      <c r="N550" s="5"/>
      <c r="O550" s="5"/>
      <c r="P550" s="5"/>
      <c r="Q550" s="5"/>
      <c r="R550" s="5"/>
      <c r="S550" s="5"/>
      <c r="T550" s="5"/>
      <c r="U550" s="5"/>
    </row>
    <row r="551" spans="1:22">
      <c r="A551" s="5"/>
      <c r="B551" s="5"/>
      <c r="C551" s="5"/>
      <c r="D551" s="5"/>
      <c r="E551" s="5" t="s">
        <v>93</v>
      </c>
      <c r="F551" s="5">
        <v>0</v>
      </c>
      <c r="G551" s="5"/>
      <c r="H551" s="5"/>
      <c r="I551" s="5"/>
      <c r="J551" s="5"/>
      <c r="K551" s="5"/>
      <c r="L551" s="5"/>
      <c r="M551" s="5"/>
      <c r="N551" s="5"/>
      <c r="O551" s="5"/>
      <c r="P551" s="5"/>
      <c r="Q551" s="5"/>
      <c r="R551" s="5"/>
      <c r="S551" s="5"/>
      <c r="T551" s="5"/>
      <c r="U551" s="5"/>
    </row>
    <row r="552" spans="1:22">
      <c r="A552" s="5"/>
      <c r="B552" s="5"/>
      <c r="C552" s="5"/>
      <c r="D552" s="5"/>
      <c r="E552" s="5" t="s">
        <v>92</v>
      </c>
      <c r="F552" s="5">
        <f>(AB102)</f>
        <v>0</v>
      </c>
      <c r="G552" s="5"/>
      <c r="H552" s="5"/>
      <c r="I552" s="5"/>
      <c r="J552" s="5"/>
      <c r="K552" s="5"/>
      <c r="L552" s="5"/>
      <c r="M552" s="5"/>
      <c r="N552" s="5"/>
      <c r="O552" s="5"/>
      <c r="P552" s="5"/>
      <c r="Q552" s="5"/>
      <c r="R552" s="5"/>
      <c r="S552" s="5"/>
      <c r="T552" s="5"/>
      <c r="U552" s="5"/>
    </row>
    <row r="553" spans="1:22">
      <c r="A553" s="5"/>
      <c r="B553" s="5"/>
      <c r="C553" s="5"/>
      <c r="D553" s="5"/>
      <c r="E553" s="5"/>
      <c r="F553" s="5" t="e">
        <f>(F545+F546-F547+F548-F549-F550-F552)</f>
        <v>#VALUE!</v>
      </c>
      <c r="G553" s="5"/>
      <c r="H553" s="5"/>
      <c r="I553" s="5"/>
      <c r="J553" s="5"/>
      <c r="K553" s="5"/>
      <c r="L553" s="5"/>
      <c r="M553" s="5"/>
      <c r="N553" s="5"/>
      <c r="O553" s="5"/>
      <c r="P553" s="5"/>
      <c r="Q553" s="5"/>
      <c r="R553" s="5"/>
      <c r="S553" s="5"/>
      <c r="T553" s="5"/>
      <c r="U553"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9" manualBreakCount="9">
    <brk id="30" max="65535" man="1"/>
    <brk id="61" max="65535" man="1"/>
    <brk id="118" max="65535" man="1"/>
    <brk id="176" max="65535" man="1"/>
    <brk id="236" max="65535" man="1"/>
    <brk id="269" max="65535" man="1"/>
    <brk id="325" max="65535" man="1"/>
    <brk id="378" max="65535" man="1"/>
    <brk id="435" max="65535" man="1"/>
  </rowBreaks>
</worksheet>
</file>

<file path=xl/worksheets/sheet16.xml><?xml version="1.0" encoding="utf-8"?>
<worksheet xmlns="http://schemas.openxmlformats.org/spreadsheetml/2006/main" xmlns:r="http://schemas.openxmlformats.org/officeDocument/2006/relationships">
  <sheetPr codeName="Sheet16"/>
  <dimension ref="A1:I273"/>
  <sheetViews>
    <sheetView showOutlineSymbols="0" zoomScale="87" workbookViewId="0"/>
  </sheetViews>
  <sheetFormatPr defaultColWidth="9.6640625" defaultRowHeight="15"/>
  <cols>
    <col min="1" max="1" width="9.6640625" style="9"/>
    <col min="2" max="2" width="26.6640625" style="9" customWidth="1"/>
    <col min="3" max="4" width="9.6640625" style="9"/>
    <col min="5" max="5" width="14.6640625" style="9" customWidth="1"/>
    <col min="6" max="6" width="16.6640625" style="9" customWidth="1"/>
    <col min="7" max="7" width="15.6640625" style="9" customWidth="1"/>
    <col min="8" max="8" width="33.6640625" style="9" customWidth="1"/>
    <col min="9" max="9" width="13.6640625" style="9" customWidth="1"/>
    <col min="10" max="16384" width="9.6640625" style="9"/>
  </cols>
  <sheetData>
    <row r="1" spans="1:9" ht="18.75">
      <c r="A1" s="137" t="s">
        <v>94</v>
      </c>
      <c r="B1" s="11"/>
      <c r="C1" s="11"/>
      <c r="D1" s="11"/>
      <c r="E1" s="11"/>
      <c r="F1" s="11"/>
      <c r="G1" s="5"/>
      <c r="H1" s="5"/>
      <c r="I1" s="5"/>
    </row>
    <row r="2" spans="1:9" ht="15.75">
      <c r="A2" s="10" t="e">
        <f>(#REF!)</f>
        <v>#REF!</v>
      </c>
      <c r="B2" s="11"/>
      <c r="C2" s="11"/>
      <c r="D2" s="11"/>
      <c r="E2" s="11"/>
      <c r="F2" s="11"/>
      <c r="G2" s="5"/>
      <c r="H2" s="5"/>
      <c r="I2" s="5"/>
    </row>
    <row r="3" spans="1:9">
      <c r="A3" s="11"/>
      <c r="B3" s="11"/>
      <c r="C3" s="11"/>
      <c r="D3" s="11"/>
      <c r="E3" s="11"/>
      <c r="F3" s="11"/>
      <c r="G3" s="5"/>
      <c r="H3" s="5"/>
      <c r="I3" s="5"/>
    </row>
    <row r="4" spans="1:9" ht="18">
      <c r="A4" s="138" t="s">
        <v>279</v>
      </c>
      <c r="B4" s="6"/>
      <c r="C4" s="6"/>
      <c r="D4" s="6"/>
      <c r="E4" s="6"/>
      <c r="F4" s="6"/>
      <c r="G4" s="8"/>
      <c r="H4" s="5"/>
      <c r="I4" s="5"/>
    </row>
    <row r="5" spans="1:9">
      <c r="A5" s="8"/>
      <c r="B5" s="5"/>
      <c r="C5" s="5"/>
      <c r="D5" s="5"/>
      <c r="E5" s="5"/>
      <c r="F5" s="5"/>
      <c r="G5" s="8"/>
      <c r="H5" s="5"/>
      <c r="I5" s="5"/>
    </row>
    <row r="6" spans="1:9">
      <c r="A6" s="8"/>
      <c r="B6" s="5"/>
      <c r="C6" s="5"/>
      <c r="D6" s="5"/>
      <c r="E6" s="5"/>
      <c r="F6" s="5"/>
      <c r="G6" s="8"/>
      <c r="H6" s="5" t="s">
        <v>568</v>
      </c>
      <c r="I6" s="5"/>
    </row>
    <row r="7" spans="1:9" ht="15.75">
      <c r="A7" s="18" t="s">
        <v>95</v>
      </c>
      <c r="B7" s="29" t="s">
        <v>291</v>
      </c>
      <c r="C7" s="29"/>
      <c r="D7" s="29"/>
      <c r="E7" s="139" t="s">
        <v>96</v>
      </c>
      <c r="F7" s="139" t="s">
        <v>98</v>
      </c>
      <c r="G7" s="24" t="s">
        <v>123</v>
      </c>
      <c r="H7" s="9" t="s">
        <v>569</v>
      </c>
      <c r="I7" s="5"/>
    </row>
    <row r="8" spans="1:9">
      <c r="A8" s="16"/>
      <c r="B8" s="6"/>
      <c r="C8" s="6"/>
      <c r="D8" s="6"/>
      <c r="E8" s="16"/>
      <c r="F8" s="16"/>
      <c r="G8" s="8" t="s">
        <v>124</v>
      </c>
      <c r="H8" s="5" t="s">
        <v>570</v>
      </c>
      <c r="I8" s="5"/>
    </row>
    <row r="9" spans="1:9" ht="15.75">
      <c r="A9" s="17">
        <v>312</v>
      </c>
      <c r="B9" s="33" t="s">
        <v>99</v>
      </c>
      <c r="C9" s="5"/>
      <c r="D9" s="5"/>
      <c r="E9" s="8"/>
      <c r="F9" s="8" t="e">
        <f>(#REF!)</f>
        <v>#REF!</v>
      </c>
      <c r="G9" s="8" t="s">
        <v>125</v>
      </c>
      <c r="H9" s="5" t="s">
        <v>572</v>
      </c>
      <c r="I9" s="5"/>
    </row>
    <row r="10" spans="1:9">
      <c r="A10" s="8"/>
      <c r="B10" s="5"/>
      <c r="C10" s="5"/>
      <c r="D10" s="5"/>
      <c r="E10" s="8"/>
      <c r="F10" s="8"/>
      <c r="G10" s="8" t="s">
        <v>126</v>
      </c>
      <c r="H10" s="5" t="s">
        <v>573</v>
      </c>
      <c r="I10" s="5"/>
    </row>
    <row r="11" spans="1:9" ht="15.75">
      <c r="A11" s="17"/>
      <c r="B11" s="33" t="s">
        <v>100</v>
      </c>
      <c r="C11" s="5"/>
      <c r="D11" s="5"/>
      <c r="E11" s="8"/>
      <c r="F11" s="8"/>
      <c r="G11" s="8" t="s">
        <v>127</v>
      </c>
      <c r="H11" s="5" t="s">
        <v>574</v>
      </c>
      <c r="I11" s="5"/>
    </row>
    <row r="12" spans="1:9">
      <c r="A12" s="17"/>
      <c r="B12" s="5"/>
      <c r="C12" s="5"/>
      <c r="D12" s="5"/>
      <c r="E12" s="8"/>
      <c r="F12" s="8"/>
      <c r="G12" s="8" t="s">
        <v>128</v>
      </c>
      <c r="H12" s="5" t="s">
        <v>575</v>
      </c>
      <c r="I12" s="5"/>
    </row>
    <row r="13" spans="1:9">
      <c r="A13" s="17">
        <v>100</v>
      </c>
      <c r="B13" s="5" t="s">
        <v>101</v>
      </c>
      <c r="C13" s="5"/>
      <c r="D13" s="5"/>
      <c r="E13" s="8" t="e">
        <f>#VALUE!</f>
        <v>#VALUE!</v>
      </c>
      <c r="F13" s="8"/>
      <c r="G13" s="8" t="s">
        <v>129</v>
      </c>
      <c r="H13" s="5" t="s">
        <v>576</v>
      </c>
      <c r="I13" s="5"/>
    </row>
    <row r="14" spans="1:9">
      <c r="A14" s="17">
        <v>200</v>
      </c>
      <c r="B14" s="5" t="s">
        <v>102</v>
      </c>
      <c r="C14" s="5"/>
      <c r="D14" s="5"/>
      <c r="E14" s="8" t="e">
        <f>#VALUE!</f>
        <v>#VALUE!</v>
      </c>
      <c r="F14" s="8"/>
      <c r="G14" s="8" t="s">
        <v>130</v>
      </c>
      <c r="H14" s="5" t="s">
        <v>577</v>
      </c>
      <c r="I14" s="5"/>
    </row>
    <row r="15" spans="1:9">
      <c r="A15" s="17">
        <v>201</v>
      </c>
      <c r="B15" s="5" t="s">
        <v>103</v>
      </c>
      <c r="C15" s="5"/>
      <c r="D15" s="5"/>
      <c r="E15" s="8" t="e">
        <f>#VALUE!</f>
        <v>#VALUE!</v>
      </c>
      <c r="F15" s="8"/>
      <c r="G15" s="8" t="s">
        <v>671</v>
      </c>
      <c r="H15" s="5"/>
      <c r="I15" s="5"/>
    </row>
    <row r="16" spans="1:9">
      <c r="A16" s="17">
        <v>202</v>
      </c>
      <c r="B16" s="5" t="s">
        <v>104</v>
      </c>
      <c r="C16" s="5"/>
      <c r="D16" s="5"/>
      <c r="E16" s="8" t="e">
        <f>#VALUE!</f>
        <v>#VALUE!</v>
      </c>
      <c r="F16" s="8"/>
      <c r="G16" s="8"/>
      <c r="H16" s="5"/>
      <c r="I16" s="5"/>
    </row>
    <row r="17" spans="1:9">
      <c r="A17" s="17">
        <v>203</v>
      </c>
      <c r="B17" s="5" t="s">
        <v>81</v>
      </c>
      <c r="C17" s="5"/>
      <c r="D17" s="5"/>
      <c r="E17" s="8" t="e">
        <f>#VALUE!</f>
        <v>#VALUE!</v>
      </c>
      <c r="F17" s="8"/>
      <c r="G17" s="8"/>
      <c r="H17" s="5"/>
      <c r="I17" s="5"/>
    </row>
    <row r="18" spans="1:9">
      <c r="A18" s="17">
        <v>259</v>
      </c>
      <c r="B18" s="5" t="s">
        <v>500</v>
      </c>
      <c r="C18" s="5"/>
      <c r="D18" s="5"/>
      <c r="E18" s="8" t="e">
        <f>#VALUE!</f>
        <v>#VALUE!</v>
      </c>
      <c r="F18" s="8"/>
      <c r="G18" s="5"/>
      <c r="H18" s="5"/>
      <c r="I18" s="5"/>
    </row>
    <row r="19" spans="1:9">
      <c r="A19" s="17">
        <v>204</v>
      </c>
      <c r="B19" s="5" t="s">
        <v>501</v>
      </c>
      <c r="C19" s="5"/>
      <c r="D19" s="5"/>
      <c r="E19" s="8" t="e">
        <f>#VALUE!</f>
        <v>#VALUE!</v>
      </c>
      <c r="F19" s="8"/>
      <c r="G19" s="8"/>
      <c r="H19" s="5"/>
      <c r="I19" s="5"/>
    </row>
    <row r="20" spans="1:9">
      <c r="A20" s="17">
        <v>205</v>
      </c>
      <c r="B20" s="5" t="s">
        <v>502</v>
      </c>
      <c r="C20" s="5"/>
      <c r="D20" s="5"/>
      <c r="E20" s="8" t="e">
        <f>#VALUE!</f>
        <v>#VALUE!</v>
      </c>
      <c r="F20" s="8"/>
      <c r="G20" s="8"/>
      <c r="H20" s="5"/>
      <c r="I20" s="5"/>
    </row>
    <row r="21" spans="1:9">
      <c r="A21" s="17">
        <v>121</v>
      </c>
      <c r="B21" s="5" t="s">
        <v>503</v>
      </c>
      <c r="C21" s="5"/>
      <c r="D21" s="5"/>
      <c r="E21" s="8"/>
      <c r="F21" s="8"/>
      <c r="G21" s="8"/>
      <c r="H21" s="5"/>
      <c r="I21" s="5"/>
    </row>
    <row r="22" spans="1:9">
      <c r="A22" s="17">
        <v>139</v>
      </c>
      <c r="B22" s="5" t="s">
        <v>504</v>
      </c>
      <c r="C22" s="5"/>
      <c r="D22" s="5"/>
      <c r="E22" s="8" t="e">
        <f>#VALUE!</f>
        <v>#VALUE!</v>
      </c>
      <c r="F22" s="8" t="e">
        <f>SUM(E13:E22)</f>
        <v>#VALUE!</v>
      </c>
      <c r="G22" s="8"/>
      <c r="H22" s="5"/>
      <c r="I22" s="5"/>
    </row>
    <row r="23" spans="1:9">
      <c r="A23" s="17">
        <v>282</v>
      </c>
      <c r="B23" s="5" t="s">
        <v>505</v>
      </c>
      <c r="C23" s="5"/>
      <c r="D23" s="5"/>
      <c r="E23" s="8"/>
      <c r="F23" s="8" t="e">
        <f>#VALUE!</f>
        <v>#VALUE!</v>
      </c>
      <c r="G23" s="8"/>
      <c r="H23" s="5"/>
      <c r="I23" s="5"/>
    </row>
    <row r="24" spans="1:9">
      <c r="A24" s="17"/>
      <c r="B24" s="5"/>
      <c r="C24" s="5"/>
      <c r="D24" s="5"/>
      <c r="E24" s="8"/>
      <c r="F24" s="8"/>
      <c r="G24" s="8"/>
      <c r="H24" s="5"/>
      <c r="I24" s="5"/>
    </row>
    <row r="25" spans="1:9" ht="15.75">
      <c r="A25" s="17"/>
      <c r="B25" s="33" t="s">
        <v>506</v>
      </c>
      <c r="C25" s="5"/>
      <c r="D25" s="5"/>
      <c r="E25" s="8"/>
      <c r="F25" s="8"/>
      <c r="G25" s="8"/>
      <c r="H25" s="5"/>
      <c r="I25" s="5"/>
    </row>
    <row r="26" spans="1:9">
      <c r="A26" s="17">
        <v>310</v>
      </c>
      <c r="B26" s="5" t="s">
        <v>507</v>
      </c>
      <c r="C26" s="5"/>
      <c r="D26" s="5"/>
      <c r="E26" s="8"/>
      <c r="F26" s="8" t="e">
        <f>#VALUE!</f>
        <v>#VALUE!</v>
      </c>
      <c r="G26" s="8"/>
      <c r="H26" s="5"/>
      <c r="I26" s="5"/>
    </row>
    <row r="27" spans="1:9">
      <c r="A27" s="17"/>
      <c r="B27" s="5" t="s">
        <v>508</v>
      </c>
      <c r="C27" s="5"/>
      <c r="D27" s="5"/>
      <c r="E27" s="8"/>
      <c r="F27" s="8" t="e">
        <f>#VALUE!</f>
        <v>#VALUE!</v>
      </c>
      <c r="G27" s="8"/>
      <c r="H27" s="5"/>
      <c r="I27" s="5"/>
    </row>
    <row r="28" spans="1:9">
      <c r="A28" s="17">
        <v>130</v>
      </c>
      <c r="B28" s="5" t="s">
        <v>509</v>
      </c>
      <c r="C28" s="5"/>
      <c r="D28" s="5"/>
      <c r="E28" s="23" t="e">
        <f>#VALUE!</f>
        <v>#VALUE!</v>
      </c>
      <c r="F28" s="8"/>
      <c r="G28" s="8"/>
      <c r="H28" s="5"/>
      <c r="I28" s="5"/>
    </row>
    <row r="29" spans="1:9">
      <c r="A29" s="17">
        <v>131</v>
      </c>
      <c r="B29" s="5" t="s">
        <v>510</v>
      </c>
      <c r="C29" s="5"/>
      <c r="D29" s="5"/>
      <c r="E29" s="8" t="e">
        <f>#VALUE!</f>
        <v>#VALUE!</v>
      </c>
      <c r="F29" s="8"/>
      <c r="G29" s="8"/>
      <c r="H29" s="5"/>
      <c r="I29" s="5"/>
    </row>
    <row r="30" spans="1:9">
      <c r="A30" s="17">
        <v>132</v>
      </c>
      <c r="B30" s="5" t="s">
        <v>511</v>
      </c>
      <c r="C30" s="5"/>
      <c r="D30" s="5"/>
      <c r="E30" s="8" t="e">
        <f>#VALUE!</f>
        <v>#VALUE!</v>
      </c>
      <c r="F30" s="8"/>
      <c r="G30" s="8"/>
      <c r="H30" s="5"/>
      <c r="I30" s="5"/>
    </row>
    <row r="31" spans="1:9">
      <c r="A31" s="17">
        <v>133</v>
      </c>
      <c r="B31" s="5" t="s">
        <v>512</v>
      </c>
      <c r="C31" s="5"/>
      <c r="D31" s="5"/>
      <c r="E31" s="8" t="e">
        <f>#VALUE!</f>
        <v>#VALUE!</v>
      </c>
      <c r="F31" s="8"/>
      <c r="G31" s="8"/>
      <c r="H31" s="5"/>
      <c r="I31" s="5"/>
    </row>
    <row r="32" spans="1:9">
      <c r="A32" s="17">
        <v>134</v>
      </c>
      <c r="B32" s="5" t="s">
        <v>513</v>
      </c>
      <c r="C32" s="5"/>
      <c r="D32" s="5"/>
      <c r="E32" s="8" t="e">
        <f>#VALUE!</f>
        <v>#VALUE!</v>
      </c>
      <c r="F32" s="8"/>
      <c r="G32" s="8"/>
      <c r="H32" s="5"/>
      <c r="I32" s="5"/>
    </row>
    <row r="33" spans="1:9">
      <c r="A33" s="17">
        <v>135</v>
      </c>
      <c r="B33" s="5" t="s">
        <v>510</v>
      </c>
      <c r="C33" s="5"/>
      <c r="D33" s="5"/>
      <c r="E33" s="8" t="e">
        <f>#VALUE!</f>
        <v>#VALUE!</v>
      </c>
      <c r="F33" s="8"/>
      <c r="G33" s="8"/>
      <c r="H33" s="5"/>
      <c r="I33" s="5"/>
    </row>
    <row r="34" spans="1:9">
      <c r="A34" s="17">
        <v>136</v>
      </c>
      <c r="B34" s="5" t="s">
        <v>489</v>
      </c>
      <c r="C34" s="5"/>
      <c r="D34" s="5"/>
      <c r="E34" s="8" t="e">
        <f>#VALUE!</f>
        <v>#VALUE!</v>
      </c>
      <c r="F34" s="8"/>
      <c r="G34" s="8"/>
      <c r="H34" s="5"/>
      <c r="I34" s="5"/>
    </row>
    <row r="35" spans="1:9">
      <c r="A35" s="17">
        <v>138</v>
      </c>
      <c r="B35" s="5" t="s">
        <v>154</v>
      </c>
      <c r="C35" s="5"/>
      <c r="D35" s="5"/>
      <c r="E35" s="8" t="e">
        <f>#VALUE!</f>
        <v>#VALUE!</v>
      </c>
      <c r="F35" s="8"/>
      <c r="G35" s="8"/>
      <c r="H35" s="5"/>
      <c r="I35" s="5"/>
    </row>
    <row r="36" spans="1:9">
      <c r="A36" s="17">
        <v>214</v>
      </c>
      <c r="B36" s="5" t="s">
        <v>155</v>
      </c>
      <c r="C36" s="5"/>
      <c r="D36" s="5"/>
      <c r="E36" s="8" t="e">
        <f>#VALUE!</f>
        <v>#VALUE!</v>
      </c>
      <c r="F36" s="8"/>
      <c r="G36" s="8"/>
      <c r="H36" s="5"/>
      <c r="I36" s="5"/>
    </row>
    <row r="37" spans="1:9">
      <c r="A37" s="17">
        <v>137</v>
      </c>
      <c r="B37" s="5" t="s">
        <v>156</v>
      </c>
      <c r="C37" s="5"/>
      <c r="D37" s="5"/>
      <c r="E37" s="8" t="e">
        <f>#VALUE!</f>
        <v>#VALUE!</v>
      </c>
      <c r="F37" s="8"/>
      <c r="G37" s="8"/>
      <c r="H37" s="5"/>
      <c r="I37" s="5"/>
    </row>
    <row r="38" spans="1:9">
      <c r="A38" s="17">
        <v>209</v>
      </c>
      <c r="B38" s="5" t="s">
        <v>157</v>
      </c>
      <c r="C38" s="5"/>
      <c r="D38" s="5"/>
      <c r="E38" s="8" t="e">
        <f>#VALUE!</f>
        <v>#VALUE!</v>
      </c>
      <c r="F38" s="8"/>
      <c r="G38" s="8"/>
      <c r="H38" s="5"/>
      <c r="I38" s="5"/>
    </row>
    <row r="39" spans="1:9">
      <c r="A39" s="17">
        <v>210</v>
      </c>
      <c r="B39" s="5" t="s">
        <v>158</v>
      </c>
      <c r="C39" s="5"/>
      <c r="D39" s="5"/>
      <c r="E39" s="8" t="e">
        <f>#VALUE!</f>
        <v>#VALUE!</v>
      </c>
      <c r="F39" s="8"/>
      <c r="G39" s="8"/>
      <c r="H39" s="5"/>
      <c r="I39" s="5"/>
    </row>
    <row r="40" spans="1:9">
      <c r="A40" s="17">
        <v>211</v>
      </c>
      <c r="B40" s="5" t="s">
        <v>191</v>
      </c>
      <c r="C40" s="5"/>
      <c r="D40" s="5"/>
      <c r="E40" s="8" t="e">
        <f>#VALUE!</f>
        <v>#VALUE!</v>
      </c>
      <c r="F40" s="8"/>
      <c r="G40" s="8"/>
      <c r="H40" s="5"/>
      <c r="I40" s="5"/>
    </row>
    <row r="41" spans="1:9">
      <c r="A41" s="17">
        <v>212</v>
      </c>
      <c r="B41" s="5" t="s">
        <v>192</v>
      </c>
      <c r="C41" s="5"/>
      <c r="D41" s="5"/>
      <c r="E41" s="8" t="e">
        <f>#VALUE!</f>
        <v>#VALUE!</v>
      </c>
      <c r="F41" s="8"/>
      <c r="G41" s="8"/>
      <c r="H41" s="5"/>
      <c r="I41" s="5"/>
    </row>
    <row r="42" spans="1:9">
      <c r="A42" s="17">
        <v>213</v>
      </c>
      <c r="B42" s="5" t="s">
        <v>193</v>
      </c>
      <c r="C42" s="5"/>
      <c r="D42" s="5"/>
      <c r="E42" s="8" t="e">
        <f>#VALUE!</f>
        <v>#VALUE!</v>
      </c>
      <c r="F42" s="8"/>
      <c r="G42" s="8"/>
      <c r="H42" s="5"/>
      <c r="I42" s="5"/>
    </row>
    <row r="43" spans="1:9">
      <c r="A43" s="17">
        <v>215</v>
      </c>
      <c r="B43" s="5" t="s">
        <v>194</v>
      </c>
      <c r="C43" s="5"/>
      <c r="D43" s="5"/>
      <c r="E43" s="8" t="e">
        <f>#VALUE!</f>
        <v>#VALUE!</v>
      </c>
      <c r="F43" s="8"/>
      <c r="G43" s="8"/>
      <c r="H43" s="5"/>
      <c r="I43" s="5"/>
    </row>
    <row r="44" spans="1:9">
      <c r="A44" s="17">
        <v>216</v>
      </c>
      <c r="B44" s="5" t="s">
        <v>195</v>
      </c>
      <c r="C44" s="5"/>
      <c r="D44" s="5"/>
      <c r="E44" s="8" t="e">
        <f>#VALUE!</f>
        <v>#VALUE!</v>
      </c>
      <c r="F44" s="8"/>
      <c r="G44" s="8"/>
      <c r="H44" s="5"/>
      <c r="I44" s="5"/>
    </row>
    <row r="45" spans="1:9">
      <c r="A45" s="17">
        <v>218</v>
      </c>
      <c r="B45" s="5" t="s">
        <v>196</v>
      </c>
      <c r="C45" s="5"/>
      <c r="D45" s="5"/>
      <c r="E45" s="8" t="e">
        <f>#VALUE!</f>
        <v>#VALUE!</v>
      </c>
      <c r="F45" s="8"/>
      <c r="G45" s="8"/>
      <c r="H45" s="5"/>
      <c r="I45" s="5"/>
    </row>
    <row r="46" spans="1:9">
      <c r="A46" s="17">
        <v>219</v>
      </c>
      <c r="B46" s="5" t="s">
        <v>197</v>
      </c>
      <c r="C46" s="5"/>
      <c r="D46" s="5"/>
      <c r="E46" s="8" t="e">
        <f>#VALUE!</f>
        <v>#VALUE!</v>
      </c>
      <c r="F46" s="8"/>
      <c r="G46" s="8"/>
      <c r="H46" s="5"/>
      <c r="I46" s="5"/>
    </row>
    <row r="47" spans="1:9">
      <c r="A47" s="17">
        <v>225</v>
      </c>
      <c r="B47" s="5" t="s">
        <v>198</v>
      </c>
      <c r="C47" s="5"/>
      <c r="D47" s="5"/>
      <c r="E47" s="8" t="e">
        <f>#VALUE!</f>
        <v>#VALUE!</v>
      </c>
      <c r="F47" s="8"/>
      <c r="G47" s="8"/>
      <c r="H47" s="5"/>
      <c r="I47" s="5"/>
    </row>
    <row r="48" spans="1:9">
      <c r="A48" s="17">
        <v>243</v>
      </c>
      <c r="B48" s="5" t="s">
        <v>591</v>
      </c>
      <c r="C48" s="5"/>
      <c r="D48" s="5"/>
      <c r="E48" s="8" t="e">
        <f>#VALUE!</f>
        <v>#VALUE!</v>
      </c>
      <c r="F48" s="8"/>
      <c r="G48" s="8"/>
      <c r="H48" s="5"/>
      <c r="I48" s="5"/>
    </row>
    <row r="49" spans="1:9">
      <c r="A49" s="17">
        <v>246</v>
      </c>
      <c r="B49" s="5" t="s">
        <v>592</v>
      </c>
      <c r="C49" s="5"/>
      <c r="D49" s="5"/>
      <c r="E49" s="8" t="e">
        <f>#VALUE!</f>
        <v>#VALUE!</v>
      </c>
      <c r="F49" s="8"/>
      <c r="G49" s="8"/>
      <c r="H49" s="5"/>
      <c r="I49" s="5"/>
    </row>
    <row r="50" spans="1:9">
      <c r="A50" s="17">
        <v>250</v>
      </c>
      <c r="B50" s="5" t="s">
        <v>593</v>
      </c>
      <c r="C50" s="5"/>
      <c r="D50" s="5"/>
      <c r="E50" s="8" t="e">
        <f>#VALUE!</f>
        <v>#VALUE!</v>
      </c>
      <c r="F50" s="8"/>
      <c r="G50" s="8"/>
      <c r="H50" s="5"/>
      <c r="I50" s="5"/>
    </row>
    <row r="51" spans="1:9">
      <c r="A51" s="17">
        <v>254</v>
      </c>
      <c r="B51" s="5" t="s">
        <v>595</v>
      </c>
      <c r="C51" s="5"/>
      <c r="D51" s="5"/>
      <c r="E51" s="8" t="e">
        <f>#VALUE!</f>
        <v>#VALUE!</v>
      </c>
      <c r="F51" s="8"/>
      <c r="G51" s="8"/>
      <c r="H51" s="5"/>
      <c r="I51" s="5"/>
    </row>
    <row r="52" spans="1:9">
      <c r="A52" s="17">
        <v>252</v>
      </c>
      <c r="B52" s="5" t="s">
        <v>594</v>
      </c>
      <c r="C52" s="5"/>
      <c r="D52" s="5"/>
      <c r="E52" s="8" t="e">
        <f>#VALUE!</f>
        <v>#VALUE!</v>
      </c>
      <c r="F52" s="8"/>
      <c r="G52" s="8"/>
      <c r="H52" s="5"/>
      <c r="I52" s="5"/>
    </row>
    <row r="53" spans="1:9">
      <c r="A53" s="17">
        <v>255</v>
      </c>
      <c r="B53" s="5" t="s">
        <v>596</v>
      </c>
      <c r="C53" s="5"/>
      <c r="D53" s="5"/>
      <c r="E53" s="8" t="e">
        <f>#VALUE!</f>
        <v>#VALUE!</v>
      </c>
      <c r="F53" s="8"/>
      <c r="G53" s="8"/>
      <c r="H53" s="5"/>
      <c r="I53" s="5"/>
    </row>
    <row r="54" spans="1:9">
      <c r="A54" s="17">
        <v>258</v>
      </c>
      <c r="B54" s="5" t="s">
        <v>597</v>
      </c>
      <c r="C54" s="5"/>
      <c r="D54" s="5"/>
      <c r="E54" s="8" t="e">
        <f>#VALUE!</f>
        <v>#VALUE!</v>
      </c>
      <c r="F54" s="8"/>
      <c r="G54" s="8"/>
      <c r="H54" s="5"/>
      <c r="I54" s="5"/>
    </row>
    <row r="55" spans="1:9">
      <c r="A55" s="17">
        <v>259</v>
      </c>
      <c r="B55" s="5" t="s">
        <v>598</v>
      </c>
      <c r="C55" s="5"/>
      <c r="D55" s="5"/>
      <c r="E55" s="8" t="e">
        <f>#VALUE!</f>
        <v>#VALUE!</v>
      </c>
      <c r="F55" s="8"/>
      <c r="G55" s="8"/>
      <c r="H55" s="5"/>
      <c r="I55" s="5"/>
    </row>
    <row r="56" spans="1:9">
      <c r="A56" s="17">
        <v>287</v>
      </c>
      <c r="B56" s="5" t="e">
        <f>(#REF!)</f>
        <v>#REF!</v>
      </c>
      <c r="C56" s="5"/>
      <c r="D56" s="5"/>
      <c r="E56" s="8" t="e">
        <f>#VALUE!</f>
        <v>#VALUE!</v>
      </c>
      <c r="F56" s="8"/>
      <c r="G56" s="8"/>
      <c r="H56" s="5"/>
      <c r="I56" s="5"/>
    </row>
    <row r="57" spans="1:9">
      <c r="A57" s="17">
        <v>289</v>
      </c>
      <c r="B57" s="5" t="s">
        <v>599</v>
      </c>
      <c r="C57" s="5"/>
      <c r="D57" s="5"/>
      <c r="E57" s="8" t="e">
        <f>#VALUE!</f>
        <v>#VALUE!</v>
      </c>
      <c r="F57" s="8"/>
      <c r="G57" s="8"/>
      <c r="H57" s="5"/>
      <c r="I57" s="5"/>
    </row>
    <row r="58" spans="1:9">
      <c r="A58" s="17">
        <v>280</v>
      </c>
      <c r="B58" s="5" t="s">
        <v>271</v>
      </c>
      <c r="C58" s="5"/>
      <c r="D58" s="5"/>
      <c r="E58" s="8" t="e">
        <f>#VALUE!</f>
        <v>#VALUE!</v>
      </c>
      <c r="F58" s="8"/>
      <c r="G58" s="8"/>
      <c r="H58" s="5"/>
      <c r="I58" s="5"/>
    </row>
    <row r="59" spans="1:9">
      <c r="A59" s="17">
        <v>281</v>
      </c>
      <c r="B59" s="5" t="s">
        <v>272</v>
      </c>
      <c r="C59" s="5"/>
      <c r="D59" s="5"/>
      <c r="E59" s="8" t="e">
        <f>#VALUE!</f>
        <v>#VALUE!</v>
      </c>
      <c r="F59" s="8"/>
      <c r="G59" s="8"/>
      <c r="H59" s="5"/>
      <c r="I59" s="5"/>
    </row>
    <row r="60" spans="1:9">
      <c r="A60" s="17">
        <v>208</v>
      </c>
      <c r="B60" s="5" t="s">
        <v>273</v>
      </c>
      <c r="C60" s="5"/>
      <c r="D60" s="5"/>
      <c r="E60" s="8" t="e">
        <f>#VALUE!</f>
        <v>#VALUE!</v>
      </c>
      <c r="F60" s="8"/>
      <c r="G60" s="8"/>
      <c r="H60" s="5"/>
      <c r="I60" s="5"/>
    </row>
    <row r="61" spans="1:9">
      <c r="A61" s="17">
        <v>256</v>
      </c>
      <c r="B61" s="5" t="s">
        <v>274</v>
      </c>
      <c r="C61" s="5"/>
      <c r="D61" s="5"/>
      <c r="E61" s="8" t="e">
        <f>#VALUE!</f>
        <v>#VALUE!</v>
      </c>
      <c r="F61" s="8" t="e">
        <f>SUM(E28:E61)</f>
        <v>#VALUE!</v>
      </c>
      <c r="G61" s="8"/>
      <c r="H61" s="5"/>
      <c r="I61" s="5"/>
    </row>
    <row r="62" spans="1:9">
      <c r="A62" s="17"/>
      <c r="B62" s="5"/>
      <c r="C62" s="5"/>
      <c r="D62" s="5"/>
      <c r="E62" s="8"/>
      <c r="F62" s="8"/>
      <c r="G62" s="8"/>
      <c r="H62" s="5"/>
      <c r="I62" s="5"/>
    </row>
    <row r="63" spans="1:9" ht="15.75">
      <c r="A63" s="17"/>
      <c r="B63" s="33" t="s">
        <v>275</v>
      </c>
      <c r="C63" s="5"/>
      <c r="D63" s="5"/>
      <c r="E63" s="8"/>
      <c r="F63" s="8"/>
      <c r="G63" s="8"/>
      <c r="H63" s="5"/>
      <c r="I63" s="5"/>
    </row>
    <row r="64" spans="1:9">
      <c r="A64" s="17"/>
      <c r="B64" s="5"/>
      <c r="C64" s="5"/>
      <c r="D64" s="5"/>
      <c r="E64" s="8"/>
      <c r="F64" s="8"/>
      <c r="G64" s="8"/>
      <c r="H64" s="5"/>
      <c r="I64" s="5"/>
    </row>
    <row r="65" spans="1:9">
      <c r="A65" s="17">
        <v>220</v>
      </c>
      <c r="B65" s="5" t="s">
        <v>497</v>
      </c>
      <c r="C65" s="5"/>
      <c r="D65" s="5"/>
      <c r="E65" s="8" t="e">
        <f>#VALUE!</f>
        <v>#VALUE!</v>
      </c>
      <c r="F65" s="8"/>
      <c r="G65" s="8"/>
      <c r="H65" s="5"/>
      <c r="I65" s="5"/>
    </row>
    <row r="66" spans="1:9">
      <c r="A66" s="17">
        <v>120</v>
      </c>
      <c r="B66" s="5" t="s">
        <v>498</v>
      </c>
      <c r="C66" s="5"/>
      <c r="D66" s="5"/>
      <c r="E66" s="8" t="e">
        <f>#VALUE!</f>
        <v>#VALUE!</v>
      </c>
      <c r="F66" s="8"/>
      <c r="G66" s="8"/>
      <c r="H66" s="5"/>
      <c r="I66" s="5"/>
    </row>
    <row r="67" spans="1:9">
      <c r="A67" s="17">
        <v>123</v>
      </c>
      <c r="B67" s="5" t="s">
        <v>276</v>
      </c>
      <c r="C67" s="5"/>
      <c r="D67" s="5"/>
      <c r="E67" s="8" t="e">
        <f>#VALUE!</f>
        <v>#VALUE!</v>
      </c>
      <c r="F67" s="8"/>
      <c r="G67" s="8"/>
      <c r="H67" s="5"/>
      <c r="I67" s="5"/>
    </row>
    <row r="68" spans="1:9">
      <c r="A68" s="17">
        <v>125</v>
      </c>
      <c r="B68" s="5" t="s">
        <v>356</v>
      </c>
      <c r="C68" s="5"/>
      <c r="D68" s="5"/>
      <c r="E68" s="8" t="e">
        <f>#VALUE!</f>
        <v>#VALUE!</v>
      </c>
      <c r="F68" s="8" t="e">
        <f>SUM(E65:E68)</f>
        <v>#VALUE!</v>
      </c>
      <c r="G68" s="8"/>
      <c r="H68" s="5"/>
      <c r="I68" s="5"/>
    </row>
    <row r="69" spans="1:9">
      <c r="A69" s="17"/>
      <c r="B69" s="5"/>
      <c r="C69" s="5"/>
      <c r="D69" s="5"/>
      <c r="E69" s="8"/>
      <c r="F69" s="8"/>
      <c r="G69" s="8"/>
      <c r="H69" s="5"/>
      <c r="I69" s="5"/>
    </row>
    <row r="70" spans="1:9" ht="15.75">
      <c r="A70" s="17"/>
      <c r="B70" s="33" t="s">
        <v>496</v>
      </c>
      <c r="C70" s="5"/>
      <c r="D70" s="5"/>
      <c r="E70" s="8"/>
      <c r="F70" s="8"/>
      <c r="G70" s="8"/>
      <c r="H70" s="5"/>
      <c r="I70" s="5"/>
    </row>
    <row r="71" spans="1:9">
      <c r="A71" s="17"/>
      <c r="B71" s="5"/>
      <c r="C71" s="5"/>
      <c r="D71" s="5"/>
      <c r="E71" s="8"/>
      <c r="F71" s="8"/>
      <c r="G71" s="8"/>
      <c r="H71" s="5"/>
      <c r="I71" s="5"/>
    </row>
    <row r="72" spans="1:9" ht="15.75">
      <c r="A72" s="17">
        <v>221</v>
      </c>
      <c r="B72" s="33" t="s">
        <v>177</v>
      </c>
      <c r="C72" s="5"/>
      <c r="D72" s="5"/>
      <c r="E72" s="8"/>
      <c r="F72" s="8" t="e">
        <f>#VALUE!</f>
        <v>#VALUE!</v>
      </c>
      <c r="G72" s="8"/>
      <c r="H72" s="5"/>
      <c r="I72" s="5"/>
    </row>
    <row r="73" spans="1:9">
      <c r="A73" s="17"/>
      <c r="B73" s="5"/>
      <c r="C73" s="5"/>
      <c r="D73" s="5"/>
      <c r="E73" s="8"/>
      <c r="F73" s="8"/>
      <c r="G73" s="8"/>
      <c r="H73" s="5"/>
      <c r="I73" s="5"/>
    </row>
    <row r="74" spans="1:9" ht="15.75">
      <c r="A74" s="17"/>
      <c r="B74" s="33" t="s">
        <v>178</v>
      </c>
      <c r="C74" s="5"/>
      <c r="D74" s="5"/>
      <c r="E74" s="8"/>
      <c r="F74" s="8"/>
      <c r="G74" s="8"/>
      <c r="H74" s="5"/>
      <c r="I74" s="5"/>
    </row>
    <row r="75" spans="1:9">
      <c r="A75" s="17"/>
      <c r="B75" s="5"/>
      <c r="C75" s="5"/>
      <c r="D75" s="5"/>
      <c r="E75" s="8"/>
      <c r="F75" s="8"/>
      <c r="G75" s="8"/>
      <c r="H75" s="5"/>
      <c r="I75" s="5"/>
    </row>
    <row r="76" spans="1:9">
      <c r="A76" s="17">
        <v>230</v>
      </c>
      <c r="B76" s="5" t="s">
        <v>199</v>
      </c>
      <c r="C76" s="5"/>
      <c r="D76" s="5"/>
      <c r="E76" s="8" t="e">
        <f>#VALUE!</f>
        <v>#VALUE!</v>
      </c>
      <c r="F76" s="8"/>
      <c r="G76" s="8"/>
      <c r="H76" s="5"/>
      <c r="I76" s="5"/>
    </row>
    <row r="77" spans="1:9">
      <c r="A77" s="17">
        <v>231</v>
      </c>
      <c r="B77" s="5" t="s">
        <v>200</v>
      </c>
      <c r="C77" s="5"/>
      <c r="D77" s="5"/>
      <c r="E77" s="8" t="e">
        <f>#VALUE!</f>
        <v>#VALUE!</v>
      </c>
      <c r="F77" s="8"/>
      <c r="G77" s="8"/>
      <c r="H77" s="5"/>
      <c r="I77" s="5"/>
    </row>
    <row r="78" spans="1:9">
      <c r="A78" s="17">
        <v>232</v>
      </c>
      <c r="B78" s="5" t="s">
        <v>199</v>
      </c>
      <c r="C78" s="5"/>
      <c r="D78" s="5"/>
      <c r="E78" s="8" t="e">
        <f>#VALUE!</f>
        <v>#VALUE!</v>
      </c>
      <c r="F78" s="8"/>
      <c r="G78" s="8"/>
      <c r="H78" s="5"/>
      <c r="I78" s="5"/>
    </row>
    <row r="79" spans="1:9">
      <c r="A79" s="17">
        <v>233</v>
      </c>
      <c r="B79" s="5" t="s">
        <v>201</v>
      </c>
      <c r="C79" s="5"/>
      <c r="D79" s="5"/>
      <c r="E79" s="8" t="e">
        <f>#VALUE!</f>
        <v>#VALUE!</v>
      </c>
      <c r="F79" s="8"/>
      <c r="G79" s="8"/>
      <c r="H79" s="5"/>
      <c r="I79" s="5"/>
    </row>
    <row r="80" spans="1:9">
      <c r="A80" s="17">
        <v>234</v>
      </c>
      <c r="B80" s="5" t="s">
        <v>202</v>
      </c>
      <c r="C80" s="5"/>
      <c r="D80" s="5"/>
      <c r="E80" s="8" t="e">
        <f>#VALUE!</f>
        <v>#VALUE!</v>
      </c>
      <c r="F80" s="8"/>
      <c r="G80" s="8"/>
      <c r="H80" s="5"/>
      <c r="I80" s="5"/>
    </row>
    <row r="81" spans="1:9">
      <c r="A81" s="17">
        <v>235</v>
      </c>
      <c r="B81" s="5" t="s">
        <v>203</v>
      </c>
      <c r="C81" s="5"/>
      <c r="D81" s="5"/>
      <c r="E81" s="8" t="e">
        <f>#VALUE!</f>
        <v>#VALUE!</v>
      </c>
      <c r="F81" s="8" t="e">
        <f>SUM(E76:E81)</f>
        <v>#VALUE!</v>
      </c>
      <c r="G81" s="8"/>
      <c r="H81" s="5"/>
      <c r="I81" s="5"/>
    </row>
    <row r="82" spans="1:9">
      <c r="A82" s="17"/>
      <c r="B82" s="5"/>
      <c r="C82" s="5"/>
      <c r="D82" s="5"/>
      <c r="E82" s="8"/>
      <c r="F82" s="8"/>
      <c r="G82" s="8"/>
      <c r="H82" s="5"/>
      <c r="I82" s="5"/>
    </row>
    <row r="83" spans="1:9" ht="15.75">
      <c r="A83" s="17"/>
      <c r="B83" s="33" t="s">
        <v>204</v>
      </c>
      <c r="C83" s="5"/>
      <c r="D83" s="5"/>
      <c r="E83" s="8"/>
      <c r="F83" s="8"/>
      <c r="G83" s="8"/>
      <c r="H83" s="5"/>
      <c r="I83" s="5"/>
    </row>
    <row r="84" spans="1:9">
      <c r="A84" s="17"/>
      <c r="B84" s="5"/>
      <c r="C84" s="5"/>
      <c r="D84" s="5"/>
      <c r="E84" s="8"/>
      <c r="F84" s="8"/>
      <c r="G84" s="8"/>
      <c r="H84" s="5"/>
      <c r="I84" s="5"/>
    </row>
    <row r="85" spans="1:9">
      <c r="A85" s="17">
        <v>240</v>
      </c>
      <c r="B85" s="5" t="s">
        <v>205</v>
      </c>
      <c r="C85" s="5"/>
      <c r="D85" s="5"/>
      <c r="E85" s="8" t="e">
        <f>#VALUE!</f>
        <v>#VALUE!</v>
      </c>
      <c r="F85" s="8"/>
      <c r="G85" s="8"/>
      <c r="H85" s="5"/>
      <c r="I85" s="5"/>
    </row>
    <row r="86" spans="1:9">
      <c r="A86" s="17"/>
      <c r="B86" s="5"/>
      <c r="C86" s="5"/>
      <c r="D86" s="5"/>
      <c r="E86" s="8" t="e">
        <f>#VALUE!</f>
        <v>#VALUE!</v>
      </c>
      <c r="F86" s="8"/>
      <c r="G86" s="8"/>
      <c r="H86" s="5"/>
      <c r="I86" s="5"/>
    </row>
    <row r="87" spans="1:9">
      <c r="A87" s="17">
        <v>242</v>
      </c>
      <c r="B87" s="5" t="s">
        <v>206</v>
      </c>
      <c r="C87" s="5"/>
      <c r="D87" s="5"/>
      <c r="E87" s="8" t="e">
        <f>#VALUE!</f>
        <v>#VALUE!</v>
      </c>
      <c r="F87" s="8" t="e">
        <f>E85+E87</f>
        <v>#VALUE!</v>
      </c>
      <c r="G87" s="8"/>
      <c r="H87" s="5"/>
      <c r="I87" s="5"/>
    </row>
    <row r="88" spans="1:9">
      <c r="A88" s="17"/>
      <c r="B88" s="5"/>
      <c r="C88" s="5"/>
      <c r="D88" s="5"/>
      <c r="E88" s="8"/>
      <c r="F88" s="8"/>
      <c r="G88" s="8"/>
      <c r="H88" s="5"/>
      <c r="I88" s="5"/>
    </row>
    <row r="89" spans="1:9" ht="15.75">
      <c r="A89" s="17"/>
      <c r="B89" s="33" t="s">
        <v>138</v>
      </c>
      <c r="C89" s="5"/>
      <c r="D89" s="5"/>
      <c r="E89" s="8"/>
      <c r="F89" s="8"/>
      <c r="G89" s="8"/>
      <c r="H89" s="5"/>
      <c r="I89" s="5"/>
    </row>
    <row r="90" spans="1:9">
      <c r="A90" s="17">
        <v>244</v>
      </c>
      <c r="B90" s="5" t="s">
        <v>139</v>
      </c>
      <c r="C90" s="5"/>
      <c r="D90" s="5"/>
      <c r="E90" s="8" t="e">
        <f>#VALUE!</f>
        <v>#VALUE!</v>
      </c>
      <c r="F90" s="8"/>
      <c r="G90" s="8"/>
      <c r="H90" s="5"/>
      <c r="I90" s="5"/>
    </row>
    <row r="91" spans="1:9">
      <c r="A91" s="17">
        <v>251</v>
      </c>
      <c r="B91" s="5" t="s">
        <v>116</v>
      </c>
      <c r="C91" s="5"/>
      <c r="D91" s="5"/>
      <c r="E91" s="8" t="e">
        <f>#VALUE!</f>
        <v>#VALUE!</v>
      </c>
      <c r="F91" s="8"/>
      <c r="G91" s="8"/>
      <c r="H91" s="5"/>
      <c r="I91" s="5"/>
    </row>
    <row r="92" spans="1:9">
      <c r="A92" s="17">
        <v>259</v>
      </c>
      <c r="B92" s="5" t="s">
        <v>117</v>
      </c>
      <c r="C92" s="5"/>
      <c r="D92" s="5"/>
      <c r="E92" s="8" t="str">
        <f>IF(N!$A$1="HO",(#REF!),IF(N!$A$1="COM",#REF!," "))</f>
        <v xml:space="preserve"> </v>
      </c>
      <c r="F92" s="8"/>
      <c r="G92" s="8"/>
      <c r="H92" s="5"/>
      <c r="I92" s="5"/>
    </row>
    <row r="93" spans="1:9">
      <c r="A93" s="17">
        <v>257</v>
      </c>
      <c r="B93" s="5" t="s">
        <v>114</v>
      </c>
      <c r="C93" s="5"/>
      <c r="D93" s="5"/>
      <c r="E93" s="8" t="e">
        <f>#VALUE!</f>
        <v>#VALUE!</v>
      </c>
      <c r="F93" s="8"/>
      <c r="G93" s="8"/>
      <c r="H93" s="5"/>
      <c r="I93" s="5"/>
    </row>
    <row r="94" spans="1:9">
      <c r="A94" s="17">
        <v>253</v>
      </c>
      <c r="B94" s="5" t="s">
        <v>115</v>
      </c>
      <c r="C94" s="5"/>
      <c r="D94" s="5"/>
      <c r="E94" s="8" t="e">
        <f>#VALUE!</f>
        <v>#VALUE!</v>
      </c>
      <c r="F94" s="8"/>
      <c r="G94" s="8"/>
      <c r="H94" s="5"/>
      <c r="I94" s="5"/>
    </row>
    <row r="95" spans="1:9">
      <c r="A95" s="17"/>
      <c r="B95" s="5"/>
      <c r="C95" s="5"/>
      <c r="D95" s="5"/>
      <c r="E95" s="8"/>
      <c r="F95" s="8" t="e">
        <f>SUM(E90:E95)</f>
        <v>#VALUE!</v>
      </c>
      <c r="G95" s="8"/>
      <c r="H95" s="5"/>
      <c r="I95" s="5"/>
    </row>
    <row r="96" spans="1:9">
      <c r="A96" s="17"/>
      <c r="B96" s="5"/>
      <c r="C96" s="5"/>
      <c r="D96" s="5"/>
      <c r="E96" s="8"/>
      <c r="F96" s="8"/>
      <c r="G96" s="8"/>
      <c r="H96" s="5"/>
      <c r="I96" s="5"/>
    </row>
    <row r="97" spans="1:9" ht="15.75">
      <c r="A97" s="17"/>
      <c r="B97" s="33" t="s">
        <v>1</v>
      </c>
      <c r="C97" s="5"/>
      <c r="D97" s="5"/>
      <c r="E97" s="8"/>
      <c r="F97" s="8"/>
      <c r="G97" s="8"/>
      <c r="H97" s="5"/>
      <c r="I97" s="5"/>
    </row>
    <row r="98" spans="1:9">
      <c r="A98" s="17"/>
      <c r="B98" s="5"/>
      <c r="C98" s="5"/>
      <c r="D98" s="5"/>
      <c r="E98" s="8"/>
      <c r="F98" s="8"/>
      <c r="G98" s="8"/>
      <c r="H98" s="5"/>
      <c r="I98" s="5"/>
    </row>
    <row r="99" spans="1:9">
      <c r="A99" s="17">
        <v>301</v>
      </c>
      <c r="B99" s="5" t="s">
        <v>2</v>
      </c>
      <c r="C99" s="5"/>
      <c r="D99" s="5"/>
      <c r="E99" s="8" t="e">
        <f>#VALUE!</f>
        <v>#VALUE!</v>
      </c>
      <c r="F99" s="8"/>
      <c r="G99" s="8"/>
      <c r="H99" s="5"/>
      <c r="I99" s="5"/>
    </row>
    <row r="100" spans="1:9">
      <c r="A100" s="17"/>
      <c r="B100" s="5" t="s">
        <v>3</v>
      </c>
      <c r="C100" s="5"/>
      <c r="D100" s="5"/>
      <c r="E100" s="8" t="e">
        <f>(IF(N!$A$1="HO",(#REF!),IF(N!$A$1="COM",#REF!," ")))*-1</f>
        <v>#VALUE!</v>
      </c>
      <c r="F100" s="8"/>
      <c r="G100" s="8"/>
      <c r="H100" s="5"/>
      <c r="I100" s="5"/>
    </row>
    <row r="101" spans="1:9">
      <c r="A101" s="17">
        <v>311</v>
      </c>
      <c r="B101" s="5" t="s">
        <v>4</v>
      </c>
      <c r="C101" s="5"/>
      <c r="D101" s="5"/>
      <c r="E101" s="8" t="e">
        <f>#VALUE!</f>
        <v>#VALUE!</v>
      </c>
      <c r="F101" s="8"/>
      <c r="G101" s="8"/>
      <c r="H101" s="5"/>
      <c r="I101" s="5"/>
    </row>
    <row r="102" spans="1:9">
      <c r="A102" s="17">
        <v>302</v>
      </c>
      <c r="B102" s="5" t="s">
        <v>5</v>
      </c>
      <c r="C102" s="5"/>
      <c r="D102" s="5"/>
      <c r="E102" s="8" t="e">
        <f>#VALUE!</f>
        <v>#VALUE!</v>
      </c>
      <c r="F102" s="8"/>
      <c r="G102" s="8"/>
      <c r="H102" s="5"/>
      <c r="I102" s="5"/>
    </row>
    <row r="103" spans="1:9">
      <c r="A103" s="17">
        <v>303</v>
      </c>
      <c r="B103" s="5" t="s">
        <v>6</v>
      </c>
      <c r="C103" s="5"/>
      <c r="D103" s="5"/>
      <c r="E103" s="8" t="e">
        <f>#VALUE!</f>
        <v>#VALUE!</v>
      </c>
      <c r="F103" s="8"/>
      <c r="G103" s="8"/>
      <c r="H103" s="5"/>
      <c r="I103" s="5"/>
    </row>
    <row r="104" spans="1:9">
      <c r="A104" s="17">
        <v>304</v>
      </c>
      <c r="B104" s="5" t="s">
        <v>7</v>
      </c>
      <c r="C104" s="5"/>
      <c r="D104" s="5"/>
      <c r="E104" s="8" t="e">
        <f>#VALUE!</f>
        <v>#VALUE!</v>
      </c>
      <c r="F104" s="8"/>
      <c r="G104" s="8"/>
      <c r="H104" s="5"/>
      <c r="I104" s="5"/>
    </row>
    <row r="105" spans="1:9">
      <c r="A105" s="17">
        <v>320</v>
      </c>
      <c r="B105" s="5" t="s">
        <v>8</v>
      </c>
      <c r="C105" s="5"/>
      <c r="D105" s="5"/>
      <c r="E105" s="8" t="e">
        <f>#VALUE!</f>
        <v>#VALUE!</v>
      </c>
      <c r="F105" s="8"/>
      <c r="G105" s="8"/>
      <c r="H105" s="5"/>
      <c r="I105" s="5"/>
    </row>
    <row r="106" spans="1:9">
      <c r="A106" s="17">
        <v>306</v>
      </c>
      <c r="B106" s="5" t="s">
        <v>723</v>
      </c>
      <c r="C106" s="5"/>
      <c r="D106" s="5"/>
      <c r="E106" s="8" t="e">
        <f>#VALUE!</f>
        <v>#VALUE!</v>
      </c>
      <c r="F106" s="8"/>
      <c r="G106" s="8"/>
      <c r="H106" s="5"/>
      <c r="I106" s="5"/>
    </row>
    <row r="107" spans="1:9">
      <c r="A107" s="17">
        <v>308</v>
      </c>
      <c r="B107" s="5" t="s">
        <v>14</v>
      </c>
      <c r="C107" s="5"/>
      <c r="D107" s="5"/>
      <c r="E107" s="8" t="e">
        <f>#VALUE!</f>
        <v>#VALUE!</v>
      </c>
      <c r="F107" s="8"/>
      <c r="G107" s="8"/>
      <c r="H107" s="5"/>
      <c r="I107" s="5"/>
    </row>
    <row r="108" spans="1:9">
      <c r="A108" s="17">
        <v>308</v>
      </c>
      <c r="B108" s="5" t="s">
        <v>14</v>
      </c>
      <c r="C108" s="5"/>
      <c r="D108" s="5"/>
      <c r="E108" s="8" t="e">
        <f>#VALUE!</f>
        <v>#VALUE!</v>
      </c>
      <c r="F108" s="8"/>
      <c r="G108" s="8"/>
      <c r="H108" s="5"/>
      <c r="I108" s="5"/>
    </row>
    <row r="109" spans="1:9">
      <c r="A109" s="17">
        <v>309</v>
      </c>
      <c r="B109" s="5" t="s">
        <v>15</v>
      </c>
      <c r="C109" s="5"/>
      <c r="D109" s="5"/>
      <c r="E109" s="8" t="e">
        <f>#VALUE!</f>
        <v>#VALUE!</v>
      </c>
      <c r="F109" s="8"/>
      <c r="G109" s="8"/>
      <c r="H109" s="5"/>
      <c r="I109" s="5"/>
    </row>
    <row r="110" spans="1:9">
      <c r="A110" s="17">
        <v>309</v>
      </c>
      <c r="B110" s="5" t="s">
        <v>15</v>
      </c>
      <c r="C110" s="5"/>
      <c r="D110" s="5"/>
      <c r="E110" s="8" t="e">
        <f>#VALUE!</f>
        <v>#VALUE!</v>
      </c>
      <c r="F110" s="8"/>
      <c r="G110" s="8"/>
      <c r="H110" s="5"/>
      <c r="I110" s="5"/>
    </row>
    <row r="111" spans="1:9">
      <c r="A111" s="17">
        <v>309</v>
      </c>
      <c r="B111" s="5" t="s">
        <v>16</v>
      </c>
      <c r="C111" s="5"/>
      <c r="D111" s="5" t="s">
        <v>357</v>
      </c>
      <c r="E111" s="8" t="str">
        <f>IF(N!$A$1="COM",(#REF!)," ")</f>
        <v xml:space="preserve"> </v>
      </c>
      <c r="F111" s="8" t="e">
        <f>SUM(E98:E111)</f>
        <v>#VALUE!</v>
      </c>
      <c r="G111" s="8"/>
      <c r="H111" s="5"/>
      <c r="I111" s="5"/>
    </row>
    <row r="112" spans="1:9">
      <c r="A112" s="17"/>
      <c r="B112" s="5"/>
      <c r="C112" s="5"/>
      <c r="D112" s="5"/>
      <c r="E112" s="8"/>
      <c r="F112" s="8"/>
      <c r="G112" s="8"/>
      <c r="H112" s="5"/>
      <c r="I112" s="5"/>
    </row>
    <row r="113" spans="1:9">
      <c r="A113" s="14"/>
      <c r="B113" s="6"/>
      <c r="C113" s="6"/>
      <c r="D113" s="6"/>
      <c r="E113" s="6"/>
      <c r="F113" s="16"/>
      <c r="G113" s="8"/>
      <c r="H113" s="5"/>
      <c r="I113" s="5"/>
    </row>
    <row r="114" spans="1:9" ht="15.75">
      <c r="A114" s="17"/>
      <c r="B114" s="33" t="s">
        <v>292</v>
      </c>
      <c r="C114" s="5"/>
      <c r="D114" s="5"/>
      <c r="E114" s="5"/>
      <c r="F114" s="22" t="e">
        <f>SUM(F9:F112)</f>
        <v>#REF!</v>
      </c>
      <c r="G114" s="8"/>
      <c r="H114" s="5"/>
      <c r="I114" s="5"/>
    </row>
    <row r="115" spans="1:9">
      <c r="A115" s="17"/>
      <c r="B115" s="5"/>
      <c r="C115" s="5"/>
      <c r="D115" s="5"/>
      <c r="E115" s="5"/>
      <c r="F115" s="8"/>
      <c r="G115" s="8"/>
      <c r="H115" s="5"/>
      <c r="I115" s="5"/>
    </row>
    <row r="116" spans="1:9">
      <c r="A116" s="26"/>
      <c r="B116" s="6"/>
      <c r="C116" s="6"/>
      <c r="D116" s="6"/>
      <c r="E116" s="6"/>
      <c r="F116" s="6"/>
      <c r="G116" s="5"/>
      <c r="H116" s="5"/>
      <c r="I116" s="5"/>
    </row>
    <row r="117" spans="1:9">
      <c r="A117" s="4"/>
      <c r="B117" s="5"/>
      <c r="C117" s="5"/>
      <c r="D117" s="5"/>
      <c r="E117" s="5"/>
      <c r="F117" s="5"/>
      <c r="G117" s="5"/>
      <c r="H117" s="5"/>
      <c r="I117" s="5"/>
    </row>
    <row r="118" spans="1:9">
      <c r="A118" s="4"/>
      <c r="B118" s="5"/>
      <c r="C118" s="5"/>
      <c r="D118" s="5"/>
      <c r="E118" s="5"/>
      <c r="F118" s="5"/>
      <c r="G118" s="5"/>
      <c r="H118" s="5"/>
      <c r="I118" s="5"/>
    </row>
    <row r="119" spans="1:9">
      <c r="A119" s="4"/>
      <c r="B119" s="5"/>
      <c r="C119" s="5"/>
      <c r="D119" s="5"/>
      <c r="E119" s="5"/>
      <c r="F119" s="5"/>
      <c r="G119" s="5"/>
      <c r="H119" s="5"/>
      <c r="I119" s="5"/>
    </row>
    <row r="120" spans="1:9" ht="15.75">
      <c r="A120" s="10" t="e">
        <f>(#REF!)</f>
        <v>#REF!</v>
      </c>
      <c r="B120" s="11"/>
      <c r="C120" s="11"/>
      <c r="D120" s="11"/>
      <c r="E120" s="11"/>
      <c r="F120" s="11"/>
      <c r="G120" s="5"/>
      <c r="H120" s="5"/>
      <c r="I120" s="5"/>
    </row>
    <row r="121" spans="1:9">
      <c r="A121" s="4"/>
      <c r="B121" s="5"/>
      <c r="C121" s="5"/>
      <c r="D121" s="5"/>
      <c r="E121" s="5"/>
      <c r="F121" s="5"/>
      <c r="G121" s="5"/>
      <c r="H121" s="5"/>
      <c r="I121" s="5"/>
    </row>
    <row r="122" spans="1:9" ht="18">
      <c r="A122" s="140" t="s">
        <v>17</v>
      </c>
      <c r="B122" s="6"/>
      <c r="C122" s="6"/>
      <c r="D122" s="6"/>
      <c r="E122" s="6"/>
      <c r="F122" s="6"/>
      <c r="G122" s="8"/>
      <c r="H122" s="5"/>
      <c r="I122" s="5"/>
    </row>
    <row r="123" spans="1:9">
      <c r="A123" s="17"/>
      <c r="B123" s="5"/>
      <c r="C123" s="5"/>
      <c r="D123" s="5"/>
      <c r="E123" s="5"/>
      <c r="F123" s="5"/>
      <c r="G123" s="8"/>
      <c r="H123" s="5"/>
      <c r="I123" s="5"/>
    </row>
    <row r="124" spans="1:9">
      <c r="A124" s="17"/>
      <c r="B124" s="5"/>
      <c r="C124" s="5"/>
      <c r="D124" s="5"/>
      <c r="E124" s="5"/>
      <c r="F124" s="5"/>
      <c r="G124" s="8"/>
      <c r="H124" s="5" t="s">
        <v>568</v>
      </c>
      <c r="I124" s="5"/>
    </row>
    <row r="125" spans="1:9">
      <c r="A125" s="17"/>
      <c r="B125" s="5"/>
      <c r="C125" s="5"/>
      <c r="D125" s="5"/>
      <c r="E125" s="5"/>
      <c r="F125" s="5"/>
      <c r="G125" s="24" t="s">
        <v>123</v>
      </c>
      <c r="H125" s="9" t="s">
        <v>569</v>
      </c>
      <c r="I125" s="5"/>
    </row>
    <row r="126" spans="1:9" ht="15.75">
      <c r="A126" s="18" t="s">
        <v>95</v>
      </c>
      <c r="B126" s="29" t="s">
        <v>291</v>
      </c>
      <c r="C126" s="29"/>
      <c r="D126" s="29"/>
      <c r="E126" s="139" t="s">
        <v>96</v>
      </c>
      <c r="F126" s="139" t="s">
        <v>98</v>
      </c>
      <c r="G126" s="8" t="s">
        <v>124</v>
      </c>
      <c r="H126" s="5" t="s">
        <v>570</v>
      </c>
      <c r="I126" s="5"/>
    </row>
    <row r="127" spans="1:9">
      <c r="A127" s="14"/>
      <c r="B127" s="6"/>
      <c r="C127" s="6"/>
      <c r="D127" s="6"/>
      <c r="E127" s="16"/>
      <c r="F127" s="16"/>
      <c r="G127" s="8" t="s">
        <v>125</v>
      </c>
      <c r="H127" s="5" t="s">
        <v>572</v>
      </c>
      <c r="I127" s="5"/>
    </row>
    <row r="128" spans="1:9" ht="15.75">
      <c r="A128" s="17"/>
      <c r="B128" s="33" t="s">
        <v>18</v>
      </c>
      <c r="C128" s="5"/>
      <c r="D128" s="5"/>
      <c r="E128" s="8"/>
      <c r="F128" s="8"/>
      <c r="G128" s="8" t="s">
        <v>126</v>
      </c>
      <c r="H128" s="5" t="s">
        <v>573</v>
      </c>
      <c r="I128" s="5"/>
    </row>
    <row r="129" spans="1:9">
      <c r="A129" s="17"/>
      <c r="B129" s="5"/>
      <c r="C129" s="5"/>
      <c r="D129" s="5"/>
      <c r="E129" s="8"/>
      <c r="F129" s="8"/>
      <c r="G129" s="8" t="s">
        <v>127</v>
      </c>
      <c r="H129" s="5" t="s">
        <v>574</v>
      </c>
      <c r="I129" s="5"/>
    </row>
    <row r="130" spans="1:9">
      <c r="A130" s="17">
        <v>100</v>
      </c>
      <c r="B130" s="5" t="s">
        <v>19</v>
      </c>
      <c r="C130" s="5"/>
      <c r="D130" s="5"/>
      <c r="E130" s="8" t="e">
        <f>#VALUE!</f>
        <v>#VALUE!</v>
      </c>
      <c r="F130" s="8"/>
      <c r="G130" s="8" t="s">
        <v>128</v>
      </c>
      <c r="H130" s="5" t="s">
        <v>575</v>
      </c>
      <c r="I130" s="5"/>
    </row>
    <row r="131" spans="1:9">
      <c r="A131" s="17">
        <v>102</v>
      </c>
      <c r="B131" s="5" t="s">
        <v>20</v>
      </c>
      <c r="C131" s="5"/>
      <c r="D131" s="5"/>
      <c r="E131" s="8" t="e">
        <f>#VALUE!</f>
        <v>#VALUE!</v>
      </c>
      <c r="F131" s="8"/>
      <c r="G131" s="8" t="s">
        <v>129</v>
      </c>
      <c r="H131" s="5" t="s">
        <v>576</v>
      </c>
      <c r="I131" s="5"/>
    </row>
    <row r="132" spans="1:9">
      <c r="A132" s="17">
        <v>103</v>
      </c>
      <c r="B132" s="5" t="s">
        <v>21</v>
      </c>
      <c r="C132" s="5"/>
      <c r="D132" s="5"/>
      <c r="E132" s="8" t="e">
        <f>(#REF!)</f>
        <v>#REF!</v>
      </c>
      <c r="F132" s="8"/>
      <c r="G132" s="8"/>
      <c r="H132" s="5"/>
      <c r="I132" s="5"/>
    </row>
    <row r="133" spans="1:9">
      <c r="A133" s="17">
        <v>105</v>
      </c>
      <c r="B133" s="5" t="s">
        <v>22</v>
      </c>
      <c r="C133" s="5"/>
      <c r="D133" s="5"/>
      <c r="E133" s="8" t="e">
        <f>#VALUE!</f>
        <v>#VALUE!</v>
      </c>
      <c r="F133" s="8"/>
      <c r="G133" s="8" t="s">
        <v>130</v>
      </c>
      <c r="H133" s="5" t="s">
        <v>577</v>
      </c>
      <c r="I133" s="5"/>
    </row>
    <row r="134" spans="1:9">
      <c r="A134" s="17">
        <v>107</v>
      </c>
      <c r="B134" s="5" t="s">
        <v>23</v>
      </c>
      <c r="C134" s="5"/>
      <c r="D134" s="5"/>
      <c r="E134" s="8" t="e">
        <f>#VALUE!</f>
        <v>#VALUE!</v>
      </c>
      <c r="F134" s="8"/>
      <c r="G134" s="8" t="s">
        <v>671</v>
      </c>
      <c r="H134" s="5" t="s">
        <v>672</v>
      </c>
      <c r="I134" s="5"/>
    </row>
    <row r="135" spans="1:9">
      <c r="A135" s="17">
        <v>108</v>
      </c>
      <c r="B135" s="5" t="s">
        <v>24</v>
      </c>
      <c r="C135" s="5"/>
      <c r="D135" s="5"/>
      <c r="E135" s="8" t="e">
        <f>#VALUE!</f>
        <v>#VALUE!</v>
      </c>
      <c r="F135" s="8" t="e">
        <f>SUM(E130:E135)</f>
        <v>#VALUE!</v>
      </c>
      <c r="G135" s="8"/>
      <c r="H135" s="5"/>
      <c r="I135" s="5"/>
    </row>
    <row r="136" spans="1:9">
      <c r="A136" s="17"/>
      <c r="B136" s="5"/>
      <c r="C136" s="5"/>
      <c r="D136" s="5"/>
      <c r="E136" s="8"/>
      <c r="F136" s="8"/>
      <c r="G136" s="8"/>
      <c r="H136" s="5"/>
      <c r="I136" s="5"/>
    </row>
    <row r="137" spans="1:9" ht="15.75">
      <c r="A137" s="17"/>
      <c r="B137" s="33" t="s">
        <v>25</v>
      </c>
      <c r="C137" s="5"/>
      <c r="D137" s="5"/>
      <c r="E137" s="8"/>
      <c r="F137" s="8"/>
      <c r="G137" s="8"/>
      <c r="H137" s="5"/>
      <c r="I137" s="5"/>
    </row>
    <row r="138" spans="1:9">
      <c r="A138" s="17"/>
      <c r="B138" s="5"/>
      <c r="C138" s="5"/>
      <c r="D138" s="5"/>
      <c r="E138" s="8"/>
      <c r="F138" s="8"/>
      <c r="G138" s="8"/>
      <c r="H138" s="5"/>
      <c r="I138" s="5"/>
    </row>
    <row r="139" spans="1:9">
      <c r="A139" s="17">
        <v>110</v>
      </c>
      <c r="B139" s="5" t="s">
        <v>25</v>
      </c>
      <c r="C139" s="5"/>
      <c r="D139" s="5"/>
      <c r="E139" s="8" t="e">
        <f>#VALUE!</f>
        <v>#VALUE!</v>
      </c>
      <c r="F139" s="8"/>
      <c r="G139" s="8"/>
      <c r="H139" s="5"/>
      <c r="I139" s="5"/>
    </row>
    <row r="140" spans="1:9">
      <c r="A140" s="17">
        <v>194</v>
      </c>
      <c r="B140" s="5" t="s">
        <v>26</v>
      </c>
      <c r="C140" s="5"/>
      <c r="D140" s="5"/>
      <c r="E140" s="8" t="e">
        <f>#VALUE!</f>
        <v>#VALUE!</v>
      </c>
      <c r="F140" s="8" t="e">
        <f>SUM(E139:E140)</f>
        <v>#VALUE!</v>
      </c>
      <c r="G140" s="8"/>
      <c r="H140" s="5"/>
      <c r="I140" s="5"/>
    </row>
    <row r="141" spans="1:9">
      <c r="A141" s="17">
        <v>110</v>
      </c>
      <c r="B141" s="5" t="s">
        <v>412</v>
      </c>
      <c r="C141" s="5"/>
      <c r="D141" s="5"/>
      <c r="E141" s="8" t="e">
        <f>#VALUE!</f>
        <v>#VALUE!</v>
      </c>
      <c r="F141" s="8"/>
      <c r="G141" s="8"/>
      <c r="H141" s="5"/>
      <c r="I141" s="5"/>
    </row>
    <row r="142" spans="1:9">
      <c r="A142" s="17">
        <v>110</v>
      </c>
      <c r="B142" s="5" t="s">
        <v>413</v>
      </c>
      <c r="C142" s="5"/>
      <c r="D142" s="5"/>
      <c r="E142" s="8" t="e">
        <f>#VALUE!</f>
        <v>#VALUE!</v>
      </c>
      <c r="F142" s="8"/>
      <c r="G142" s="8"/>
      <c r="H142" s="5"/>
      <c r="I142" s="5"/>
    </row>
    <row r="143" spans="1:9">
      <c r="A143" s="17">
        <v>110</v>
      </c>
      <c r="B143" s="5" t="s">
        <v>414</v>
      </c>
      <c r="C143" s="5"/>
      <c r="D143" s="5"/>
      <c r="E143" s="8">
        <f>IF(N!$A$1="HO",#REF!,IF(N!$A$1="COM",(#REF!),0))</f>
        <v>0</v>
      </c>
      <c r="F143" s="8" t="e">
        <f>SUM(E141:E143)</f>
        <v>#VALUE!</v>
      </c>
      <c r="G143" s="8"/>
      <c r="H143" s="5"/>
      <c r="I143" s="5"/>
    </row>
    <row r="144" spans="1:9">
      <c r="A144" s="5"/>
      <c r="B144" s="5"/>
      <c r="C144" s="5"/>
      <c r="D144" s="5"/>
      <c r="E144" s="8"/>
      <c r="F144" s="8"/>
      <c r="G144" s="8"/>
      <c r="H144" s="5"/>
      <c r="I144" s="5"/>
    </row>
    <row r="145" spans="1:9">
      <c r="A145" s="17"/>
      <c r="B145" s="5"/>
      <c r="C145" s="5"/>
      <c r="D145" s="5"/>
      <c r="E145" s="8"/>
      <c r="F145" s="8"/>
      <c r="G145" s="8"/>
      <c r="H145" s="5"/>
      <c r="I145" s="5"/>
    </row>
    <row r="146" spans="1:9" ht="15.75">
      <c r="A146" s="17"/>
      <c r="B146" s="33" t="s">
        <v>406</v>
      </c>
      <c r="C146" s="5"/>
      <c r="D146" s="5"/>
      <c r="E146" s="8"/>
      <c r="F146" s="8"/>
      <c r="G146" s="8"/>
      <c r="H146" s="5"/>
      <c r="I146" s="5"/>
    </row>
    <row r="147" spans="1:9" ht="15.75">
      <c r="A147" s="17"/>
      <c r="B147" s="33"/>
      <c r="C147" s="5"/>
      <c r="D147" s="5"/>
      <c r="E147" s="8"/>
      <c r="F147" s="8"/>
      <c r="G147" s="8"/>
      <c r="H147" s="5"/>
      <c r="I147" s="5"/>
    </row>
    <row r="148" spans="1:9">
      <c r="A148" s="17" t="s">
        <v>407</v>
      </c>
      <c r="B148" s="141" t="s">
        <v>70</v>
      </c>
      <c r="C148" s="5"/>
      <c r="D148" s="5"/>
      <c r="E148" s="8"/>
      <c r="F148" s="8"/>
      <c r="G148" s="8"/>
      <c r="H148" s="5"/>
      <c r="I148" s="5"/>
    </row>
    <row r="149" spans="1:9">
      <c r="A149" s="17">
        <v>125</v>
      </c>
      <c r="B149" s="5" t="s">
        <v>71</v>
      </c>
      <c r="C149" s="5"/>
      <c r="D149" s="5"/>
      <c r="E149" s="8" t="e">
        <f>#VALUE!</f>
        <v>#VALUE!</v>
      </c>
      <c r="F149" s="8"/>
      <c r="G149" s="142">
        <f>IF(N!$A$1="AUR",#REF!+#REF!+#REF!-E150,IF(N!$A$1="QAT",#REF!+#REF!+#REF!-E150,IF(N!$A$1="COM",#REF!+#REF!+#REF!-E150,0)))</f>
        <v>0</v>
      </c>
      <c r="H149" s="5"/>
      <c r="I149" s="5"/>
    </row>
    <row r="150" spans="1:9">
      <c r="A150" s="17">
        <v>299</v>
      </c>
      <c r="B150" s="5" t="s">
        <v>72</v>
      </c>
      <c r="C150" s="5"/>
      <c r="D150" s="5"/>
      <c r="E150" s="8" t="e">
        <f>#VALUE!</f>
        <v>#VALUE!</v>
      </c>
      <c r="F150" s="8"/>
      <c r="G150" s="24"/>
    </row>
    <row r="151" spans="1:9">
      <c r="A151" s="17"/>
      <c r="B151" s="5"/>
      <c r="C151" s="5"/>
      <c r="D151" s="5"/>
      <c r="E151" s="23" t="e">
        <f>SUM(E149:E150)</f>
        <v>#VALUE!</v>
      </c>
      <c r="F151" s="8"/>
      <c r="G151" s="24"/>
    </row>
    <row r="152" spans="1:9">
      <c r="A152" s="17"/>
      <c r="B152" s="5"/>
      <c r="C152" s="5"/>
      <c r="D152" s="5"/>
      <c r="E152" s="8"/>
      <c r="F152" s="8"/>
      <c r="G152" s="24"/>
    </row>
    <row r="153" spans="1:9">
      <c r="A153" s="17"/>
      <c r="B153" s="141" t="s">
        <v>9</v>
      </c>
      <c r="C153" s="5"/>
      <c r="D153" s="5"/>
      <c r="E153" s="8"/>
      <c r="F153" s="8"/>
      <c r="G153" s="24"/>
    </row>
    <row r="154" spans="1:9">
      <c r="A154" s="17"/>
      <c r="B154" s="5" t="s">
        <v>71</v>
      </c>
      <c r="C154" s="5"/>
      <c r="D154" s="5"/>
      <c r="E154" s="8" t="e">
        <f>#VALUE!</f>
        <v>#VALUE!</v>
      </c>
      <c r="F154" s="8"/>
      <c r="G154" s="142">
        <f>IF(N!$A$1="AUR",#REF!+#REF!+#REF!,IF(N!$A$1="QAT",#REF!+#REF!+#REF!,IF(N!$A$1="COM",#REF!+#REF!+#REF!,0)))</f>
        <v>0</v>
      </c>
    </row>
    <row r="155" spans="1:9">
      <c r="A155" s="17"/>
      <c r="B155" s="5"/>
      <c r="C155" s="5"/>
      <c r="D155" s="5"/>
      <c r="E155" s="23" t="e">
        <f>SUM(E151:E154)</f>
        <v>#VALUE!</v>
      </c>
      <c r="F155" s="8"/>
      <c r="G155" s="24"/>
    </row>
    <row r="156" spans="1:9">
      <c r="A156" s="17"/>
      <c r="B156" s="5"/>
      <c r="C156" s="5"/>
      <c r="D156" s="5"/>
      <c r="E156" s="8"/>
      <c r="F156" s="8"/>
      <c r="G156" s="24"/>
    </row>
    <row r="157" spans="1:9">
      <c r="A157" s="17">
        <v>299</v>
      </c>
      <c r="B157" s="5" t="s">
        <v>210</v>
      </c>
      <c r="C157" s="5"/>
      <c r="D157" s="5"/>
      <c r="E157" s="8" t="e">
        <f>#VALUE!</f>
        <v>#VALUE!</v>
      </c>
      <c r="F157" s="8" t="e">
        <f>E155-E157</f>
        <v>#VALUE!</v>
      </c>
      <c r="G157" s="8"/>
      <c r="H157" s="5"/>
      <c r="I157" s="5"/>
    </row>
    <row r="158" spans="1:9">
      <c r="A158" s="17"/>
      <c r="B158" s="5"/>
      <c r="C158" s="5"/>
      <c r="D158" s="5"/>
      <c r="E158" s="8"/>
      <c r="F158" s="8"/>
      <c r="G158" s="8"/>
      <c r="H158" s="5"/>
      <c r="I158" s="5"/>
    </row>
    <row r="159" spans="1:9">
      <c r="A159" s="17">
        <v>126</v>
      </c>
      <c r="B159" s="5" t="s">
        <v>211</v>
      </c>
      <c r="C159" s="5"/>
      <c r="D159" s="5"/>
      <c r="E159" s="8"/>
      <c r="F159" s="8" t="e">
        <f>#VALUE!</f>
        <v>#VALUE!</v>
      </c>
      <c r="G159" s="8"/>
      <c r="H159" s="5"/>
      <c r="I159" s="5"/>
    </row>
    <row r="160" spans="1:9" ht="15.75">
      <c r="A160" s="17"/>
      <c r="B160" s="33" t="s">
        <v>212</v>
      </c>
      <c r="C160" s="5"/>
      <c r="D160" s="5"/>
      <c r="E160" s="8"/>
      <c r="F160" s="8"/>
      <c r="G160" s="8"/>
      <c r="H160" s="5"/>
      <c r="I160" s="5"/>
    </row>
    <row r="161" spans="1:9">
      <c r="A161" s="17"/>
      <c r="B161" s="5"/>
      <c r="C161" s="5"/>
      <c r="D161" s="5"/>
      <c r="E161" s="8"/>
      <c r="F161" s="8"/>
      <c r="G161" s="8"/>
      <c r="H161" s="5"/>
      <c r="I161" s="5"/>
    </row>
    <row r="162" spans="1:9">
      <c r="A162" s="17">
        <v>121</v>
      </c>
      <c r="B162" s="5" t="s">
        <v>539</v>
      </c>
      <c r="C162" s="5"/>
      <c r="D162" s="5"/>
      <c r="E162" s="8" t="e">
        <f>#VALUE!</f>
        <v>#VALUE!</v>
      </c>
      <c r="F162" s="8"/>
      <c r="G162" s="8"/>
      <c r="H162" s="5"/>
      <c r="I162" s="5"/>
    </row>
    <row r="163" spans="1:9">
      <c r="A163" s="17">
        <v>199</v>
      </c>
      <c r="B163" s="5" t="s">
        <v>540</v>
      </c>
      <c r="C163" s="5"/>
      <c r="D163" s="5"/>
      <c r="E163" s="8"/>
      <c r="F163" s="8"/>
      <c r="G163" s="8"/>
      <c r="H163" s="5"/>
      <c r="I163" s="5"/>
    </row>
    <row r="164" spans="1:9">
      <c r="A164" s="17"/>
      <c r="B164" s="5" t="s">
        <v>541</v>
      </c>
      <c r="C164" s="5"/>
      <c r="D164" s="5"/>
      <c r="E164" s="8" t="e">
        <f>#VALUE!</f>
        <v>#VALUE!</v>
      </c>
      <c r="F164" s="8" t="e">
        <f>SUM(E162:E164)</f>
        <v>#VALUE!</v>
      </c>
      <c r="G164" s="8"/>
      <c r="H164" s="5"/>
      <c r="I164" s="5"/>
    </row>
    <row r="165" spans="1:9">
      <c r="A165" s="17"/>
      <c r="B165" s="5"/>
      <c r="C165" s="5"/>
      <c r="D165" s="5"/>
      <c r="E165" s="8"/>
      <c r="F165" s="8"/>
      <c r="G165" s="8"/>
      <c r="H165" s="5"/>
      <c r="I165" s="5"/>
    </row>
    <row r="166" spans="1:9" ht="15.75">
      <c r="A166" s="17"/>
      <c r="B166" s="28" t="s">
        <v>542</v>
      </c>
      <c r="C166" s="5"/>
      <c r="D166" s="5"/>
      <c r="E166" s="8"/>
      <c r="F166" s="8"/>
      <c r="G166" s="8"/>
      <c r="H166" s="5"/>
      <c r="I166" s="5"/>
    </row>
    <row r="167" spans="1:9" ht="15.75">
      <c r="A167" s="17"/>
      <c r="B167" s="33" t="s">
        <v>543</v>
      </c>
      <c r="C167" s="5"/>
      <c r="D167" s="5"/>
      <c r="E167" s="8"/>
      <c r="F167" s="8"/>
      <c r="G167" s="8"/>
      <c r="H167" s="5"/>
      <c r="I167" s="5"/>
    </row>
    <row r="168" spans="1:9">
      <c r="A168" s="17"/>
      <c r="B168" s="5"/>
      <c r="C168" s="5"/>
      <c r="D168" s="5"/>
      <c r="E168" s="8"/>
      <c r="F168" s="8"/>
      <c r="G168" s="8"/>
      <c r="H168" s="5"/>
      <c r="I168" s="5"/>
    </row>
    <row r="169" spans="1:9">
      <c r="A169" s="17">
        <v>130</v>
      </c>
      <c r="B169" s="5" t="s">
        <v>544</v>
      </c>
      <c r="C169" s="5"/>
      <c r="D169" s="5"/>
      <c r="E169" s="8" t="e">
        <f>#VALUE!</f>
        <v>#VALUE!</v>
      </c>
      <c r="F169" s="8"/>
      <c r="G169" s="8"/>
      <c r="H169" s="5"/>
      <c r="I169" s="5"/>
    </row>
    <row r="170" spans="1:9">
      <c r="A170" s="17">
        <v>130</v>
      </c>
      <c r="B170" s="5" t="s">
        <v>545</v>
      </c>
      <c r="C170" s="5"/>
      <c r="D170" s="5"/>
      <c r="E170" s="8">
        <f>IF(OR(N!$A$1="HO",N!$A$1="COM"),(#REF!),0)</f>
        <v>0</v>
      </c>
      <c r="F170" s="8"/>
      <c r="G170" s="8"/>
      <c r="H170" s="5"/>
      <c r="I170" s="5"/>
    </row>
    <row r="171" spans="1:9">
      <c r="A171" s="17"/>
      <c r="B171" s="5"/>
      <c r="C171" s="5"/>
      <c r="D171" s="5"/>
      <c r="E171" s="23" t="e">
        <f>SUM(E169:E170)</f>
        <v>#VALUE!</v>
      </c>
      <c r="F171" s="8"/>
      <c r="G171" s="8"/>
      <c r="H171" s="5"/>
      <c r="I171" s="5"/>
    </row>
    <row r="172" spans="1:9">
      <c r="A172" s="17"/>
      <c r="B172" s="5" t="s">
        <v>546</v>
      </c>
      <c r="C172" s="5"/>
      <c r="D172" s="5"/>
      <c r="E172" s="8">
        <f>IF(OR(N!$A$1="HO",N!$A$1="COM"),(#REF!),0)</f>
        <v>0</v>
      </c>
      <c r="F172" s="8"/>
      <c r="G172" s="8"/>
      <c r="H172" s="5"/>
      <c r="I172" s="5"/>
    </row>
    <row r="173" spans="1:9">
      <c r="A173" s="17"/>
      <c r="B173" s="5" t="s">
        <v>547</v>
      </c>
      <c r="C173" s="5"/>
      <c r="D173" s="5"/>
      <c r="E173" s="23" t="e">
        <f>(E171-E172)</f>
        <v>#VALUE!</v>
      </c>
      <c r="F173" s="8"/>
      <c r="G173" s="8"/>
      <c r="H173" s="5"/>
      <c r="I173" s="5"/>
    </row>
    <row r="174" spans="1:9">
      <c r="A174" s="17">
        <v>131</v>
      </c>
      <c r="B174" s="5" t="s">
        <v>548</v>
      </c>
      <c r="C174" s="5"/>
      <c r="D174" s="5"/>
      <c r="E174" s="8" t="e">
        <f>#VALUE!</f>
        <v>#VALUE!</v>
      </c>
      <c r="F174" s="8"/>
      <c r="G174" s="8"/>
      <c r="H174" s="5"/>
      <c r="I174" s="5"/>
    </row>
    <row r="175" spans="1:9">
      <c r="A175" s="17">
        <v>132</v>
      </c>
      <c r="B175" s="5" t="s">
        <v>472</v>
      </c>
      <c r="C175" s="5"/>
      <c r="D175" s="5"/>
      <c r="E175" s="8" t="e">
        <f>#VALUE!</f>
        <v>#VALUE!</v>
      </c>
      <c r="F175" s="8"/>
      <c r="G175" s="8"/>
      <c r="H175" s="5"/>
      <c r="I175" s="5"/>
    </row>
    <row r="176" spans="1:9">
      <c r="A176" s="17">
        <v>133</v>
      </c>
      <c r="B176" s="5" t="s">
        <v>473</v>
      </c>
      <c r="C176" s="5"/>
      <c r="D176" s="5"/>
      <c r="E176" s="8"/>
      <c r="F176" s="8" t="e">
        <f>#VALUE!</f>
        <v>#VALUE!</v>
      </c>
      <c r="G176" s="8"/>
      <c r="I176" s="5"/>
    </row>
    <row r="177" spans="1:9">
      <c r="A177" s="17">
        <v>134</v>
      </c>
      <c r="B177" s="5" t="s">
        <v>474</v>
      </c>
      <c r="C177" s="5"/>
      <c r="D177" s="5"/>
      <c r="E177" s="8" t="e">
        <f>#VALUE!</f>
        <v>#VALUE!</v>
      </c>
      <c r="F177" s="8"/>
      <c r="G177" s="8"/>
      <c r="I177" s="5"/>
    </row>
    <row r="178" spans="1:9">
      <c r="A178" s="17">
        <v>220</v>
      </c>
      <c r="B178" s="5" t="s">
        <v>475</v>
      </c>
      <c r="C178" s="5"/>
      <c r="D178" s="5"/>
      <c r="E178" s="8" t="e">
        <f>#VALUE!</f>
        <v>#VALUE!</v>
      </c>
      <c r="F178" s="8"/>
      <c r="G178" s="8"/>
      <c r="I178" s="5"/>
    </row>
    <row r="179" spans="1:9">
      <c r="A179" s="17">
        <v>135</v>
      </c>
      <c r="B179" s="5" t="s">
        <v>476</v>
      </c>
      <c r="C179" s="5"/>
      <c r="D179" s="5"/>
      <c r="E179" s="8" t="e">
        <f>#VALUE!</f>
        <v>#VALUE!</v>
      </c>
      <c r="F179" s="8"/>
      <c r="G179" s="8"/>
      <c r="I179" s="5"/>
    </row>
    <row r="180" spans="1:9">
      <c r="A180" s="17">
        <v>136</v>
      </c>
      <c r="B180" s="5" t="s">
        <v>489</v>
      </c>
      <c r="C180" s="5"/>
      <c r="D180" s="5"/>
      <c r="E180" s="8" t="e">
        <f>#VALUE!</f>
        <v>#VALUE!</v>
      </c>
      <c r="F180" s="8"/>
      <c r="G180" s="8"/>
      <c r="I180" s="5"/>
    </row>
    <row r="181" spans="1:9">
      <c r="A181" s="17">
        <v>138</v>
      </c>
      <c r="B181" s="5" t="s">
        <v>477</v>
      </c>
      <c r="C181" s="5"/>
      <c r="D181" s="5"/>
      <c r="E181" s="8" t="e">
        <f>#VALUE!</f>
        <v>#VALUE!</v>
      </c>
      <c r="F181" s="8"/>
      <c r="G181" s="8" t="s">
        <v>478</v>
      </c>
      <c r="I181" s="5"/>
    </row>
    <row r="182" spans="1:9">
      <c r="A182" s="17">
        <v>138</v>
      </c>
      <c r="B182" s="5" t="s">
        <v>479</v>
      </c>
      <c r="C182" s="5"/>
      <c r="D182" s="5"/>
      <c r="E182" s="8"/>
      <c r="F182" s="8">
        <f>IF(OR(N!$A$1="HO",N!$A$1="COM"),(#REF!+#REF!),0)</f>
        <v>0</v>
      </c>
      <c r="G182" s="8" t="s">
        <v>480</v>
      </c>
      <c r="I182" s="5"/>
    </row>
    <row r="183" spans="1:9">
      <c r="A183" s="17">
        <v>139</v>
      </c>
      <c r="B183" s="5" t="s">
        <v>481</v>
      </c>
      <c r="C183" s="5"/>
      <c r="D183" s="5"/>
      <c r="E183" s="8" t="e">
        <f>#VALUE!</f>
        <v>#VALUE!</v>
      </c>
      <c r="F183" s="8"/>
      <c r="G183" s="8"/>
      <c r="I183" s="5"/>
    </row>
    <row r="184" spans="1:9">
      <c r="A184" s="17">
        <v>140</v>
      </c>
      <c r="B184" s="5" t="s">
        <v>482</v>
      </c>
      <c r="C184" s="5"/>
      <c r="D184" s="5"/>
      <c r="E184" s="8" t="e">
        <f>#VALUE!</f>
        <v>#VALUE!</v>
      </c>
      <c r="F184" s="8"/>
      <c r="G184" s="8"/>
      <c r="I184" s="5"/>
    </row>
    <row r="185" spans="1:9">
      <c r="A185" s="17">
        <v>147</v>
      </c>
      <c r="B185" s="5" t="s">
        <v>483</v>
      </c>
      <c r="C185" s="5"/>
      <c r="D185" s="5"/>
      <c r="E185" s="8" t="e">
        <f>#VALUE!</f>
        <v>#VALUE!</v>
      </c>
      <c r="F185" s="8"/>
      <c r="G185" s="8"/>
      <c r="I185" s="5"/>
    </row>
    <row r="186" spans="1:9">
      <c r="A186" s="17">
        <v>190</v>
      </c>
      <c r="B186" s="5" t="s">
        <v>484</v>
      </c>
      <c r="C186" s="5"/>
      <c r="D186" s="5"/>
      <c r="E186" s="8" t="e">
        <f>(#REF!)</f>
        <v>#REF!</v>
      </c>
      <c r="F186" s="8"/>
      <c r="G186" s="8"/>
      <c r="I186" s="5"/>
    </row>
    <row r="187" spans="1:9">
      <c r="A187" s="17">
        <v>191</v>
      </c>
      <c r="B187" s="5" t="s">
        <v>485</v>
      </c>
      <c r="C187" s="5"/>
      <c r="D187" s="5"/>
      <c r="E187" s="8" t="e">
        <f>#VALUE!</f>
        <v>#VALUE!</v>
      </c>
      <c r="F187" s="8"/>
      <c r="G187" s="8"/>
      <c r="I187" s="5"/>
    </row>
    <row r="188" spans="1:9">
      <c r="A188" s="17">
        <v>192</v>
      </c>
      <c r="B188" s="5" t="s">
        <v>560</v>
      </c>
      <c r="C188" s="5"/>
      <c r="D188" s="5"/>
      <c r="E188" s="8" t="e">
        <f>#VALUE!</f>
        <v>#VALUE!</v>
      </c>
      <c r="F188" s="8"/>
      <c r="G188" s="8"/>
      <c r="I188" s="5"/>
    </row>
    <row r="189" spans="1:9">
      <c r="A189" s="17">
        <v>199</v>
      </c>
      <c r="B189" s="5" t="s">
        <v>514</v>
      </c>
      <c r="C189" s="5"/>
      <c r="D189" s="5"/>
      <c r="E189" s="8" t="e">
        <f>#VALUE!</f>
        <v>#VALUE!</v>
      </c>
      <c r="F189" s="8"/>
      <c r="G189" s="142">
        <f>IF(N!$A$1="AUR",#REF!+#REF!+#REF!,IF(N!$A$1="QAT",#REF!+#REF!+#REF!,IF(N!$A$1="COM",#REF!+#REF!+#REF!,0)))</f>
        <v>0</v>
      </c>
      <c r="I189" s="5"/>
    </row>
    <row r="190" spans="1:9">
      <c r="A190" s="17">
        <v>198</v>
      </c>
      <c r="B190" s="5" t="s">
        <v>515</v>
      </c>
      <c r="C190" s="5"/>
      <c r="D190" s="5"/>
      <c r="E190" s="8" t="e">
        <f>#VALUE!</f>
        <v>#VALUE!</v>
      </c>
      <c r="F190" s="8"/>
      <c r="G190" s="8"/>
      <c r="I190" s="5"/>
    </row>
    <row r="191" spans="1:9">
      <c r="A191" s="17">
        <v>209</v>
      </c>
      <c r="B191" s="5" t="s">
        <v>516</v>
      </c>
      <c r="C191" s="5"/>
      <c r="D191" s="5"/>
      <c r="E191" s="8" t="e">
        <f>#VALUE!</f>
        <v>#VALUE!</v>
      </c>
      <c r="F191" s="8"/>
      <c r="G191" s="8"/>
      <c r="I191" s="5"/>
    </row>
    <row r="192" spans="1:9">
      <c r="A192" s="17">
        <v>200</v>
      </c>
      <c r="B192" s="5" t="s">
        <v>517</v>
      </c>
      <c r="C192" s="5"/>
      <c r="D192" s="5"/>
      <c r="E192" s="8" t="e">
        <f>#VALUE!</f>
        <v>#VALUE!</v>
      </c>
      <c r="F192" s="8"/>
      <c r="G192" s="8"/>
      <c r="I192" s="5"/>
    </row>
    <row r="193" spans="1:9">
      <c r="A193" s="17">
        <v>200</v>
      </c>
      <c r="B193" s="5" t="s">
        <v>518</v>
      </c>
      <c r="C193" s="5"/>
      <c r="D193" s="5"/>
      <c r="E193" s="8">
        <f>IF(OR(N!$A$1="HO",N!$A$1="COM"),(#REF!),0)</f>
        <v>0</v>
      </c>
      <c r="F193" s="8"/>
      <c r="G193" s="8"/>
      <c r="I193" s="5"/>
    </row>
    <row r="194" spans="1:9">
      <c r="A194" s="17"/>
      <c r="B194" s="5"/>
      <c r="C194" s="5"/>
      <c r="D194" s="5"/>
      <c r="E194" s="23" t="e">
        <f>SUM(E192:E193)</f>
        <v>#VALUE!</v>
      </c>
      <c r="F194" s="8"/>
      <c r="G194" s="8"/>
      <c r="I194" s="5"/>
    </row>
    <row r="195" spans="1:9">
      <c r="A195" s="17"/>
      <c r="B195" s="5" t="s">
        <v>546</v>
      </c>
      <c r="C195" s="5"/>
      <c r="D195" s="5"/>
      <c r="E195" s="8">
        <f>IF(OR(N!$A$1="HO",N!$A$1="COM"),(#REF!),0)</f>
        <v>0</v>
      </c>
      <c r="F195" s="8"/>
      <c r="G195" s="8"/>
      <c r="I195" s="5"/>
    </row>
    <row r="196" spans="1:9">
      <c r="A196" s="17"/>
      <c r="B196" s="5" t="s">
        <v>517</v>
      </c>
      <c r="C196" s="5"/>
      <c r="D196" s="5"/>
      <c r="E196" s="23" t="e">
        <f>(E194-E195)</f>
        <v>#VALUE!</v>
      </c>
      <c r="F196" s="8"/>
      <c r="G196" s="8"/>
      <c r="I196" s="5"/>
    </row>
    <row r="197" spans="1:9">
      <c r="A197" s="17">
        <v>201</v>
      </c>
      <c r="B197" s="5" t="s">
        <v>217</v>
      </c>
      <c r="C197" s="5"/>
      <c r="D197" s="5"/>
      <c r="E197" s="8" t="e">
        <f>#VALUE!</f>
        <v>#VALUE!</v>
      </c>
      <c r="F197" s="8"/>
      <c r="G197" s="8"/>
      <c r="I197" s="5"/>
    </row>
    <row r="198" spans="1:9">
      <c r="A198" s="17">
        <v>204</v>
      </c>
      <c r="B198" s="5" t="s">
        <v>218</v>
      </c>
      <c r="C198" s="5"/>
      <c r="D198" s="5"/>
      <c r="E198" s="8" t="e">
        <f>#VALUE!</f>
        <v>#VALUE!</v>
      </c>
      <c r="F198" s="8"/>
      <c r="G198" s="8"/>
      <c r="I198" s="5"/>
    </row>
    <row r="199" spans="1:9">
      <c r="A199" s="17">
        <v>202</v>
      </c>
      <c r="B199" s="5" t="s">
        <v>219</v>
      </c>
      <c r="C199" s="5"/>
      <c r="D199" s="5"/>
      <c r="E199" s="8" t="e">
        <f>#VALUE!</f>
        <v>#VALUE!</v>
      </c>
      <c r="F199" s="8"/>
      <c r="G199" s="8"/>
      <c r="I199" s="5"/>
    </row>
    <row r="200" spans="1:9">
      <c r="A200" s="17">
        <v>205</v>
      </c>
      <c r="B200" s="5" t="s">
        <v>220</v>
      </c>
      <c r="C200" s="5"/>
      <c r="D200" s="5"/>
      <c r="E200" s="8" t="e">
        <f>#VALUE!</f>
        <v>#VALUE!</v>
      </c>
      <c r="F200" s="8"/>
      <c r="G200" s="8"/>
      <c r="I200" s="5"/>
    </row>
    <row r="201" spans="1:9">
      <c r="A201" s="17">
        <v>203</v>
      </c>
      <c r="B201" s="5" t="s">
        <v>221</v>
      </c>
      <c r="C201" s="5"/>
      <c r="D201" s="5"/>
      <c r="E201" s="8" t="e">
        <f>#VALUE!</f>
        <v>#VALUE!</v>
      </c>
      <c r="F201" s="8"/>
      <c r="G201" s="8"/>
      <c r="I201" s="5"/>
    </row>
    <row r="202" spans="1:9">
      <c r="A202" s="17">
        <v>212</v>
      </c>
      <c r="B202" s="5" t="s">
        <v>222</v>
      </c>
      <c r="C202" s="5"/>
      <c r="D202" s="5"/>
      <c r="E202" s="8" t="e">
        <f>#VALUE!</f>
        <v>#VALUE!</v>
      </c>
      <c r="F202" s="8"/>
      <c r="G202" s="8"/>
      <c r="I202" s="5"/>
    </row>
    <row r="203" spans="1:9">
      <c r="A203" s="17"/>
      <c r="B203" s="5"/>
      <c r="C203" s="5"/>
      <c r="D203" s="5"/>
      <c r="E203" s="8"/>
      <c r="F203" s="8"/>
      <c r="G203" s="8"/>
      <c r="I203" s="5"/>
    </row>
    <row r="204" spans="1:9" ht="15.75">
      <c r="A204" s="17">
        <v>162</v>
      </c>
      <c r="B204" s="28" t="s">
        <v>223</v>
      </c>
      <c r="C204" s="5"/>
      <c r="D204" s="5"/>
      <c r="E204" s="8"/>
      <c r="F204" s="8" t="e">
        <f>#VALUE!</f>
        <v>#VALUE!</v>
      </c>
      <c r="G204" s="8"/>
      <c r="I204" s="5"/>
    </row>
    <row r="205" spans="1:9">
      <c r="A205" s="17"/>
      <c r="B205" s="5"/>
      <c r="C205" s="5"/>
      <c r="D205" s="5"/>
      <c r="E205" s="8"/>
      <c r="F205" s="8"/>
      <c r="G205" s="8"/>
      <c r="I205" s="5"/>
    </row>
    <row r="206" spans="1:9">
      <c r="A206" s="17">
        <v>165</v>
      </c>
      <c r="B206" s="5" t="s">
        <v>224</v>
      </c>
      <c r="C206" s="5"/>
      <c r="D206" s="5"/>
      <c r="E206" s="8"/>
      <c r="F206" s="8"/>
      <c r="G206" s="8"/>
      <c r="I206" s="5"/>
    </row>
    <row r="207" spans="1:9">
      <c r="A207" s="17">
        <v>199</v>
      </c>
      <c r="B207" s="5" t="s">
        <v>225</v>
      </c>
      <c r="C207" s="5"/>
      <c r="D207" s="5"/>
      <c r="E207" s="8"/>
      <c r="F207" s="8" t="e">
        <f>#VALUE!</f>
        <v>#VALUE!</v>
      </c>
      <c r="G207" s="142">
        <f>IF(N!$A$1="AUR",SUM(#REF!)-#REF!,IF(N!$A$1="QAT",SUM(#REF!)-#REF!,IF(N!$A$1="COM",SUM(#REF!)-#REF!,0)))</f>
        <v>0</v>
      </c>
      <c r="H207" s="7"/>
      <c r="I207" s="5"/>
    </row>
    <row r="208" spans="1:9">
      <c r="A208" s="17">
        <v>289</v>
      </c>
      <c r="B208" s="5" t="s">
        <v>226</v>
      </c>
      <c r="C208" s="5"/>
      <c r="D208" s="5"/>
      <c r="E208" s="8" t="e">
        <f>#VALUE!</f>
        <v>#VALUE!</v>
      </c>
      <c r="F208" s="8"/>
      <c r="G208" s="8"/>
      <c r="H208" s="5"/>
      <c r="I208" s="5"/>
    </row>
    <row r="209" spans="1:9">
      <c r="A209" s="17">
        <v>280</v>
      </c>
      <c r="B209" s="5" t="s">
        <v>213</v>
      </c>
      <c r="C209" s="5"/>
      <c r="D209" s="5"/>
      <c r="E209" s="8" t="e">
        <f>#VALUE!</f>
        <v>#VALUE!</v>
      </c>
      <c r="F209" s="8"/>
      <c r="G209" s="8"/>
      <c r="H209" s="5"/>
      <c r="I209" s="5"/>
    </row>
    <row r="210" spans="1:9">
      <c r="A210" s="17">
        <v>250</v>
      </c>
      <c r="B210" s="5" t="s">
        <v>533</v>
      </c>
      <c r="C210" s="5"/>
      <c r="D210" s="5"/>
      <c r="E210" s="8" t="e">
        <f>#VALUE!</f>
        <v>#VALUE!</v>
      </c>
      <c r="F210" s="8"/>
      <c r="G210" s="8"/>
      <c r="H210" s="5"/>
      <c r="I210" s="5"/>
    </row>
    <row r="211" spans="1:9">
      <c r="A211" s="17">
        <v>240</v>
      </c>
      <c r="B211" s="5" t="s">
        <v>534</v>
      </c>
      <c r="C211" s="5"/>
      <c r="D211" s="5"/>
      <c r="E211" s="8" t="e">
        <f>#VALUE!</f>
        <v>#VALUE!</v>
      </c>
      <c r="F211" s="8"/>
      <c r="G211" s="8"/>
      <c r="H211" s="5"/>
      <c r="I211" s="5"/>
    </row>
    <row r="212" spans="1:9">
      <c r="A212" s="17">
        <v>299</v>
      </c>
      <c r="B212" s="5" t="s">
        <v>535</v>
      </c>
      <c r="C212" s="5"/>
      <c r="D212" s="5"/>
      <c r="E212" s="8" t="e">
        <f>#VALUE!</f>
        <v>#VALUE!</v>
      </c>
      <c r="F212" s="8"/>
      <c r="G212" s="8"/>
      <c r="H212" s="5"/>
      <c r="I212" s="5"/>
    </row>
    <row r="213" spans="1:9">
      <c r="A213" s="17"/>
      <c r="B213" s="5" t="s">
        <v>536</v>
      </c>
      <c r="C213" s="5"/>
      <c r="D213" s="5"/>
      <c r="E213" s="8" t="e">
        <f>#VALUE!</f>
        <v>#VALUE!</v>
      </c>
      <c r="F213" s="8"/>
      <c r="G213" s="8"/>
      <c r="H213" s="5"/>
      <c r="I213" s="5"/>
    </row>
    <row r="214" spans="1:9">
      <c r="A214" s="17">
        <v>241</v>
      </c>
      <c r="B214" s="5" t="s">
        <v>537</v>
      </c>
      <c r="C214" s="5"/>
      <c r="D214" s="5"/>
      <c r="E214" s="8" t="e">
        <f>#VALUE!</f>
        <v>#VALUE!</v>
      </c>
      <c r="F214" s="8" t="e">
        <f>#VALUE!</f>
        <v>#VALUE!</v>
      </c>
      <c r="G214" s="8"/>
      <c r="H214" s="5"/>
      <c r="I214" s="5"/>
    </row>
    <row r="215" spans="1:9">
      <c r="A215" s="17">
        <v>256</v>
      </c>
      <c r="B215" s="5" t="s">
        <v>538</v>
      </c>
      <c r="C215" s="5"/>
      <c r="D215" s="5"/>
      <c r="E215" s="8" t="e">
        <f>#VALUE!</f>
        <v>#VALUE!</v>
      </c>
      <c r="F215" s="8"/>
      <c r="G215" s="8"/>
      <c r="H215" s="5"/>
      <c r="I215" s="5"/>
    </row>
    <row r="216" spans="1:9">
      <c r="A216" s="17">
        <v>214</v>
      </c>
      <c r="B216" s="5" t="s">
        <v>287</v>
      </c>
      <c r="C216" s="5"/>
      <c r="D216" s="5"/>
      <c r="E216" s="8" t="e">
        <f>#VALUE!</f>
        <v>#VALUE!</v>
      </c>
      <c r="F216" s="8"/>
      <c r="G216" s="8"/>
      <c r="H216" s="5"/>
      <c r="I216" s="5"/>
    </row>
    <row r="217" spans="1:9">
      <c r="A217" s="17">
        <v>219</v>
      </c>
      <c r="B217" s="5" t="s">
        <v>472</v>
      </c>
      <c r="C217" s="5"/>
      <c r="D217" s="5"/>
      <c r="E217" s="8" t="e">
        <f>#VALUE!</f>
        <v>#VALUE!</v>
      </c>
      <c r="F217" s="8"/>
      <c r="G217" s="8"/>
      <c r="H217" s="5"/>
      <c r="I217" s="5"/>
    </row>
    <row r="218" spans="1:9">
      <c r="A218" s="17">
        <v>241</v>
      </c>
      <c r="B218" s="5" t="s">
        <v>214</v>
      </c>
      <c r="C218" s="5"/>
      <c r="D218" s="5"/>
      <c r="E218" s="8"/>
      <c r="F218" s="8"/>
      <c r="G218" s="8"/>
      <c r="H218" s="5"/>
      <c r="I218" s="5"/>
    </row>
    <row r="219" spans="1:9">
      <c r="A219" s="17">
        <v>243</v>
      </c>
      <c r="B219" s="5" t="s">
        <v>549</v>
      </c>
      <c r="C219" s="5"/>
      <c r="D219" s="5"/>
      <c r="E219" s="8"/>
      <c r="F219" s="8"/>
      <c r="G219" s="8"/>
      <c r="H219" s="5"/>
      <c r="I219" s="5"/>
    </row>
    <row r="220" spans="1:9">
      <c r="A220" s="17">
        <v>246</v>
      </c>
      <c r="B220" s="5" t="s">
        <v>550</v>
      </c>
      <c r="C220" s="5"/>
      <c r="D220" s="5"/>
      <c r="E220" s="8" t="e">
        <f>#VALUE!</f>
        <v>#VALUE!</v>
      </c>
      <c r="F220" s="8" t="e">
        <f>SUM(E173:E191)+SUM(E196:E220)</f>
        <v>#VALUE!</v>
      </c>
      <c r="G220" s="8"/>
      <c r="H220" s="5"/>
      <c r="I220" s="5"/>
    </row>
    <row r="221" spans="1:9">
      <c r="A221" s="17"/>
      <c r="B221" s="5"/>
      <c r="C221" s="5"/>
      <c r="D221" s="5"/>
      <c r="E221" s="8"/>
      <c r="F221" s="8"/>
      <c r="G221" s="8"/>
      <c r="H221" s="5"/>
      <c r="I221" s="5"/>
    </row>
    <row r="222" spans="1:9" ht="15.75">
      <c r="A222" s="17"/>
      <c r="B222" s="33" t="s">
        <v>551</v>
      </c>
      <c r="C222" s="5"/>
      <c r="D222" s="5"/>
      <c r="E222" s="8"/>
      <c r="F222" s="8"/>
      <c r="G222" s="8"/>
      <c r="H222" s="5"/>
      <c r="I222" s="5"/>
    </row>
    <row r="223" spans="1:9">
      <c r="A223" s="17"/>
      <c r="B223" s="5"/>
      <c r="C223" s="5"/>
      <c r="D223" s="5"/>
      <c r="E223" s="8"/>
      <c r="F223" s="8"/>
      <c r="G223" s="8"/>
      <c r="H223" s="5"/>
      <c r="I223" s="5"/>
    </row>
    <row r="224" spans="1:9">
      <c r="A224" s="5"/>
      <c r="B224" s="5"/>
      <c r="C224" s="5"/>
      <c r="D224" s="5"/>
      <c r="E224" s="5"/>
      <c r="F224" s="5"/>
      <c r="G224" s="8"/>
      <c r="H224" s="5"/>
      <c r="I224" s="5"/>
    </row>
    <row r="225" spans="1:9">
      <c r="A225" s="17">
        <v>199</v>
      </c>
      <c r="B225" s="5" t="s">
        <v>552</v>
      </c>
      <c r="C225" s="5"/>
      <c r="D225" s="5"/>
      <c r="E225" s="8" t="e">
        <f>#VALUE!</f>
        <v>#VALUE!</v>
      </c>
      <c r="F225" s="8"/>
      <c r="G225" s="8"/>
      <c r="H225" s="5"/>
      <c r="I225" s="5"/>
    </row>
    <row r="226" spans="1:9">
      <c r="A226" s="17">
        <v>137</v>
      </c>
      <c r="B226" s="5" t="s">
        <v>553</v>
      </c>
      <c r="C226" s="5"/>
      <c r="D226" s="5"/>
      <c r="E226" s="8" t="e">
        <f>#VALUE!</f>
        <v>#VALUE!</v>
      </c>
      <c r="F226" s="8" t="e">
        <f>SUM(E225:E226)</f>
        <v>#VALUE!</v>
      </c>
      <c r="G226" s="8"/>
      <c r="H226" s="5"/>
      <c r="I226" s="5"/>
    </row>
    <row r="227" spans="1:9">
      <c r="A227" s="17"/>
      <c r="B227" s="5"/>
      <c r="C227" s="5"/>
      <c r="D227" s="5"/>
      <c r="E227" s="8"/>
      <c r="F227" s="8"/>
      <c r="G227" s="8"/>
      <c r="H227" s="5"/>
      <c r="I227" s="5"/>
    </row>
    <row r="228" spans="1:9" ht="15.75">
      <c r="A228" s="17"/>
      <c r="B228" s="33" t="s">
        <v>554</v>
      </c>
      <c r="C228" s="5"/>
      <c r="D228" s="5"/>
      <c r="E228" s="8"/>
      <c r="F228" s="8"/>
      <c r="G228" s="8"/>
      <c r="H228" s="5"/>
      <c r="I228" s="5"/>
    </row>
    <row r="229" spans="1:9">
      <c r="A229" s="17"/>
      <c r="B229" s="5"/>
      <c r="C229" s="5"/>
      <c r="D229" s="5"/>
      <c r="E229" s="8"/>
      <c r="F229" s="8"/>
      <c r="G229" s="8"/>
      <c r="H229" s="5"/>
      <c r="I229" s="5"/>
    </row>
    <row r="230" spans="1:9">
      <c r="A230" s="17">
        <v>122</v>
      </c>
      <c r="B230" s="5" t="s">
        <v>555</v>
      </c>
      <c r="C230" s="5"/>
      <c r="D230" s="5"/>
      <c r="E230" s="8" t="e">
        <f>#VALUE!</f>
        <v>#VALUE!</v>
      </c>
      <c r="F230" s="8"/>
      <c r="G230" s="8"/>
      <c r="H230" s="5"/>
      <c r="I230" s="5"/>
    </row>
    <row r="231" spans="1:9">
      <c r="A231" s="17">
        <v>140</v>
      </c>
      <c r="B231" s="5" t="s">
        <v>556</v>
      </c>
      <c r="C231" s="5"/>
      <c r="D231" s="5"/>
      <c r="E231" s="8" t="e">
        <f>#VALUE!</f>
        <v>#VALUE!</v>
      </c>
      <c r="F231" s="8"/>
      <c r="G231" s="8"/>
      <c r="H231" s="5"/>
      <c r="I231" s="5"/>
    </row>
    <row r="232" spans="1:9">
      <c r="A232" s="17">
        <v>146</v>
      </c>
      <c r="B232" s="5" t="s">
        <v>557</v>
      </c>
      <c r="C232" s="5"/>
      <c r="D232" s="5"/>
      <c r="E232" s="8" t="e">
        <f>#VALUE!</f>
        <v>#VALUE!</v>
      </c>
      <c r="F232" s="8"/>
      <c r="G232" s="8"/>
      <c r="H232" s="5"/>
      <c r="I232" s="5"/>
    </row>
    <row r="233" spans="1:9">
      <c r="A233" s="17">
        <v>141</v>
      </c>
      <c r="B233" s="5" t="s">
        <v>558</v>
      </c>
      <c r="C233" s="5"/>
      <c r="D233" s="5"/>
      <c r="E233" s="8" t="e">
        <f>#VALUE!</f>
        <v>#VALUE!</v>
      </c>
      <c r="F233" s="8"/>
      <c r="G233" s="8"/>
      <c r="H233" s="5"/>
      <c r="I233" s="5"/>
    </row>
    <row r="234" spans="1:9">
      <c r="A234" s="17">
        <v>144</v>
      </c>
      <c r="B234" s="5" t="s">
        <v>185</v>
      </c>
      <c r="C234" s="5"/>
      <c r="D234" s="5"/>
      <c r="E234" s="8" t="e">
        <f>#VALUE!</f>
        <v>#VALUE!</v>
      </c>
      <c r="F234" s="8"/>
      <c r="G234" s="8"/>
      <c r="H234" s="5"/>
      <c r="I234" s="5"/>
    </row>
    <row r="235" spans="1:9">
      <c r="A235" s="17">
        <v>145</v>
      </c>
      <c r="B235" s="5" t="s">
        <v>185</v>
      </c>
      <c r="C235" s="5"/>
      <c r="D235" s="5"/>
      <c r="E235" s="8" t="e">
        <f>#VALUE!</f>
        <v>#VALUE!</v>
      </c>
      <c r="F235" s="8"/>
      <c r="G235" s="8"/>
      <c r="H235" s="5"/>
      <c r="I235" s="5"/>
    </row>
    <row r="236" spans="1:9">
      <c r="A236" s="17">
        <v>143</v>
      </c>
      <c r="B236" s="5" t="s">
        <v>260</v>
      </c>
      <c r="C236" s="5"/>
      <c r="D236" s="5"/>
      <c r="E236" s="8" t="e">
        <f>#VALUE!</f>
        <v>#VALUE!</v>
      </c>
      <c r="F236" s="8"/>
      <c r="G236" s="8"/>
      <c r="H236" s="5"/>
      <c r="I236" s="5"/>
    </row>
    <row r="237" spans="1:9">
      <c r="A237" s="17">
        <v>149</v>
      </c>
      <c r="B237" s="5" t="s">
        <v>284</v>
      </c>
      <c r="C237" s="5"/>
      <c r="D237" s="5"/>
      <c r="E237" s="8" t="e">
        <f>#VALUE!</f>
        <v>#VALUE!</v>
      </c>
      <c r="F237" s="8"/>
      <c r="G237" s="8"/>
      <c r="H237" s="5"/>
      <c r="I237" s="5"/>
    </row>
    <row r="238" spans="1:9">
      <c r="A238" s="17">
        <v>142</v>
      </c>
      <c r="B238" s="5" t="s">
        <v>285</v>
      </c>
      <c r="C238" s="5"/>
      <c r="D238" s="5"/>
      <c r="E238" s="8" t="e">
        <f>#VALUE!</f>
        <v>#VALUE!</v>
      </c>
      <c r="F238" s="8" t="e">
        <f>SUM(E230:E238)</f>
        <v>#VALUE!</v>
      </c>
      <c r="G238" s="8"/>
      <c r="H238" s="5"/>
      <c r="I238" s="5"/>
    </row>
    <row r="239" spans="1:9">
      <c r="A239" s="17"/>
      <c r="B239" s="5"/>
      <c r="C239" s="5"/>
      <c r="D239" s="5"/>
      <c r="E239" s="8"/>
      <c r="F239" s="8"/>
      <c r="G239" s="8"/>
      <c r="H239" s="5"/>
      <c r="I239" s="5"/>
    </row>
    <row r="240" spans="1:9" ht="15.75">
      <c r="A240" s="17">
        <v>129</v>
      </c>
      <c r="B240" s="33" t="s">
        <v>358</v>
      </c>
      <c r="C240" s="5"/>
      <c r="D240" s="5"/>
      <c r="E240" s="8"/>
      <c r="F240" s="8" t="e">
        <f>#VALUE!</f>
        <v>#VALUE!</v>
      </c>
      <c r="G240" s="8"/>
      <c r="H240" s="5"/>
      <c r="I240" s="5"/>
    </row>
    <row r="241" spans="1:9">
      <c r="A241" s="17"/>
      <c r="B241" s="5"/>
      <c r="C241" s="5"/>
      <c r="D241" s="5"/>
      <c r="E241" s="8"/>
      <c r="F241" s="8"/>
      <c r="G241" s="8"/>
      <c r="H241" s="5"/>
      <c r="I241" s="5"/>
    </row>
    <row r="242" spans="1:9" ht="15.75">
      <c r="A242" s="17"/>
      <c r="B242" s="33" t="s">
        <v>359</v>
      </c>
      <c r="C242" s="5"/>
      <c r="D242" s="5"/>
      <c r="E242" s="8"/>
      <c r="F242" s="8"/>
      <c r="G242" s="8"/>
      <c r="H242" s="5"/>
      <c r="I242" s="5"/>
    </row>
    <row r="243" spans="1:9">
      <c r="A243" s="17"/>
      <c r="B243" s="5"/>
      <c r="C243" s="5"/>
      <c r="D243" s="5"/>
      <c r="E243" s="8"/>
      <c r="F243" s="8"/>
      <c r="G243" s="8"/>
      <c r="H243" s="5"/>
      <c r="I243" s="5"/>
    </row>
    <row r="244" spans="1:9">
      <c r="A244" s="17">
        <v>150</v>
      </c>
      <c r="B244" s="5" t="s">
        <v>360</v>
      </c>
      <c r="C244" s="5"/>
      <c r="D244" s="5"/>
      <c r="E244" s="8" t="e">
        <f>#VALUE!</f>
        <v>#VALUE!</v>
      </c>
      <c r="F244" s="8"/>
      <c r="G244" s="8"/>
      <c r="H244" s="5"/>
      <c r="I244" s="5"/>
    </row>
    <row r="245" spans="1:9">
      <c r="A245" s="17">
        <v>154</v>
      </c>
      <c r="B245" s="5" t="s">
        <v>361</v>
      </c>
      <c r="C245" s="5"/>
      <c r="D245" s="5"/>
      <c r="E245" s="8" t="e">
        <f>#VALUE!</f>
        <v>#VALUE!</v>
      </c>
      <c r="F245" s="8"/>
      <c r="G245" s="8"/>
      <c r="H245" s="5"/>
      <c r="I245" s="5"/>
    </row>
    <row r="246" spans="1:9">
      <c r="A246" s="17">
        <v>153</v>
      </c>
      <c r="B246" s="5" t="s">
        <v>362</v>
      </c>
      <c r="C246" s="5"/>
      <c r="D246" s="5"/>
      <c r="E246" s="8" t="e">
        <f>#VALUE!</f>
        <v>#VALUE!</v>
      </c>
      <c r="F246" s="8"/>
      <c r="G246" s="8"/>
      <c r="H246" s="5"/>
      <c r="I246" s="5"/>
    </row>
    <row r="247" spans="1:9">
      <c r="A247" s="17">
        <v>155</v>
      </c>
      <c r="B247" s="5" t="s">
        <v>363</v>
      </c>
      <c r="C247" s="5"/>
      <c r="D247" s="5"/>
      <c r="E247" s="8" t="e">
        <f>#VALUE!</f>
        <v>#VALUE!</v>
      </c>
      <c r="F247" s="8" t="e">
        <f>SUM(E244:E247)</f>
        <v>#VALUE!</v>
      </c>
      <c r="G247" s="8"/>
      <c r="H247" s="5"/>
      <c r="I247" s="5"/>
    </row>
    <row r="248" spans="1:9">
      <c r="A248" s="17"/>
      <c r="B248" s="5"/>
      <c r="C248" s="5"/>
      <c r="D248" s="5"/>
      <c r="E248" s="8"/>
      <c r="F248" s="8"/>
      <c r="G248" s="8"/>
      <c r="H248" s="5"/>
      <c r="I248" s="5"/>
    </row>
    <row r="249" spans="1:9" ht="15.75">
      <c r="A249" s="17">
        <v>161</v>
      </c>
      <c r="B249" s="33" t="s">
        <v>311</v>
      </c>
      <c r="C249" s="5"/>
      <c r="D249" s="5"/>
      <c r="E249" s="8"/>
      <c r="F249" s="8" t="e">
        <f>#VALUE!</f>
        <v>#VALUE!</v>
      </c>
      <c r="G249" s="8"/>
      <c r="H249" s="5"/>
      <c r="I249" s="5"/>
    </row>
    <row r="250" spans="1:9">
      <c r="A250" s="17">
        <v>160</v>
      </c>
      <c r="B250" s="5" t="s">
        <v>364</v>
      </c>
      <c r="C250" s="5"/>
      <c r="D250" s="5"/>
      <c r="E250" s="8"/>
      <c r="F250" s="8" t="e">
        <f>#VALUE!</f>
        <v>#VALUE!</v>
      </c>
      <c r="G250" s="8"/>
      <c r="H250" s="5"/>
      <c r="I250" s="5"/>
    </row>
    <row r="251" spans="1:9">
      <c r="A251" s="17"/>
      <c r="B251" s="5"/>
      <c r="C251" s="5"/>
      <c r="D251" s="5"/>
      <c r="E251" s="8"/>
      <c r="F251" s="8"/>
      <c r="G251" s="8"/>
      <c r="H251" s="5"/>
      <c r="I251" s="5"/>
    </row>
    <row r="252" spans="1:9" ht="15.75">
      <c r="A252" s="17">
        <v>151</v>
      </c>
      <c r="B252" s="33" t="s">
        <v>365</v>
      </c>
      <c r="C252" s="5"/>
      <c r="D252" s="5"/>
      <c r="E252" s="8"/>
      <c r="F252" s="8" t="e">
        <f>#VALUE!</f>
        <v>#VALUE!</v>
      </c>
      <c r="G252" s="8"/>
      <c r="H252" s="5"/>
      <c r="I252" s="5"/>
    </row>
    <row r="253" spans="1:9">
      <c r="A253" s="17"/>
      <c r="B253" s="5"/>
      <c r="C253" s="5"/>
      <c r="D253" s="5"/>
      <c r="E253" s="8"/>
      <c r="F253" s="8"/>
      <c r="G253" s="8"/>
      <c r="H253" s="5"/>
      <c r="I253" s="5"/>
    </row>
    <row r="254" spans="1:9" ht="15.75">
      <c r="A254" s="17"/>
      <c r="B254" s="33" t="s">
        <v>366</v>
      </c>
      <c r="C254" s="5"/>
      <c r="D254" s="5"/>
      <c r="E254" s="8"/>
      <c r="F254" s="8"/>
      <c r="G254" s="8"/>
      <c r="H254" s="5"/>
      <c r="I254" s="5"/>
    </row>
    <row r="255" spans="1:9">
      <c r="A255" s="17"/>
      <c r="B255" s="5"/>
      <c r="C255" s="5"/>
      <c r="D255" s="5"/>
      <c r="E255" s="8"/>
      <c r="F255" s="8"/>
      <c r="G255" s="8"/>
      <c r="H255" s="5"/>
      <c r="I255" s="5"/>
    </row>
    <row r="256" spans="1:9">
      <c r="A256" s="17">
        <v>170</v>
      </c>
      <c r="B256" s="5" t="s">
        <v>367</v>
      </c>
      <c r="C256" s="5"/>
      <c r="D256" s="5"/>
      <c r="E256" s="8" t="e">
        <f>#VALUE!</f>
        <v>#VALUE!</v>
      </c>
      <c r="F256" s="8"/>
      <c r="G256" s="142">
        <f>IF(N!$A$1="AUR",SUM(#REF!),IF(N!$A$1="QAT",SUM(#REF!),IF(N!$A$1="COM",SUM(#REF!),0)))</f>
        <v>0</v>
      </c>
      <c r="H256" s="5"/>
      <c r="I256" s="5"/>
    </row>
    <row r="257" spans="1:9">
      <c r="A257" s="17"/>
      <c r="B257" s="5" t="s">
        <v>368</v>
      </c>
      <c r="C257" s="5"/>
      <c r="D257" s="5"/>
      <c r="E257" s="8" t="e">
        <f>#VALUE!</f>
        <v>#VALUE!</v>
      </c>
      <c r="F257" s="8" t="e">
        <f>E256-E257</f>
        <v>#VALUE!</v>
      </c>
      <c r="G257" s="142">
        <f>IF(N!$A$1="AUR",SUM(#REF!),IF(N!$A$1="QAT",SUM(#REF!),IF(N!$A$1="COM",SUM(#REF!),0)))</f>
        <v>0</v>
      </c>
      <c r="H257" s="5"/>
      <c r="I257" s="5"/>
    </row>
    <row r="258" spans="1:9">
      <c r="A258" s="17"/>
      <c r="B258" s="5"/>
      <c r="C258" s="5"/>
      <c r="D258" s="5"/>
      <c r="E258" s="8"/>
      <c r="F258" s="8"/>
      <c r="G258" s="8"/>
      <c r="H258" s="5"/>
      <c r="I258" s="5"/>
    </row>
    <row r="259" spans="1:9" ht="15.75">
      <c r="A259" s="17">
        <v>179</v>
      </c>
      <c r="B259" s="33" t="s">
        <v>369</v>
      </c>
      <c r="C259" s="5"/>
      <c r="D259" s="5"/>
      <c r="E259" s="8"/>
      <c r="F259" s="8" t="e">
        <f>#VALUE!</f>
        <v>#VALUE!</v>
      </c>
      <c r="G259" s="8"/>
      <c r="H259" s="5"/>
      <c r="I259" s="5"/>
    </row>
    <row r="260" spans="1:9">
      <c r="A260" s="17"/>
      <c r="B260" s="5"/>
      <c r="C260" s="5"/>
      <c r="D260" s="5"/>
      <c r="E260" s="8"/>
      <c r="F260" s="8"/>
      <c r="G260" s="8"/>
      <c r="H260" s="5"/>
      <c r="I260" s="5"/>
    </row>
    <row r="261" spans="1:9" ht="15.75">
      <c r="A261" s="17"/>
      <c r="B261" s="33" t="s">
        <v>428</v>
      </c>
      <c r="C261" s="5"/>
      <c r="D261" s="5"/>
      <c r="E261" s="8"/>
      <c r="F261" s="8"/>
      <c r="G261" s="8"/>
      <c r="H261" s="5"/>
      <c r="I261" s="5"/>
    </row>
    <row r="262" spans="1:9">
      <c r="A262" s="17"/>
      <c r="B262" s="5"/>
      <c r="C262" s="5"/>
      <c r="D262" s="5"/>
      <c r="E262" s="8"/>
      <c r="F262" s="8"/>
      <c r="G262" s="8"/>
      <c r="H262" s="5"/>
      <c r="I262" s="5"/>
    </row>
    <row r="263" spans="1:9">
      <c r="A263" s="17">
        <v>199</v>
      </c>
      <c r="B263" s="5" t="s">
        <v>455</v>
      </c>
      <c r="C263" s="5"/>
      <c r="D263" s="5"/>
      <c r="E263" s="8"/>
      <c r="F263" s="8" t="e">
        <f>#VALUE!</f>
        <v>#VALUE!</v>
      </c>
      <c r="G263" s="8"/>
      <c r="H263" s="5"/>
      <c r="I263" s="5"/>
    </row>
    <row r="264" spans="1:9">
      <c r="A264" s="17"/>
      <c r="B264" s="5" t="s">
        <v>456</v>
      </c>
      <c r="C264" s="5"/>
      <c r="D264" s="5"/>
      <c r="E264" s="8"/>
      <c r="F264" s="8"/>
      <c r="G264" s="8"/>
      <c r="H264" s="5"/>
      <c r="I264" s="5"/>
    </row>
    <row r="265" spans="1:9">
      <c r="A265" s="17"/>
      <c r="B265" s="5"/>
      <c r="C265" s="5"/>
      <c r="D265" s="5"/>
      <c r="E265" s="8"/>
      <c r="F265" s="8"/>
      <c r="G265" s="8"/>
      <c r="H265" s="5"/>
      <c r="I265" s="5"/>
    </row>
    <row r="266" spans="1:9">
      <c r="A266" s="17"/>
      <c r="B266" s="5"/>
      <c r="C266" s="5"/>
      <c r="D266" s="5"/>
      <c r="E266" s="8"/>
      <c r="F266" s="8"/>
      <c r="G266" s="8"/>
      <c r="H266" s="5"/>
      <c r="I266" s="5"/>
    </row>
    <row r="267" spans="1:9">
      <c r="A267" s="14"/>
      <c r="B267" s="6"/>
      <c r="C267" s="6"/>
      <c r="D267" s="6"/>
      <c r="E267" s="6"/>
      <c r="F267" s="16"/>
      <c r="G267" s="8"/>
      <c r="H267" s="5"/>
      <c r="I267" s="5"/>
    </row>
    <row r="268" spans="1:9" ht="15.75">
      <c r="A268" s="17"/>
      <c r="B268" s="33" t="s">
        <v>425</v>
      </c>
      <c r="C268" s="5"/>
      <c r="D268" s="5"/>
      <c r="E268" s="5"/>
      <c r="F268" s="22" t="e">
        <f>SUM(F128:F267)</f>
        <v>#VALUE!</v>
      </c>
      <c r="G268" s="8"/>
      <c r="H268" s="5"/>
      <c r="I268" s="5"/>
    </row>
    <row r="269" spans="1:9">
      <c r="A269" s="17"/>
      <c r="B269" s="5"/>
      <c r="C269" s="5"/>
      <c r="D269" s="5"/>
      <c r="E269" s="5"/>
      <c r="F269" s="8"/>
      <c r="G269" s="8"/>
      <c r="H269" s="5"/>
      <c r="I269" s="5"/>
    </row>
    <row r="270" spans="1:9">
      <c r="A270" s="26"/>
      <c r="B270" s="6"/>
      <c r="C270" s="6"/>
      <c r="D270" s="6"/>
      <c r="E270" s="6"/>
      <c r="F270" s="6"/>
      <c r="G270" s="5"/>
      <c r="H270" s="5"/>
      <c r="I270" s="5"/>
    </row>
    <row r="271" spans="1:9">
      <c r="A271" s="4"/>
      <c r="B271" s="5"/>
      <c r="C271" s="5"/>
      <c r="D271" s="5"/>
      <c r="E271" s="5"/>
      <c r="F271" s="5"/>
      <c r="G271" s="5"/>
      <c r="H271" s="5"/>
      <c r="I271" s="5"/>
    </row>
    <row r="272" spans="1:9">
      <c r="A272" s="4"/>
      <c r="B272" s="5"/>
      <c r="C272" s="5"/>
      <c r="D272" s="5"/>
      <c r="E272" s="5"/>
      <c r="F272" s="5"/>
      <c r="G272" s="5"/>
      <c r="H272" s="5"/>
      <c r="I272" s="5"/>
    </row>
    <row r="273" spans="1:9">
      <c r="A273" s="4"/>
      <c r="B273" s="5"/>
      <c r="C273" s="5"/>
      <c r="D273" s="5"/>
      <c r="E273" s="5"/>
      <c r="F273" s="5" t="e">
        <f>(F114-F268)</f>
        <v>#REF!</v>
      </c>
      <c r="G273" s="5"/>
      <c r="H273" s="5"/>
      <c r="I273"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4" manualBreakCount="4">
    <brk id="61" max="65535" man="1"/>
    <brk id="119" max="65535" man="1"/>
    <brk id="202" max="65535" man="1"/>
    <brk id="270" max="65535" man="1"/>
  </rowBreaks>
</worksheet>
</file>

<file path=xl/worksheets/sheet17.xml><?xml version="1.0" encoding="utf-8"?>
<worksheet xmlns="http://schemas.openxmlformats.org/spreadsheetml/2006/main" xmlns:r="http://schemas.openxmlformats.org/officeDocument/2006/relationships">
  <sheetPr codeName="Sheet21"/>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8.xml><?xml version="1.0" encoding="utf-8"?>
<worksheet xmlns="http://schemas.openxmlformats.org/spreadsheetml/2006/main" xmlns:r="http://schemas.openxmlformats.org/officeDocument/2006/relationships">
  <sheetPr codeName="Sheet26"/>
  <dimension ref="A1:E265"/>
  <sheetViews>
    <sheetView workbookViewId="0">
      <selection activeCell="C14" sqref="C14"/>
    </sheetView>
  </sheetViews>
  <sheetFormatPr defaultRowHeight="15"/>
  <cols>
    <col min="2" max="2" width="34" customWidth="1"/>
    <col min="3" max="3" width="15.5546875" style="2" customWidth="1"/>
    <col min="4" max="4" width="15.33203125" style="2" customWidth="1"/>
  </cols>
  <sheetData>
    <row r="1" spans="1:4">
      <c r="A1">
        <v>100</v>
      </c>
      <c r="B1" t="s">
        <v>724</v>
      </c>
      <c r="C1" s="166">
        <f>428581747.459999-1</f>
        <v>428581746.45999902</v>
      </c>
      <c r="D1" s="2">
        <v>0</v>
      </c>
    </row>
    <row r="2" spans="1:4">
      <c r="A2">
        <v>102</v>
      </c>
      <c r="B2" t="s">
        <v>725</v>
      </c>
      <c r="C2" s="2">
        <v>12025356319</v>
      </c>
      <c r="D2" s="2">
        <v>0</v>
      </c>
    </row>
    <row r="3" spans="1:4">
      <c r="A3">
        <v>103</v>
      </c>
      <c r="B3" t="s">
        <v>726</v>
      </c>
      <c r="C3" s="2">
        <v>0</v>
      </c>
      <c r="D3" s="2">
        <v>0</v>
      </c>
    </row>
    <row r="4" spans="1:4">
      <c r="A4">
        <v>107</v>
      </c>
      <c r="B4" t="s">
        <v>727</v>
      </c>
      <c r="C4" s="2">
        <v>9857612.2800000086</v>
      </c>
      <c r="D4" s="2">
        <v>0</v>
      </c>
    </row>
    <row r="5" spans="1:4">
      <c r="A5">
        <v>110</v>
      </c>
      <c r="B5" t="s">
        <v>131</v>
      </c>
      <c r="C5" s="2">
        <v>1381276.4599999785</v>
      </c>
      <c r="D5" s="2">
        <v>0</v>
      </c>
    </row>
    <row r="6" spans="1:4">
      <c r="A6">
        <v>111</v>
      </c>
      <c r="B6" t="s">
        <v>413</v>
      </c>
      <c r="C6" s="2">
        <v>24000000</v>
      </c>
      <c r="D6" s="2">
        <v>0</v>
      </c>
    </row>
    <row r="7" spans="1:4">
      <c r="A7">
        <v>120</v>
      </c>
      <c r="B7" t="s">
        <v>728</v>
      </c>
      <c r="C7" s="2">
        <v>1799556657.5900021</v>
      </c>
      <c r="D7" s="2">
        <v>0</v>
      </c>
    </row>
    <row r="8" spans="1:4">
      <c r="A8">
        <v>122</v>
      </c>
      <c r="B8" t="s">
        <v>67</v>
      </c>
      <c r="C8" s="2">
        <v>621670</v>
      </c>
      <c r="D8" s="2">
        <v>0</v>
      </c>
    </row>
    <row r="9" spans="1:4">
      <c r="A9">
        <v>123</v>
      </c>
      <c r="B9" t="s">
        <v>132</v>
      </c>
      <c r="C9" s="2">
        <v>3339213.16</v>
      </c>
      <c r="D9" s="2">
        <v>0</v>
      </c>
    </row>
    <row r="10" spans="1:4">
      <c r="A10">
        <v>124</v>
      </c>
      <c r="B10" t="s">
        <v>729</v>
      </c>
      <c r="C10" s="2">
        <v>398069</v>
      </c>
      <c r="D10" s="2">
        <v>0</v>
      </c>
    </row>
    <row r="11" spans="1:4">
      <c r="A11">
        <v>125</v>
      </c>
      <c r="B11" t="s">
        <v>730</v>
      </c>
      <c r="C11" s="2">
        <v>606962005.97000015</v>
      </c>
      <c r="D11" s="2">
        <v>0</v>
      </c>
    </row>
    <row r="12" spans="1:4">
      <c r="A12">
        <v>126</v>
      </c>
      <c r="B12" t="s">
        <v>211</v>
      </c>
      <c r="C12" s="2">
        <v>130224989.63000011</v>
      </c>
      <c r="D12" s="2">
        <v>0</v>
      </c>
    </row>
    <row r="13" spans="1:4">
      <c r="A13">
        <v>127</v>
      </c>
      <c r="B13" t="s">
        <v>358</v>
      </c>
      <c r="C13" s="2">
        <v>42686386.090000004</v>
      </c>
      <c r="D13" s="2">
        <v>0</v>
      </c>
    </row>
    <row r="14" spans="1:4">
      <c r="A14">
        <v>128</v>
      </c>
      <c r="B14" t="s">
        <v>731</v>
      </c>
      <c r="C14" s="2">
        <v>264611079</v>
      </c>
      <c r="D14" s="2">
        <v>0</v>
      </c>
    </row>
    <row r="15" spans="1:4">
      <c r="A15">
        <v>129</v>
      </c>
      <c r="B15" t="s">
        <v>732</v>
      </c>
      <c r="C15" s="2">
        <v>697707</v>
      </c>
      <c r="D15" s="2">
        <v>0</v>
      </c>
    </row>
    <row r="16" spans="1:4">
      <c r="A16">
        <v>130</v>
      </c>
      <c r="B16" t="s">
        <v>509</v>
      </c>
      <c r="C16" s="2">
        <v>17404307.620000005</v>
      </c>
      <c r="D16" s="2">
        <v>0</v>
      </c>
    </row>
    <row r="17" spans="1:4">
      <c r="A17">
        <v>131</v>
      </c>
      <c r="B17" t="s">
        <v>733</v>
      </c>
      <c r="C17" s="2">
        <v>154672847.47999999</v>
      </c>
      <c r="D17" s="2">
        <v>0</v>
      </c>
    </row>
    <row r="18" spans="1:4">
      <c r="A18">
        <v>132</v>
      </c>
      <c r="B18" t="s">
        <v>585</v>
      </c>
      <c r="C18" s="2">
        <v>0</v>
      </c>
      <c r="D18" s="2">
        <v>0</v>
      </c>
    </row>
    <row r="19" spans="1:4">
      <c r="A19">
        <v>133</v>
      </c>
      <c r="B19" t="s">
        <v>734</v>
      </c>
      <c r="C19" s="2">
        <v>28450462</v>
      </c>
      <c r="D19" s="2">
        <v>0</v>
      </c>
    </row>
    <row r="20" spans="1:4">
      <c r="A20">
        <v>134</v>
      </c>
      <c r="B20" t="s">
        <v>474</v>
      </c>
      <c r="C20" s="2">
        <v>15000</v>
      </c>
      <c r="D20" s="2">
        <v>0</v>
      </c>
    </row>
    <row r="21" spans="1:4">
      <c r="A21">
        <v>135</v>
      </c>
      <c r="B21" t="s">
        <v>735</v>
      </c>
      <c r="C21" s="2">
        <v>10356883.960000001</v>
      </c>
      <c r="D21" s="2">
        <v>0</v>
      </c>
    </row>
    <row r="22" spans="1:4">
      <c r="A22">
        <v>136</v>
      </c>
      <c r="B22" t="s">
        <v>736</v>
      </c>
      <c r="C22" s="2">
        <v>19025445.989999998</v>
      </c>
      <c r="D22" s="2">
        <v>0</v>
      </c>
    </row>
    <row r="23" spans="1:4">
      <c r="A23">
        <v>137</v>
      </c>
      <c r="B23" t="s">
        <v>737</v>
      </c>
      <c r="C23" s="2">
        <v>245114545.51000005</v>
      </c>
      <c r="D23" s="2">
        <v>0</v>
      </c>
    </row>
    <row r="24" spans="1:4">
      <c r="A24">
        <v>138</v>
      </c>
      <c r="B24" t="s">
        <v>246</v>
      </c>
      <c r="C24" s="2">
        <v>0</v>
      </c>
      <c r="D24" s="2">
        <v>981423.58999999985</v>
      </c>
    </row>
    <row r="25" spans="1:4">
      <c r="A25">
        <v>139</v>
      </c>
      <c r="B25" t="s">
        <v>738</v>
      </c>
      <c r="C25" s="2">
        <v>173411</v>
      </c>
      <c r="D25" s="2">
        <v>0</v>
      </c>
    </row>
    <row r="26" spans="1:4">
      <c r="A26">
        <v>140</v>
      </c>
      <c r="B26" t="s">
        <v>247</v>
      </c>
      <c r="C26" s="2">
        <v>788694.62000000011</v>
      </c>
      <c r="D26" s="2">
        <v>0</v>
      </c>
    </row>
    <row r="27" spans="1:4">
      <c r="A27">
        <v>141</v>
      </c>
      <c r="B27" t="s">
        <v>739</v>
      </c>
      <c r="C27" s="2">
        <v>2300498.33</v>
      </c>
      <c r="D27" s="2">
        <v>0</v>
      </c>
    </row>
    <row r="28" spans="1:4">
      <c r="A28">
        <v>142</v>
      </c>
      <c r="B28" t="s">
        <v>285</v>
      </c>
      <c r="C28" s="2">
        <v>3440</v>
      </c>
      <c r="D28" s="2">
        <v>0</v>
      </c>
    </row>
    <row r="29" spans="1:4">
      <c r="A29">
        <v>144</v>
      </c>
      <c r="B29" t="s">
        <v>277</v>
      </c>
      <c r="C29" s="2">
        <v>190000</v>
      </c>
      <c r="D29" s="2">
        <v>0</v>
      </c>
    </row>
    <row r="30" spans="1:4">
      <c r="A30">
        <v>145</v>
      </c>
      <c r="B30" t="s">
        <v>258</v>
      </c>
      <c r="C30" s="2">
        <v>97074</v>
      </c>
      <c r="D30" s="2">
        <v>0</v>
      </c>
    </row>
    <row r="31" spans="1:4">
      <c r="A31">
        <v>147</v>
      </c>
      <c r="B31" t="s">
        <v>740</v>
      </c>
      <c r="C31" s="2">
        <v>433810</v>
      </c>
      <c r="D31" s="2">
        <v>0</v>
      </c>
    </row>
    <row r="32" spans="1:4">
      <c r="A32">
        <v>149</v>
      </c>
      <c r="B32" t="s">
        <v>839</v>
      </c>
      <c r="C32" s="2">
        <v>5000</v>
      </c>
      <c r="D32" s="2">
        <v>0</v>
      </c>
    </row>
    <row r="33" spans="1:4">
      <c r="A33">
        <v>150</v>
      </c>
      <c r="B33" t="s">
        <v>259</v>
      </c>
      <c r="C33" s="2">
        <v>2529757.2000000002</v>
      </c>
      <c r="D33" s="2">
        <v>0</v>
      </c>
    </row>
    <row r="34" spans="1:4">
      <c r="A34">
        <v>160</v>
      </c>
      <c r="B34" t="s">
        <v>741</v>
      </c>
      <c r="C34" s="2">
        <v>100000000</v>
      </c>
      <c r="D34" s="2">
        <v>0</v>
      </c>
    </row>
    <row r="35" spans="1:4">
      <c r="A35">
        <v>161</v>
      </c>
      <c r="B35" t="s">
        <v>207</v>
      </c>
      <c r="C35" s="2">
        <v>1368063839.5499997</v>
      </c>
      <c r="D35" s="2">
        <v>0</v>
      </c>
    </row>
    <row r="36" spans="1:4">
      <c r="A36">
        <v>170</v>
      </c>
      <c r="B36" t="s">
        <v>742</v>
      </c>
      <c r="C36" s="2">
        <v>5642160.7800000003</v>
      </c>
      <c r="D36" s="2">
        <v>0</v>
      </c>
    </row>
    <row r="37" spans="1:4">
      <c r="A37">
        <v>171</v>
      </c>
      <c r="B37" t="s">
        <v>743</v>
      </c>
      <c r="C37" s="2">
        <v>85363.59</v>
      </c>
      <c r="D37" s="2">
        <v>0</v>
      </c>
    </row>
    <row r="38" spans="1:4">
      <c r="A38">
        <v>172</v>
      </c>
      <c r="B38" t="s">
        <v>744</v>
      </c>
      <c r="C38" s="2">
        <v>28305019.029999997</v>
      </c>
      <c r="D38" s="2">
        <v>0</v>
      </c>
    </row>
    <row r="39" spans="1:4">
      <c r="A39">
        <v>173</v>
      </c>
      <c r="B39" t="s">
        <v>745</v>
      </c>
      <c r="C39" s="2">
        <v>117952722.97</v>
      </c>
      <c r="D39" s="2">
        <v>0</v>
      </c>
    </row>
    <row r="40" spans="1:4">
      <c r="A40">
        <v>174</v>
      </c>
      <c r="B40" t="s">
        <v>746</v>
      </c>
      <c r="C40" s="2">
        <v>225673847.22</v>
      </c>
      <c r="D40" s="2">
        <v>0</v>
      </c>
    </row>
    <row r="41" spans="1:4">
      <c r="A41">
        <v>175</v>
      </c>
      <c r="B41" t="s">
        <v>747</v>
      </c>
      <c r="C41" s="2">
        <v>40634644.200000003</v>
      </c>
      <c r="D41" s="2">
        <v>0</v>
      </c>
    </row>
    <row r="42" spans="1:4">
      <c r="A42">
        <v>176</v>
      </c>
      <c r="B42" t="s">
        <v>748</v>
      </c>
      <c r="C42" s="2">
        <v>39525959.170000002</v>
      </c>
      <c r="D42" s="2">
        <v>0</v>
      </c>
    </row>
    <row r="43" spans="1:4">
      <c r="A43">
        <v>177</v>
      </c>
      <c r="B43" t="s">
        <v>749</v>
      </c>
      <c r="C43" s="2">
        <v>139566816.95999998</v>
      </c>
      <c r="D43" s="2">
        <v>0</v>
      </c>
    </row>
    <row r="44" spans="1:4">
      <c r="A44">
        <v>178</v>
      </c>
      <c r="B44" t="s">
        <v>750</v>
      </c>
      <c r="C44" s="2">
        <v>473732854.31999999</v>
      </c>
      <c r="D44" s="2">
        <v>0</v>
      </c>
    </row>
    <row r="45" spans="1:4">
      <c r="A45">
        <v>179</v>
      </c>
      <c r="B45" t="s">
        <v>751</v>
      </c>
      <c r="C45" s="2">
        <v>46778512.439999998</v>
      </c>
      <c r="D45" s="2">
        <v>0</v>
      </c>
    </row>
    <row r="46" spans="1:4">
      <c r="A46">
        <v>182</v>
      </c>
      <c r="B46" t="s">
        <v>66</v>
      </c>
      <c r="C46" s="2">
        <v>0</v>
      </c>
      <c r="D46" s="2">
        <v>0</v>
      </c>
    </row>
    <row r="47" spans="1:4">
      <c r="A47">
        <v>183</v>
      </c>
      <c r="B47" t="s">
        <v>752</v>
      </c>
      <c r="C47" s="2">
        <v>0</v>
      </c>
      <c r="D47" s="2">
        <v>0</v>
      </c>
    </row>
    <row r="48" spans="1:4">
      <c r="A48">
        <v>185</v>
      </c>
      <c r="B48" t="s">
        <v>752</v>
      </c>
      <c r="C48" s="2">
        <v>280520</v>
      </c>
      <c r="D48" s="2">
        <v>0</v>
      </c>
    </row>
    <row r="49" spans="1:4">
      <c r="A49">
        <v>188</v>
      </c>
      <c r="B49" t="s">
        <v>752</v>
      </c>
      <c r="C49" s="2">
        <v>0</v>
      </c>
      <c r="D49" s="2">
        <v>0</v>
      </c>
    </row>
    <row r="50" spans="1:4">
      <c r="A50">
        <v>189</v>
      </c>
      <c r="B50" t="s">
        <v>753</v>
      </c>
      <c r="C50" s="2">
        <v>20953088</v>
      </c>
      <c r="D50" s="2">
        <v>0</v>
      </c>
    </row>
    <row r="51" spans="1:4">
      <c r="A51">
        <v>190</v>
      </c>
      <c r="B51" t="s">
        <v>754</v>
      </c>
      <c r="C51" s="2">
        <v>4054065</v>
      </c>
      <c r="D51" s="2">
        <v>0</v>
      </c>
    </row>
    <row r="52" spans="1:4">
      <c r="A52">
        <v>191</v>
      </c>
      <c r="B52" t="s">
        <v>485</v>
      </c>
      <c r="C52" s="2">
        <v>9311168.8000000007</v>
      </c>
      <c r="D52" s="2">
        <v>0</v>
      </c>
    </row>
    <row r="53" spans="1:4">
      <c r="A53">
        <v>192</v>
      </c>
      <c r="B53" t="s">
        <v>604</v>
      </c>
      <c r="C53" s="2">
        <v>15000</v>
      </c>
      <c r="D53" s="2">
        <v>0</v>
      </c>
    </row>
    <row r="54" spans="1:4">
      <c r="A54">
        <v>194</v>
      </c>
      <c r="B54" t="s">
        <v>755</v>
      </c>
      <c r="C54" s="2">
        <v>3927.9000000000233</v>
      </c>
      <c r="D54" s="2">
        <v>0</v>
      </c>
    </row>
    <row r="55" spans="1:4">
      <c r="A55">
        <v>199</v>
      </c>
      <c r="B55" t="s">
        <v>455</v>
      </c>
      <c r="C55" s="2">
        <v>1948234358.4099998</v>
      </c>
      <c r="D55" s="2">
        <v>0</v>
      </c>
    </row>
    <row r="56" spans="1:4">
      <c r="A56">
        <v>200</v>
      </c>
      <c r="B56" t="s">
        <v>756</v>
      </c>
      <c r="C56" s="2">
        <v>19801644.789999962</v>
      </c>
      <c r="D56" s="2">
        <v>0</v>
      </c>
    </row>
    <row r="57" spans="1:4">
      <c r="A57">
        <v>201</v>
      </c>
      <c r="B57" t="s">
        <v>757</v>
      </c>
      <c r="C57" s="2">
        <v>0</v>
      </c>
      <c r="D57" s="2">
        <v>1600828</v>
      </c>
    </row>
    <row r="58" spans="1:4">
      <c r="A58">
        <v>203</v>
      </c>
      <c r="B58" t="s">
        <v>286</v>
      </c>
      <c r="C58" s="2">
        <v>0</v>
      </c>
      <c r="D58" s="2">
        <v>0</v>
      </c>
    </row>
    <row r="59" spans="1:4">
      <c r="A59">
        <v>205</v>
      </c>
      <c r="B59" t="s">
        <v>758</v>
      </c>
      <c r="C59" s="2">
        <v>0</v>
      </c>
      <c r="D59" s="2">
        <v>0</v>
      </c>
    </row>
    <row r="60" spans="1:4">
      <c r="A60">
        <v>206</v>
      </c>
      <c r="B60" t="s">
        <v>759</v>
      </c>
      <c r="C60" s="2">
        <v>483116674.98999977</v>
      </c>
      <c r="D60" s="2">
        <v>0</v>
      </c>
    </row>
    <row r="61" spans="1:4">
      <c r="A61">
        <v>207</v>
      </c>
      <c r="B61" t="s">
        <v>760</v>
      </c>
      <c r="C61" s="2">
        <v>0</v>
      </c>
      <c r="D61" s="2">
        <v>40698630</v>
      </c>
    </row>
    <row r="62" spans="1:4">
      <c r="A62">
        <v>209</v>
      </c>
      <c r="B62" t="s">
        <v>761</v>
      </c>
      <c r="C62" s="2">
        <v>0</v>
      </c>
      <c r="D62" s="2">
        <v>2918634.79</v>
      </c>
    </row>
    <row r="63" spans="1:4">
      <c r="A63">
        <v>210</v>
      </c>
      <c r="B63" t="s">
        <v>762</v>
      </c>
      <c r="C63" s="2">
        <v>0</v>
      </c>
      <c r="D63" s="2">
        <v>0</v>
      </c>
    </row>
    <row r="64" spans="1:4">
      <c r="A64">
        <v>211</v>
      </c>
      <c r="B64" t="s">
        <v>763</v>
      </c>
      <c r="C64" s="2">
        <v>0</v>
      </c>
      <c r="D64" s="2">
        <v>0</v>
      </c>
    </row>
    <row r="65" spans="1:4">
      <c r="A65">
        <v>212</v>
      </c>
      <c r="B65" t="s">
        <v>764</v>
      </c>
      <c r="C65" s="2">
        <v>0</v>
      </c>
      <c r="D65" s="2">
        <v>0</v>
      </c>
    </row>
    <row r="66" spans="1:4">
      <c r="A66">
        <v>213</v>
      </c>
      <c r="B66" t="s">
        <v>840</v>
      </c>
      <c r="C66" s="2">
        <v>0</v>
      </c>
      <c r="D66" s="2">
        <v>0</v>
      </c>
    </row>
    <row r="67" spans="1:4">
      <c r="A67">
        <v>214</v>
      </c>
      <c r="B67" t="s">
        <v>618</v>
      </c>
      <c r="C67" s="2">
        <v>0</v>
      </c>
      <c r="D67" s="2">
        <v>0</v>
      </c>
    </row>
    <row r="68" spans="1:4">
      <c r="A68">
        <v>218</v>
      </c>
      <c r="B68" t="s">
        <v>765</v>
      </c>
      <c r="C68" s="2">
        <v>0</v>
      </c>
      <c r="D68" s="2">
        <v>0</v>
      </c>
    </row>
    <row r="69" spans="1:4">
      <c r="A69">
        <v>219</v>
      </c>
      <c r="B69" t="s">
        <v>683</v>
      </c>
      <c r="C69" s="2">
        <v>0</v>
      </c>
      <c r="D69" s="2">
        <v>8164</v>
      </c>
    </row>
    <row r="70" spans="1:4">
      <c r="A70">
        <v>220</v>
      </c>
      <c r="B70" t="s">
        <v>684</v>
      </c>
      <c r="C70" s="2">
        <v>0</v>
      </c>
      <c r="D70" s="2">
        <v>1186467634.4200001</v>
      </c>
    </row>
    <row r="71" spans="1:4">
      <c r="A71">
        <v>221</v>
      </c>
      <c r="B71" t="s">
        <v>177</v>
      </c>
      <c r="C71" s="2">
        <v>0</v>
      </c>
      <c r="D71" s="2">
        <v>3631740479</v>
      </c>
    </row>
    <row r="72" spans="1:4">
      <c r="A72">
        <v>230</v>
      </c>
      <c r="B72" t="s">
        <v>766</v>
      </c>
      <c r="C72" s="2">
        <v>0</v>
      </c>
      <c r="D72" s="2">
        <v>140122446.25</v>
      </c>
    </row>
    <row r="73" spans="1:4">
      <c r="A73">
        <v>232</v>
      </c>
      <c r="B73" t="s">
        <v>767</v>
      </c>
      <c r="C73" s="2">
        <v>0</v>
      </c>
      <c r="D73" s="2">
        <v>8892376.7300000004</v>
      </c>
    </row>
    <row r="74" spans="1:4">
      <c r="A74">
        <v>233</v>
      </c>
      <c r="B74" t="s">
        <v>768</v>
      </c>
      <c r="C74" s="2">
        <v>0</v>
      </c>
      <c r="D74" s="2">
        <v>7970500</v>
      </c>
    </row>
    <row r="75" spans="1:4">
      <c r="A75">
        <v>234</v>
      </c>
      <c r="B75" t="s">
        <v>769</v>
      </c>
      <c r="C75" s="2">
        <v>0</v>
      </c>
      <c r="D75" s="2">
        <v>339213690</v>
      </c>
    </row>
    <row r="76" spans="1:4">
      <c r="A76">
        <v>235</v>
      </c>
      <c r="B76" t="s">
        <v>770</v>
      </c>
      <c r="C76" s="2">
        <v>0</v>
      </c>
      <c r="D76" s="2">
        <v>2258542.7400000002</v>
      </c>
    </row>
    <row r="77" spans="1:4">
      <c r="A77">
        <v>240</v>
      </c>
      <c r="B77" t="s">
        <v>241</v>
      </c>
      <c r="C77" s="2">
        <v>0</v>
      </c>
      <c r="D77" s="2">
        <v>1732742999.6999998</v>
      </c>
    </row>
    <row r="78" spans="1:4">
      <c r="A78">
        <v>241</v>
      </c>
      <c r="B78" t="s">
        <v>771</v>
      </c>
      <c r="C78" s="2">
        <v>2517275960.9099998</v>
      </c>
      <c r="D78" s="2">
        <v>0</v>
      </c>
    </row>
    <row r="79" spans="1:4">
      <c r="A79">
        <v>242</v>
      </c>
      <c r="B79" t="s">
        <v>242</v>
      </c>
      <c r="C79" s="2">
        <v>0</v>
      </c>
      <c r="D79" s="2">
        <v>1000000</v>
      </c>
    </row>
    <row r="80" spans="1:4">
      <c r="A80">
        <v>243</v>
      </c>
      <c r="B80" t="s">
        <v>772</v>
      </c>
      <c r="C80" s="2">
        <v>0</v>
      </c>
      <c r="D80" s="2">
        <v>0</v>
      </c>
    </row>
    <row r="81" spans="1:4">
      <c r="A81">
        <v>244</v>
      </c>
      <c r="B81" t="s">
        <v>773</v>
      </c>
      <c r="C81" s="2">
        <v>0</v>
      </c>
      <c r="D81" s="2">
        <v>0</v>
      </c>
    </row>
    <row r="82" spans="1:4">
      <c r="A82">
        <v>245</v>
      </c>
      <c r="B82" t="s">
        <v>774</v>
      </c>
      <c r="C82" s="2">
        <v>833124119</v>
      </c>
      <c r="D82" s="2">
        <v>0</v>
      </c>
    </row>
    <row r="83" spans="1:4">
      <c r="A83">
        <v>246</v>
      </c>
      <c r="B83" t="s">
        <v>775</v>
      </c>
      <c r="C83" s="2">
        <v>0</v>
      </c>
      <c r="D83" s="2">
        <v>0</v>
      </c>
    </row>
    <row r="84" spans="1:4">
      <c r="A84">
        <v>247</v>
      </c>
      <c r="B84" t="s">
        <v>776</v>
      </c>
      <c r="C84" s="2">
        <v>0</v>
      </c>
      <c r="D84" s="2">
        <v>53000000</v>
      </c>
    </row>
    <row r="85" spans="1:4">
      <c r="A85">
        <v>250</v>
      </c>
      <c r="B85" t="s">
        <v>590</v>
      </c>
      <c r="C85" s="2">
        <v>0</v>
      </c>
      <c r="D85" s="2">
        <v>0</v>
      </c>
    </row>
    <row r="86" spans="1:4">
      <c r="A86">
        <v>251</v>
      </c>
      <c r="B86" t="s">
        <v>777</v>
      </c>
      <c r="C86" s="2">
        <v>0</v>
      </c>
      <c r="D86" s="2">
        <v>103519868</v>
      </c>
    </row>
    <row r="87" spans="1:4">
      <c r="A87">
        <v>252</v>
      </c>
      <c r="B87" t="s">
        <v>778</v>
      </c>
      <c r="C87" s="2">
        <v>0</v>
      </c>
      <c r="D87" s="2">
        <v>0</v>
      </c>
    </row>
    <row r="88" spans="1:4">
      <c r="A88">
        <v>253</v>
      </c>
      <c r="B88" t="s">
        <v>779</v>
      </c>
      <c r="C88" s="2">
        <v>0</v>
      </c>
      <c r="D88" s="2">
        <v>21582109</v>
      </c>
    </row>
    <row r="89" spans="1:4">
      <c r="A89">
        <v>254</v>
      </c>
      <c r="B89" t="s">
        <v>780</v>
      </c>
      <c r="C89" s="2">
        <v>0</v>
      </c>
      <c r="D89" s="2">
        <v>0</v>
      </c>
    </row>
    <row r="90" spans="1:4">
      <c r="A90">
        <v>255</v>
      </c>
      <c r="B90" t="s">
        <v>613</v>
      </c>
      <c r="C90" s="2">
        <v>0</v>
      </c>
      <c r="D90" s="2">
        <v>0</v>
      </c>
    </row>
    <row r="91" spans="1:4">
      <c r="A91">
        <v>256</v>
      </c>
      <c r="B91" t="s">
        <v>781</v>
      </c>
      <c r="C91" s="2">
        <v>0</v>
      </c>
      <c r="D91" s="2">
        <v>7416778.2899999917</v>
      </c>
    </row>
    <row r="92" spans="1:4">
      <c r="A92">
        <v>257</v>
      </c>
      <c r="B92" t="s">
        <v>782</v>
      </c>
      <c r="C92" s="2">
        <v>0</v>
      </c>
      <c r="D92" s="2">
        <v>988393427</v>
      </c>
    </row>
    <row r="93" spans="1:4">
      <c r="A93">
        <v>258</v>
      </c>
      <c r="B93" t="s">
        <v>597</v>
      </c>
      <c r="C93" s="2">
        <v>0</v>
      </c>
      <c r="D93" s="2">
        <v>0</v>
      </c>
    </row>
    <row r="94" spans="1:4">
      <c r="A94">
        <v>259</v>
      </c>
      <c r="B94" t="s">
        <v>783</v>
      </c>
      <c r="C94" s="2">
        <v>0</v>
      </c>
      <c r="D94" s="2">
        <v>2100413200.0599999</v>
      </c>
    </row>
    <row r="95" spans="1:4">
      <c r="A95">
        <v>260</v>
      </c>
      <c r="B95" t="s">
        <v>614</v>
      </c>
      <c r="C95" s="2">
        <v>344356064.37000012</v>
      </c>
      <c r="D95" s="2">
        <v>0</v>
      </c>
    </row>
    <row r="96" spans="1:4">
      <c r="A96">
        <v>270</v>
      </c>
      <c r="B96" t="s">
        <v>784</v>
      </c>
      <c r="C96" s="2">
        <v>0</v>
      </c>
      <c r="D96" s="2">
        <v>5242312.6399999997</v>
      </c>
    </row>
    <row r="97" spans="1:4">
      <c r="A97">
        <v>271</v>
      </c>
      <c r="B97" t="s">
        <v>785</v>
      </c>
      <c r="C97" s="2">
        <v>0</v>
      </c>
      <c r="D97" s="2">
        <v>82258.240000000005</v>
      </c>
    </row>
    <row r="98" spans="1:4">
      <c r="A98">
        <v>272</v>
      </c>
      <c r="B98" t="s">
        <v>786</v>
      </c>
      <c r="C98" s="2">
        <v>0</v>
      </c>
      <c r="D98" s="2">
        <v>20942836.850000001</v>
      </c>
    </row>
    <row r="99" spans="1:4">
      <c r="A99">
        <v>273</v>
      </c>
      <c r="B99" t="s">
        <v>787</v>
      </c>
      <c r="C99" s="2">
        <v>0</v>
      </c>
      <c r="D99" s="2">
        <v>88080290.950000003</v>
      </c>
    </row>
    <row r="100" spans="1:4">
      <c r="A100">
        <v>274</v>
      </c>
      <c r="B100" t="s">
        <v>788</v>
      </c>
      <c r="C100" s="2">
        <v>0</v>
      </c>
      <c r="D100" s="2">
        <v>97661500.329999998</v>
      </c>
    </row>
    <row r="101" spans="1:4">
      <c r="A101">
        <v>275</v>
      </c>
      <c r="B101" t="s">
        <v>789</v>
      </c>
      <c r="C101" s="2">
        <v>0</v>
      </c>
      <c r="D101" s="2">
        <v>30712802.949999996</v>
      </c>
    </row>
    <row r="102" spans="1:4">
      <c r="A102">
        <v>276</v>
      </c>
      <c r="B102" t="s">
        <v>790</v>
      </c>
      <c r="C102" s="2">
        <v>0</v>
      </c>
      <c r="D102" s="2">
        <v>39525959.170000002</v>
      </c>
    </row>
    <row r="103" spans="1:4">
      <c r="A103">
        <v>277</v>
      </c>
      <c r="B103" t="s">
        <v>791</v>
      </c>
      <c r="C103" s="2">
        <v>0</v>
      </c>
      <c r="D103" s="2">
        <v>118612876.12</v>
      </c>
    </row>
    <row r="104" spans="1:4">
      <c r="A104">
        <v>278</v>
      </c>
      <c r="B104" t="s">
        <v>792</v>
      </c>
      <c r="C104" s="2">
        <v>0</v>
      </c>
      <c r="D104" s="2">
        <v>361636118.06</v>
      </c>
    </row>
    <row r="105" spans="1:4">
      <c r="A105">
        <v>280</v>
      </c>
      <c r="B105" t="s">
        <v>793</v>
      </c>
      <c r="C105" s="2">
        <v>0</v>
      </c>
      <c r="D105" s="2">
        <v>4287029.93</v>
      </c>
    </row>
    <row r="106" spans="1:4">
      <c r="A106">
        <v>281</v>
      </c>
      <c r="B106" t="s">
        <v>794</v>
      </c>
      <c r="C106" s="2">
        <v>0</v>
      </c>
      <c r="D106" s="2">
        <v>2414722.0000000009</v>
      </c>
    </row>
    <row r="107" spans="1:4">
      <c r="A107">
        <v>282</v>
      </c>
      <c r="B107" t="s">
        <v>795</v>
      </c>
      <c r="C107" s="2">
        <v>0</v>
      </c>
      <c r="D107" s="2">
        <v>116392423.83000004</v>
      </c>
    </row>
    <row r="108" spans="1:4">
      <c r="A108">
        <v>284</v>
      </c>
      <c r="B108" t="s">
        <v>796</v>
      </c>
      <c r="C108" s="2">
        <v>0</v>
      </c>
      <c r="D108" s="2">
        <v>1167288.6400000006</v>
      </c>
    </row>
    <row r="109" spans="1:4">
      <c r="A109">
        <v>285</v>
      </c>
      <c r="B109" t="s">
        <v>796</v>
      </c>
      <c r="C109" s="2">
        <v>141478</v>
      </c>
      <c r="D109" s="2">
        <v>0</v>
      </c>
    </row>
    <row r="110" spans="1:4">
      <c r="A110">
        <v>287</v>
      </c>
      <c r="B110" t="s">
        <v>797</v>
      </c>
      <c r="C110" s="2">
        <v>0</v>
      </c>
      <c r="D110" s="2">
        <v>744095.00000000186</v>
      </c>
    </row>
    <row r="111" spans="1:4">
      <c r="A111">
        <v>288</v>
      </c>
      <c r="B111" t="s">
        <v>278</v>
      </c>
      <c r="C111" s="2">
        <v>0</v>
      </c>
      <c r="D111" s="2">
        <v>0</v>
      </c>
    </row>
    <row r="112" spans="1:4">
      <c r="A112">
        <v>289</v>
      </c>
      <c r="B112" t="s">
        <v>711</v>
      </c>
      <c r="C112" s="2">
        <v>0</v>
      </c>
      <c r="D112" s="2">
        <v>77490584.25999999</v>
      </c>
    </row>
    <row r="113" spans="1:4">
      <c r="A113">
        <v>290</v>
      </c>
      <c r="B113" t="s">
        <v>798</v>
      </c>
      <c r="C113" s="2">
        <v>4461241</v>
      </c>
      <c r="D113" s="2">
        <v>0</v>
      </c>
    </row>
    <row r="114" spans="1:4">
      <c r="A114">
        <v>291</v>
      </c>
      <c r="B114" t="s">
        <v>799</v>
      </c>
      <c r="C114" s="2">
        <v>4058652.6700000018</v>
      </c>
      <c r="D114" s="2">
        <v>0</v>
      </c>
    </row>
    <row r="115" spans="1:4">
      <c r="A115">
        <v>299</v>
      </c>
      <c r="B115" t="s">
        <v>289</v>
      </c>
      <c r="C115" s="2">
        <v>0</v>
      </c>
      <c r="D115" s="2">
        <v>475559265.01999998</v>
      </c>
    </row>
    <row r="116" spans="1:4">
      <c r="A116">
        <v>301</v>
      </c>
      <c r="B116" t="s">
        <v>355</v>
      </c>
      <c r="C116" s="2">
        <v>0</v>
      </c>
      <c r="D116" s="2">
        <v>561562300</v>
      </c>
    </row>
    <row r="117" spans="1:4">
      <c r="A117">
        <v>302</v>
      </c>
      <c r="B117" t="s">
        <v>82</v>
      </c>
      <c r="C117" s="2">
        <v>0</v>
      </c>
      <c r="D117" s="2">
        <v>9641462153.7099991</v>
      </c>
    </row>
    <row r="118" spans="1:4">
      <c r="A118">
        <v>303</v>
      </c>
      <c r="B118" t="s">
        <v>800</v>
      </c>
      <c r="C118" s="2">
        <v>0</v>
      </c>
      <c r="D118" s="2">
        <v>92010240</v>
      </c>
    </row>
    <row r="119" spans="1:4">
      <c r="A119">
        <v>306</v>
      </c>
      <c r="B119" t="s">
        <v>723</v>
      </c>
      <c r="C119" s="2">
        <v>0</v>
      </c>
      <c r="D119" s="2">
        <v>20000000</v>
      </c>
    </row>
    <row r="120" spans="1:4">
      <c r="A120">
        <v>308</v>
      </c>
      <c r="B120" t="s">
        <v>83</v>
      </c>
      <c r="C120" s="2">
        <v>0</v>
      </c>
      <c r="D120" s="2">
        <v>0</v>
      </c>
    </row>
    <row r="121" spans="1:4">
      <c r="A121">
        <v>309</v>
      </c>
      <c r="B121" t="s">
        <v>433</v>
      </c>
      <c r="C121" s="2">
        <v>249784838.00000012</v>
      </c>
      <c r="D121" s="2">
        <v>0</v>
      </c>
    </row>
    <row r="122" spans="1:4">
      <c r="A122">
        <v>312</v>
      </c>
      <c r="B122" t="s">
        <v>841</v>
      </c>
      <c r="C122" s="2">
        <v>0</v>
      </c>
      <c r="D122" s="2">
        <v>0</v>
      </c>
    </row>
    <row r="123" spans="1:4">
      <c r="A123">
        <v>315</v>
      </c>
      <c r="B123" t="s">
        <v>801</v>
      </c>
      <c r="C123" s="2">
        <v>0</v>
      </c>
      <c r="D123" s="2">
        <v>2833503.8</v>
      </c>
    </row>
    <row r="124" spans="1:4">
      <c r="A124">
        <v>372</v>
      </c>
      <c r="B124" t="s">
        <v>842</v>
      </c>
      <c r="C124" s="2">
        <v>0</v>
      </c>
      <c r="D124" s="2">
        <v>0</v>
      </c>
    </row>
    <row r="125" spans="1:4">
      <c r="A125">
        <v>373</v>
      </c>
      <c r="B125" t="s">
        <v>843</v>
      </c>
      <c r="C125" s="2">
        <v>0</v>
      </c>
      <c r="D125" s="2">
        <v>0</v>
      </c>
    </row>
    <row r="126" spans="1:4">
      <c r="A126">
        <v>374</v>
      </c>
      <c r="B126" t="s">
        <v>802</v>
      </c>
      <c r="C126" s="2">
        <v>0</v>
      </c>
      <c r="D126" s="2">
        <v>0</v>
      </c>
    </row>
    <row r="127" spans="1:4">
      <c r="A127">
        <v>375</v>
      </c>
      <c r="B127" t="s">
        <v>803</v>
      </c>
      <c r="C127" s="2">
        <v>0</v>
      </c>
      <c r="D127" s="2">
        <v>0</v>
      </c>
    </row>
    <row r="128" spans="1:4">
      <c r="A128">
        <v>376</v>
      </c>
      <c r="B128" t="s">
        <v>844</v>
      </c>
      <c r="C128" s="2">
        <v>0</v>
      </c>
      <c r="D128" s="2">
        <v>0</v>
      </c>
    </row>
    <row r="129" spans="1:4">
      <c r="A129">
        <v>378</v>
      </c>
      <c r="B129" t="s">
        <v>804</v>
      </c>
      <c r="C129" s="2">
        <v>0</v>
      </c>
      <c r="D129" s="2">
        <v>0</v>
      </c>
    </row>
    <row r="130" spans="1:4">
      <c r="A130">
        <v>401</v>
      </c>
      <c r="B130" t="s">
        <v>434</v>
      </c>
      <c r="C130" s="2">
        <v>0</v>
      </c>
      <c r="D130" s="2">
        <v>66596405.5</v>
      </c>
    </row>
    <row r="131" spans="1:4">
      <c r="A131">
        <v>402</v>
      </c>
      <c r="B131" t="s">
        <v>435</v>
      </c>
      <c r="C131" s="2">
        <v>0</v>
      </c>
      <c r="D131" s="2">
        <v>59350526.5</v>
      </c>
    </row>
    <row r="132" spans="1:4">
      <c r="A132">
        <v>403</v>
      </c>
      <c r="B132" t="s">
        <v>436</v>
      </c>
      <c r="C132" s="2">
        <v>0</v>
      </c>
      <c r="D132" s="2">
        <v>53210697</v>
      </c>
    </row>
    <row r="133" spans="1:4">
      <c r="A133">
        <v>404</v>
      </c>
      <c r="B133" t="s">
        <v>133</v>
      </c>
      <c r="C133" s="2">
        <v>0</v>
      </c>
      <c r="D133" s="2">
        <v>25421331</v>
      </c>
    </row>
    <row r="134" spans="1:4">
      <c r="A134">
        <v>405</v>
      </c>
      <c r="B134" t="s">
        <v>805</v>
      </c>
      <c r="C134" s="2">
        <v>0</v>
      </c>
      <c r="D134" s="2">
        <v>3672935865</v>
      </c>
    </row>
    <row r="135" spans="1:4">
      <c r="A135">
        <v>406</v>
      </c>
      <c r="B135" t="s">
        <v>806</v>
      </c>
      <c r="C135" s="2">
        <v>0</v>
      </c>
      <c r="D135" s="2">
        <v>1144514369.23</v>
      </c>
    </row>
    <row r="136" spans="1:4">
      <c r="A136">
        <v>407</v>
      </c>
      <c r="B136" t="s">
        <v>807</v>
      </c>
      <c r="C136" s="2">
        <v>11191544.25</v>
      </c>
      <c r="D136" s="2">
        <v>0</v>
      </c>
    </row>
    <row r="137" spans="1:4">
      <c r="A137">
        <v>408</v>
      </c>
      <c r="B137" t="s">
        <v>808</v>
      </c>
      <c r="C137" s="2">
        <v>0</v>
      </c>
      <c r="D137" s="2">
        <v>750854387.52999997</v>
      </c>
    </row>
    <row r="138" spans="1:4">
      <c r="A138">
        <v>409</v>
      </c>
      <c r="B138" t="s">
        <v>809</v>
      </c>
      <c r="C138" s="2">
        <v>0</v>
      </c>
      <c r="D138" s="2">
        <v>779644354.64999998</v>
      </c>
    </row>
    <row r="139" spans="1:4">
      <c r="A139">
        <v>410</v>
      </c>
      <c r="B139" t="s">
        <v>134</v>
      </c>
      <c r="C139" s="2">
        <v>0</v>
      </c>
      <c r="D139" s="2">
        <v>2102910</v>
      </c>
    </row>
    <row r="140" spans="1:4">
      <c r="A140">
        <v>412</v>
      </c>
      <c r="B140" t="s">
        <v>135</v>
      </c>
      <c r="C140" s="2">
        <v>0</v>
      </c>
      <c r="D140" s="2">
        <v>1121996051.1700001</v>
      </c>
    </row>
    <row r="141" spans="1:4">
      <c r="A141">
        <v>414</v>
      </c>
      <c r="B141" t="s">
        <v>136</v>
      </c>
      <c r="C141" s="2">
        <v>0</v>
      </c>
      <c r="D141" s="2">
        <v>89978</v>
      </c>
    </row>
    <row r="142" spans="1:4">
      <c r="A142">
        <v>417</v>
      </c>
      <c r="B142" t="s">
        <v>612</v>
      </c>
      <c r="C142" s="2">
        <v>0</v>
      </c>
      <c r="D142" s="2">
        <v>59325171.560000002</v>
      </c>
    </row>
    <row r="143" spans="1:4">
      <c r="A143">
        <v>418</v>
      </c>
      <c r="B143" t="s">
        <v>137</v>
      </c>
      <c r="C143" s="2">
        <v>0</v>
      </c>
      <c r="D143" s="2">
        <v>86210426.180000007</v>
      </c>
    </row>
    <row r="144" spans="1:4">
      <c r="A144">
        <v>419</v>
      </c>
      <c r="B144" t="s">
        <v>810</v>
      </c>
      <c r="C144" s="2">
        <v>0</v>
      </c>
      <c r="D144" s="2">
        <v>739690.4</v>
      </c>
    </row>
    <row r="145" spans="1:4">
      <c r="A145">
        <v>421</v>
      </c>
      <c r="B145" t="s">
        <v>811</v>
      </c>
      <c r="C145" s="2">
        <v>0</v>
      </c>
      <c r="D145" s="2">
        <v>1116957</v>
      </c>
    </row>
    <row r="146" spans="1:4">
      <c r="A146">
        <v>425</v>
      </c>
      <c r="B146" t="s">
        <v>812</v>
      </c>
      <c r="C146" s="2">
        <v>0</v>
      </c>
      <c r="D146" s="2">
        <v>5710</v>
      </c>
    </row>
    <row r="147" spans="1:4">
      <c r="A147">
        <v>429</v>
      </c>
      <c r="B147" t="s">
        <v>486</v>
      </c>
      <c r="C147" s="2">
        <v>0</v>
      </c>
      <c r="D147" s="2">
        <v>649181</v>
      </c>
    </row>
    <row r="148" spans="1:4">
      <c r="A148">
        <v>450</v>
      </c>
      <c r="B148" t="s">
        <v>159</v>
      </c>
      <c r="C148" s="2">
        <v>152027525</v>
      </c>
      <c r="D148" s="2">
        <v>0</v>
      </c>
    </row>
    <row r="149" spans="1:4">
      <c r="A149">
        <v>451</v>
      </c>
      <c r="B149" t="s">
        <v>813</v>
      </c>
      <c r="C149" s="2">
        <v>0</v>
      </c>
      <c r="D149" s="2">
        <v>307995172</v>
      </c>
    </row>
    <row r="150" spans="1:4">
      <c r="A150">
        <v>455</v>
      </c>
      <c r="B150" t="s">
        <v>160</v>
      </c>
      <c r="C150" s="2">
        <v>0</v>
      </c>
      <c r="D150" s="2">
        <v>38453643.219999999</v>
      </c>
    </row>
    <row r="151" spans="1:4">
      <c r="A151">
        <v>456</v>
      </c>
      <c r="B151" t="s">
        <v>814</v>
      </c>
      <c r="C151" s="2">
        <v>0</v>
      </c>
      <c r="D151" s="2">
        <v>21332717</v>
      </c>
    </row>
    <row r="152" spans="1:4">
      <c r="A152">
        <v>600</v>
      </c>
      <c r="B152" t="s">
        <v>161</v>
      </c>
      <c r="C152" s="2">
        <v>1934517787.1700001</v>
      </c>
      <c r="D152" s="2">
        <v>0</v>
      </c>
    </row>
    <row r="153" spans="1:4">
      <c r="A153">
        <v>601</v>
      </c>
      <c r="B153" t="s">
        <v>162</v>
      </c>
      <c r="C153" s="2">
        <v>0</v>
      </c>
      <c r="D153" s="2">
        <v>0</v>
      </c>
    </row>
    <row r="154" spans="1:4">
      <c r="A154">
        <v>602</v>
      </c>
      <c r="B154" t="s">
        <v>186</v>
      </c>
      <c r="C154" s="2">
        <v>11171617.789999999</v>
      </c>
      <c r="D154" s="2">
        <v>0</v>
      </c>
    </row>
    <row r="155" spans="1:4">
      <c r="A155">
        <v>607</v>
      </c>
      <c r="B155" t="s">
        <v>187</v>
      </c>
      <c r="C155" s="2">
        <v>3106406</v>
      </c>
      <c r="D155" s="2">
        <v>0</v>
      </c>
    </row>
    <row r="156" spans="1:4">
      <c r="A156">
        <v>608</v>
      </c>
      <c r="B156" t="s">
        <v>188</v>
      </c>
      <c r="C156" s="2">
        <v>388309.01</v>
      </c>
      <c r="D156" s="2">
        <v>0</v>
      </c>
    </row>
    <row r="157" spans="1:4">
      <c r="A157">
        <v>610</v>
      </c>
      <c r="B157" t="s">
        <v>216</v>
      </c>
      <c r="C157" s="2">
        <v>568772205.96000004</v>
      </c>
      <c r="D157" s="2">
        <v>0</v>
      </c>
    </row>
    <row r="158" spans="1:4">
      <c r="A158">
        <v>611</v>
      </c>
      <c r="B158" t="s">
        <v>189</v>
      </c>
      <c r="C158" s="2">
        <v>166403.69</v>
      </c>
      <c r="D158" s="2">
        <v>0</v>
      </c>
    </row>
    <row r="159" spans="1:4">
      <c r="A159">
        <v>614</v>
      </c>
      <c r="B159" t="s">
        <v>815</v>
      </c>
      <c r="C159" s="2">
        <v>8267.5500000000011</v>
      </c>
      <c r="D159" s="2">
        <v>0</v>
      </c>
    </row>
    <row r="160" spans="1:4">
      <c r="A160">
        <v>620</v>
      </c>
      <c r="B160" t="s">
        <v>564</v>
      </c>
      <c r="C160" s="2">
        <v>2323833.2400000002</v>
      </c>
      <c r="D160" s="2">
        <v>0</v>
      </c>
    </row>
    <row r="161" spans="1:4">
      <c r="A161">
        <v>621</v>
      </c>
      <c r="B161" t="s">
        <v>845</v>
      </c>
      <c r="C161" s="2">
        <v>11470</v>
      </c>
      <c r="D161" s="2">
        <v>0</v>
      </c>
    </row>
    <row r="162" spans="1:4">
      <c r="A162">
        <v>622</v>
      </c>
      <c r="B162" t="s">
        <v>565</v>
      </c>
      <c r="C162" s="2">
        <v>48090.32</v>
      </c>
      <c r="D162" s="2">
        <v>0</v>
      </c>
    </row>
    <row r="163" spans="1:4">
      <c r="A163">
        <v>630</v>
      </c>
      <c r="B163" t="s">
        <v>567</v>
      </c>
      <c r="C163" s="2">
        <v>363961731.65000004</v>
      </c>
      <c r="D163" s="2">
        <v>0</v>
      </c>
    </row>
    <row r="164" spans="1:4">
      <c r="A164">
        <v>640</v>
      </c>
      <c r="B164" t="s">
        <v>816</v>
      </c>
      <c r="C164" s="2">
        <v>2394389.6</v>
      </c>
      <c r="D164" s="2">
        <v>0</v>
      </c>
    </row>
    <row r="165" spans="1:4">
      <c r="A165">
        <v>641</v>
      </c>
      <c r="B165" t="s">
        <v>817</v>
      </c>
      <c r="C165" s="2">
        <v>0</v>
      </c>
      <c r="D165" s="2">
        <v>503230.81000000006</v>
      </c>
    </row>
    <row r="166" spans="1:4">
      <c r="A166">
        <v>642</v>
      </c>
      <c r="B166" t="s">
        <v>818</v>
      </c>
      <c r="C166" s="2">
        <v>5580329.71</v>
      </c>
      <c r="D166" s="2">
        <v>0</v>
      </c>
    </row>
    <row r="167" spans="1:4">
      <c r="A167">
        <v>643</v>
      </c>
      <c r="B167" t="s">
        <v>142</v>
      </c>
      <c r="C167" s="2">
        <v>3891760.96</v>
      </c>
      <c r="D167" s="2">
        <v>0</v>
      </c>
    </row>
    <row r="168" spans="1:4">
      <c r="A168">
        <v>644</v>
      </c>
      <c r="B168" t="s">
        <v>559</v>
      </c>
      <c r="C168" s="2">
        <v>331405</v>
      </c>
      <c r="D168" s="2">
        <v>0</v>
      </c>
    </row>
    <row r="169" spans="1:4">
      <c r="A169">
        <v>647</v>
      </c>
      <c r="B169" t="s">
        <v>846</v>
      </c>
      <c r="C169" s="2">
        <v>83.7</v>
      </c>
      <c r="D169" s="2">
        <v>0</v>
      </c>
    </row>
    <row r="170" spans="1:4">
      <c r="A170">
        <v>650</v>
      </c>
      <c r="B170" t="s">
        <v>144</v>
      </c>
      <c r="C170" s="2">
        <v>150810</v>
      </c>
      <c r="D170" s="2">
        <v>0</v>
      </c>
    </row>
    <row r="171" spans="1:4">
      <c r="A171">
        <v>653</v>
      </c>
      <c r="B171" t="s">
        <v>147</v>
      </c>
      <c r="C171" s="2">
        <v>0</v>
      </c>
      <c r="D171" s="2">
        <v>500</v>
      </c>
    </row>
    <row r="172" spans="1:4">
      <c r="A172">
        <v>654</v>
      </c>
      <c r="B172" t="s">
        <v>148</v>
      </c>
      <c r="C172" s="2">
        <v>2442893.65</v>
      </c>
      <c r="D172" s="2">
        <v>0</v>
      </c>
    </row>
    <row r="173" spans="1:4">
      <c r="A173">
        <v>655</v>
      </c>
      <c r="B173" t="s">
        <v>149</v>
      </c>
      <c r="C173" s="2">
        <v>8597</v>
      </c>
      <c r="D173" s="2">
        <v>0</v>
      </c>
    </row>
    <row r="174" spans="1:4">
      <c r="A174">
        <v>657</v>
      </c>
      <c r="B174" t="s">
        <v>151</v>
      </c>
      <c r="C174" s="2">
        <v>1298172</v>
      </c>
      <c r="D174" s="2">
        <v>0</v>
      </c>
    </row>
    <row r="175" spans="1:4">
      <c r="A175">
        <v>658</v>
      </c>
      <c r="B175" t="s">
        <v>819</v>
      </c>
      <c r="C175" s="2">
        <v>11533146.220000003</v>
      </c>
      <c r="D175" s="2">
        <v>0</v>
      </c>
    </row>
    <row r="176" spans="1:4">
      <c r="A176">
        <v>660</v>
      </c>
      <c r="B176" t="s">
        <v>606</v>
      </c>
      <c r="C176" s="2">
        <v>32550925.740000002</v>
      </c>
      <c r="D176" s="2">
        <v>0</v>
      </c>
    </row>
    <row r="177" spans="1:4">
      <c r="A177">
        <v>661</v>
      </c>
      <c r="B177" t="s">
        <v>607</v>
      </c>
      <c r="C177" s="2">
        <v>464916</v>
      </c>
      <c r="D177" s="2">
        <v>0</v>
      </c>
    </row>
    <row r="178" spans="1:4">
      <c r="A178">
        <v>662</v>
      </c>
      <c r="B178" t="s">
        <v>608</v>
      </c>
      <c r="C178" s="2">
        <v>50622735.219999999</v>
      </c>
      <c r="D178" s="2">
        <v>0</v>
      </c>
    </row>
    <row r="179" spans="1:4">
      <c r="A179">
        <v>665</v>
      </c>
      <c r="B179" t="s">
        <v>254</v>
      </c>
      <c r="C179" s="2">
        <v>46617739.290000007</v>
      </c>
      <c r="D179" s="2">
        <v>0</v>
      </c>
    </row>
    <row r="180" spans="1:4">
      <c r="A180">
        <v>666</v>
      </c>
      <c r="B180" t="s">
        <v>255</v>
      </c>
      <c r="C180" s="2">
        <v>2565114</v>
      </c>
      <c r="D180" s="2">
        <v>0</v>
      </c>
    </row>
    <row r="181" spans="1:4">
      <c r="A181">
        <v>668</v>
      </c>
      <c r="B181" t="s">
        <v>256</v>
      </c>
      <c r="C181" s="2">
        <v>19329931.960000001</v>
      </c>
      <c r="D181" s="2">
        <v>0</v>
      </c>
    </row>
    <row r="182" spans="1:4">
      <c r="A182">
        <v>670</v>
      </c>
      <c r="B182" t="s">
        <v>835</v>
      </c>
      <c r="C182" s="2">
        <v>25</v>
      </c>
      <c r="D182" s="2">
        <v>0</v>
      </c>
    </row>
    <row r="183" spans="1:4">
      <c r="A183">
        <v>671</v>
      </c>
      <c r="B183" t="s">
        <v>820</v>
      </c>
      <c r="C183" s="2">
        <v>8566822.7799999993</v>
      </c>
      <c r="D183" s="2">
        <v>0</v>
      </c>
    </row>
    <row r="184" spans="1:4">
      <c r="A184">
        <v>672</v>
      </c>
      <c r="B184" t="s">
        <v>821</v>
      </c>
      <c r="C184" s="2">
        <v>255457</v>
      </c>
      <c r="D184" s="2">
        <v>0</v>
      </c>
    </row>
    <row r="185" spans="1:4">
      <c r="A185">
        <v>673</v>
      </c>
      <c r="B185" t="s">
        <v>822</v>
      </c>
      <c r="C185" s="2">
        <v>16278044.870000005</v>
      </c>
      <c r="D185" s="2">
        <v>0</v>
      </c>
    </row>
    <row r="186" spans="1:4">
      <c r="A186">
        <v>677</v>
      </c>
      <c r="B186" t="s">
        <v>823</v>
      </c>
      <c r="C186" s="2">
        <v>101784</v>
      </c>
      <c r="D186" s="2">
        <v>0</v>
      </c>
    </row>
    <row r="187" spans="1:4">
      <c r="A187">
        <v>681</v>
      </c>
      <c r="B187" t="s">
        <v>580</v>
      </c>
      <c r="C187" s="2">
        <v>121923476.77000001</v>
      </c>
      <c r="D187" s="2">
        <v>0</v>
      </c>
    </row>
    <row r="188" spans="1:4">
      <c r="A188">
        <v>682</v>
      </c>
      <c r="B188" t="s">
        <v>152</v>
      </c>
      <c r="C188" s="2">
        <v>341572508.12</v>
      </c>
      <c r="D188" s="2">
        <v>0</v>
      </c>
    </row>
    <row r="189" spans="1:4">
      <c r="A189">
        <v>687</v>
      </c>
      <c r="B189" t="s">
        <v>415</v>
      </c>
      <c r="C189" s="2">
        <v>27401222.799999997</v>
      </c>
      <c r="D189" s="2">
        <v>0</v>
      </c>
    </row>
    <row r="190" spans="1:4">
      <c r="A190">
        <v>689</v>
      </c>
      <c r="B190" t="s">
        <v>416</v>
      </c>
      <c r="C190" s="2">
        <v>0</v>
      </c>
      <c r="D190" s="2">
        <v>397000</v>
      </c>
    </row>
    <row r="191" spans="1:4">
      <c r="A191">
        <v>690</v>
      </c>
      <c r="B191" t="s">
        <v>824</v>
      </c>
      <c r="C191" s="2">
        <v>17375063</v>
      </c>
      <c r="D191" s="2">
        <v>0</v>
      </c>
    </row>
    <row r="192" spans="1:4">
      <c r="A192">
        <v>691</v>
      </c>
      <c r="B192" t="s">
        <v>417</v>
      </c>
      <c r="C192" s="2">
        <v>29750976</v>
      </c>
      <c r="D192" s="2">
        <v>0</v>
      </c>
    </row>
    <row r="193" spans="1:4">
      <c r="A193">
        <v>692</v>
      </c>
      <c r="B193" t="s">
        <v>418</v>
      </c>
      <c r="C193" s="2">
        <v>1204590.3999999999</v>
      </c>
      <c r="D193" s="2">
        <v>0</v>
      </c>
    </row>
    <row r="194" spans="1:4">
      <c r="A194">
        <v>693</v>
      </c>
      <c r="B194" t="s">
        <v>825</v>
      </c>
      <c r="C194" s="2">
        <v>6020445.9100000001</v>
      </c>
      <c r="D194" s="2">
        <v>0</v>
      </c>
    </row>
    <row r="195" spans="1:4">
      <c r="A195">
        <v>698</v>
      </c>
      <c r="B195" t="s">
        <v>69</v>
      </c>
      <c r="C195" s="2">
        <v>1516057.9</v>
      </c>
      <c r="D195" s="2">
        <v>0</v>
      </c>
    </row>
    <row r="196" spans="1:4">
      <c r="A196">
        <v>700</v>
      </c>
      <c r="B196" t="s">
        <v>161</v>
      </c>
      <c r="C196" s="2">
        <v>0</v>
      </c>
      <c r="D196" s="2">
        <v>2026104433.3700004</v>
      </c>
    </row>
    <row r="197" spans="1:4">
      <c r="A197">
        <v>701</v>
      </c>
      <c r="B197" t="s">
        <v>162</v>
      </c>
      <c r="C197" s="2">
        <v>6517840</v>
      </c>
      <c r="D197" s="2">
        <v>0</v>
      </c>
    </row>
    <row r="198" spans="1:4">
      <c r="A198">
        <v>702</v>
      </c>
      <c r="B198" t="s">
        <v>186</v>
      </c>
      <c r="C198" s="2">
        <v>2464825608.3400002</v>
      </c>
      <c r="D198" s="2">
        <v>0</v>
      </c>
    </row>
    <row r="199" spans="1:4">
      <c r="A199">
        <v>703</v>
      </c>
      <c r="B199" t="s">
        <v>826</v>
      </c>
      <c r="C199" s="2">
        <v>473586</v>
      </c>
      <c r="D199" s="2">
        <v>0</v>
      </c>
    </row>
    <row r="200" spans="1:4">
      <c r="A200">
        <v>704</v>
      </c>
      <c r="B200" t="s">
        <v>827</v>
      </c>
      <c r="C200" s="2">
        <v>207533055</v>
      </c>
      <c r="D200" s="2">
        <v>0</v>
      </c>
    </row>
    <row r="201" spans="1:4">
      <c r="A201">
        <v>705</v>
      </c>
      <c r="B201" t="s">
        <v>215</v>
      </c>
      <c r="C201" s="2">
        <v>31102378.109999999</v>
      </c>
      <c r="D201" s="2">
        <v>0</v>
      </c>
    </row>
    <row r="202" spans="1:4">
      <c r="A202">
        <v>706</v>
      </c>
      <c r="B202" t="s">
        <v>828</v>
      </c>
      <c r="C202" s="2">
        <v>1300488</v>
      </c>
      <c r="D202" s="2">
        <v>0</v>
      </c>
    </row>
    <row r="203" spans="1:4">
      <c r="A203">
        <v>707</v>
      </c>
      <c r="B203" t="s">
        <v>829</v>
      </c>
      <c r="C203" s="2">
        <v>40536564.280000001</v>
      </c>
      <c r="D203" s="2">
        <v>0</v>
      </c>
    </row>
    <row r="204" spans="1:4">
      <c r="A204">
        <v>708</v>
      </c>
      <c r="B204" t="s">
        <v>188</v>
      </c>
      <c r="C204" s="2">
        <v>33550.400000000001</v>
      </c>
      <c r="D204" s="2">
        <v>0</v>
      </c>
    </row>
    <row r="205" spans="1:4">
      <c r="A205">
        <v>709</v>
      </c>
      <c r="B205" t="s">
        <v>830</v>
      </c>
      <c r="C205" s="2">
        <v>0</v>
      </c>
      <c r="D205" s="2">
        <v>6657745</v>
      </c>
    </row>
    <row r="206" spans="1:4">
      <c r="A206">
        <v>710</v>
      </c>
      <c r="B206" t="s">
        <v>216</v>
      </c>
      <c r="C206" s="2">
        <v>0</v>
      </c>
      <c r="D206" s="2">
        <v>494994632.34999996</v>
      </c>
    </row>
    <row r="207" spans="1:4">
      <c r="A207">
        <v>712</v>
      </c>
      <c r="B207" t="s">
        <v>190</v>
      </c>
      <c r="C207" s="2">
        <v>3459122.37</v>
      </c>
      <c r="D207" s="2">
        <v>0</v>
      </c>
    </row>
    <row r="208" spans="1:4">
      <c r="A208">
        <v>713</v>
      </c>
      <c r="B208" t="s">
        <v>831</v>
      </c>
      <c r="C208" s="2">
        <v>991153.21000000008</v>
      </c>
      <c r="D208" s="2">
        <v>0</v>
      </c>
    </row>
    <row r="209" spans="1:4">
      <c r="A209">
        <v>714</v>
      </c>
      <c r="B209" t="s">
        <v>832</v>
      </c>
      <c r="C209" s="2">
        <v>95884840.450000018</v>
      </c>
      <c r="D209" s="2">
        <v>0</v>
      </c>
    </row>
    <row r="210" spans="1:4">
      <c r="A210">
        <v>715</v>
      </c>
      <c r="B210" t="s">
        <v>561</v>
      </c>
      <c r="C210" s="2">
        <v>87661168.099999994</v>
      </c>
      <c r="D210" s="2">
        <v>0</v>
      </c>
    </row>
    <row r="211" spans="1:4">
      <c r="A211">
        <v>716</v>
      </c>
      <c r="B211" t="s">
        <v>562</v>
      </c>
      <c r="C211" s="2">
        <v>37171507.5</v>
      </c>
      <c r="D211" s="2">
        <v>0</v>
      </c>
    </row>
    <row r="212" spans="1:4">
      <c r="A212">
        <v>718</v>
      </c>
      <c r="B212" t="s">
        <v>833</v>
      </c>
      <c r="C212" s="2">
        <v>0</v>
      </c>
      <c r="D212" s="2">
        <v>228067.18999999762</v>
      </c>
    </row>
    <row r="213" spans="1:4">
      <c r="A213">
        <v>719</v>
      </c>
      <c r="B213" t="s">
        <v>563</v>
      </c>
      <c r="C213" s="2">
        <v>27357665</v>
      </c>
      <c r="D213" s="2">
        <v>0</v>
      </c>
    </row>
    <row r="214" spans="1:4">
      <c r="A214">
        <v>720</v>
      </c>
      <c r="B214" t="s">
        <v>564</v>
      </c>
      <c r="C214" s="2">
        <v>23745286.640000001</v>
      </c>
      <c r="D214" s="2">
        <v>0</v>
      </c>
    </row>
    <row r="215" spans="1:4">
      <c r="A215">
        <v>722</v>
      </c>
      <c r="B215" t="s">
        <v>834</v>
      </c>
      <c r="C215" s="2">
        <v>2836770.25</v>
      </c>
      <c r="D215" s="2">
        <v>0</v>
      </c>
    </row>
    <row r="216" spans="1:4">
      <c r="A216">
        <v>723</v>
      </c>
      <c r="B216" t="s">
        <v>847</v>
      </c>
      <c r="C216" s="2">
        <v>110000</v>
      </c>
      <c r="D216" s="2">
        <v>0</v>
      </c>
    </row>
    <row r="217" spans="1:4">
      <c r="A217">
        <v>729</v>
      </c>
      <c r="B217" t="s">
        <v>566</v>
      </c>
      <c r="C217" s="2">
        <v>108239</v>
      </c>
      <c r="D217" s="2">
        <v>0</v>
      </c>
    </row>
    <row r="218" spans="1:4">
      <c r="A218">
        <v>730</v>
      </c>
      <c r="B218" t="s">
        <v>567</v>
      </c>
      <c r="C218" s="2">
        <v>299198395</v>
      </c>
      <c r="D218" s="2">
        <v>0</v>
      </c>
    </row>
    <row r="219" spans="1:4">
      <c r="A219">
        <v>740</v>
      </c>
      <c r="B219" t="s">
        <v>816</v>
      </c>
      <c r="C219" s="2">
        <v>4392265.59</v>
      </c>
      <c r="D219" s="2">
        <v>0</v>
      </c>
    </row>
    <row r="220" spans="1:4">
      <c r="A220">
        <v>741</v>
      </c>
      <c r="B220" t="s">
        <v>140</v>
      </c>
      <c r="C220" s="2">
        <v>52174251.390000001</v>
      </c>
      <c r="D220" s="2">
        <v>0</v>
      </c>
    </row>
    <row r="221" spans="1:4">
      <c r="A221">
        <v>742</v>
      </c>
      <c r="B221" t="s">
        <v>141</v>
      </c>
      <c r="C221" s="2">
        <v>111740231.09999999</v>
      </c>
      <c r="D221" s="2">
        <v>0</v>
      </c>
    </row>
    <row r="222" spans="1:4">
      <c r="A222">
        <v>743</v>
      </c>
      <c r="B222" t="s">
        <v>142</v>
      </c>
      <c r="C222" s="2">
        <v>708018.39</v>
      </c>
      <c r="D222" s="2">
        <v>0</v>
      </c>
    </row>
    <row r="223" spans="1:4">
      <c r="A223">
        <v>744</v>
      </c>
      <c r="B223" t="s">
        <v>559</v>
      </c>
      <c r="C223" s="2">
        <v>1701676</v>
      </c>
      <c r="D223" s="2">
        <v>0</v>
      </c>
    </row>
    <row r="224" spans="1:4">
      <c r="A224">
        <v>745</v>
      </c>
      <c r="B224" t="s">
        <v>289</v>
      </c>
      <c r="C224" s="2">
        <v>55018690.829999998</v>
      </c>
      <c r="D224" s="2">
        <v>0</v>
      </c>
    </row>
    <row r="225" spans="1:4">
      <c r="A225">
        <v>746</v>
      </c>
      <c r="B225" t="s">
        <v>143</v>
      </c>
      <c r="C225" s="2">
        <v>3437616.07</v>
      </c>
      <c r="D225" s="2">
        <v>0</v>
      </c>
    </row>
    <row r="226" spans="1:4">
      <c r="A226">
        <v>747</v>
      </c>
      <c r="B226" t="s">
        <v>208</v>
      </c>
      <c r="C226" s="2">
        <v>13869223</v>
      </c>
      <c r="D226" s="2">
        <v>0</v>
      </c>
    </row>
    <row r="227" spans="1:4">
      <c r="A227">
        <v>748</v>
      </c>
      <c r="B227" t="s">
        <v>39</v>
      </c>
      <c r="C227" s="2">
        <v>78843972.049999997</v>
      </c>
      <c r="D227" s="2">
        <v>0</v>
      </c>
    </row>
    <row r="228" spans="1:4">
      <c r="A228">
        <v>749</v>
      </c>
      <c r="B228" t="s">
        <v>848</v>
      </c>
      <c r="C228" s="2">
        <v>1021305.98</v>
      </c>
      <c r="D228" s="2">
        <v>0</v>
      </c>
    </row>
    <row r="229" spans="1:4">
      <c r="A229">
        <v>750</v>
      </c>
      <c r="B229" t="s">
        <v>144</v>
      </c>
      <c r="C229" s="2">
        <v>7152036.3000000007</v>
      </c>
      <c r="D229" s="2">
        <v>0</v>
      </c>
    </row>
    <row r="230" spans="1:4">
      <c r="A230">
        <v>751</v>
      </c>
      <c r="B230" t="s">
        <v>145</v>
      </c>
      <c r="C230" s="2">
        <v>112070</v>
      </c>
      <c r="D230" s="2">
        <v>0</v>
      </c>
    </row>
    <row r="231" spans="1:4">
      <c r="A231">
        <v>752</v>
      </c>
      <c r="B231" t="s">
        <v>146</v>
      </c>
      <c r="C231" s="2">
        <v>5415805</v>
      </c>
      <c r="D231" s="2">
        <v>0</v>
      </c>
    </row>
    <row r="232" spans="1:4">
      <c r="A232">
        <v>753</v>
      </c>
      <c r="B232" t="s">
        <v>147</v>
      </c>
      <c r="C232" s="2">
        <v>4876253.46</v>
      </c>
      <c r="D232" s="2">
        <v>0</v>
      </c>
    </row>
    <row r="233" spans="1:4">
      <c r="A233">
        <v>754</v>
      </c>
      <c r="B233" t="s">
        <v>148</v>
      </c>
      <c r="C233" s="2">
        <v>10291471.039999999</v>
      </c>
      <c r="D233" s="2">
        <v>0</v>
      </c>
    </row>
    <row r="234" spans="1:4">
      <c r="A234">
        <v>755</v>
      </c>
      <c r="B234" t="s">
        <v>149</v>
      </c>
      <c r="C234" s="2">
        <v>132482</v>
      </c>
      <c r="D234" s="2">
        <v>0</v>
      </c>
    </row>
    <row r="235" spans="1:4">
      <c r="A235">
        <v>756</v>
      </c>
      <c r="B235" t="s">
        <v>150</v>
      </c>
      <c r="C235" s="2">
        <v>462344</v>
      </c>
      <c r="D235" s="2">
        <v>0</v>
      </c>
    </row>
    <row r="236" spans="1:4">
      <c r="A236">
        <v>757</v>
      </c>
      <c r="B236" t="s">
        <v>151</v>
      </c>
      <c r="C236" s="2">
        <v>10211211.59</v>
      </c>
      <c r="D236" s="2">
        <v>0</v>
      </c>
    </row>
    <row r="237" spans="1:4">
      <c r="A237">
        <v>758</v>
      </c>
      <c r="B237" t="s">
        <v>605</v>
      </c>
      <c r="C237" s="2">
        <f>1409520.87+1</f>
        <v>1409521.87</v>
      </c>
      <c r="D237" s="2">
        <v>0</v>
      </c>
    </row>
    <row r="238" spans="1:4">
      <c r="A238">
        <v>760</v>
      </c>
      <c r="B238" t="s">
        <v>606</v>
      </c>
      <c r="C238" s="2">
        <v>11330301.68</v>
      </c>
      <c r="D238" s="2">
        <v>0</v>
      </c>
    </row>
    <row r="239" spans="1:4">
      <c r="A239">
        <v>761</v>
      </c>
      <c r="B239" t="s">
        <v>607</v>
      </c>
      <c r="C239" s="2">
        <v>3670185.9400000004</v>
      </c>
      <c r="D239" s="2">
        <v>0</v>
      </c>
    </row>
    <row r="240" spans="1:4">
      <c r="A240">
        <v>762</v>
      </c>
      <c r="B240" t="s">
        <v>608</v>
      </c>
      <c r="C240" s="2">
        <v>11874963.129999999</v>
      </c>
      <c r="D240" s="2">
        <v>0</v>
      </c>
    </row>
    <row r="241" spans="1:4">
      <c r="A241">
        <v>763</v>
      </c>
      <c r="B241" t="s">
        <v>609</v>
      </c>
      <c r="C241" s="2">
        <v>464530</v>
      </c>
      <c r="D241" s="2">
        <v>0</v>
      </c>
    </row>
    <row r="242" spans="1:4">
      <c r="A242">
        <v>764</v>
      </c>
      <c r="B242" t="s">
        <v>253</v>
      </c>
      <c r="C242" s="2">
        <v>868626.26</v>
      </c>
      <c r="D242" s="2">
        <v>0</v>
      </c>
    </row>
    <row r="243" spans="1:4">
      <c r="A243">
        <v>765</v>
      </c>
      <c r="B243" t="s">
        <v>254</v>
      </c>
      <c r="C243" s="2">
        <v>3679988.5300000003</v>
      </c>
      <c r="D243" s="2">
        <v>0</v>
      </c>
    </row>
    <row r="244" spans="1:4">
      <c r="A244">
        <v>766</v>
      </c>
      <c r="B244" t="s">
        <v>255</v>
      </c>
      <c r="C244" s="2">
        <v>4664818</v>
      </c>
      <c r="D244" s="2">
        <v>0</v>
      </c>
    </row>
    <row r="245" spans="1:4">
      <c r="A245">
        <v>768</v>
      </c>
      <c r="B245" t="s">
        <v>256</v>
      </c>
      <c r="C245" s="2">
        <v>79044954.570000008</v>
      </c>
      <c r="D245" s="2">
        <v>0</v>
      </c>
    </row>
    <row r="246" spans="1:4">
      <c r="A246">
        <v>770</v>
      </c>
      <c r="B246" t="s">
        <v>835</v>
      </c>
      <c r="C246" s="2">
        <v>25938471.369999997</v>
      </c>
      <c r="D246" s="2">
        <v>0</v>
      </c>
    </row>
    <row r="247" spans="1:4">
      <c r="A247">
        <v>772</v>
      </c>
      <c r="B247" t="s">
        <v>821</v>
      </c>
      <c r="C247" s="2">
        <v>159164</v>
      </c>
      <c r="D247" s="2">
        <v>0</v>
      </c>
    </row>
    <row r="248" spans="1:4">
      <c r="A248">
        <v>773</v>
      </c>
      <c r="B248" t="s">
        <v>822</v>
      </c>
      <c r="C248" s="2">
        <v>0</v>
      </c>
      <c r="D248" s="2">
        <v>19327482.660000004</v>
      </c>
    </row>
    <row r="249" spans="1:4">
      <c r="A249">
        <v>774</v>
      </c>
      <c r="B249" t="s">
        <v>257</v>
      </c>
      <c r="C249" s="2">
        <v>449372.53</v>
      </c>
      <c r="D249" s="2">
        <v>0</v>
      </c>
    </row>
    <row r="250" spans="1:4">
      <c r="A250">
        <v>777</v>
      </c>
      <c r="B250" t="s">
        <v>836</v>
      </c>
      <c r="C250" s="2">
        <v>247727393.19999999</v>
      </c>
      <c r="D250" s="2">
        <v>0</v>
      </c>
    </row>
    <row r="251" spans="1:4">
      <c r="A251">
        <v>778</v>
      </c>
      <c r="B251" t="s">
        <v>837</v>
      </c>
      <c r="C251" s="2">
        <v>30897</v>
      </c>
      <c r="D251" s="2">
        <v>0</v>
      </c>
    </row>
    <row r="252" spans="1:4">
      <c r="A252">
        <v>779</v>
      </c>
      <c r="B252" t="s">
        <v>838</v>
      </c>
      <c r="C252" s="2">
        <v>2832436</v>
      </c>
      <c r="D252" s="2">
        <v>0</v>
      </c>
    </row>
    <row r="253" spans="1:4">
      <c r="A253">
        <v>782</v>
      </c>
      <c r="B253" t="s">
        <v>152</v>
      </c>
      <c r="C253" s="2">
        <v>3137623</v>
      </c>
      <c r="D253" s="2">
        <v>0</v>
      </c>
    </row>
    <row r="254" spans="1:4">
      <c r="A254">
        <v>787</v>
      </c>
      <c r="B254" t="s">
        <v>415</v>
      </c>
      <c r="C254" s="2">
        <v>3381474.26</v>
      </c>
      <c r="D254" s="2">
        <v>0</v>
      </c>
    </row>
    <row r="255" spans="1:4">
      <c r="A255">
        <v>789</v>
      </c>
      <c r="B255" t="s">
        <v>416</v>
      </c>
      <c r="C255" s="2">
        <v>0</v>
      </c>
      <c r="D255" s="2">
        <v>228000</v>
      </c>
    </row>
    <row r="256" spans="1:4">
      <c r="A256">
        <v>790</v>
      </c>
      <c r="B256" t="s">
        <v>824</v>
      </c>
      <c r="C256" s="2">
        <v>7944560.4000000004</v>
      </c>
      <c r="D256" s="2">
        <v>0</v>
      </c>
    </row>
    <row r="257" spans="1:5">
      <c r="A257">
        <v>791</v>
      </c>
      <c r="B257" t="s">
        <v>417</v>
      </c>
      <c r="C257" s="2">
        <v>3618840</v>
      </c>
      <c r="D257" s="2">
        <v>0</v>
      </c>
    </row>
    <row r="258" spans="1:5">
      <c r="A258">
        <v>792</v>
      </c>
      <c r="B258" t="s">
        <v>418</v>
      </c>
      <c r="C258" s="2">
        <v>74315415.709999993</v>
      </c>
      <c r="D258" s="2">
        <v>0</v>
      </c>
    </row>
    <row r="259" spans="1:5">
      <c r="A259">
        <v>793</v>
      </c>
      <c r="B259" t="s">
        <v>825</v>
      </c>
      <c r="C259" s="2">
        <v>0</v>
      </c>
      <c r="D259" s="2">
        <v>411362.24</v>
      </c>
    </row>
    <row r="260" spans="1:5">
      <c r="A260">
        <v>794</v>
      </c>
      <c r="B260" t="s">
        <v>419</v>
      </c>
      <c r="C260" s="2">
        <v>2033181</v>
      </c>
      <c r="D260" s="2">
        <v>0</v>
      </c>
    </row>
    <row r="261" spans="1:5">
      <c r="A261">
        <v>795</v>
      </c>
      <c r="B261" t="s">
        <v>420</v>
      </c>
      <c r="C261" s="2">
        <v>12270670.5</v>
      </c>
      <c r="D261" s="2">
        <v>0</v>
      </c>
    </row>
    <row r="262" spans="1:5">
      <c r="A262">
        <v>796</v>
      </c>
      <c r="B262" t="s">
        <v>421</v>
      </c>
      <c r="C262" s="2">
        <v>215691</v>
      </c>
      <c r="D262" s="2">
        <v>0</v>
      </c>
    </row>
    <row r="263" spans="1:5">
      <c r="A263">
        <v>797</v>
      </c>
      <c r="B263" t="s">
        <v>68</v>
      </c>
      <c r="C263" s="2">
        <v>30992003</v>
      </c>
      <c r="D263" s="2">
        <v>0</v>
      </c>
    </row>
    <row r="264" spans="1:5">
      <c r="A264">
        <v>798</v>
      </c>
      <c r="B264" t="s">
        <v>69</v>
      </c>
      <c r="C264" s="2">
        <v>2081998.5899999999</v>
      </c>
      <c r="D264" s="2">
        <v>0</v>
      </c>
    </row>
    <row r="265" spans="1:5">
      <c r="C265" s="2">
        <v>32870760290.629986</v>
      </c>
      <c r="D265" s="2">
        <v>32870760290.630005</v>
      </c>
      <c r="E265">
        <f>C265-D265</f>
        <v>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sheetPr codeName="Sheet27"/>
  <dimension ref="E26:F27"/>
  <sheetViews>
    <sheetView workbookViewId="0">
      <selection activeCell="E25" sqref="E25:H30"/>
    </sheetView>
  </sheetViews>
  <sheetFormatPr defaultRowHeight="15"/>
  <cols>
    <col min="5" max="6" width="9.88671875" bestFit="1" customWidth="1"/>
  </cols>
  <sheetData>
    <row r="26" spans="5:6">
      <c r="E26" s="169"/>
      <c r="F26" s="169"/>
    </row>
    <row r="27" spans="5:6">
      <c r="E27" s="1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rgb="FF00B050"/>
  </sheetPr>
  <dimension ref="A1:P68"/>
  <sheetViews>
    <sheetView showGridLines="0" view="pageBreakPreview" topLeftCell="A20" zoomScale="90" zoomScaleNormal="90" zoomScaleSheetLayoutView="90" workbookViewId="0">
      <selection activeCell="K35" sqref="K35"/>
    </sheetView>
  </sheetViews>
  <sheetFormatPr defaultRowHeight="15.75"/>
  <cols>
    <col min="1" max="1" width="3" style="247" customWidth="1"/>
    <col min="2" max="2" width="36.33203125" style="247" customWidth="1"/>
    <col min="3" max="7" width="12.21875" style="248" customWidth="1"/>
    <col min="8" max="8" width="12.88671875" style="248" customWidth="1"/>
    <col min="9" max="10" width="12.21875" style="248" customWidth="1"/>
    <col min="11" max="11" width="12.21875" style="249" customWidth="1"/>
    <col min="12" max="12" width="9.21875" style="342" customWidth="1"/>
    <col min="13" max="13" width="8.88671875" style="247"/>
    <col min="14" max="14" width="8" style="247" bestFit="1" customWidth="1"/>
    <col min="15" max="15" width="8.88671875" style="247"/>
    <col min="16" max="16" width="10.33203125" style="247" customWidth="1"/>
    <col min="17" max="16384" width="8.88671875" style="247"/>
  </cols>
  <sheetData>
    <row r="1" spans="1:12">
      <c r="A1" s="246" t="s">
        <v>911</v>
      </c>
    </row>
    <row r="2" spans="1:12">
      <c r="A2" s="246" t="s">
        <v>1027</v>
      </c>
    </row>
    <row r="4" spans="1:12">
      <c r="A4" s="332">
        <v>4</v>
      </c>
      <c r="B4" s="246" t="s">
        <v>913</v>
      </c>
    </row>
    <row r="5" spans="1:12" thickBot="1">
      <c r="L5" s="304" t="s">
        <v>1030</v>
      </c>
    </row>
    <row r="6" spans="1:12" s="250" customFormat="1" ht="60" customHeight="1" thickBot="1">
      <c r="B6" s="339" t="s">
        <v>1022</v>
      </c>
      <c r="C6" s="338" t="s">
        <v>1034</v>
      </c>
      <c r="D6" s="338" t="s">
        <v>1060</v>
      </c>
      <c r="E6" s="338" t="s">
        <v>995</v>
      </c>
      <c r="F6" s="338" t="s">
        <v>996</v>
      </c>
      <c r="G6" s="338" t="s">
        <v>1035</v>
      </c>
      <c r="H6" s="338" t="s">
        <v>1066</v>
      </c>
      <c r="I6" s="338" t="s">
        <v>1036</v>
      </c>
      <c r="J6" s="338" t="s">
        <v>1037</v>
      </c>
      <c r="K6" s="338" t="s">
        <v>855</v>
      </c>
      <c r="L6" s="338" t="s">
        <v>1069</v>
      </c>
    </row>
    <row r="7" spans="1:12" ht="15">
      <c r="B7" s="252" t="s">
        <v>998</v>
      </c>
      <c r="C7" s="253"/>
      <c r="D7" s="253"/>
      <c r="E7" s="254"/>
      <c r="F7" s="254"/>
      <c r="G7" s="254"/>
      <c r="H7" s="255"/>
      <c r="I7" s="255"/>
      <c r="J7" s="255"/>
      <c r="K7" s="256"/>
      <c r="L7" s="256"/>
    </row>
    <row r="8" spans="1:12" ht="15">
      <c r="B8" s="257" t="s">
        <v>999</v>
      </c>
      <c r="C8" s="343">
        <f>C56</f>
        <v>298.08</v>
      </c>
      <c r="D8" s="343">
        <f t="shared" ref="D8:J8" si="0">D56</f>
        <v>1551.78</v>
      </c>
      <c r="E8" s="343">
        <f t="shared" si="0"/>
        <v>21551.264735761906</v>
      </c>
      <c r="F8" s="343">
        <f t="shared" si="0"/>
        <v>43.539999999999964</v>
      </c>
      <c r="G8" s="343">
        <f t="shared" si="0"/>
        <v>1704.2300000000005</v>
      </c>
      <c r="H8" s="343">
        <f t="shared" si="0"/>
        <v>1579.9900000000002</v>
      </c>
      <c r="I8" s="343">
        <f t="shared" si="0"/>
        <v>0.33000000000000007</v>
      </c>
      <c r="J8" s="343">
        <f t="shared" si="0"/>
        <v>0</v>
      </c>
      <c r="K8" s="344">
        <f t="shared" ref="K8:K13" si="1">SUM(C8:J8)</f>
        <v>26729.214735761911</v>
      </c>
      <c r="L8" s="343">
        <v>0</v>
      </c>
    </row>
    <row r="9" spans="1:12" s="346" customFormat="1" ht="15">
      <c r="B9" s="351" t="s">
        <v>1000</v>
      </c>
      <c r="C9" s="349">
        <v>0</v>
      </c>
      <c r="D9" s="349">
        <v>0</v>
      </c>
      <c r="E9" s="349">
        <v>2255.435752807698</v>
      </c>
      <c r="F9" s="349">
        <v>0</v>
      </c>
      <c r="G9" s="349">
        <v>597.23</v>
      </c>
      <c r="H9" s="349">
        <v>207.81</v>
      </c>
      <c r="I9" s="349">
        <v>0.05</v>
      </c>
      <c r="J9" s="349">
        <v>2.4</v>
      </c>
      <c r="K9" s="350">
        <f>SUM(C9:J9)</f>
        <v>3062.9257528076982</v>
      </c>
      <c r="L9" s="349">
        <v>0</v>
      </c>
    </row>
    <row r="10" spans="1:12" s="467" customFormat="1" ht="15">
      <c r="B10" s="478" t="s">
        <v>1064</v>
      </c>
      <c r="C10" s="480">
        <v>-0.34695866801542702</v>
      </c>
      <c r="D10" s="480">
        <v>-264.52864803258444</v>
      </c>
      <c r="E10" s="480">
        <v>-4101.0713644323459</v>
      </c>
      <c r="F10" s="469">
        <v>0</v>
      </c>
      <c r="G10" s="469">
        <v>0</v>
      </c>
      <c r="H10" s="480">
        <v>-85.884488708847627</v>
      </c>
      <c r="I10" s="469">
        <v>0</v>
      </c>
      <c r="J10" s="469">
        <v>0</v>
      </c>
      <c r="K10" s="470">
        <f t="shared" si="1"/>
        <v>-4451.8314598417937</v>
      </c>
      <c r="L10" s="469">
        <v>0</v>
      </c>
    </row>
    <row r="11" spans="1:12" s="346" customFormat="1" ht="15" hidden="1">
      <c r="B11" s="347" t="s">
        <v>1043</v>
      </c>
      <c r="C11" s="349"/>
      <c r="D11" s="349"/>
      <c r="E11" s="349"/>
      <c r="F11" s="349"/>
      <c r="G11" s="349">
        <f>1759876.82/100000*0</f>
        <v>0</v>
      </c>
      <c r="H11" s="349">
        <f>(32019.4+646780.42+2104864.93)/100000*0</f>
        <v>0</v>
      </c>
      <c r="I11" s="349"/>
      <c r="J11" s="349"/>
      <c r="K11" s="350">
        <f t="shared" si="1"/>
        <v>0</v>
      </c>
      <c r="L11" s="349"/>
    </row>
    <row r="12" spans="1:12" s="467" customFormat="1" ht="17.25" customHeight="1">
      <c r="B12" s="468" t="s">
        <v>1031</v>
      </c>
      <c r="C12" s="469">
        <v>0</v>
      </c>
      <c r="D12" s="469">
        <v>0</v>
      </c>
      <c r="E12" s="469">
        <v>0</v>
      </c>
      <c r="F12" s="469">
        <v>0</v>
      </c>
      <c r="G12" s="469">
        <f>1759876.82/100000</f>
        <v>17.598768200000002</v>
      </c>
      <c r="H12" s="469">
        <f>+(32019.4+646780.42+2104864.93)/100000</f>
        <v>27.836647500000002</v>
      </c>
      <c r="I12" s="469">
        <v>0</v>
      </c>
      <c r="J12" s="469">
        <v>0</v>
      </c>
      <c r="K12" s="470">
        <f t="shared" si="1"/>
        <v>45.435415700000007</v>
      </c>
      <c r="L12" s="349">
        <v>0</v>
      </c>
    </row>
    <row r="13" spans="1:12" s="346" customFormat="1" thickBot="1">
      <c r="B13" s="351" t="s">
        <v>1001</v>
      </c>
      <c r="C13" s="349">
        <v>0</v>
      </c>
      <c r="D13" s="349">
        <v>0</v>
      </c>
      <c r="E13" s="352">
        <v>-326.79000000000002</v>
      </c>
      <c r="F13" s="349">
        <v>0</v>
      </c>
      <c r="G13" s="352">
        <v>-82.67</v>
      </c>
      <c r="H13" s="352">
        <v>-18.36</v>
      </c>
      <c r="I13" s="349">
        <v>0</v>
      </c>
      <c r="J13" s="352">
        <v>-0.02</v>
      </c>
      <c r="K13" s="353">
        <f t="shared" si="1"/>
        <v>-427.84000000000003</v>
      </c>
      <c r="L13" s="349">
        <v>0</v>
      </c>
    </row>
    <row r="14" spans="1:12" s="346" customFormat="1" thickBot="1">
      <c r="A14" s="354"/>
      <c r="B14" s="355" t="s">
        <v>1002</v>
      </c>
      <c r="C14" s="356">
        <f t="shared" ref="C14:L14" si="2">SUM(C8:C13)</f>
        <v>297.73304133198457</v>
      </c>
      <c r="D14" s="356">
        <f t="shared" si="2"/>
        <v>1287.2513519674155</v>
      </c>
      <c r="E14" s="356">
        <f t="shared" si="2"/>
        <v>19378.839124137259</v>
      </c>
      <c r="F14" s="356">
        <f t="shared" si="2"/>
        <v>43.539999999999964</v>
      </c>
      <c r="G14" s="356">
        <f t="shared" si="2"/>
        <v>2236.3887682000004</v>
      </c>
      <c r="H14" s="356">
        <f t="shared" si="2"/>
        <v>1711.3921587911527</v>
      </c>
      <c r="I14" s="356">
        <f t="shared" si="2"/>
        <v>0.38000000000000006</v>
      </c>
      <c r="J14" s="356">
        <f t="shared" si="2"/>
        <v>2.38</v>
      </c>
      <c r="K14" s="356">
        <f t="shared" si="2"/>
        <v>24957.904444427819</v>
      </c>
      <c r="L14" s="356">
        <f t="shared" si="2"/>
        <v>0</v>
      </c>
    </row>
    <row r="15" spans="1:12" s="346" customFormat="1" ht="15">
      <c r="B15" s="351" t="s">
        <v>1000</v>
      </c>
      <c r="C15" s="349">
        <v>0</v>
      </c>
      <c r="D15" s="349">
        <v>0</v>
      </c>
      <c r="E15" s="349">
        <v>45.9</v>
      </c>
      <c r="F15" s="349">
        <v>3.98</v>
      </c>
      <c r="G15" s="349">
        <v>694.07</v>
      </c>
      <c r="H15" s="349">
        <v>43.91</v>
      </c>
      <c r="I15" s="349">
        <v>7.0000000000000007E-2</v>
      </c>
      <c r="J15" s="349">
        <v>3.05</v>
      </c>
      <c r="K15" s="350">
        <f>SUM(C15:J15)</f>
        <v>790.98</v>
      </c>
      <c r="L15" s="349">
        <v>0</v>
      </c>
    </row>
    <row r="16" spans="1:12" s="346" customFormat="1" ht="18" customHeight="1">
      <c r="B16" s="468" t="s">
        <v>1031</v>
      </c>
      <c r="C16" s="349">
        <v>0</v>
      </c>
      <c r="D16" s="349">
        <v>0</v>
      </c>
      <c r="E16" s="480">
        <v>-0.77</v>
      </c>
      <c r="F16" s="349">
        <v>0</v>
      </c>
      <c r="G16" s="480">
        <v>-4.75</v>
      </c>
      <c r="H16" s="480">
        <v>0</v>
      </c>
      <c r="I16" s="480">
        <v>-10.38</v>
      </c>
      <c r="J16" s="480">
        <v>0</v>
      </c>
      <c r="K16" s="470">
        <f>SUM(C16:J16)</f>
        <v>-15.9</v>
      </c>
      <c r="L16" s="349">
        <v>0</v>
      </c>
    </row>
    <row r="17" spans="1:13" s="346" customFormat="1" ht="15.75" customHeight="1">
      <c r="B17" s="478" t="s">
        <v>1064</v>
      </c>
      <c r="C17" s="349">
        <v>0</v>
      </c>
      <c r="D17" s="349">
        <v>0</v>
      </c>
      <c r="E17" s="480">
        <v>-21.22</v>
      </c>
      <c r="F17" s="349">
        <v>0</v>
      </c>
      <c r="G17" s="349">
        <v>0</v>
      </c>
      <c r="H17" s="480">
        <v>0</v>
      </c>
      <c r="I17" s="480">
        <v>0</v>
      </c>
      <c r="J17" s="480">
        <v>0</v>
      </c>
      <c r="K17" s="470">
        <f>SUM(C17:J17)</f>
        <v>-21.22</v>
      </c>
      <c r="L17" s="349">
        <v>0</v>
      </c>
      <c r="M17" s="468" t="s">
        <v>1031</v>
      </c>
    </row>
    <row r="18" spans="1:13" s="346" customFormat="1" thickBot="1">
      <c r="B18" s="351" t="s">
        <v>1083</v>
      </c>
      <c r="C18" s="349">
        <v>0</v>
      </c>
      <c r="D18" s="349">
        <v>0</v>
      </c>
      <c r="E18" s="480">
        <v>-197.60000000000002</v>
      </c>
      <c r="F18" s="349">
        <v>0</v>
      </c>
      <c r="G18" s="480">
        <f>-14.72+7</f>
        <v>-7.7200000000000006</v>
      </c>
      <c r="H18" s="480">
        <v>-42.4</v>
      </c>
      <c r="I18" s="480">
        <v>-4.26</v>
      </c>
      <c r="J18" s="480">
        <v>-0.02</v>
      </c>
      <c r="K18" s="470">
        <f>SUM(C18:J18)</f>
        <v>-252.00000000000003</v>
      </c>
      <c r="L18" s="349">
        <v>0</v>
      </c>
    </row>
    <row r="19" spans="1:13" s="346" customFormat="1" thickBot="1">
      <c r="A19" s="354"/>
      <c r="B19" s="355" t="s">
        <v>1003</v>
      </c>
      <c r="C19" s="356">
        <f t="shared" ref="C19:L19" si="3">SUM(C14:C18)</f>
        <v>297.73304133198457</v>
      </c>
      <c r="D19" s="356">
        <f t="shared" si="3"/>
        <v>1287.2513519674155</v>
      </c>
      <c r="E19" s="356">
        <f t="shared" si="3"/>
        <v>19205.149124137261</v>
      </c>
      <c r="F19" s="356">
        <f t="shared" si="3"/>
        <v>47.51999999999996</v>
      </c>
      <c r="G19" s="356">
        <f t="shared" si="3"/>
        <v>2917.9887682000008</v>
      </c>
      <c r="H19" s="356">
        <f t="shared" si="3"/>
        <v>1712.9021587911527</v>
      </c>
      <c r="I19" s="356">
        <f t="shared" si="3"/>
        <v>-14.190000000000001</v>
      </c>
      <c r="J19" s="356">
        <f t="shared" si="3"/>
        <v>5.41</v>
      </c>
      <c r="K19" s="356">
        <f t="shared" si="3"/>
        <v>25459.764444427816</v>
      </c>
      <c r="L19" s="356">
        <f t="shared" si="3"/>
        <v>0</v>
      </c>
    </row>
    <row r="20" spans="1:13" s="346" customFormat="1" ht="15">
      <c r="B20" s="357"/>
      <c r="C20" s="349"/>
      <c r="D20" s="349"/>
      <c r="E20" s="349"/>
      <c r="F20" s="349"/>
      <c r="G20" s="349"/>
      <c r="H20" s="358"/>
      <c r="I20" s="358"/>
      <c r="J20" s="349"/>
      <c r="K20" s="359"/>
      <c r="L20" s="359"/>
    </row>
    <row r="21" spans="1:13" s="346" customFormat="1" ht="15">
      <c r="B21" s="360" t="s">
        <v>1004</v>
      </c>
      <c r="C21" s="350"/>
      <c r="D21" s="350"/>
      <c r="E21" s="349"/>
      <c r="F21" s="349"/>
      <c r="G21" s="349"/>
      <c r="H21" s="358"/>
      <c r="I21" s="358"/>
      <c r="J21" s="350"/>
      <c r="K21" s="359"/>
      <c r="L21" s="359"/>
    </row>
    <row r="22" spans="1:13" s="346" customFormat="1" ht="15">
      <c r="B22" s="351" t="s">
        <v>999</v>
      </c>
      <c r="C22" s="349">
        <v>0</v>
      </c>
      <c r="D22" s="349">
        <v>0</v>
      </c>
      <c r="E22" s="349">
        <v>0</v>
      </c>
      <c r="F22" s="349">
        <v>0</v>
      </c>
      <c r="G22" s="349">
        <v>0</v>
      </c>
      <c r="H22" s="349">
        <v>0</v>
      </c>
      <c r="I22" s="349">
        <v>0</v>
      </c>
      <c r="J22" s="349">
        <v>0</v>
      </c>
      <c r="K22" s="350">
        <f t="shared" ref="K22:K27" si="4">SUM(C22:J22)</f>
        <v>0</v>
      </c>
      <c r="L22" s="349">
        <v>0</v>
      </c>
    </row>
    <row r="23" spans="1:13" s="346" customFormat="1" ht="15">
      <c r="B23" s="351" t="s">
        <v>1005</v>
      </c>
      <c r="C23" s="349">
        <v>0</v>
      </c>
      <c r="D23" s="349">
        <v>17.83426508185341</v>
      </c>
      <c r="E23" s="349">
        <v>888.13568291774982</v>
      </c>
      <c r="F23" s="349">
        <v>0</v>
      </c>
      <c r="G23" s="349">
        <v>710.97</v>
      </c>
      <c r="H23" s="349">
        <v>245.80001764964175</v>
      </c>
      <c r="I23" s="349">
        <v>0.05</v>
      </c>
      <c r="J23" s="349">
        <v>2.4</v>
      </c>
      <c r="K23" s="350">
        <f>SUM(C23:J23)</f>
        <v>1865.1899656492449</v>
      </c>
      <c r="L23" s="349">
        <v>0</v>
      </c>
    </row>
    <row r="24" spans="1:13" s="346" customFormat="1" ht="15">
      <c r="B24" s="478" t="s">
        <v>1064</v>
      </c>
      <c r="C24" s="349">
        <v>0</v>
      </c>
      <c r="D24" s="348">
        <v>-0.25</v>
      </c>
      <c r="E24" s="348">
        <v>-518.24</v>
      </c>
      <c r="F24" s="348">
        <v>0</v>
      </c>
      <c r="G24" s="348">
        <v>0</v>
      </c>
      <c r="H24" s="348">
        <v>-11.45</v>
      </c>
      <c r="I24" s="348">
        <v>0</v>
      </c>
      <c r="J24" s="348">
        <v>0</v>
      </c>
      <c r="K24" s="353">
        <f t="shared" si="4"/>
        <v>-529.94000000000005</v>
      </c>
      <c r="L24" s="349">
        <v>0</v>
      </c>
    </row>
    <row r="25" spans="1:13" s="346" customFormat="1" ht="15" hidden="1">
      <c r="B25" s="347" t="s">
        <v>1044</v>
      </c>
      <c r="C25" s="349"/>
      <c r="D25" s="348">
        <v>0</v>
      </c>
      <c r="E25" s="348">
        <v>0</v>
      </c>
      <c r="F25" s="348">
        <v>0</v>
      </c>
      <c r="G25" s="348">
        <v>0</v>
      </c>
      <c r="H25" s="348">
        <v>0</v>
      </c>
      <c r="I25" s="348">
        <v>0</v>
      </c>
      <c r="J25" s="348">
        <v>0</v>
      </c>
      <c r="K25" s="350">
        <f t="shared" si="4"/>
        <v>0</v>
      </c>
      <c r="L25" s="349"/>
    </row>
    <row r="26" spans="1:13" s="346" customFormat="1" ht="15.75" customHeight="1">
      <c r="B26" s="465" t="s">
        <v>1031</v>
      </c>
      <c r="C26" s="427">
        <v>0</v>
      </c>
      <c r="D26" s="427">
        <v>0</v>
      </c>
      <c r="E26" s="427">
        <v>0</v>
      </c>
      <c r="F26" s="427">
        <v>0</v>
      </c>
      <c r="G26" s="427">
        <f>1867544.69/100000</f>
        <v>18.675446900000001</v>
      </c>
      <c r="H26" s="427">
        <f>+(32014.32+645509.02+993103.82)/100000</f>
        <v>16.706271600000001</v>
      </c>
      <c r="I26" s="427">
        <v>0</v>
      </c>
      <c r="J26" s="427">
        <v>0</v>
      </c>
      <c r="K26" s="466">
        <f>SUM(C26:J26)</f>
        <v>35.381718500000005</v>
      </c>
      <c r="L26" s="349">
        <v>0</v>
      </c>
    </row>
    <row r="27" spans="1:13" s="346" customFormat="1" thickBot="1">
      <c r="B27" s="351" t="s">
        <v>1006</v>
      </c>
      <c r="C27" s="349">
        <v>0</v>
      </c>
      <c r="D27" s="349">
        <v>0</v>
      </c>
      <c r="E27" s="352">
        <v>-116.89</v>
      </c>
      <c r="F27" s="349">
        <v>0</v>
      </c>
      <c r="G27" s="352">
        <v>-77.819999999999993</v>
      </c>
      <c r="H27" s="352">
        <f>-6.3-0.01</f>
        <v>-6.31</v>
      </c>
      <c r="I27" s="352">
        <v>0</v>
      </c>
      <c r="J27" s="352">
        <v>-0.02</v>
      </c>
      <c r="K27" s="353">
        <f t="shared" si="4"/>
        <v>-201.04</v>
      </c>
      <c r="L27" s="349">
        <v>0</v>
      </c>
    </row>
    <row r="28" spans="1:13" s="346" customFormat="1" thickBot="1">
      <c r="A28" s="354"/>
      <c r="B28" s="361" t="s">
        <v>1002</v>
      </c>
      <c r="C28" s="356">
        <f t="shared" ref="C28:L28" si="5">SUM(C22:C27)</f>
        <v>0</v>
      </c>
      <c r="D28" s="356">
        <f t="shared" si="5"/>
        <v>17.58426508185341</v>
      </c>
      <c r="E28" s="356">
        <f t="shared" si="5"/>
        <v>253.00568291774982</v>
      </c>
      <c r="F28" s="356">
        <f t="shared" si="5"/>
        <v>0</v>
      </c>
      <c r="G28" s="356">
        <f t="shared" si="5"/>
        <v>651.82544690000009</v>
      </c>
      <c r="H28" s="356">
        <f t="shared" si="5"/>
        <v>244.74628924964176</v>
      </c>
      <c r="I28" s="356">
        <f t="shared" si="5"/>
        <v>0.05</v>
      </c>
      <c r="J28" s="356">
        <f t="shared" si="5"/>
        <v>2.38</v>
      </c>
      <c r="K28" s="356">
        <f t="shared" si="5"/>
        <v>1169.5916841492449</v>
      </c>
      <c r="L28" s="356">
        <f t="shared" si="5"/>
        <v>0</v>
      </c>
    </row>
    <row r="29" spans="1:13" s="346" customFormat="1" ht="15">
      <c r="B29" s="351" t="s">
        <v>1005</v>
      </c>
      <c r="C29" s="349">
        <v>0</v>
      </c>
      <c r="D29" s="349">
        <v>17.57</v>
      </c>
      <c r="E29" s="349">
        <v>852.07</v>
      </c>
      <c r="F29" s="349">
        <v>0.03</v>
      </c>
      <c r="G29" s="349">
        <v>737.61</v>
      </c>
      <c r="H29" s="349">
        <v>235.28</v>
      </c>
      <c r="I29" s="349">
        <v>7.0000000000000007E-2</v>
      </c>
      <c r="J29" s="349">
        <v>3.05</v>
      </c>
      <c r="K29" s="350">
        <f t="shared" ref="K29:K32" si="6">SUM(C29:J29)</f>
        <v>1845.68</v>
      </c>
      <c r="L29" s="349">
        <v>0</v>
      </c>
    </row>
    <row r="30" spans="1:13" s="346" customFormat="1" ht="15">
      <c r="B30" s="478" t="s">
        <v>1064</v>
      </c>
      <c r="C30" s="349">
        <v>0</v>
      </c>
      <c r="D30" s="349">
        <v>0</v>
      </c>
      <c r="E30" s="348">
        <f>-16.8-0.51-0.14</f>
        <v>-17.450000000000003</v>
      </c>
      <c r="F30" s="348">
        <v>0</v>
      </c>
      <c r="G30" s="348">
        <v>0</v>
      </c>
      <c r="H30" s="348">
        <v>0</v>
      </c>
      <c r="I30" s="348">
        <v>0</v>
      </c>
      <c r="J30" s="348">
        <v>0</v>
      </c>
      <c r="K30" s="353">
        <f t="shared" ref="K30:K31" si="7">SUM(C30:J30)</f>
        <v>-17.450000000000003</v>
      </c>
      <c r="L30" s="349">
        <v>0</v>
      </c>
    </row>
    <row r="31" spans="1:13" s="346" customFormat="1" ht="15.75" customHeight="1">
      <c r="B31" s="465" t="s">
        <v>1031</v>
      </c>
      <c r="C31" s="349">
        <v>0</v>
      </c>
      <c r="D31" s="349">
        <v>0</v>
      </c>
      <c r="E31" s="348">
        <v>-2.12</v>
      </c>
      <c r="F31" s="348">
        <v>0</v>
      </c>
      <c r="G31" s="348">
        <v>-2.98</v>
      </c>
      <c r="H31" s="348">
        <v>0</v>
      </c>
      <c r="I31" s="348">
        <v>0</v>
      </c>
      <c r="J31" s="348">
        <v>0</v>
      </c>
      <c r="K31" s="353">
        <f t="shared" si="7"/>
        <v>-5.0999999999999996</v>
      </c>
      <c r="L31" s="349">
        <v>0</v>
      </c>
    </row>
    <row r="32" spans="1:13" s="346" customFormat="1" thickBot="1">
      <c r="B32" s="351" t="s">
        <v>1007</v>
      </c>
      <c r="C32" s="349">
        <v>0</v>
      </c>
      <c r="D32" s="349">
        <v>0</v>
      </c>
      <c r="E32" s="348">
        <f>-3.83-25.21</f>
        <v>-29.04</v>
      </c>
      <c r="F32" s="348">
        <v>0</v>
      </c>
      <c r="G32" s="348">
        <f>6.81-3.96-8.95</f>
        <v>-6.1</v>
      </c>
      <c r="H32" s="348">
        <f>-2.36-33.38</f>
        <v>-35.74</v>
      </c>
      <c r="I32" s="348">
        <v>-4.1100000000000003</v>
      </c>
      <c r="J32" s="348">
        <v>-0.02</v>
      </c>
      <c r="K32" s="353">
        <f t="shared" si="6"/>
        <v>-75.009999999999991</v>
      </c>
      <c r="L32" s="349">
        <v>0</v>
      </c>
    </row>
    <row r="33" spans="1:16" s="346" customFormat="1" ht="15">
      <c r="B33" s="362" t="s">
        <v>1003</v>
      </c>
      <c r="C33" s="363">
        <f t="shared" ref="C33:J33" si="8">SUM(C28:C32)</f>
        <v>0</v>
      </c>
      <c r="D33" s="363">
        <f t="shared" si="8"/>
        <v>35.15426508185341</v>
      </c>
      <c r="E33" s="363">
        <f t="shared" si="8"/>
        <v>1056.46568291775</v>
      </c>
      <c r="F33" s="363">
        <f t="shared" si="8"/>
        <v>0.03</v>
      </c>
      <c r="G33" s="363">
        <f t="shared" si="8"/>
        <v>1380.3554469000001</v>
      </c>
      <c r="H33" s="363">
        <f t="shared" si="8"/>
        <v>444.28628924964175</v>
      </c>
      <c r="I33" s="363">
        <f t="shared" si="8"/>
        <v>-3.99</v>
      </c>
      <c r="J33" s="363">
        <f t="shared" si="8"/>
        <v>5.41</v>
      </c>
      <c r="K33" s="363">
        <f>SUM(K28:K32)</f>
        <v>2917.7116841492452</v>
      </c>
      <c r="L33" s="363">
        <f>SUM(L28:L32)</f>
        <v>0</v>
      </c>
    </row>
    <row r="34" spans="1:16" s="346" customFormat="1" ht="7.5" customHeight="1" thickBot="1">
      <c r="B34" s="364"/>
      <c r="C34" s="365"/>
      <c r="D34" s="365"/>
      <c r="E34" s="365"/>
      <c r="F34" s="365"/>
      <c r="G34" s="365"/>
      <c r="H34" s="366"/>
      <c r="I34" s="366"/>
      <c r="J34" s="366"/>
      <c r="K34" s="366"/>
      <c r="L34" s="366"/>
    </row>
    <row r="35" spans="1:16" s="346" customFormat="1" thickBot="1">
      <c r="B35" s="367" t="s">
        <v>1008</v>
      </c>
      <c r="C35" s="365">
        <f t="shared" ref="C35:K35" si="9">C8-C22</f>
        <v>298.08</v>
      </c>
      <c r="D35" s="365">
        <f t="shared" si="9"/>
        <v>1551.78</v>
      </c>
      <c r="E35" s="365">
        <f t="shared" si="9"/>
        <v>21551.264735761906</v>
      </c>
      <c r="F35" s="365">
        <f t="shared" si="9"/>
        <v>43.539999999999964</v>
      </c>
      <c r="G35" s="365">
        <f t="shared" si="9"/>
        <v>1704.2300000000005</v>
      </c>
      <c r="H35" s="365">
        <f t="shared" si="9"/>
        <v>1579.9900000000002</v>
      </c>
      <c r="I35" s="365">
        <f t="shared" si="9"/>
        <v>0.33000000000000007</v>
      </c>
      <c r="J35" s="365">
        <f t="shared" si="9"/>
        <v>0</v>
      </c>
      <c r="K35" s="365">
        <f t="shared" si="9"/>
        <v>26729.214735761911</v>
      </c>
      <c r="L35" s="365">
        <v>1911.2</v>
      </c>
      <c r="M35" s="489">
        <f>K35+'IP (Print)'!O29+'ITA Print'!H28</f>
        <v>26970.234735761911</v>
      </c>
      <c r="N35" s="482">
        <v>26970.17</v>
      </c>
      <c r="O35" s="483">
        <f>N35-M35</f>
        <v>-6.4735761912743328E-2</v>
      </c>
      <c r="P35" s="484" t="s">
        <v>1063</v>
      </c>
    </row>
    <row r="36" spans="1:16" s="346" customFormat="1" thickBot="1">
      <c r="B36" s="364" t="s">
        <v>1009</v>
      </c>
      <c r="C36" s="365">
        <f t="shared" ref="C36:K36" si="10">C14-C28</f>
        <v>297.73304133198457</v>
      </c>
      <c r="D36" s="365">
        <f t="shared" si="10"/>
        <v>1269.6670868855622</v>
      </c>
      <c r="E36" s="365">
        <f t="shared" si="10"/>
        <v>19125.833441219511</v>
      </c>
      <c r="F36" s="365">
        <f t="shared" si="10"/>
        <v>43.539999999999964</v>
      </c>
      <c r="G36" s="365">
        <f t="shared" si="10"/>
        <v>1584.5633213000003</v>
      </c>
      <c r="H36" s="365">
        <f t="shared" si="10"/>
        <v>1466.645869541511</v>
      </c>
      <c r="I36" s="365">
        <f t="shared" si="10"/>
        <v>0.33000000000000007</v>
      </c>
      <c r="J36" s="365">
        <f t="shared" si="10"/>
        <v>0</v>
      </c>
      <c r="K36" s="365">
        <f t="shared" si="10"/>
        <v>23788.312760278575</v>
      </c>
      <c r="L36" s="365">
        <v>2439.25</v>
      </c>
      <c r="N36" s="368"/>
      <c r="P36" s="368"/>
    </row>
    <row r="37" spans="1:16" s="346" customFormat="1" thickBot="1">
      <c r="B37" s="364" t="s">
        <v>1010</v>
      </c>
      <c r="C37" s="365">
        <f t="shared" ref="C37:K37" si="11">C19-C33</f>
        <v>297.73304133198457</v>
      </c>
      <c r="D37" s="365">
        <f t="shared" si="11"/>
        <v>1252.097086885562</v>
      </c>
      <c r="E37" s="365">
        <f t="shared" si="11"/>
        <v>18148.683441219509</v>
      </c>
      <c r="F37" s="365">
        <f t="shared" si="11"/>
        <v>47.489999999999959</v>
      </c>
      <c r="G37" s="365">
        <f t="shared" si="11"/>
        <v>1537.6333213000007</v>
      </c>
      <c r="H37" s="365">
        <f t="shared" si="11"/>
        <v>1268.6158695415111</v>
      </c>
      <c r="I37" s="365">
        <f t="shared" si="11"/>
        <v>-10.200000000000001</v>
      </c>
      <c r="J37" s="365">
        <f t="shared" si="11"/>
        <v>0</v>
      </c>
      <c r="K37" s="365">
        <f t="shared" si="11"/>
        <v>22542.05276027857</v>
      </c>
      <c r="L37" s="365">
        <v>5411.8824100000002</v>
      </c>
    </row>
    <row r="38" spans="1:16" s="346" customFormat="1">
      <c r="B38" s="472" t="s">
        <v>1070</v>
      </c>
      <c r="C38" s="369"/>
      <c r="D38" s="369"/>
      <c r="E38" s="369"/>
      <c r="F38" s="369"/>
      <c r="G38" s="369"/>
      <c r="H38" s="369"/>
      <c r="I38" s="369"/>
      <c r="J38" s="369"/>
      <c r="K38" s="370"/>
      <c r="L38" s="371"/>
    </row>
    <row r="39" spans="1:16" s="346" customFormat="1">
      <c r="C39" s="369"/>
      <c r="D39" s="369"/>
      <c r="E39" s="369"/>
      <c r="F39" s="369"/>
      <c r="G39" s="369"/>
      <c r="H39" s="369"/>
      <c r="I39" s="369"/>
      <c r="J39" s="369"/>
      <c r="K39" s="370"/>
      <c r="L39" s="371"/>
    </row>
    <row r="40" spans="1:16" s="346" customFormat="1">
      <c r="A40" s="372" t="s">
        <v>1011</v>
      </c>
      <c r="B40" s="373" t="s">
        <v>1012</v>
      </c>
      <c r="C40" s="369"/>
      <c r="D40" s="369"/>
      <c r="E40" s="369"/>
      <c r="F40" s="369"/>
      <c r="G40" s="369"/>
      <c r="H40" s="369"/>
      <c r="I40" s="369"/>
      <c r="J40" s="369"/>
      <c r="K40" s="370"/>
      <c r="L40" s="371"/>
    </row>
    <row r="41" spans="1:16" s="346" customFormat="1" ht="15" customHeight="1">
      <c r="A41" s="374"/>
      <c r="B41" s="432" t="s">
        <v>1071</v>
      </c>
      <c r="F41" s="375"/>
      <c r="G41" s="375"/>
      <c r="H41" s="375"/>
      <c r="I41" s="375"/>
      <c r="J41" s="375"/>
      <c r="K41" s="375"/>
      <c r="L41" s="375"/>
    </row>
    <row r="42" spans="1:16" s="346" customFormat="1">
      <c r="A42" s="376"/>
      <c r="B42" s="377"/>
      <c r="C42" s="377"/>
      <c r="D42" s="377"/>
      <c r="E42" s="377"/>
      <c r="F42" s="377"/>
      <c r="G42" s="377"/>
      <c r="H42" s="377"/>
      <c r="I42" s="377"/>
      <c r="J42" s="377"/>
      <c r="K42" s="377"/>
      <c r="L42" s="371"/>
    </row>
    <row r="43" spans="1:16" s="346" customFormat="1" ht="15" customHeight="1">
      <c r="A43" s="372" t="s">
        <v>1013</v>
      </c>
      <c r="B43" s="378" t="s">
        <v>1079</v>
      </c>
      <c r="C43" s="379"/>
      <c r="D43" s="379"/>
      <c r="E43" s="379"/>
      <c r="F43" s="379"/>
      <c r="G43" s="379"/>
      <c r="H43" s="379"/>
      <c r="I43" s="379"/>
      <c r="J43" s="379"/>
      <c r="K43" s="379"/>
      <c r="L43" s="371"/>
    </row>
    <row r="44" spans="1:16" s="346" customFormat="1">
      <c r="B44" s="379"/>
      <c r="C44" s="379"/>
      <c r="D44" s="379"/>
      <c r="E44" s="379"/>
      <c r="F44" s="379"/>
      <c r="G44" s="379"/>
      <c r="H44" s="379"/>
      <c r="I44" s="379"/>
      <c r="J44" s="379"/>
      <c r="K44" s="379"/>
      <c r="L44" s="371"/>
    </row>
    <row r="45" spans="1:16" s="346" customFormat="1">
      <c r="A45" s="372" t="s">
        <v>1014</v>
      </c>
      <c r="B45" s="471" t="s">
        <v>1082</v>
      </c>
      <c r="C45" s="379"/>
      <c r="D45" s="379"/>
      <c r="E45" s="379"/>
      <c r="F45" s="379"/>
      <c r="G45" s="379"/>
      <c r="H45" s="379"/>
      <c r="I45" s="379"/>
      <c r="J45" s="379"/>
      <c r="K45" s="379"/>
      <c r="L45" s="371"/>
    </row>
    <row r="46" spans="1:16" s="346" customFormat="1">
      <c r="B46" s="379"/>
      <c r="C46" s="379"/>
      <c r="D46" s="379"/>
      <c r="E46" s="379"/>
      <c r="F46" s="379"/>
      <c r="G46" s="379"/>
      <c r="H46" s="379"/>
      <c r="I46" s="379"/>
      <c r="J46" s="379"/>
      <c r="K46" s="379"/>
      <c r="L46" s="371"/>
    </row>
    <row r="47" spans="1:16" s="467" customFormat="1" ht="15.75" customHeight="1">
      <c r="A47" s="498" t="s">
        <v>1017</v>
      </c>
      <c r="B47" s="541" t="s">
        <v>1080</v>
      </c>
      <c r="C47" s="541"/>
      <c r="D47" s="541"/>
      <c r="E47" s="541"/>
      <c r="F47" s="541"/>
      <c r="G47" s="541"/>
      <c r="H47" s="541"/>
      <c r="I47" s="541"/>
      <c r="J47" s="541"/>
      <c r="K47" s="541"/>
      <c r="L47" s="541"/>
    </row>
    <row r="48" spans="1:16" s="467" customFormat="1" ht="15.75" customHeight="1">
      <c r="A48" s="498"/>
      <c r="B48" s="500"/>
      <c r="C48" s="500"/>
      <c r="D48" s="500"/>
      <c r="E48" s="500"/>
      <c r="F48" s="500"/>
      <c r="G48" s="500"/>
      <c r="H48" s="500"/>
      <c r="I48" s="500"/>
      <c r="J48" s="500"/>
      <c r="K48" s="500"/>
      <c r="L48" s="500"/>
    </row>
    <row r="49" spans="1:12" s="467" customFormat="1" ht="15.75" customHeight="1">
      <c r="A49" s="498" t="s">
        <v>1017</v>
      </c>
      <c r="B49" s="541" t="s">
        <v>1084</v>
      </c>
      <c r="C49" s="541"/>
      <c r="D49" s="541"/>
      <c r="E49" s="541"/>
      <c r="F49" s="541"/>
      <c r="G49" s="541"/>
      <c r="H49" s="541"/>
      <c r="I49" s="541"/>
      <c r="J49" s="541"/>
      <c r="K49" s="541"/>
      <c r="L49" s="541"/>
    </row>
    <row r="50" spans="1:12" s="467" customFormat="1" ht="15.75" customHeight="1" thickBot="1">
      <c r="A50" s="498"/>
      <c r="B50" s="247"/>
      <c r="C50" s="248"/>
      <c r="D50" s="248"/>
      <c r="E50" s="248"/>
      <c r="F50" s="248"/>
      <c r="G50" s="248"/>
      <c r="H50" s="248"/>
      <c r="I50" s="248"/>
      <c r="J50" s="248"/>
      <c r="K50" s="249"/>
      <c r="L50" s="304" t="s">
        <v>1030</v>
      </c>
    </row>
    <row r="51" spans="1:12" s="467" customFormat="1" ht="15.75" customHeight="1" thickBot="1">
      <c r="A51" s="498"/>
      <c r="B51" s="339" t="s">
        <v>1022</v>
      </c>
      <c r="C51" s="338" t="s">
        <v>1034</v>
      </c>
      <c r="D51" s="338" t="s">
        <v>1060</v>
      </c>
      <c r="E51" s="338" t="s">
        <v>995</v>
      </c>
      <c r="F51" s="338" t="s">
        <v>996</v>
      </c>
      <c r="G51" s="338" t="s">
        <v>1035</v>
      </c>
      <c r="H51" s="338" t="s">
        <v>1066</v>
      </c>
      <c r="I51" s="338" t="s">
        <v>1036</v>
      </c>
      <c r="J51" s="338" t="s">
        <v>1037</v>
      </c>
      <c r="K51" s="338" t="s">
        <v>855</v>
      </c>
      <c r="L51" s="338" t="s">
        <v>1069</v>
      </c>
    </row>
    <row r="52" spans="1:12" s="467" customFormat="1" ht="15.75" customHeight="1">
      <c r="A52" s="498"/>
      <c r="B52" s="252" t="s">
        <v>998</v>
      </c>
      <c r="C52" s="253"/>
      <c r="D52" s="253"/>
      <c r="E52" s="254"/>
      <c r="F52" s="254"/>
      <c r="G52" s="254"/>
      <c r="H52" s="255"/>
      <c r="I52" s="255"/>
      <c r="J52" s="255"/>
      <c r="K52" s="256"/>
      <c r="L52" s="256"/>
    </row>
    <row r="53" spans="1:12" s="467" customFormat="1" ht="15.75" customHeight="1">
      <c r="A53" s="498"/>
      <c r="B53" s="257" t="s">
        <v>999</v>
      </c>
      <c r="C53" s="343">
        <v>298.08</v>
      </c>
      <c r="D53" s="343">
        <v>1611.55</v>
      </c>
      <c r="E53" s="343">
        <v>25030.775258000001</v>
      </c>
      <c r="F53" s="343">
        <v>1087.81</v>
      </c>
      <c r="G53" s="343">
        <f>7050.02+0.23</f>
        <v>7050.25</v>
      </c>
      <c r="H53" s="343">
        <f>3641.51+0.16</f>
        <v>3641.67</v>
      </c>
      <c r="I53" s="343">
        <v>9.1</v>
      </c>
      <c r="J53" s="343">
        <v>491.67</v>
      </c>
      <c r="K53" s="344">
        <f t="shared" ref="K53" si="12">SUM(C53:J53)</f>
        <v>39220.905257999999</v>
      </c>
      <c r="L53" s="343">
        <v>0</v>
      </c>
    </row>
    <row r="54" spans="1:12" s="467" customFormat="1" ht="15.75" customHeight="1">
      <c r="A54" s="498"/>
      <c r="B54" s="360" t="s">
        <v>1004</v>
      </c>
      <c r="C54" s="350"/>
      <c r="D54" s="350"/>
      <c r="E54" s="349"/>
      <c r="F54" s="349"/>
      <c r="G54" s="349"/>
      <c r="H54" s="358"/>
      <c r="I54" s="358"/>
      <c r="J54" s="350"/>
      <c r="K54" s="359"/>
      <c r="L54" s="359"/>
    </row>
    <row r="55" spans="1:12" s="346" customFormat="1" ht="15">
      <c r="A55" s="372"/>
      <c r="B55" s="351" t="s">
        <v>999</v>
      </c>
      <c r="C55" s="349">
        <v>0</v>
      </c>
      <c r="D55" s="349">
        <v>59.77</v>
      </c>
      <c r="E55" s="349">
        <v>3479.5105222380957</v>
      </c>
      <c r="F55" s="349">
        <v>1044.27</v>
      </c>
      <c r="G55" s="349">
        <f>5345.79+0.23</f>
        <v>5346.0199999999995</v>
      </c>
      <c r="H55" s="349">
        <f>2061.56+0.12</f>
        <v>2061.6799999999998</v>
      </c>
      <c r="I55" s="349">
        <v>8.77</v>
      </c>
      <c r="J55" s="349">
        <v>491.67</v>
      </c>
      <c r="K55" s="350">
        <f t="shared" ref="K55" si="13">SUM(C55:J55)</f>
        <v>12491.690522238097</v>
      </c>
      <c r="L55" s="349">
        <v>0</v>
      </c>
    </row>
    <row r="56" spans="1:12" s="346" customFormat="1" thickBot="1">
      <c r="A56" s="372"/>
      <c r="B56" s="501" t="s">
        <v>1008</v>
      </c>
      <c r="C56" s="502">
        <f>C53-C55</f>
        <v>298.08</v>
      </c>
      <c r="D56" s="502">
        <f t="shared" ref="D56:K56" si="14">D53-D55</f>
        <v>1551.78</v>
      </c>
      <c r="E56" s="502">
        <f t="shared" si="14"/>
        <v>21551.264735761906</v>
      </c>
      <c r="F56" s="502">
        <f t="shared" si="14"/>
        <v>43.539999999999964</v>
      </c>
      <c r="G56" s="502">
        <f t="shared" si="14"/>
        <v>1704.2300000000005</v>
      </c>
      <c r="H56" s="502">
        <f t="shared" si="14"/>
        <v>1579.9900000000002</v>
      </c>
      <c r="I56" s="502">
        <f t="shared" si="14"/>
        <v>0.33000000000000007</v>
      </c>
      <c r="J56" s="502">
        <f t="shared" si="14"/>
        <v>0</v>
      </c>
      <c r="K56" s="502">
        <f t="shared" si="14"/>
        <v>26729.214735761903</v>
      </c>
      <c r="L56" s="502"/>
    </row>
    <row r="57" spans="1:12" s="346" customFormat="1">
      <c r="B57" s="379"/>
      <c r="C57" s="379"/>
      <c r="D57" s="379"/>
      <c r="E57" s="379"/>
      <c r="F57" s="379"/>
      <c r="G57" s="379"/>
      <c r="H57" s="379"/>
      <c r="I57" s="379"/>
      <c r="J57" s="379"/>
      <c r="K57" s="379"/>
      <c r="L57" s="371"/>
    </row>
    <row r="58" spans="1:12" s="346" customFormat="1">
      <c r="C58" s="369"/>
      <c r="D58" s="369"/>
      <c r="E58" s="369"/>
      <c r="F58" s="369"/>
      <c r="G58" s="369"/>
      <c r="H58" s="369"/>
      <c r="I58" s="369"/>
      <c r="J58" s="369"/>
      <c r="K58" s="370"/>
      <c r="L58" s="371"/>
    </row>
    <row r="59" spans="1:12" s="346" customFormat="1">
      <c r="C59" s="369"/>
      <c r="D59" s="369"/>
      <c r="E59" s="369"/>
      <c r="F59" s="369"/>
      <c r="G59" s="369"/>
      <c r="H59" s="369"/>
      <c r="I59" s="369"/>
      <c r="J59" s="369"/>
      <c r="K59" s="370"/>
      <c r="L59" s="371"/>
    </row>
    <row r="60" spans="1:12" s="346" customFormat="1">
      <c r="B60" s="429" t="s">
        <v>1050</v>
      </c>
      <c r="C60" s="369"/>
      <c r="D60" s="369"/>
      <c r="E60" s="369"/>
      <c r="F60" s="369"/>
      <c r="G60" s="369"/>
      <c r="H60" s="369"/>
      <c r="I60" s="369"/>
      <c r="J60" s="369"/>
      <c r="K60" s="370"/>
      <c r="L60" s="371"/>
    </row>
    <row r="61" spans="1:12" s="346" customFormat="1">
      <c r="B61" s="416" t="s">
        <v>1046</v>
      </c>
      <c r="C61" s="417" t="s">
        <v>992</v>
      </c>
      <c r="D61" s="417" t="s">
        <v>993</v>
      </c>
      <c r="E61" s="417" t="s">
        <v>994</v>
      </c>
      <c r="F61" s="369"/>
      <c r="G61" s="369"/>
      <c r="H61" s="369"/>
      <c r="I61" s="369"/>
      <c r="J61" s="369"/>
      <c r="K61" s="370"/>
      <c r="L61" s="371"/>
    </row>
    <row r="62" spans="1:12">
      <c r="B62" s="418" t="s">
        <v>1047</v>
      </c>
      <c r="C62" s="414"/>
      <c r="D62" s="420">
        <v>3.3165821999999996</v>
      </c>
      <c r="E62" s="415">
        <v>1304.0899999999999</v>
      </c>
    </row>
    <row r="63" spans="1:12">
      <c r="B63" s="419" t="s">
        <v>1048</v>
      </c>
      <c r="C63" s="414"/>
      <c r="D63" s="421">
        <v>772.96687999999995</v>
      </c>
      <c r="E63" s="415">
        <v>731.86</v>
      </c>
    </row>
    <row r="64" spans="1:12">
      <c r="B64" s="419" t="s">
        <v>1049</v>
      </c>
      <c r="C64" s="414"/>
      <c r="D64" s="421">
        <v>0.22470999999999999</v>
      </c>
      <c r="E64" s="415">
        <v>39.630000000000003</v>
      </c>
    </row>
    <row r="65" spans="2:5">
      <c r="B65" s="419" t="s">
        <v>891</v>
      </c>
      <c r="C65" s="414"/>
      <c r="D65" s="421">
        <v>0.94047672210086852</v>
      </c>
      <c r="E65" s="415">
        <v>106.9</v>
      </c>
    </row>
    <row r="66" spans="2:5">
      <c r="B66" s="422" t="s">
        <v>855</v>
      </c>
      <c r="C66" s="440"/>
      <c r="D66" s="439">
        <f>SUM(D62:D65)</f>
        <v>777.4486489221008</v>
      </c>
      <c r="E66" s="439">
        <f>SUM(E62:E65)</f>
        <v>2182.48</v>
      </c>
    </row>
    <row r="67" spans="2:5">
      <c r="D67" s="441">
        <v>778.01</v>
      </c>
      <c r="E67" s="441">
        <v>2182.48</v>
      </c>
    </row>
    <row r="68" spans="2:5">
      <c r="D68" s="441">
        <f>D67-D66</f>
        <v>0.56135107789918948</v>
      </c>
      <c r="E68" s="441">
        <f>E67-E66</f>
        <v>0</v>
      </c>
    </row>
  </sheetData>
  <mergeCells count="2">
    <mergeCell ref="B47:L47"/>
    <mergeCell ref="B49:L49"/>
  </mergeCells>
  <pageMargins left="0.31496062992125984" right="0.31496062992125984" top="0.31496062992125984" bottom="0.31496062992125984" header="0.31496062992125984" footer="0.31496062992125984"/>
  <pageSetup paperSize="9" scale="62" orientation="landscape" r:id="rId1"/>
  <ignoredErrors>
    <ignoredError sqref="K14" formula="1"/>
  </ignoredErrors>
</worksheet>
</file>

<file path=xl/worksheets/sheet20.xml><?xml version="1.0" encoding="utf-8"?>
<worksheet xmlns="http://schemas.openxmlformats.org/spreadsheetml/2006/main" xmlns:r="http://schemas.openxmlformats.org/officeDocument/2006/relationships">
  <sheetPr codeName="Sheet28">
    <pageSetUpPr fitToPage="1"/>
  </sheetPr>
  <dimension ref="A2:R35"/>
  <sheetViews>
    <sheetView workbookViewId="0">
      <pane xSplit="4" ySplit="2" topLeftCell="E24" activePane="bottomRight" state="frozen"/>
      <selection pane="topRight" activeCell="E1" sqref="E1"/>
      <selection pane="bottomLeft" activeCell="A4" sqref="A4"/>
      <selection pane="bottomRight" activeCell="K33" sqref="K33"/>
    </sheetView>
  </sheetViews>
  <sheetFormatPr defaultRowHeight="15"/>
  <cols>
    <col min="1" max="1" width="8.77734375" style="177" bestFit="1" customWidth="1"/>
    <col min="2" max="2" width="5.88671875" style="177" customWidth="1"/>
    <col min="3" max="3" width="13.44140625" style="177" hidden="1" customWidth="1"/>
    <col min="4" max="4" width="6.33203125" style="177" hidden="1" customWidth="1"/>
    <col min="5" max="5" width="11.5546875" style="177" bestFit="1" customWidth="1"/>
    <col min="6" max="6" width="11" style="177" bestFit="1" customWidth="1"/>
    <col min="7" max="7" width="7.88671875" style="177" bestFit="1" customWidth="1"/>
    <col min="8" max="8" width="9.33203125" style="177" bestFit="1" customWidth="1"/>
    <col min="9" max="9" width="4" style="185" hidden="1" customWidth="1"/>
    <col min="10" max="10" width="4.33203125" style="185" hidden="1" customWidth="1"/>
    <col min="11" max="11" width="8" style="177" bestFit="1" customWidth="1"/>
    <col min="12" max="12" width="8.77734375" style="177" bestFit="1" customWidth="1"/>
    <col min="13" max="13" width="8.5546875" style="177" bestFit="1" customWidth="1"/>
    <col min="14" max="14" width="8.109375" style="177" bestFit="1" customWidth="1"/>
    <col min="15" max="15" width="8.21875" style="177" bestFit="1" customWidth="1"/>
    <col min="16" max="16" width="9" style="177" bestFit="1" customWidth="1"/>
    <col min="17" max="17" width="7" style="177" hidden="1" customWidth="1"/>
    <col min="18" max="18" width="7.44140625" style="177" hidden="1" customWidth="1"/>
    <col min="19" max="16384" width="8.88671875" style="177"/>
  </cols>
  <sheetData>
    <row r="2" spans="1:18" ht="31.5" customHeight="1">
      <c r="A2" s="170" t="s">
        <v>861</v>
      </c>
      <c r="B2" s="171" t="s">
        <v>862</v>
      </c>
      <c r="C2" s="170" t="s">
        <v>863</v>
      </c>
      <c r="D2" s="171" t="s">
        <v>864</v>
      </c>
      <c r="E2" s="170" t="s">
        <v>865</v>
      </c>
      <c r="F2" s="170" t="s">
        <v>866</v>
      </c>
      <c r="G2" s="171" t="s">
        <v>867</v>
      </c>
      <c r="H2" s="171" t="s">
        <v>868</v>
      </c>
      <c r="I2" s="172" t="s">
        <v>869</v>
      </c>
      <c r="J2" s="172" t="s">
        <v>870</v>
      </c>
      <c r="K2" s="173" t="s">
        <v>871</v>
      </c>
      <c r="L2" s="174" t="s">
        <v>872</v>
      </c>
      <c r="M2" s="175" t="s">
        <v>873</v>
      </c>
      <c r="N2" s="176" t="s">
        <v>874</v>
      </c>
      <c r="O2" s="176" t="s">
        <v>875</v>
      </c>
      <c r="P2" s="176" t="s">
        <v>876</v>
      </c>
      <c r="Q2" s="176" t="s">
        <v>877</v>
      </c>
      <c r="R2" s="176" t="s">
        <v>878</v>
      </c>
    </row>
    <row r="3" spans="1:18">
      <c r="A3" s="178">
        <v>17266</v>
      </c>
      <c r="B3" s="178">
        <v>1</v>
      </c>
      <c r="C3" s="178" t="s">
        <v>879</v>
      </c>
      <c r="D3" s="178">
        <v>555</v>
      </c>
      <c r="E3" s="178">
        <v>1425650</v>
      </c>
      <c r="F3" s="178">
        <v>81792</v>
      </c>
      <c r="G3" s="178">
        <f>+E3-F3</f>
        <v>1343858</v>
      </c>
      <c r="H3" s="178" t="s">
        <v>880</v>
      </c>
      <c r="I3" s="179">
        <f>365-30-31-18</f>
        <v>286</v>
      </c>
      <c r="J3" s="180">
        <v>19.2</v>
      </c>
      <c r="K3" s="181">
        <v>12305</v>
      </c>
      <c r="L3" s="182">
        <f>+F3-K3</f>
        <v>69487</v>
      </c>
      <c r="M3" s="177">
        <f t="shared" ref="M3:M32" si="0">ROUND(+E3*I3*J3/36500,0)</f>
        <v>214480</v>
      </c>
      <c r="N3" s="183">
        <f t="shared" ref="N3:N32" si="1">ROUND(+G3*J3/100,0)</f>
        <v>258021</v>
      </c>
      <c r="O3" s="183">
        <f>+M3+N3-K3</f>
        <v>460196</v>
      </c>
      <c r="P3" s="183">
        <f t="shared" ref="P3:P32" si="2">+G3-O3</f>
        <v>883662</v>
      </c>
      <c r="Q3" s="177">
        <f t="shared" ref="Q3:Q32" si="3">(ROUND(G3*I3*J3/36500,0)+ROUND(G3*J3/100,0))</f>
        <v>460196</v>
      </c>
      <c r="R3" s="183">
        <f>+O3-Q3</f>
        <v>0</v>
      </c>
    </row>
    <row r="4" spans="1:18">
      <c r="A4" s="178">
        <v>17266</v>
      </c>
      <c r="B4" s="178">
        <v>2</v>
      </c>
      <c r="C4" s="178" t="s">
        <v>879</v>
      </c>
      <c r="D4" s="178">
        <v>555</v>
      </c>
      <c r="E4" s="178">
        <v>873785</v>
      </c>
      <c r="F4" s="178">
        <v>50130</v>
      </c>
      <c r="G4" s="178">
        <f t="shared" ref="G4:G32" si="4">+E4-F4</f>
        <v>823655</v>
      </c>
      <c r="H4" s="178" t="s">
        <v>881</v>
      </c>
      <c r="I4" s="179">
        <v>1</v>
      </c>
      <c r="J4" s="180">
        <v>19.2</v>
      </c>
      <c r="K4" s="181">
        <v>26</v>
      </c>
      <c r="L4" s="182">
        <v>50156</v>
      </c>
      <c r="M4" s="177">
        <f t="shared" si="0"/>
        <v>460</v>
      </c>
      <c r="N4" s="183">
        <f t="shared" si="1"/>
        <v>158142</v>
      </c>
      <c r="O4" s="183">
        <f t="shared" ref="O4:O32" si="5">+M4+N4-K4</f>
        <v>158576</v>
      </c>
      <c r="P4" s="183">
        <f t="shared" si="2"/>
        <v>665079</v>
      </c>
      <c r="Q4" s="177">
        <f t="shared" si="3"/>
        <v>158575</v>
      </c>
      <c r="R4" s="183">
        <f t="shared" ref="R4:R32" si="6">+O4-Q4</f>
        <v>1</v>
      </c>
    </row>
    <row r="5" spans="1:18">
      <c r="A5" s="178">
        <v>17301</v>
      </c>
      <c r="B5" s="178">
        <v>1359</v>
      </c>
      <c r="C5" s="178" t="s">
        <v>882</v>
      </c>
      <c r="D5" s="178">
        <v>561</v>
      </c>
      <c r="E5" s="178">
        <v>5860033</v>
      </c>
      <c r="F5" s="178">
        <v>586003</v>
      </c>
      <c r="G5" s="178">
        <f t="shared" si="4"/>
        <v>5274030</v>
      </c>
      <c r="H5" s="178" t="s">
        <v>880</v>
      </c>
      <c r="I5" s="179">
        <f>365-30-31-18</f>
        <v>286</v>
      </c>
      <c r="J5" s="180">
        <v>9.6</v>
      </c>
      <c r="K5" s="181">
        <v>44080</v>
      </c>
      <c r="L5" s="182">
        <v>630083</v>
      </c>
      <c r="M5" s="177">
        <f t="shared" si="0"/>
        <v>440803</v>
      </c>
      <c r="N5" s="183">
        <f t="shared" si="1"/>
        <v>506307</v>
      </c>
      <c r="O5" s="183">
        <f t="shared" si="5"/>
        <v>903030</v>
      </c>
      <c r="P5" s="183">
        <f t="shared" si="2"/>
        <v>4371000</v>
      </c>
      <c r="Q5" s="177">
        <f t="shared" si="3"/>
        <v>903030</v>
      </c>
      <c r="R5" s="183">
        <f t="shared" si="6"/>
        <v>0</v>
      </c>
    </row>
    <row r="6" spans="1:18">
      <c r="A6" s="178">
        <v>17301</v>
      </c>
      <c r="B6" s="178">
        <v>1360</v>
      </c>
      <c r="C6" s="178" t="s">
        <v>882</v>
      </c>
      <c r="D6" s="178">
        <v>561</v>
      </c>
      <c r="E6" s="178">
        <v>3906689</v>
      </c>
      <c r="F6" s="178">
        <v>390669</v>
      </c>
      <c r="G6" s="178">
        <f t="shared" si="4"/>
        <v>3516020</v>
      </c>
      <c r="H6" s="178" t="s">
        <v>883</v>
      </c>
      <c r="I6" s="179">
        <f>31+28+31</f>
        <v>90</v>
      </c>
      <c r="J6" s="180">
        <v>9.6</v>
      </c>
      <c r="K6" s="181">
        <v>9248</v>
      </c>
      <c r="L6" s="182">
        <v>399917</v>
      </c>
      <c r="M6" s="177">
        <f t="shared" si="0"/>
        <v>92476</v>
      </c>
      <c r="N6" s="183">
        <f t="shared" si="1"/>
        <v>337538</v>
      </c>
      <c r="O6" s="183">
        <f t="shared" si="5"/>
        <v>420766</v>
      </c>
      <c r="P6" s="183">
        <f t="shared" si="2"/>
        <v>3095254</v>
      </c>
      <c r="Q6" s="177">
        <f t="shared" si="3"/>
        <v>420767</v>
      </c>
      <c r="R6" s="183">
        <f t="shared" si="6"/>
        <v>-1</v>
      </c>
    </row>
    <row r="7" spans="1:18">
      <c r="A7" s="178">
        <v>17401</v>
      </c>
      <c r="B7" s="178">
        <v>686</v>
      </c>
      <c r="C7" s="178" t="s">
        <v>884</v>
      </c>
      <c r="D7" s="178">
        <v>523</v>
      </c>
      <c r="E7" s="178">
        <v>41169918</v>
      </c>
      <c r="F7" s="178">
        <v>956050</v>
      </c>
      <c r="G7" s="178">
        <f t="shared" si="4"/>
        <v>40213868</v>
      </c>
      <c r="H7" s="178" t="s">
        <v>880</v>
      </c>
      <c r="I7" s="179">
        <f>365-30-31-18</f>
        <v>286</v>
      </c>
      <c r="J7" s="180">
        <v>2.4</v>
      </c>
      <c r="K7" s="181">
        <v>17979</v>
      </c>
      <c r="L7" s="182">
        <v>974029</v>
      </c>
      <c r="M7" s="177">
        <f t="shared" si="0"/>
        <v>774220</v>
      </c>
      <c r="N7" s="183">
        <f t="shared" si="1"/>
        <v>965133</v>
      </c>
      <c r="O7" s="183">
        <f t="shared" si="5"/>
        <v>1721374</v>
      </c>
      <c r="P7" s="183">
        <f t="shared" si="2"/>
        <v>38492494</v>
      </c>
      <c r="Q7" s="177">
        <f t="shared" si="3"/>
        <v>1721374</v>
      </c>
      <c r="R7" s="183">
        <f t="shared" si="6"/>
        <v>0</v>
      </c>
    </row>
    <row r="8" spans="1:18">
      <c r="A8" s="178">
        <v>17401</v>
      </c>
      <c r="B8" s="178">
        <v>687</v>
      </c>
      <c r="C8" s="178" t="s">
        <v>884</v>
      </c>
      <c r="D8" s="178">
        <v>523</v>
      </c>
      <c r="E8" s="178">
        <v>26677912</v>
      </c>
      <c r="F8" s="178">
        <v>75297</v>
      </c>
      <c r="G8" s="178">
        <f t="shared" si="4"/>
        <v>26602615</v>
      </c>
      <c r="H8" s="178" t="s">
        <v>880</v>
      </c>
      <c r="I8" s="179">
        <f>365-30-31-18</f>
        <v>286</v>
      </c>
      <c r="J8" s="180">
        <v>2.4</v>
      </c>
      <c r="K8" s="181">
        <v>1416</v>
      </c>
      <c r="L8" s="182">
        <v>76713</v>
      </c>
      <c r="M8" s="177">
        <f t="shared" si="0"/>
        <v>501691</v>
      </c>
      <c r="N8" s="183">
        <f t="shared" si="1"/>
        <v>638463</v>
      </c>
      <c r="O8" s="183">
        <f t="shared" si="5"/>
        <v>1138738</v>
      </c>
      <c r="P8" s="183">
        <f t="shared" si="2"/>
        <v>25463877</v>
      </c>
      <c r="Q8" s="177">
        <f t="shared" si="3"/>
        <v>1138738</v>
      </c>
      <c r="R8" s="183">
        <f t="shared" si="6"/>
        <v>0</v>
      </c>
    </row>
    <row r="9" spans="1:18">
      <c r="A9" s="178">
        <v>17401</v>
      </c>
      <c r="B9" s="178">
        <v>688</v>
      </c>
      <c r="C9" s="178" t="s">
        <v>884</v>
      </c>
      <c r="D9" s="178">
        <v>523</v>
      </c>
      <c r="E9" s="178">
        <v>15039542</v>
      </c>
      <c r="F9" s="178">
        <v>914031</v>
      </c>
      <c r="G9" s="178">
        <f t="shared" si="4"/>
        <v>14125511</v>
      </c>
      <c r="H9" s="178" t="s">
        <v>880</v>
      </c>
      <c r="I9" s="179">
        <f>365-30-31-18</f>
        <v>286</v>
      </c>
      <c r="J9" s="180">
        <v>2.4</v>
      </c>
      <c r="K9" s="181">
        <v>17189</v>
      </c>
      <c r="L9" s="182">
        <v>931220</v>
      </c>
      <c r="M9" s="177">
        <f t="shared" si="0"/>
        <v>282826</v>
      </c>
      <c r="N9" s="183">
        <f t="shared" si="1"/>
        <v>339012</v>
      </c>
      <c r="O9" s="183">
        <f t="shared" si="5"/>
        <v>604649</v>
      </c>
      <c r="P9" s="183">
        <f t="shared" si="2"/>
        <v>13520862</v>
      </c>
      <c r="Q9" s="177">
        <f t="shared" si="3"/>
        <v>604649</v>
      </c>
      <c r="R9" s="183">
        <f t="shared" si="6"/>
        <v>0</v>
      </c>
    </row>
    <row r="10" spans="1:18">
      <c r="A10" s="178">
        <v>17401</v>
      </c>
      <c r="B10" s="178">
        <v>695</v>
      </c>
      <c r="C10" s="178" t="s">
        <v>884</v>
      </c>
      <c r="D10" s="178">
        <v>523</v>
      </c>
      <c r="E10" s="178">
        <v>25233176</v>
      </c>
      <c r="F10" s="178">
        <v>585966</v>
      </c>
      <c r="G10" s="178">
        <f t="shared" si="4"/>
        <v>24647210</v>
      </c>
      <c r="H10" s="178" t="s">
        <v>881</v>
      </c>
      <c r="I10" s="179">
        <v>1</v>
      </c>
      <c r="J10" s="180">
        <v>2.4</v>
      </c>
      <c r="K10" s="181">
        <v>39</v>
      </c>
      <c r="L10" s="182">
        <v>586005</v>
      </c>
      <c r="M10" s="177">
        <f t="shared" si="0"/>
        <v>1659</v>
      </c>
      <c r="N10" s="183">
        <f t="shared" si="1"/>
        <v>591533</v>
      </c>
      <c r="O10" s="183">
        <f t="shared" si="5"/>
        <v>593153</v>
      </c>
      <c r="P10" s="183">
        <f t="shared" si="2"/>
        <v>24054057</v>
      </c>
      <c r="Q10" s="177">
        <f t="shared" si="3"/>
        <v>593154</v>
      </c>
      <c r="R10" s="183">
        <f t="shared" si="6"/>
        <v>-1</v>
      </c>
    </row>
    <row r="11" spans="1:18">
      <c r="A11" s="178">
        <v>17401</v>
      </c>
      <c r="B11" s="178">
        <v>696</v>
      </c>
      <c r="C11" s="178" t="s">
        <v>884</v>
      </c>
      <c r="D11" s="178">
        <v>523</v>
      </c>
      <c r="E11" s="178">
        <v>16350978</v>
      </c>
      <c r="F11" s="178">
        <v>46149</v>
      </c>
      <c r="G11" s="178">
        <f t="shared" si="4"/>
        <v>16304829</v>
      </c>
      <c r="H11" s="178" t="s">
        <v>881</v>
      </c>
      <c r="I11" s="179">
        <v>1</v>
      </c>
      <c r="J11" s="180">
        <v>2.4</v>
      </c>
      <c r="K11" s="181">
        <v>3</v>
      </c>
      <c r="L11" s="182">
        <v>46152</v>
      </c>
      <c r="M11" s="177">
        <f t="shared" si="0"/>
        <v>1075</v>
      </c>
      <c r="N11" s="183">
        <f t="shared" si="1"/>
        <v>391316</v>
      </c>
      <c r="O11" s="183">
        <f t="shared" si="5"/>
        <v>392388</v>
      </c>
      <c r="P11" s="183">
        <f t="shared" si="2"/>
        <v>15912441</v>
      </c>
      <c r="Q11" s="177">
        <f t="shared" si="3"/>
        <v>392388</v>
      </c>
      <c r="R11" s="183">
        <f t="shared" si="6"/>
        <v>0</v>
      </c>
    </row>
    <row r="12" spans="1:18">
      <c r="A12" s="178">
        <v>17401</v>
      </c>
      <c r="B12" s="178">
        <v>697</v>
      </c>
      <c r="C12" s="178" t="s">
        <v>884</v>
      </c>
      <c r="D12" s="178">
        <v>523</v>
      </c>
      <c r="E12" s="178">
        <v>9217784</v>
      </c>
      <c r="F12" s="178">
        <v>560213</v>
      </c>
      <c r="G12" s="178">
        <f t="shared" si="4"/>
        <v>8657571</v>
      </c>
      <c r="H12" s="178" t="s">
        <v>881</v>
      </c>
      <c r="I12" s="179">
        <v>1</v>
      </c>
      <c r="J12" s="180">
        <v>2.4</v>
      </c>
      <c r="K12" s="181">
        <v>37</v>
      </c>
      <c r="L12" s="182">
        <v>560250</v>
      </c>
      <c r="M12" s="177">
        <f t="shared" si="0"/>
        <v>606</v>
      </c>
      <c r="N12" s="183">
        <f t="shared" si="1"/>
        <v>207782</v>
      </c>
      <c r="O12" s="183">
        <f t="shared" si="5"/>
        <v>208351</v>
      </c>
      <c r="P12" s="183">
        <f t="shared" si="2"/>
        <v>8449220</v>
      </c>
      <c r="Q12" s="177">
        <f t="shared" si="3"/>
        <v>208351</v>
      </c>
      <c r="R12" s="183">
        <f t="shared" si="6"/>
        <v>0</v>
      </c>
    </row>
    <row r="13" spans="1:18">
      <c r="A13" s="178">
        <v>17402</v>
      </c>
      <c r="B13" s="178">
        <v>502</v>
      </c>
      <c r="C13" s="178" t="s">
        <v>885</v>
      </c>
      <c r="D13" s="178">
        <v>539</v>
      </c>
      <c r="E13" s="178">
        <v>6241029</v>
      </c>
      <c r="F13" s="178">
        <v>624103</v>
      </c>
      <c r="G13" s="178">
        <f t="shared" si="4"/>
        <v>5616926</v>
      </c>
      <c r="H13" s="178" t="s">
        <v>886</v>
      </c>
      <c r="I13" s="179">
        <f>31-18+28+31</f>
        <v>72</v>
      </c>
      <c r="J13" s="180">
        <v>6.5</v>
      </c>
      <c r="K13" s="181">
        <v>8002</v>
      </c>
      <c r="L13" s="182">
        <v>632105</v>
      </c>
      <c r="M13" s="177">
        <f t="shared" si="0"/>
        <v>80022</v>
      </c>
      <c r="N13" s="183">
        <f t="shared" si="1"/>
        <v>365100</v>
      </c>
      <c r="O13" s="183">
        <f t="shared" si="5"/>
        <v>437120</v>
      </c>
      <c r="P13" s="183">
        <f t="shared" si="2"/>
        <v>5179806</v>
      </c>
      <c r="Q13" s="177">
        <f t="shared" si="3"/>
        <v>437120</v>
      </c>
      <c r="R13" s="183">
        <f t="shared" si="6"/>
        <v>0</v>
      </c>
    </row>
    <row r="14" spans="1:18">
      <c r="A14" s="178">
        <v>17402</v>
      </c>
      <c r="B14" s="178">
        <v>503</v>
      </c>
      <c r="C14" s="178" t="s">
        <v>885</v>
      </c>
      <c r="D14" s="178">
        <v>539</v>
      </c>
      <c r="E14" s="178">
        <v>1578544</v>
      </c>
      <c r="F14" s="178">
        <v>157854</v>
      </c>
      <c r="G14" s="178">
        <f t="shared" si="4"/>
        <v>1420690</v>
      </c>
      <c r="H14" s="178" t="s">
        <v>886</v>
      </c>
      <c r="I14" s="179">
        <f>31-18+28+31</f>
        <v>72</v>
      </c>
      <c r="J14" s="180">
        <v>6.5</v>
      </c>
      <c r="K14" s="181">
        <v>2024</v>
      </c>
      <c r="L14" s="182">
        <v>159878</v>
      </c>
      <c r="M14" s="177">
        <f t="shared" si="0"/>
        <v>20240</v>
      </c>
      <c r="N14" s="183">
        <f t="shared" si="1"/>
        <v>92345</v>
      </c>
      <c r="O14" s="183">
        <f t="shared" si="5"/>
        <v>110561</v>
      </c>
      <c r="P14" s="183">
        <f t="shared" si="2"/>
        <v>1310129</v>
      </c>
      <c r="Q14" s="177">
        <f t="shared" si="3"/>
        <v>110561</v>
      </c>
      <c r="R14" s="183">
        <f t="shared" si="6"/>
        <v>0</v>
      </c>
    </row>
    <row r="15" spans="1:18">
      <c r="A15" s="178">
        <v>17403</v>
      </c>
      <c r="B15" s="178">
        <v>1</v>
      </c>
      <c r="C15" s="178" t="s">
        <v>887</v>
      </c>
      <c r="D15" s="178">
        <v>522</v>
      </c>
      <c r="E15" s="178">
        <v>31620585</v>
      </c>
      <c r="F15" s="178">
        <v>3990831</v>
      </c>
      <c r="G15" s="178">
        <f t="shared" si="4"/>
        <v>27629754</v>
      </c>
      <c r="H15" s="178" t="s">
        <v>880</v>
      </c>
      <c r="I15" s="179">
        <f>365-30-31-18</f>
        <v>286</v>
      </c>
      <c r="J15" s="180">
        <v>9.6</v>
      </c>
      <c r="K15" s="181">
        <v>300198</v>
      </c>
      <c r="L15" s="182">
        <v>4291029</v>
      </c>
      <c r="M15" s="177">
        <f t="shared" si="0"/>
        <v>2378561</v>
      </c>
      <c r="N15" s="183">
        <f t="shared" si="1"/>
        <v>2652456</v>
      </c>
      <c r="O15" s="183">
        <f t="shared" si="5"/>
        <v>4730819</v>
      </c>
      <c r="P15" s="183">
        <f t="shared" si="2"/>
        <v>22898935</v>
      </c>
      <c r="Q15" s="177">
        <f t="shared" si="3"/>
        <v>4730819</v>
      </c>
      <c r="R15" s="183">
        <f t="shared" si="6"/>
        <v>0</v>
      </c>
    </row>
    <row r="16" spans="1:18">
      <c r="A16" s="178">
        <v>17403</v>
      </c>
      <c r="B16" s="178">
        <v>2</v>
      </c>
      <c r="C16" s="178" t="s">
        <v>887</v>
      </c>
      <c r="D16" s="178">
        <v>522</v>
      </c>
      <c r="E16" s="178">
        <v>19380358</v>
      </c>
      <c r="F16" s="178">
        <v>2445993</v>
      </c>
      <c r="G16" s="178">
        <f t="shared" si="4"/>
        <v>16934365</v>
      </c>
      <c r="H16" s="178" t="s">
        <v>881</v>
      </c>
      <c r="I16" s="179">
        <v>1</v>
      </c>
      <c r="J16" s="180">
        <v>9.6</v>
      </c>
      <c r="K16" s="181">
        <v>643</v>
      </c>
      <c r="L16" s="182">
        <v>2446636</v>
      </c>
      <c r="M16" s="177">
        <f t="shared" si="0"/>
        <v>5097</v>
      </c>
      <c r="N16" s="183">
        <f t="shared" si="1"/>
        <v>1625699</v>
      </c>
      <c r="O16" s="183">
        <f t="shared" si="5"/>
        <v>1630153</v>
      </c>
      <c r="P16" s="183">
        <f t="shared" si="2"/>
        <v>15304212</v>
      </c>
      <c r="Q16" s="177">
        <f t="shared" si="3"/>
        <v>1630153</v>
      </c>
      <c r="R16" s="183">
        <f t="shared" si="6"/>
        <v>0</v>
      </c>
    </row>
    <row r="17" spans="1:18">
      <c r="A17" s="178">
        <v>17404</v>
      </c>
      <c r="B17" s="178">
        <v>1</v>
      </c>
      <c r="C17" s="178" t="s">
        <v>887</v>
      </c>
      <c r="D17" s="178">
        <v>522</v>
      </c>
      <c r="E17" s="178">
        <v>7528711</v>
      </c>
      <c r="F17" s="178">
        <v>950198</v>
      </c>
      <c r="G17" s="178">
        <f t="shared" si="4"/>
        <v>6578513</v>
      </c>
      <c r="H17" s="178" t="s">
        <v>880</v>
      </c>
      <c r="I17" s="179">
        <f>365-30-31-18</f>
        <v>286</v>
      </c>
      <c r="J17" s="180">
        <v>9.5</v>
      </c>
      <c r="K17" s="181">
        <v>70731</v>
      </c>
      <c r="L17" s="182">
        <v>1020929</v>
      </c>
      <c r="M17" s="177">
        <f t="shared" si="0"/>
        <v>560425</v>
      </c>
      <c r="N17" s="183">
        <f t="shared" si="1"/>
        <v>624959</v>
      </c>
      <c r="O17" s="183">
        <f t="shared" si="5"/>
        <v>1114653</v>
      </c>
      <c r="P17" s="183">
        <f t="shared" si="2"/>
        <v>5463860</v>
      </c>
      <c r="Q17" s="177">
        <f t="shared" si="3"/>
        <v>1114653</v>
      </c>
      <c r="R17" s="183">
        <f t="shared" si="6"/>
        <v>0</v>
      </c>
    </row>
    <row r="18" spans="1:18">
      <c r="A18" s="178">
        <v>17404</v>
      </c>
      <c r="B18" s="178">
        <v>2</v>
      </c>
      <c r="C18" s="178" t="s">
        <v>887</v>
      </c>
      <c r="D18" s="178">
        <v>522</v>
      </c>
      <c r="E18" s="178">
        <v>4614371</v>
      </c>
      <c r="F18" s="178">
        <v>582379</v>
      </c>
      <c r="G18" s="178">
        <f t="shared" si="4"/>
        <v>4031992</v>
      </c>
      <c r="H18" s="178" t="s">
        <v>881</v>
      </c>
      <c r="I18" s="179">
        <v>1</v>
      </c>
      <c r="J18" s="180">
        <v>9.5</v>
      </c>
      <c r="K18" s="181">
        <v>152</v>
      </c>
      <c r="L18" s="182">
        <v>582531</v>
      </c>
      <c r="M18" s="177">
        <f t="shared" si="0"/>
        <v>1201</v>
      </c>
      <c r="N18" s="183">
        <f t="shared" si="1"/>
        <v>383039</v>
      </c>
      <c r="O18" s="183">
        <f t="shared" si="5"/>
        <v>384088</v>
      </c>
      <c r="P18" s="183">
        <f t="shared" si="2"/>
        <v>3647904</v>
      </c>
      <c r="Q18" s="177">
        <f t="shared" si="3"/>
        <v>384088</v>
      </c>
      <c r="R18" s="183">
        <f t="shared" si="6"/>
        <v>0</v>
      </c>
    </row>
    <row r="19" spans="1:18">
      <c r="A19" s="178">
        <v>17407</v>
      </c>
      <c r="B19" s="178">
        <v>718</v>
      </c>
      <c r="C19" s="178" t="s">
        <v>879</v>
      </c>
      <c r="D19" s="178">
        <v>555</v>
      </c>
      <c r="E19" s="178">
        <v>2010274</v>
      </c>
      <c r="F19" s="178">
        <v>115331</v>
      </c>
      <c r="G19" s="178">
        <f t="shared" si="4"/>
        <v>1894943</v>
      </c>
      <c r="H19" s="178" t="s">
        <v>880</v>
      </c>
      <c r="I19" s="179">
        <f>365-30-31-18</f>
        <v>286</v>
      </c>
      <c r="J19" s="180">
        <v>6.52</v>
      </c>
      <c r="K19" s="181">
        <v>5892</v>
      </c>
      <c r="L19" s="182">
        <v>121223</v>
      </c>
      <c r="M19" s="177">
        <f t="shared" si="0"/>
        <v>102701</v>
      </c>
      <c r="N19" s="183">
        <f t="shared" si="1"/>
        <v>123550</v>
      </c>
      <c r="O19" s="183">
        <f t="shared" si="5"/>
        <v>220359</v>
      </c>
      <c r="P19" s="183">
        <f t="shared" si="2"/>
        <v>1674584</v>
      </c>
      <c r="Q19" s="177">
        <f t="shared" si="3"/>
        <v>220359</v>
      </c>
      <c r="R19" s="183">
        <f t="shared" si="6"/>
        <v>0</v>
      </c>
    </row>
    <row r="20" spans="1:18">
      <c r="A20" s="178">
        <v>17407</v>
      </c>
      <c r="B20" s="178">
        <v>719</v>
      </c>
      <c r="C20" s="178" t="s">
        <v>879</v>
      </c>
      <c r="D20" s="178">
        <v>555</v>
      </c>
      <c r="E20" s="178">
        <v>1232103</v>
      </c>
      <c r="F20" s="178">
        <v>70687</v>
      </c>
      <c r="G20" s="178">
        <f t="shared" si="4"/>
        <v>1161416</v>
      </c>
      <c r="H20" s="178" t="s">
        <v>881</v>
      </c>
      <c r="I20" s="179">
        <v>1</v>
      </c>
      <c r="J20" s="180">
        <v>6.52</v>
      </c>
      <c r="K20" s="181">
        <v>13</v>
      </c>
      <c r="L20" s="182">
        <v>70700</v>
      </c>
      <c r="M20" s="177">
        <f t="shared" si="0"/>
        <v>220</v>
      </c>
      <c r="N20" s="183">
        <f t="shared" si="1"/>
        <v>75724</v>
      </c>
      <c r="O20" s="183">
        <f t="shared" si="5"/>
        <v>75931</v>
      </c>
      <c r="P20" s="183">
        <f t="shared" si="2"/>
        <v>1085485</v>
      </c>
      <c r="Q20" s="177">
        <f t="shared" si="3"/>
        <v>75931</v>
      </c>
      <c r="R20" s="183">
        <f t="shared" si="6"/>
        <v>0</v>
      </c>
    </row>
    <row r="21" spans="1:18">
      <c r="A21" s="178">
        <v>17413</v>
      </c>
      <c r="B21" s="178">
        <v>1</v>
      </c>
      <c r="C21" s="178" t="s">
        <v>888</v>
      </c>
      <c r="D21" s="178">
        <v>566</v>
      </c>
      <c r="E21" s="178">
        <v>3274285</v>
      </c>
      <c r="F21" s="178">
        <v>349928</v>
      </c>
      <c r="G21" s="178">
        <f t="shared" si="4"/>
        <v>2924357</v>
      </c>
      <c r="H21" s="178" t="s">
        <v>880</v>
      </c>
      <c r="I21" s="179">
        <f>365-30-31-18</f>
        <v>286</v>
      </c>
      <c r="J21" s="180">
        <v>9.6</v>
      </c>
      <c r="K21" s="181">
        <v>26322</v>
      </c>
      <c r="L21" s="182">
        <v>376250</v>
      </c>
      <c r="M21" s="177">
        <f t="shared" si="0"/>
        <v>246298</v>
      </c>
      <c r="N21" s="183">
        <f t="shared" si="1"/>
        <v>280738</v>
      </c>
      <c r="O21" s="183">
        <f t="shared" si="5"/>
        <v>500714</v>
      </c>
      <c r="P21" s="183">
        <f t="shared" si="2"/>
        <v>2423643</v>
      </c>
      <c r="Q21" s="177">
        <f t="shared" si="3"/>
        <v>500714</v>
      </c>
      <c r="R21" s="183">
        <f t="shared" si="6"/>
        <v>0</v>
      </c>
    </row>
    <row r="22" spans="1:18">
      <c r="A22" s="178">
        <v>17416</v>
      </c>
      <c r="B22" s="178">
        <v>1</v>
      </c>
      <c r="C22" s="178" t="s">
        <v>879</v>
      </c>
      <c r="D22" s="178">
        <v>555</v>
      </c>
      <c r="E22" s="178">
        <v>3256958</v>
      </c>
      <c r="F22" s="178">
        <v>186850</v>
      </c>
      <c r="G22" s="178">
        <f t="shared" si="4"/>
        <v>3070108</v>
      </c>
      <c r="H22" s="178" t="s">
        <v>880</v>
      </c>
      <c r="I22" s="179">
        <f>365-30-31-18</f>
        <v>286</v>
      </c>
      <c r="J22" s="180">
        <v>6.5</v>
      </c>
      <c r="K22" s="181">
        <v>9517</v>
      </c>
      <c r="L22" s="182">
        <v>196367</v>
      </c>
      <c r="M22" s="177">
        <f t="shared" si="0"/>
        <v>165882</v>
      </c>
      <c r="N22" s="183">
        <f t="shared" si="1"/>
        <v>199557</v>
      </c>
      <c r="O22" s="183">
        <f t="shared" si="5"/>
        <v>355922</v>
      </c>
      <c r="P22" s="183">
        <f t="shared" si="2"/>
        <v>2714186</v>
      </c>
      <c r="Q22" s="177">
        <f t="shared" si="3"/>
        <v>355922</v>
      </c>
      <c r="R22" s="183">
        <f t="shared" si="6"/>
        <v>0</v>
      </c>
    </row>
    <row r="23" spans="1:18">
      <c r="A23" s="178">
        <v>17416</v>
      </c>
      <c r="B23" s="178">
        <v>2</v>
      </c>
      <c r="C23" s="178" t="s">
        <v>879</v>
      </c>
      <c r="D23" s="178">
        <v>555</v>
      </c>
      <c r="E23" s="178">
        <v>1996200</v>
      </c>
      <c r="F23" s="178">
        <v>114521</v>
      </c>
      <c r="G23" s="178">
        <f t="shared" si="4"/>
        <v>1881679</v>
      </c>
      <c r="H23" s="178" t="s">
        <v>881</v>
      </c>
      <c r="I23" s="179">
        <v>1</v>
      </c>
      <c r="J23" s="180">
        <v>6.5</v>
      </c>
      <c r="K23" s="181">
        <v>20</v>
      </c>
      <c r="L23" s="182">
        <v>114541</v>
      </c>
      <c r="M23" s="177">
        <f t="shared" si="0"/>
        <v>355</v>
      </c>
      <c r="N23" s="183">
        <f t="shared" si="1"/>
        <v>122309</v>
      </c>
      <c r="O23" s="183">
        <f t="shared" si="5"/>
        <v>122644</v>
      </c>
      <c r="P23" s="183">
        <f t="shared" si="2"/>
        <v>1759035</v>
      </c>
      <c r="Q23" s="177">
        <f t="shared" si="3"/>
        <v>122644</v>
      </c>
      <c r="R23" s="183">
        <f t="shared" si="6"/>
        <v>0</v>
      </c>
    </row>
    <row r="24" spans="1:18">
      <c r="A24" s="178">
        <v>17417</v>
      </c>
      <c r="B24" s="178">
        <v>1</v>
      </c>
      <c r="C24" s="178" t="s">
        <v>879</v>
      </c>
      <c r="D24" s="178">
        <v>555</v>
      </c>
      <c r="E24" s="178">
        <v>278095</v>
      </c>
      <c r="F24" s="178">
        <v>15955</v>
      </c>
      <c r="G24" s="178">
        <f t="shared" si="4"/>
        <v>262140</v>
      </c>
      <c r="H24" s="178" t="s">
        <v>880</v>
      </c>
      <c r="I24" s="179">
        <f>365-30-31-18</f>
        <v>286</v>
      </c>
      <c r="J24" s="180">
        <v>6.5</v>
      </c>
      <c r="K24" s="181">
        <v>813</v>
      </c>
      <c r="L24" s="182">
        <v>16768</v>
      </c>
      <c r="M24" s="177">
        <f t="shared" si="0"/>
        <v>14164</v>
      </c>
      <c r="N24" s="183">
        <f t="shared" si="1"/>
        <v>17039</v>
      </c>
      <c r="O24" s="183">
        <f t="shared" si="5"/>
        <v>30390</v>
      </c>
      <c r="P24" s="183">
        <f t="shared" si="2"/>
        <v>231750</v>
      </c>
      <c r="Q24" s="177">
        <f t="shared" si="3"/>
        <v>30390</v>
      </c>
      <c r="R24" s="183">
        <f t="shared" si="6"/>
        <v>0</v>
      </c>
    </row>
    <row r="25" spans="1:18">
      <c r="A25" s="178">
        <v>17417</v>
      </c>
      <c r="B25" s="178">
        <v>2</v>
      </c>
      <c r="C25" s="178" t="s">
        <v>879</v>
      </c>
      <c r="D25" s="178">
        <v>555</v>
      </c>
      <c r="E25" s="178">
        <v>799634</v>
      </c>
      <c r="F25" s="178">
        <v>45876</v>
      </c>
      <c r="G25" s="178">
        <f t="shared" si="4"/>
        <v>753758</v>
      </c>
      <c r="H25" s="178" t="s">
        <v>880</v>
      </c>
      <c r="I25" s="179">
        <f>365-30-31-18</f>
        <v>286</v>
      </c>
      <c r="J25" s="180">
        <v>6.5</v>
      </c>
      <c r="K25" s="181">
        <v>2337</v>
      </c>
      <c r="L25" s="182">
        <v>48213</v>
      </c>
      <c r="M25" s="177">
        <f t="shared" si="0"/>
        <v>40727</v>
      </c>
      <c r="N25" s="183">
        <f t="shared" si="1"/>
        <v>48994</v>
      </c>
      <c r="O25" s="183">
        <f t="shared" si="5"/>
        <v>87384</v>
      </c>
      <c r="P25" s="183">
        <f t="shared" si="2"/>
        <v>666374</v>
      </c>
      <c r="Q25" s="177">
        <f t="shared" si="3"/>
        <v>87384</v>
      </c>
      <c r="R25" s="183">
        <f t="shared" si="6"/>
        <v>0</v>
      </c>
    </row>
    <row r="26" spans="1:18">
      <c r="A26" s="178">
        <v>17417</v>
      </c>
      <c r="B26" s="178">
        <v>3</v>
      </c>
      <c r="C26" s="178" t="s">
        <v>879</v>
      </c>
      <c r="D26" s="178">
        <v>555</v>
      </c>
      <c r="E26" s="178">
        <v>3036155</v>
      </c>
      <c r="F26" s="178">
        <v>174189</v>
      </c>
      <c r="G26" s="178">
        <f t="shared" si="4"/>
        <v>2861966</v>
      </c>
      <c r="H26" s="178" t="s">
        <v>880</v>
      </c>
      <c r="I26" s="179">
        <f>365-30-31-18</f>
        <v>286</v>
      </c>
      <c r="J26" s="180">
        <v>6.5</v>
      </c>
      <c r="K26" s="181">
        <v>8872</v>
      </c>
      <c r="L26" s="182">
        <v>183061</v>
      </c>
      <c r="M26" s="177">
        <f t="shared" si="0"/>
        <v>154636</v>
      </c>
      <c r="N26" s="183">
        <f t="shared" si="1"/>
        <v>186028</v>
      </c>
      <c r="O26" s="183">
        <f t="shared" si="5"/>
        <v>331792</v>
      </c>
      <c r="P26" s="183">
        <f t="shared" si="2"/>
        <v>2530174</v>
      </c>
      <c r="Q26" s="177">
        <f t="shared" si="3"/>
        <v>331792</v>
      </c>
      <c r="R26" s="183">
        <f t="shared" si="6"/>
        <v>0</v>
      </c>
    </row>
    <row r="27" spans="1:18">
      <c r="A27" s="178">
        <v>17417</v>
      </c>
      <c r="B27" s="178">
        <v>4</v>
      </c>
      <c r="C27" s="178" t="s">
        <v>879</v>
      </c>
      <c r="D27" s="178">
        <v>555</v>
      </c>
      <c r="E27" s="178">
        <v>170445</v>
      </c>
      <c r="F27" s="178">
        <v>9778</v>
      </c>
      <c r="G27" s="178">
        <f t="shared" si="4"/>
        <v>160667</v>
      </c>
      <c r="H27" s="178" t="s">
        <v>881</v>
      </c>
      <c r="I27" s="179">
        <v>1</v>
      </c>
      <c r="J27" s="180">
        <v>6.5</v>
      </c>
      <c r="K27" s="181">
        <v>2</v>
      </c>
      <c r="L27" s="182">
        <v>9780</v>
      </c>
      <c r="M27" s="177">
        <f t="shared" si="0"/>
        <v>30</v>
      </c>
      <c r="N27" s="183">
        <f t="shared" si="1"/>
        <v>10443</v>
      </c>
      <c r="O27" s="183">
        <f t="shared" si="5"/>
        <v>10471</v>
      </c>
      <c r="P27" s="183">
        <f t="shared" si="2"/>
        <v>150196</v>
      </c>
      <c r="Q27" s="177">
        <f t="shared" si="3"/>
        <v>10472</v>
      </c>
      <c r="R27" s="183">
        <f t="shared" si="6"/>
        <v>-1</v>
      </c>
    </row>
    <row r="28" spans="1:18">
      <c r="A28" s="178">
        <v>17417</v>
      </c>
      <c r="B28" s="184">
        <v>5</v>
      </c>
      <c r="C28" s="184" t="s">
        <v>879</v>
      </c>
      <c r="D28" s="184">
        <v>555</v>
      </c>
      <c r="E28" s="184">
        <v>490099</v>
      </c>
      <c r="F28" s="184">
        <v>28118</v>
      </c>
      <c r="G28" s="178">
        <f t="shared" si="4"/>
        <v>461981</v>
      </c>
      <c r="H28" s="178" t="s">
        <v>881</v>
      </c>
      <c r="I28" s="179">
        <v>1</v>
      </c>
      <c r="J28" s="180">
        <v>6.5</v>
      </c>
      <c r="K28" s="181">
        <v>5</v>
      </c>
      <c r="L28" s="182">
        <v>28123</v>
      </c>
      <c r="M28" s="177">
        <f t="shared" si="0"/>
        <v>87</v>
      </c>
      <c r="N28" s="183">
        <f t="shared" si="1"/>
        <v>30029</v>
      </c>
      <c r="O28" s="183">
        <f t="shared" si="5"/>
        <v>30111</v>
      </c>
      <c r="P28" s="183">
        <f t="shared" si="2"/>
        <v>431870</v>
      </c>
      <c r="Q28" s="177">
        <f t="shared" si="3"/>
        <v>30111</v>
      </c>
      <c r="R28" s="183">
        <f t="shared" si="6"/>
        <v>0</v>
      </c>
    </row>
    <row r="29" spans="1:18">
      <c r="A29" s="178">
        <v>17417</v>
      </c>
      <c r="B29" s="184">
        <v>6</v>
      </c>
      <c r="C29" s="184" t="s">
        <v>879</v>
      </c>
      <c r="D29" s="184">
        <v>555</v>
      </c>
      <c r="E29" s="184">
        <v>1860869</v>
      </c>
      <c r="F29" s="184">
        <v>106761</v>
      </c>
      <c r="G29" s="178">
        <f t="shared" si="4"/>
        <v>1754108</v>
      </c>
      <c r="H29" s="178" t="s">
        <v>881</v>
      </c>
      <c r="I29" s="179">
        <v>1</v>
      </c>
      <c r="J29" s="180">
        <v>6.5</v>
      </c>
      <c r="K29" s="181">
        <v>19</v>
      </c>
      <c r="L29" s="182">
        <v>106780</v>
      </c>
      <c r="M29" s="177">
        <f t="shared" si="0"/>
        <v>331</v>
      </c>
      <c r="N29" s="183">
        <f t="shared" si="1"/>
        <v>114017</v>
      </c>
      <c r="O29" s="183">
        <f t="shared" si="5"/>
        <v>114329</v>
      </c>
      <c r="P29" s="183">
        <f t="shared" si="2"/>
        <v>1639779</v>
      </c>
      <c r="Q29" s="177">
        <f t="shared" si="3"/>
        <v>114329</v>
      </c>
      <c r="R29" s="183">
        <f t="shared" si="6"/>
        <v>0</v>
      </c>
    </row>
    <row r="30" spans="1:18">
      <c r="A30" s="178">
        <v>17418</v>
      </c>
      <c r="B30" s="184">
        <v>1</v>
      </c>
      <c r="C30" s="184" t="s">
        <v>889</v>
      </c>
      <c r="D30" s="184">
        <v>538</v>
      </c>
      <c r="E30" s="184">
        <v>1730900</v>
      </c>
      <c r="F30" s="184">
        <v>283410</v>
      </c>
      <c r="G30" s="178">
        <f t="shared" si="4"/>
        <v>1447490</v>
      </c>
      <c r="H30" s="184" t="s">
        <v>890</v>
      </c>
      <c r="I30" s="179">
        <f>1+31+28+31</f>
        <v>91</v>
      </c>
      <c r="J30" s="180">
        <v>9.6</v>
      </c>
      <c r="K30" s="181">
        <v>6783</v>
      </c>
      <c r="L30" s="182">
        <v>290193</v>
      </c>
      <c r="M30" s="177">
        <f t="shared" si="0"/>
        <v>41428</v>
      </c>
      <c r="N30" s="183">
        <f t="shared" si="1"/>
        <v>138959</v>
      </c>
      <c r="O30" s="183">
        <f t="shared" si="5"/>
        <v>173604</v>
      </c>
      <c r="P30" s="183">
        <f t="shared" si="2"/>
        <v>1273886</v>
      </c>
      <c r="Q30" s="177">
        <f t="shared" si="3"/>
        <v>173604</v>
      </c>
      <c r="R30" s="183">
        <f t="shared" si="6"/>
        <v>0</v>
      </c>
    </row>
    <row r="31" spans="1:18">
      <c r="A31" s="178">
        <v>17502</v>
      </c>
      <c r="B31" s="184">
        <v>3</v>
      </c>
      <c r="C31" s="184" t="s">
        <v>887</v>
      </c>
      <c r="D31" s="184">
        <v>522</v>
      </c>
      <c r="E31" s="184">
        <v>36137811</v>
      </c>
      <c r="F31" s="184">
        <v>4560950</v>
      </c>
      <c r="G31" s="178">
        <f t="shared" si="4"/>
        <v>31576861</v>
      </c>
      <c r="H31" s="184" t="s">
        <v>880</v>
      </c>
      <c r="I31" s="179">
        <f>365-30-31-18</f>
        <v>286</v>
      </c>
      <c r="J31" s="180">
        <v>6.5</v>
      </c>
      <c r="K31" s="181">
        <v>232296</v>
      </c>
      <c r="L31" s="182">
        <v>4793246</v>
      </c>
      <c r="M31" s="177">
        <f t="shared" si="0"/>
        <v>1840553</v>
      </c>
      <c r="N31" s="183">
        <f t="shared" si="1"/>
        <v>2052496</v>
      </c>
      <c r="O31" s="183">
        <f t="shared" si="5"/>
        <v>3660753</v>
      </c>
      <c r="P31" s="183">
        <f t="shared" si="2"/>
        <v>27916108</v>
      </c>
      <c r="Q31" s="177">
        <f t="shared" si="3"/>
        <v>3660753</v>
      </c>
      <c r="R31" s="183">
        <f t="shared" si="6"/>
        <v>0</v>
      </c>
    </row>
    <row r="32" spans="1:18">
      <c r="A32" s="178">
        <v>17502</v>
      </c>
      <c r="B32" s="184">
        <v>4</v>
      </c>
      <c r="C32" s="184" t="s">
        <v>887</v>
      </c>
      <c r="D32" s="184">
        <v>522</v>
      </c>
      <c r="E32" s="184">
        <v>22148981</v>
      </c>
      <c r="F32" s="184">
        <v>2795420</v>
      </c>
      <c r="G32" s="178">
        <f t="shared" si="4"/>
        <v>19353561</v>
      </c>
      <c r="H32" s="184" t="s">
        <v>881</v>
      </c>
      <c r="I32" s="179">
        <v>1</v>
      </c>
      <c r="J32" s="180">
        <v>6.5</v>
      </c>
      <c r="K32" s="181">
        <v>498</v>
      </c>
      <c r="L32" s="182">
        <v>2795918</v>
      </c>
      <c r="M32" s="177">
        <f t="shared" si="0"/>
        <v>3944</v>
      </c>
      <c r="N32" s="183">
        <f t="shared" si="1"/>
        <v>1257981</v>
      </c>
      <c r="O32" s="183">
        <f t="shared" si="5"/>
        <v>1261427</v>
      </c>
      <c r="P32" s="183">
        <f t="shared" si="2"/>
        <v>18092134</v>
      </c>
      <c r="Q32" s="177">
        <f t="shared" si="3"/>
        <v>1261428</v>
      </c>
      <c r="R32" s="183">
        <f t="shared" si="6"/>
        <v>-1</v>
      </c>
    </row>
    <row r="33" spans="1:18">
      <c r="A33" s="178" t="s">
        <v>891</v>
      </c>
      <c r="B33" s="184"/>
      <c r="C33" s="184"/>
      <c r="D33" s="184"/>
      <c r="E33" s="184"/>
      <c r="F33" s="186">
        <f>SUM(F3:F32)</f>
        <v>21855432</v>
      </c>
      <c r="G33" s="178"/>
      <c r="H33" s="184"/>
      <c r="I33" s="179"/>
      <c r="J33" s="180"/>
      <c r="K33" s="186">
        <f t="shared" ref="K33:R33" si="7">SUM(K3:K32)</f>
        <v>777461</v>
      </c>
      <c r="L33" s="177">
        <f t="shared" si="7"/>
        <v>22608283</v>
      </c>
      <c r="M33" s="177">
        <f t="shared" si="7"/>
        <v>7967198</v>
      </c>
      <c r="N33" s="177">
        <f t="shared" si="7"/>
        <v>14794709</v>
      </c>
      <c r="O33" s="177">
        <f t="shared" si="7"/>
        <v>21984446</v>
      </c>
      <c r="P33" s="177">
        <f t="shared" si="7"/>
        <v>251301996</v>
      </c>
      <c r="Q33" s="177">
        <f t="shared" si="7"/>
        <v>21984449</v>
      </c>
      <c r="R33" s="177">
        <f t="shared" si="7"/>
        <v>-3</v>
      </c>
    </row>
    <row r="34" spans="1:18">
      <c r="A34" s="177" t="s">
        <v>123</v>
      </c>
      <c r="F34" s="187">
        <v>89875.55</v>
      </c>
    </row>
    <row r="35" spans="1:18">
      <c r="F35" s="175">
        <f>SUM(F33:F34)</f>
        <v>21945307.550000001</v>
      </c>
    </row>
  </sheetData>
  <pageMargins left="0.7" right="0.7" top="0.75" bottom="0.75" header="0.3" footer="0.3"/>
  <pageSetup scale="92" orientation="landscape" horizontalDpi="4294967295" verticalDpi="4294967295" r:id="rId1"/>
</worksheet>
</file>

<file path=xl/worksheets/sheet3.xml><?xml version="1.0" encoding="utf-8"?>
<worksheet xmlns="http://schemas.openxmlformats.org/spreadsheetml/2006/main" xmlns:r="http://schemas.openxmlformats.org/officeDocument/2006/relationships">
  <sheetPr>
    <tabColor rgb="FF00B050"/>
  </sheetPr>
  <dimension ref="A1:P285"/>
  <sheetViews>
    <sheetView showGridLines="0" view="pageBreakPreview" topLeftCell="A30" zoomScale="90" zoomScaleNormal="80" zoomScaleSheetLayoutView="90" workbookViewId="0">
      <selection activeCell="B35" sqref="B35"/>
    </sheetView>
  </sheetViews>
  <sheetFormatPr defaultRowHeight="15"/>
  <cols>
    <col min="1" max="1" width="3" style="385" customWidth="1"/>
    <col min="2" max="2" width="15.44140625" style="283" customWidth="1"/>
    <col min="3" max="3" width="10.88671875" style="248" customWidth="1"/>
    <col min="4" max="4" width="10.77734375" style="248" customWidth="1"/>
    <col min="5" max="5" width="10.5546875" style="248" customWidth="1"/>
    <col min="6" max="6" width="14.77734375" style="248" customWidth="1"/>
    <col min="7" max="7" width="11.109375" style="248" customWidth="1"/>
    <col min="8" max="8" width="1.33203125" style="248" customWidth="1"/>
    <col min="9" max="9" width="11.109375" style="248" customWidth="1"/>
    <col min="10" max="10" width="1.33203125" style="248" customWidth="1"/>
    <col min="11" max="11" width="11.109375" style="248" customWidth="1"/>
    <col min="12" max="12" width="1.33203125" style="248" customWidth="1"/>
    <col min="13" max="13" width="13.77734375" style="248" customWidth="1"/>
    <col min="14" max="14" width="1.33203125" style="248" customWidth="1"/>
    <col min="15" max="15" width="14" style="248" customWidth="1"/>
    <col min="16" max="16384" width="8.88671875" style="381"/>
  </cols>
  <sheetData>
    <row r="1" spans="1:15">
      <c r="A1" s="380" t="s">
        <v>911</v>
      </c>
      <c r="C1" s="249"/>
      <c r="D1" s="249"/>
      <c r="E1" s="249"/>
      <c r="F1" s="249"/>
      <c r="G1" s="249"/>
      <c r="H1" s="249"/>
    </row>
    <row r="2" spans="1:15">
      <c r="A2" s="246" t="s">
        <v>1027</v>
      </c>
      <c r="C2" s="249"/>
      <c r="D2" s="249"/>
      <c r="E2" s="249"/>
      <c r="F2" s="249"/>
      <c r="G2" s="249"/>
      <c r="H2" s="249"/>
    </row>
    <row r="4" spans="1:15" ht="15.75" thickBot="1">
      <c r="A4" s="382">
        <v>5</v>
      </c>
      <c r="B4" s="306" t="s">
        <v>914</v>
      </c>
      <c r="O4" s="304" t="s">
        <v>1030</v>
      </c>
    </row>
    <row r="5" spans="1:15" s="383" customFormat="1" ht="30.75" thickBot="1">
      <c r="B5" s="384"/>
      <c r="C5" s="285"/>
      <c r="D5" s="285"/>
      <c r="E5" s="285"/>
      <c r="F5" s="285"/>
      <c r="G5" s="338" t="s">
        <v>1034</v>
      </c>
      <c r="H5" s="285"/>
      <c r="I5" s="338" t="s">
        <v>1060</v>
      </c>
      <c r="J5" s="286"/>
      <c r="K5" s="338" t="s">
        <v>997</v>
      </c>
      <c r="L5" s="286"/>
      <c r="M5" s="286" t="s">
        <v>995</v>
      </c>
      <c r="N5" s="286"/>
      <c r="O5" s="286" t="s">
        <v>855</v>
      </c>
    </row>
    <row r="6" spans="1:15">
      <c r="B6" s="326" t="s">
        <v>998</v>
      </c>
      <c r="C6" s="288"/>
      <c r="D6" s="288"/>
      <c r="E6" s="288"/>
      <c r="F6" s="288"/>
      <c r="G6" s="288"/>
      <c r="H6" s="288"/>
      <c r="I6" s="288"/>
      <c r="J6" s="288"/>
      <c r="K6" s="288"/>
      <c r="L6" s="288"/>
      <c r="M6" s="288"/>
      <c r="N6" s="288"/>
      <c r="O6" s="288"/>
    </row>
    <row r="7" spans="1:15" s="248" customFormat="1">
      <c r="A7" s="289"/>
      <c r="B7" s="290" t="s">
        <v>999</v>
      </c>
      <c r="G7" s="345">
        <v>0</v>
      </c>
      <c r="I7" s="345">
        <v>0</v>
      </c>
      <c r="J7" s="345"/>
      <c r="K7" s="345">
        <v>0</v>
      </c>
      <c r="L7" s="345"/>
      <c r="M7" s="345">
        <v>138.66999999999999</v>
      </c>
      <c r="N7" s="345"/>
      <c r="O7" s="473">
        <f>SUM(G7:M7)</f>
        <v>138.66999999999999</v>
      </c>
    </row>
    <row r="8" spans="1:15" s="479" customFormat="1">
      <c r="A8" s="477"/>
      <c r="B8" s="478" t="s">
        <v>1065</v>
      </c>
      <c r="G8" s="480">
        <v>0.35</v>
      </c>
      <c r="I8" s="480">
        <v>264.52999999999997</v>
      </c>
      <c r="J8" s="480"/>
      <c r="K8" s="480">
        <v>85.88</v>
      </c>
      <c r="L8" s="480"/>
      <c r="M8" s="480">
        <v>4101.07</v>
      </c>
      <c r="N8" s="480"/>
      <c r="O8" s="481">
        <f t="shared" ref="O8:O14" si="0">SUM(G8:M8)</f>
        <v>4451.83</v>
      </c>
    </row>
    <row r="9" spans="1:15" s="369" customFormat="1">
      <c r="A9" s="399"/>
      <c r="B9" s="347" t="s">
        <v>1000</v>
      </c>
      <c r="G9" s="348">
        <v>0</v>
      </c>
      <c r="I9" s="348">
        <v>0</v>
      </c>
      <c r="J9" s="348"/>
      <c r="K9" s="348">
        <v>0</v>
      </c>
      <c r="L9" s="348"/>
      <c r="M9" s="348">
        <v>31.104247192301937</v>
      </c>
      <c r="N9" s="348"/>
      <c r="O9" s="474">
        <f t="shared" si="0"/>
        <v>31.104247192301937</v>
      </c>
    </row>
    <row r="10" spans="1:15" s="369" customFormat="1" ht="15.75" thickBot="1">
      <c r="A10" s="399"/>
      <c r="B10" s="347" t="s">
        <v>1001</v>
      </c>
      <c r="C10" s="370"/>
      <c r="D10" s="370"/>
      <c r="E10" s="370"/>
      <c r="F10" s="370"/>
      <c r="G10" s="348">
        <v>0</v>
      </c>
      <c r="H10" s="370"/>
      <c r="I10" s="348">
        <v>0</v>
      </c>
      <c r="J10" s="348"/>
      <c r="K10" s="348">
        <v>0</v>
      </c>
      <c r="L10" s="348"/>
      <c r="M10" s="348">
        <v>0</v>
      </c>
      <c r="N10" s="348"/>
      <c r="O10" s="474">
        <f t="shared" si="0"/>
        <v>0</v>
      </c>
    </row>
    <row r="11" spans="1:15" s="369" customFormat="1" ht="15.75" thickBot="1">
      <c r="A11" s="399"/>
      <c r="B11" s="400" t="s">
        <v>1002</v>
      </c>
      <c r="C11" s="401"/>
      <c r="D11" s="401"/>
      <c r="E11" s="401"/>
      <c r="F11" s="401"/>
      <c r="G11" s="402">
        <f t="shared" ref="G11:M11" si="1">SUM(G7:G10)</f>
        <v>0.35</v>
      </c>
      <c r="H11" s="401"/>
      <c r="I11" s="402">
        <f t="shared" si="1"/>
        <v>264.52999999999997</v>
      </c>
      <c r="J11" s="402"/>
      <c r="K11" s="402">
        <f t="shared" si="1"/>
        <v>85.88</v>
      </c>
      <c r="L11" s="402"/>
      <c r="M11" s="402">
        <f t="shared" si="1"/>
        <v>4270.8442471923017</v>
      </c>
      <c r="N11" s="402"/>
      <c r="O11" s="402">
        <f>SUM(O7:O10)</f>
        <v>4621.604247192302</v>
      </c>
    </row>
    <row r="12" spans="1:15" s="369" customFormat="1">
      <c r="A12" s="399"/>
      <c r="B12" s="347" t="s">
        <v>1065</v>
      </c>
      <c r="C12" s="403"/>
      <c r="D12" s="403"/>
      <c r="E12" s="403"/>
      <c r="F12" s="403"/>
      <c r="G12" s="348">
        <v>0</v>
      </c>
      <c r="H12" s="403"/>
      <c r="I12" s="348">
        <v>0</v>
      </c>
      <c r="J12" s="404"/>
      <c r="K12" s="348">
        <v>0</v>
      </c>
      <c r="L12" s="404"/>
      <c r="M12" s="490">
        <v>21.22</v>
      </c>
      <c r="N12" s="404"/>
      <c r="O12" s="474">
        <f t="shared" si="0"/>
        <v>21.22</v>
      </c>
    </row>
    <row r="13" spans="1:15" s="406" customFormat="1">
      <c r="A13" s="405"/>
      <c r="B13" s="347" t="s">
        <v>1000</v>
      </c>
      <c r="C13" s="369"/>
      <c r="D13" s="369"/>
      <c r="E13" s="369"/>
      <c r="F13" s="369"/>
      <c r="G13" s="348">
        <v>0</v>
      </c>
      <c r="H13" s="369"/>
      <c r="I13" s="348">
        <v>0</v>
      </c>
      <c r="J13" s="348"/>
      <c r="K13" s="348">
        <v>0</v>
      </c>
      <c r="L13" s="348"/>
      <c r="M13" s="348">
        <v>7.15</v>
      </c>
      <c r="N13" s="348"/>
      <c r="O13" s="474">
        <f t="shared" si="0"/>
        <v>7.15</v>
      </c>
    </row>
    <row r="14" spans="1:15" s="406" customFormat="1" ht="15.75" thickBot="1">
      <c r="A14" s="405"/>
      <c r="B14" s="347" t="s">
        <v>1001</v>
      </c>
      <c r="C14" s="369"/>
      <c r="D14" s="369"/>
      <c r="E14" s="369"/>
      <c r="F14" s="369"/>
      <c r="G14" s="348">
        <v>0</v>
      </c>
      <c r="H14" s="369"/>
      <c r="I14" s="348">
        <v>0</v>
      </c>
      <c r="J14" s="348"/>
      <c r="K14" s="348">
        <v>-0.12</v>
      </c>
      <c r="L14" s="348"/>
      <c r="M14" s="348">
        <v>-16.63</v>
      </c>
      <c r="N14" s="348"/>
      <c r="O14" s="474">
        <f t="shared" si="0"/>
        <v>-16.75</v>
      </c>
    </row>
    <row r="15" spans="1:15" s="406" customFormat="1" ht="15.75" thickBot="1">
      <c r="A15" s="405"/>
      <c r="B15" s="400" t="s">
        <v>1003</v>
      </c>
      <c r="C15" s="401"/>
      <c r="D15" s="401"/>
      <c r="E15" s="401"/>
      <c r="F15" s="401"/>
      <c r="G15" s="402">
        <f>SUM(G11:G14)</f>
        <v>0.35</v>
      </c>
      <c r="H15" s="401"/>
      <c r="I15" s="402">
        <f>SUM(I11:I14)</f>
        <v>264.52999999999997</v>
      </c>
      <c r="J15" s="402"/>
      <c r="K15" s="402">
        <f>SUM(K11:K14)</f>
        <v>85.759999999999991</v>
      </c>
      <c r="L15" s="402"/>
      <c r="M15" s="402">
        <f>SUM(M11:M14)</f>
        <v>4282.5842471923015</v>
      </c>
      <c r="N15" s="402"/>
      <c r="O15" s="402">
        <f>SUM(O11:O14)</f>
        <v>4633.2242471923018</v>
      </c>
    </row>
    <row r="16" spans="1:15" s="406" customFormat="1">
      <c r="A16" s="405"/>
      <c r="B16" s="407"/>
      <c r="C16" s="408"/>
      <c r="D16" s="408"/>
      <c r="E16" s="408"/>
      <c r="F16" s="408"/>
      <c r="G16" s="408"/>
      <c r="H16" s="408"/>
      <c r="I16" s="409"/>
      <c r="J16" s="409"/>
      <c r="K16" s="409"/>
      <c r="L16" s="409"/>
      <c r="M16" s="409"/>
      <c r="N16" s="409"/>
      <c r="O16" s="475"/>
    </row>
    <row r="17" spans="1:16" s="406" customFormat="1">
      <c r="A17" s="405"/>
      <c r="B17" s="410" t="s">
        <v>1004</v>
      </c>
      <c r="C17" s="411"/>
      <c r="D17" s="411"/>
      <c r="E17" s="411"/>
      <c r="F17" s="411"/>
      <c r="G17" s="411"/>
      <c r="H17" s="411"/>
      <c r="I17" s="412"/>
      <c r="J17" s="412"/>
      <c r="K17" s="412"/>
      <c r="L17" s="412"/>
      <c r="M17" s="412"/>
      <c r="N17" s="412"/>
      <c r="O17" s="412"/>
    </row>
    <row r="18" spans="1:16" s="406" customFormat="1">
      <c r="A18" s="405"/>
      <c r="B18" s="347" t="s">
        <v>999</v>
      </c>
      <c r="C18" s="413"/>
      <c r="D18" s="413"/>
      <c r="E18" s="413"/>
      <c r="F18" s="413"/>
      <c r="G18" s="348">
        <v>0</v>
      </c>
      <c r="H18" s="413"/>
      <c r="I18" s="348">
        <v>0</v>
      </c>
      <c r="J18" s="348"/>
      <c r="K18" s="348">
        <v>0</v>
      </c>
      <c r="L18" s="348"/>
      <c r="M18" s="348">
        <v>108.55</v>
      </c>
      <c r="N18" s="348"/>
      <c r="O18" s="474">
        <f t="shared" ref="O18:O22" si="2">SUM(G18:M18)</f>
        <v>108.55</v>
      </c>
    </row>
    <row r="19" spans="1:16" s="406" customFormat="1">
      <c r="A19" s="405"/>
      <c r="B19" s="347" t="s">
        <v>1065</v>
      </c>
      <c r="C19" s="413"/>
      <c r="D19" s="413"/>
      <c r="E19" s="413"/>
      <c r="F19" s="413"/>
      <c r="G19" s="413">
        <v>0</v>
      </c>
      <c r="H19" s="413"/>
      <c r="I19" s="348">
        <v>0.25</v>
      </c>
      <c r="J19" s="348"/>
      <c r="K19" s="348">
        <v>11.45</v>
      </c>
      <c r="L19" s="348"/>
      <c r="M19" s="348">
        <v>518.24</v>
      </c>
      <c r="N19" s="348"/>
      <c r="O19" s="474">
        <f t="shared" si="2"/>
        <v>529.94000000000005</v>
      </c>
    </row>
    <row r="20" spans="1:16" s="406" customFormat="1" hidden="1">
      <c r="A20" s="405"/>
      <c r="B20" s="347" t="s">
        <v>1044</v>
      </c>
      <c r="C20" s="413"/>
      <c r="D20" s="413"/>
      <c r="E20" s="413"/>
      <c r="F20" s="413"/>
      <c r="G20" s="413"/>
      <c r="H20" s="413"/>
      <c r="I20" s="348">
        <v>0</v>
      </c>
      <c r="J20" s="348"/>
      <c r="K20" s="348">
        <v>0</v>
      </c>
      <c r="L20" s="348"/>
      <c r="M20" s="348">
        <v>0</v>
      </c>
      <c r="N20" s="348"/>
      <c r="O20" s="474">
        <f t="shared" si="2"/>
        <v>0</v>
      </c>
    </row>
    <row r="21" spans="1:16" s="406" customFormat="1">
      <c r="A21" s="405"/>
      <c r="B21" s="347" t="s">
        <v>1005</v>
      </c>
      <c r="C21" s="413"/>
      <c r="D21" s="413"/>
      <c r="E21" s="413"/>
      <c r="F21" s="413"/>
      <c r="G21" s="413">
        <v>0</v>
      </c>
      <c r="H21" s="413"/>
      <c r="I21" s="348">
        <v>0.46</v>
      </c>
      <c r="J21" s="348"/>
      <c r="K21" s="348">
        <v>6.08</v>
      </c>
      <c r="L21" s="348"/>
      <c r="M21" s="348">
        <v>99.32</v>
      </c>
      <c r="N21" s="348"/>
      <c r="O21" s="474">
        <f t="shared" si="2"/>
        <v>105.86</v>
      </c>
    </row>
    <row r="22" spans="1:16" s="406" customFormat="1" ht="15.75" thickBot="1">
      <c r="A22" s="405"/>
      <c r="B22" s="347" t="s">
        <v>1006</v>
      </c>
      <c r="C22" s="413"/>
      <c r="D22" s="413"/>
      <c r="E22" s="413"/>
      <c r="F22" s="413"/>
      <c r="G22" s="348">
        <v>0</v>
      </c>
      <c r="H22" s="348">
        <v>0</v>
      </c>
      <c r="I22" s="348">
        <v>0</v>
      </c>
      <c r="J22" s="348">
        <v>0</v>
      </c>
      <c r="K22" s="348">
        <v>0</v>
      </c>
      <c r="L22" s="348">
        <v>0</v>
      </c>
      <c r="M22" s="348">
        <v>0</v>
      </c>
      <c r="N22" s="348"/>
      <c r="O22" s="474">
        <f t="shared" si="2"/>
        <v>0</v>
      </c>
    </row>
    <row r="23" spans="1:16" ht="15.75" thickBot="1">
      <c r="B23" s="426" t="s">
        <v>1002</v>
      </c>
      <c r="C23" s="292"/>
      <c r="D23" s="292"/>
      <c r="E23" s="292"/>
      <c r="F23" s="292"/>
      <c r="G23" s="386">
        <f t="shared" ref="G23:O23" si="3">SUM(G18:G22)</f>
        <v>0</v>
      </c>
      <c r="H23" s="292"/>
      <c r="I23" s="386">
        <f t="shared" si="3"/>
        <v>0.71</v>
      </c>
      <c r="J23" s="388"/>
      <c r="K23" s="386">
        <f t="shared" si="3"/>
        <v>17.53</v>
      </c>
      <c r="L23" s="388"/>
      <c r="M23" s="386">
        <f t="shared" si="3"/>
        <v>726.1099999999999</v>
      </c>
      <c r="N23" s="388"/>
      <c r="O23" s="386">
        <f t="shared" si="3"/>
        <v>744.35</v>
      </c>
      <c r="P23" s="389"/>
    </row>
    <row r="24" spans="1:16">
      <c r="B24" s="290" t="s">
        <v>1065</v>
      </c>
      <c r="C24" s="390"/>
      <c r="D24" s="390"/>
      <c r="E24" s="390"/>
      <c r="F24" s="390"/>
      <c r="G24" s="348">
        <v>0</v>
      </c>
      <c r="H24" s="390"/>
      <c r="I24" s="348">
        <v>0</v>
      </c>
      <c r="J24" s="391"/>
      <c r="K24" s="348">
        <v>0</v>
      </c>
      <c r="L24" s="391"/>
      <c r="M24" s="348">
        <f>16.8+0.14+0.51</f>
        <v>17.450000000000003</v>
      </c>
      <c r="N24" s="391"/>
      <c r="O24" s="474">
        <f>SUM(G24:M24)</f>
        <v>17.450000000000003</v>
      </c>
    </row>
    <row r="25" spans="1:16">
      <c r="B25" s="290" t="s">
        <v>1005</v>
      </c>
      <c r="C25" s="291"/>
      <c r="D25" s="291"/>
      <c r="E25" s="291"/>
      <c r="F25" s="291"/>
      <c r="G25" s="345">
        <v>0</v>
      </c>
      <c r="H25" s="291"/>
      <c r="I25" s="345">
        <v>0.71</v>
      </c>
      <c r="J25" s="345"/>
      <c r="K25" s="345">
        <v>9.44</v>
      </c>
      <c r="L25" s="345"/>
      <c r="M25" s="345">
        <v>154.38999999999999</v>
      </c>
      <c r="N25" s="345"/>
      <c r="O25" s="473">
        <f t="shared" ref="O25:O26" si="4">SUM(G25:M25)</f>
        <v>164.54</v>
      </c>
    </row>
    <row r="26" spans="1:16" ht="15.75" thickBot="1">
      <c r="B26" s="290" t="s">
        <v>1007</v>
      </c>
      <c r="C26" s="291"/>
      <c r="D26" s="291"/>
      <c r="E26" s="291"/>
      <c r="F26" s="291"/>
      <c r="G26" s="345">
        <v>0</v>
      </c>
      <c r="H26" s="291"/>
      <c r="I26" s="345">
        <v>0</v>
      </c>
      <c r="J26" s="345"/>
      <c r="K26" s="345">
        <v>-0.01</v>
      </c>
      <c r="L26" s="345"/>
      <c r="M26" s="345">
        <f>-0.26-0.01</f>
        <v>-0.27</v>
      </c>
      <c r="N26" s="345"/>
      <c r="O26" s="473">
        <f t="shared" si="4"/>
        <v>-0.28000000000000003</v>
      </c>
    </row>
    <row r="27" spans="1:16">
      <c r="B27" s="287" t="s">
        <v>1003</v>
      </c>
      <c r="C27" s="288"/>
      <c r="D27" s="288"/>
      <c r="E27" s="288"/>
      <c r="F27" s="288"/>
      <c r="G27" s="392">
        <f>SUM(G23:G26)</f>
        <v>0</v>
      </c>
      <c r="H27" s="288"/>
      <c r="I27" s="392">
        <f>SUM(I23:I26)</f>
        <v>1.42</v>
      </c>
      <c r="J27" s="392"/>
      <c r="K27" s="392">
        <f>SUM(K23:K26)</f>
        <v>26.959999999999997</v>
      </c>
      <c r="L27" s="392"/>
      <c r="M27" s="392">
        <f>SUM(M23:M26)</f>
        <v>897.68</v>
      </c>
      <c r="N27" s="392"/>
      <c r="O27" s="392">
        <f>SUM(O23:O26)</f>
        <v>926.06000000000006</v>
      </c>
    </row>
    <row r="28" spans="1:16" ht="15.75" thickBot="1">
      <c r="B28" s="293"/>
      <c r="C28" s="294"/>
      <c r="D28" s="294"/>
      <c r="E28" s="294"/>
      <c r="F28" s="294"/>
      <c r="G28" s="294"/>
      <c r="H28" s="294"/>
      <c r="I28" s="393"/>
      <c r="J28" s="393"/>
      <c r="K28" s="393"/>
      <c r="L28" s="393"/>
      <c r="M28" s="393"/>
      <c r="N28" s="393"/>
      <c r="O28" s="393"/>
    </row>
    <row r="29" spans="1:16" ht="15.75" thickBot="1">
      <c r="B29" s="428" t="s">
        <v>1008</v>
      </c>
      <c r="C29" s="295"/>
      <c r="D29" s="295"/>
      <c r="E29" s="295"/>
      <c r="F29" s="295"/>
      <c r="G29" s="295"/>
      <c r="H29" s="295"/>
      <c r="I29" s="393">
        <f>I7-I18</f>
        <v>0</v>
      </c>
      <c r="J29" s="393"/>
      <c r="K29" s="393">
        <f>K7-K18</f>
        <v>0</v>
      </c>
      <c r="L29" s="393"/>
      <c r="M29" s="393">
        <f>M7-M18</f>
        <v>30.11999999999999</v>
      </c>
      <c r="N29" s="393"/>
      <c r="O29" s="393">
        <f>O7-O18</f>
        <v>30.11999999999999</v>
      </c>
    </row>
    <row r="30" spans="1:16" ht="15.75" thickBot="1">
      <c r="B30" s="293" t="s">
        <v>1009</v>
      </c>
      <c r="C30" s="294"/>
      <c r="D30" s="294"/>
      <c r="E30" s="294"/>
      <c r="F30" s="294"/>
      <c r="G30" s="393">
        <f>G11-G23</f>
        <v>0.35</v>
      </c>
      <c r="H30" s="294"/>
      <c r="I30" s="393">
        <f>I11-I23</f>
        <v>263.82</v>
      </c>
      <c r="J30" s="393"/>
      <c r="K30" s="393">
        <f>K11-K23</f>
        <v>68.349999999999994</v>
      </c>
      <c r="L30" s="393"/>
      <c r="M30" s="393">
        <f>M11-M23</f>
        <v>3544.7342471923021</v>
      </c>
      <c r="N30" s="393"/>
      <c r="O30" s="393">
        <f>O11-O23</f>
        <v>3877.254247192302</v>
      </c>
    </row>
    <row r="31" spans="1:16" ht="15.75" thickBot="1">
      <c r="B31" s="293" t="s">
        <v>1010</v>
      </c>
      <c r="C31" s="294"/>
      <c r="D31" s="294"/>
      <c r="E31" s="294"/>
      <c r="F31" s="294"/>
      <c r="G31" s="393">
        <f>G15-G27</f>
        <v>0.35</v>
      </c>
      <c r="H31" s="294"/>
      <c r="I31" s="393">
        <f>I15-I27</f>
        <v>263.10999999999996</v>
      </c>
      <c r="J31" s="393"/>
      <c r="K31" s="393">
        <f>K15-K27</f>
        <v>58.8</v>
      </c>
      <c r="L31" s="393"/>
      <c r="M31" s="393">
        <f>M15-M27</f>
        <v>3384.9042471923017</v>
      </c>
      <c r="N31" s="393"/>
      <c r="O31" s="393">
        <f>O15-O27</f>
        <v>3707.1642471923019</v>
      </c>
    </row>
    <row r="32" spans="1:16">
      <c r="B32" s="472" t="s">
        <v>1081</v>
      </c>
      <c r="C32" s="476"/>
      <c r="D32" s="476"/>
      <c r="E32" s="476"/>
      <c r="F32" s="476"/>
      <c r="G32" s="387"/>
      <c r="H32" s="476"/>
      <c r="I32" s="387"/>
      <c r="J32" s="387"/>
      <c r="K32" s="387"/>
      <c r="L32" s="387"/>
      <c r="M32" s="387"/>
      <c r="N32" s="387"/>
      <c r="O32" s="387"/>
    </row>
    <row r="34" spans="1:15" ht="15" customHeight="1">
      <c r="A34" s="340" t="s">
        <v>1011</v>
      </c>
      <c r="B34" s="246" t="s">
        <v>1012</v>
      </c>
    </row>
    <row r="35" spans="1:15" ht="15" customHeight="1">
      <c r="A35" s="340"/>
      <c r="B35" s="434" t="s">
        <v>1072</v>
      </c>
      <c r="C35" s="433"/>
      <c r="D35" s="433"/>
      <c r="E35" s="433"/>
      <c r="F35" s="433"/>
      <c r="G35" s="433"/>
      <c r="H35" s="433"/>
      <c r="I35" s="433"/>
      <c r="J35" s="433"/>
      <c r="K35" s="433"/>
      <c r="L35" s="433"/>
    </row>
    <row r="36" spans="1:15">
      <c r="A36" s="380"/>
      <c r="B36" s="394"/>
      <c r="C36" s="394"/>
      <c r="D36" s="394"/>
      <c r="E36" s="394"/>
      <c r="F36" s="394"/>
      <c r="G36" s="394"/>
      <c r="H36" s="394"/>
      <c r="I36" s="394"/>
      <c r="J36" s="394"/>
      <c r="K36" s="394"/>
      <c r="L36" s="394"/>
      <c r="M36" s="394"/>
      <c r="N36" s="394"/>
      <c r="O36" s="304" t="s">
        <v>1030</v>
      </c>
    </row>
    <row r="37" spans="1:15">
      <c r="A37" s="395" t="s">
        <v>1013</v>
      </c>
      <c r="B37" s="284" t="s">
        <v>1041</v>
      </c>
      <c r="M37" s="430" t="s">
        <v>992</v>
      </c>
      <c r="N37" s="431"/>
      <c r="O37" s="430" t="s">
        <v>993</v>
      </c>
    </row>
    <row r="38" spans="1:15">
      <c r="A38" s="395"/>
      <c r="B38" s="283" t="s">
        <v>972</v>
      </c>
      <c r="M38" s="441">
        <f>57285378.9/10^5</f>
        <v>572.85378900000001</v>
      </c>
      <c r="O38" s="441">
        <f>29005792/10^5</f>
        <v>290.05792000000002</v>
      </c>
    </row>
    <row r="39" spans="1:15">
      <c r="A39" s="395"/>
      <c r="B39" s="296" t="s">
        <v>1039</v>
      </c>
      <c r="M39" s="441">
        <f>9713677.35576375/10^5</f>
        <v>97.136773557637497</v>
      </c>
      <c r="O39" s="441">
        <f>4369097/10^5</f>
        <v>43.69097</v>
      </c>
    </row>
    <row r="40" spans="1:15">
      <c r="A40" s="395"/>
      <c r="B40" s="296" t="s">
        <v>1038</v>
      </c>
      <c r="M40" s="497">
        <f>50132723.1105536/10^5</f>
        <v>501.32723110553599</v>
      </c>
      <c r="N40" s="479"/>
      <c r="O40" s="497">
        <f>38783485.364415/10^5</f>
        <v>387.83485364414997</v>
      </c>
    </row>
    <row r="41" spans="1:15" ht="15.75" thickBot="1">
      <c r="A41" s="395"/>
      <c r="B41" s="284" t="s">
        <v>1024</v>
      </c>
      <c r="M41" s="491">
        <f>M38-M39-M40</f>
        <v>-25.610215663173506</v>
      </c>
      <c r="O41" s="491">
        <f>O38-O39-O40</f>
        <v>-141.46790364414994</v>
      </c>
    </row>
    <row r="42" spans="1:15" ht="15.75" thickTop="1">
      <c r="A42" s="395"/>
    </row>
    <row r="43" spans="1:15">
      <c r="A43" s="395" t="s">
        <v>1014</v>
      </c>
      <c r="B43" s="284" t="s">
        <v>1025</v>
      </c>
    </row>
    <row r="44" spans="1:15">
      <c r="A44" s="395"/>
      <c r="B44" s="544" t="s">
        <v>1061</v>
      </c>
      <c r="C44" s="544"/>
      <c r="D44" s="544"/>
      <c r="E44" s="544"/>
      <c r="F44" s="544"/>
      <c r="G44" s="544"/>
      <c r="H44" s="544"/>
      <c r="I44" s="544"/>
      <c r="J44" s="544"/>
      <c r="K44" s="544"/>
      <c r="L44" s="544"/>
      <c r="M44" s="544"/>
      <c r="N44" s="544"/>
      <c r="O44" s="544"/>
    </row>
    <row r="45" spans="1:15">
      <c r="A45" s="395"/>
      <c r="O45" s="304"/>
    </row>
    <row r="46" spans="1:15">
      <c r="A46" s="395" t="s">
        <v>1017</v>
      </c>
      <c r="B46" s="284" t="s">
        <v>1062</v>
      </c>
      <c r="O46" s="304"/>
    </row>
    <row r="47" spans="1:15" ht="15.75" customHeight="1">
      <c r="A47" s="395"/>
      <c r="B47" s="545" t="s">
        <v>1032</v>
      </c>
      <c r="C47" s="546"/>
      <c r="D47" s="546"/>
      <c r="E47" s="450"/>
      <c r="F47" s="451"/>
      <c r="G47" s="451"/>
      <c r="H47" s="451"/>
      <c r="I47" s="451"/>
      <c r="J47" s="452"/>
      <c r="K47" s="551" t="s">
        <v>1051</v>
      </c>
      <c r="L47" s="551"/>
      <c r="M47" s="551"/>
      <c r="N47" s="551"/>
      <c r="O47" s="552"/>
    </row>
    <row r="48" spans="1:15" ht="15" customHeight="1">
      <c r="B48" s="547"/>
      <c r="C48" s="548"/>
      <c r="D48" s="548"/>
      <c r="E48" s="454"/>
      <c r="F48" s="455"/>
      <c r="G48" s="454"/>
      <c r="H48" s="455"/>
      <c r="I48" s="456"/>
      <c r="J48" s="457"/>
      <c r="K48" s="551" t="s">
        <v>992</v>
      </c>
      <c r="L48" s="552"/>
      <c r="M48" s="442" t="s">
        <v>993</v>
      </c>
      <c r="N48" s="446"/>
      <c r="O48" s="442" t="s">
        <v>994</v>
      </c>
    </row>
    <row r="49" spans="1:15">
      <c r="B49" s="549" t="s">
        <v>1052</v>
      </c>
      <c r="C49" s="550"/>
      <c r="D49" s="550"/>
      <c r="E49" s="262"/>
      <c r="F49" s="436"/>
      <c r="G49" s="262"/>
      <c r="H49" s="436"/>
      <c r="I49" s="436"/>
      <c r="J49" s="453"/>
      <c r="K49" s="444">
        <f>5993.856+C73</f>
        <v>6144.5559999999996</v>
      </c>
      <c r="L49" s="445"/>
      <c r="M49" s="443">
        <f>4530.24+D73</f>
        <v>4692.25</v>
      </c>
      <c r="N49" s="444"/>
      <c r="O49" s="443">
        <f>4007.52+E73</f>
        <v>4155.59</v>
      </c>
    </row>
    <row r="50" spans="1:15">
      <c r="B50" s="458" t="s">
        <v>1053</v>
      </c>
      <c r="C50" s="459"/>
      <c r="D50" s="459"/>
      <c r="E50" s="460"/>
      <c r="F50" s="461"/>
      <c r="G50" s="460"/>
      <c r="H50" s="461"/>
      <c r="I50" s="461"/>
      <c r="J50" s="462"/>
      <c r="K50" s="448">
        <f t="shared" ref="K50:M50" si="5">2816225957/10^5</f>
        <v>28162.259569999998</v>
      </c>
      <c r="L50" s="449"/>
      <c r="M50" s="447">
        <f t="shared" si="5"/>
        <v>28162.259569999998</v>
      </c>
      <c r="N50" s="448"/>
      <c r="O50" s="447">
        <f>2816225957/10^5</f>
        <v>28162.259569999998</v>
      </c>
    </row>
    <row r="51" spans="1:15" s="397" customFormat="1">
      <c r="A51" s="396"/>
      <c r="B51" s="487" t="s">
        <v>1054</v>
      </c>
      <c r="C51" s="488"/>
      <c r="D51" s="488"/>
      <c r="E51" s="463"/>
      <c r="F51" s="444"/>
      <c r="G51" s="463"/>
      <c r="H51" s="444"/>
      <c r="I51" s="444"/>
      <c r="J51" s="445"/>
      <c r="K51" s="444">
        <v>693</v>
      </c>
      <c r="L51" s="445"/>
      <c r="M51" s="443">
        <v>719.87139000000002</v>
      </c>
      <c r="N51" s="444"/>
      <c r="O51" s="443">
        <v>706.41584999999998</v>
      </c>
    </row>
    <row r="52" spans="1:15" s="397" customFormat="1">
      <c r="A52" s="396"/>
      <c r="B52" s="435"/>
      <c r="C52" s="436"/>
      <c r="D52" s="436"/>
      <c r="E52" s="436"/>
      <c r="F52" s="437"/>
      <c r="G52" s="262"/>
      <c r="H52" s="262"/>
      <c r="I52" s="438"/>
      <c r="J52" s="262"/>
      <c r="K52" s="262"/>
      <c r="L52" s="262"/>
      <c r="M52" s="262"/>
      <c r="N52" s="262"/>
      <c r="O52" s="262"/>
    </row>
    <row r="53" spans="1:15">
      <c r="B53" s="284" t="s">
        <v>1057</v>
      </c>
    </row>
    <row r="54" spans="1:15" ht="45.75" customHeight="1">
      <c r="B54" s="542" t="s">
        <v>1056</v>
      </c>
      <c r="C54" s="542"/>
      <c r="D54" s="542"/>
      <c r="E54" s="542"/>
      <c r="F54" s="542"/>
      <c r="G54" s="542"/>
      <c r="H54" s="542"/>
      <c r="I54" s="542"/>
      <c r="J54" s="542"/>
      <c r="K54" s="542"/>
      <c r="L54" s="542"/>
      <c r="M54" s="542"/>
      <c r="N54" s="542"/>
      <c r="O54" s="542"/>
    </row>
    <row r="55" spans="1:15">
      <c r="C55" s="283"/>
      <c r="D55" s="283"/>
      <c r="E55" s="283"/>
      <c r="F55" s="283"/>
      <c r="G55" s="283"/>
      <c r="H55" s="283"/>
      <c r="I55" s="283"/>
      <c r="J55" s="283"/>
      <c r="K55" s="283"/>
      <c r="L55" s="283"/>
      <c r="M55" s="283"/>
      <c r="N55" s="283"/>
      <c r="O55" s="283"/>
    </row>
    <row r="56" spans="1:15">
      <c r="A56" s="398"/>
      <c r="B56" s="543"/>
      <c r="C56" s="543"/>
      <c r="D56" s="543"/>
      <c r="E56" s="543"/>
      <c r="F56" s="543"/>
      <c r="G56" s="543"/>
      <c r="H56" s="543"/>
      <c r="I56" s="543"/>
      <c r="J56" s="543"/>
      <c r="K56" s="543"/>
      <c r="L56" s="543"/>
      <c r="M56" s="543"/>
      <c r="N56" s="543"/>
      <c r="O56" s="543"/>
    </row>
    <row r="57" spans="1:15">
      <c r="A57" s="398"/>
      <c r="C57" s="297"/>
      <c r="D57" s="297"/>
      <c r="E57" s="297"/>
      <c r="F57" s="297"/>
      <c r="G57" s="297"/>
      <c r="H57" s="297"/>
      <c r="I57" s="297"/>
      <c r="J57" s="297"/>
      <c r="K57" s="297"/>
      <c r="L57" s="297"/>
      <c r="M57" s="297"/>
      <c r="N57" s="297"/>
      <c r="O57" s="297"/>
    </row>
    <row r="63" spans="1:15">
      <c r="B63" s="416" t="s">
        <v>1046</v>
      </c>
      <c r="C63" s="417" t="s">
        <v>992</v>
      </c>
      <c r="D63" s="417" t="s">
        <v>993</v>
      </c>
      <c r="E63" s="417" t="s">
        <v>994</v>
      </c>
    </row>
    <row r="64" spans="1:15">
      <c r="B64" s="419" t="s">
        <v>891</v>
      </c>
      <c r="C64" s="414"/>
      <c r="D64" s="421">
        <v>0.55952327789913148</v>
      </c>
      <c r="E64" s="421">
        <v>0</v>
      </c>
    </row>
    <row r="65" spans="2:5">
      <c r="B65" s="422" t="s">
        <v>855</v>
      </c>
      <c r="C65" s="423"/>
      <c r="D65" s="424">
        <f>SUM(D64:D64)</f>
        <v>0.55952327789913148</v>
      </c>
      <c r="E65" s="424">
        <f>SUM(E64:E64)</f>
        <v>0</v>
      </c>
    </row>
    <row r="66" spans="2:5" ht="15.75">
      <c r="B66" s="492"/>
      <c r="C66" s="493">
        <v>42825</v>
      </c>
      <c r="D66" s="493">
        <v>42460</v>
      </c>
      <c r="E66" s="493">
        <v>42094</v>
      </c>
    </row>
    <row r="67" spans="2:5" ht="15.75">
      <c r="B67" s="492" t="s">
        <v>1073</v>
      </c>
      <c r="C67" s="494">
        <v>25</v>
      </c>
      <c r="D67" s="494">
        <v>26.94</v>
      </c>
      <c r="E67" s="494">
        <v>24.55</v>
      </c>
    </row>
    <row r="68" spans="2:5" ht="15.75">
      <c r="B68" s="492" t="s">
        <v>1074</v>
      </c>
      <c r="C68" s="494">
        <v>25</v>
      </c>
      <c r="D68" s="494">
        <v>26.94</v>
      </c>
      <c r="E68" s="494">
        <v>24.55</v>
      </c>
    </row>
    <row r="69" spans="2:5" ht="15.75">
      <c r="B69" s="492" t="s">
        <v>1075</v>
      </c>
      <c r="C69" s="494">
        <v>25</v>
      </c>
      <c r="D69" s="494">
        <v>26.94</v>
      </c>
      <c r="E69" s="494">
        <v>24.55</v>
      </c>
    </row>
    <row r="70" spans="2:5" ht="15.75">
      <c r="B70" s="492" t="s">
        <v>1076</v>
      </c>
      <c r="C70" s="494">
        <v>25</v>
      </c>
      <c r="D70" s="494">
        <v>26.94</v>
      </c>
      <c r="E70" s="494">
        <v>24.55</v>
      </c>
    </row>
    <row r="71" spans="2:5" ht="15.75">
      <c r="B71" s="492" t="s">
        <v>1077</v>
      </c>
      <c r="C71" s="494">
        <v>25</v>
      </c>
      <c r="D71" s="494">
        <v>26.94</v>
      </c>
      <c r="E71" s="494">
        <v>24.55</v>
      </c>
    </row>
    <row r="72" spans="2:5" ht="15.75">
      <c r="B72" s="492" t="s">
        <v>1078</v>
      </c>
      <c r="C72" s="494">
        <v>25.7</v>
      </c>
      <c r="D72" s="494">
        <v>27.31</v>
      </c>
      <c r="E72" s="494">
        <v>25.32</v>
      </c>
    </row>
    <row r="73" spans="2:5">
      <c r="B73" s="495"/>
      <c r="C73" s="496">
        <f>SUM(C67:C72)</f>
        <v>150.69999999999999</v>
      </c>
      <c r="D73" s="496">
        <f>SUM(D67:D72)</f>
        <v>162.01000000000002</v>
      </c>
      <c r="E73" s="496">
        <f>SUM(E67:E72)</f>
        <v>148.07</v>
      </c>
    </row>
    <row r="139" spans="1:16" s="248" customFormat="1">
      <c r="A139" s="385"/>
      <c r="B139" s="283" t="s">
        <v>1026</v>
      </c>
      <c r="N139" s="248">
        <v>756.46394000000009</v>
      </c>
      <c r="P139" s="381"/>
    </row>
    <row r="277" spans="1:16" s="248" customFormat="1">
      <c r="A277" s="385"/>
      <c r="B277" s="283" t="s">
        <v>1045</v>
      </c>
      <c r="P277" s="381"/>
    </row>
    <row r="285" spans="1:16" s="248" customFormat="1">
      <c r="A285" s="385"/>
      <c r="B285" s="283" t="s">
        <v>1045</v>
      </c>
      <c r="P285" s="381"/>
    </row>
  </sheetData>
  <mergeCells count="7">
    <mergeCell ref="B54:O54"/>
    <mergeCell ref="B56:O56"/>
    <mergeCell ref="B44:O44"/>
    <mergeCell ref="B47:D48"/>
    <mergeCell ref="B49:D49"/>
    <mergeCell ref="K48:L48"/>
    <mergeCell ref="K47:O47"/>
  </mergeCells>
  <pageMargins left="0.31496062992125984" right="0.31496062992125984" top="0.31496062992125984" bottom="0.31496062992125984" header="0.31496062992125984" footer="0.31496062992125984"/>
  <pageSetup scale="61" orientation="portrait" r:id="rId1"/>
  <ignoredErrors>
    <ignoredError sqref="O11 O23" formula="1"/>
    <ignoredError sqref="C73:E73" formulaRange="1"/>
  </ignoredErrors>
</worksheet>
</file>

<file path=xl/worksheets/sheet4.xml><?xml version="1.0" encoding="utf-8"?>
<worksheet xmlns="http://schemas.openxmlformats.org/spreadsheetml/2006/main" xmlns:r="http://schemas.openxmlformats.org/officeDocument/2006/relationships">
  <sheetPr>
    <tabColor rgb="FF00B050"/>
  </sheetPr>
  <dimension ref="A1:N303"/>
  <sheetViews>
    <sheetView showGridLines="0" view="pageBreakPreview" topLeftCell="A12" zoomScale="90" zoomScaleSheetLayoutView="90" workbookViewId="0">
      <selection activeCell="B35" sqref="B35"/>
    </sheetView>
  </sheetViews>
  <sheetFormatPr defaultRowHeight="15"/>
  <cols>
    <col min="1" max="1" width="2.88671875" style="259" customWidth="1"/>
    <col min="2" max="2" width="30.77734375" style="259" customWidth="1"/>
    <col min="3" max="5" width="10.33203125" style="259" customWidth="1"/>
    <col min="6" max="6" width="10.88671875" style="248" customWidth="1"/>
    <col min="7" max="7" width="11.88671875" style="248" customWidth="1"/>
    <col min="8" max="8" width="12.21875" style="248" customWidth="1"/>
    <col min="9" max="9" width="12.21875" style="249" customWidth="1"/>
    <col min="10" max="16384" width="8.88671875" style="259"/>
  </cols>
  <sheetData>
    <row r="1" spans="1:10">
      <c r="A1" s="258" t="s">
        <v>911</v>
      </c>
    </row>
    <row r="2" spans="1:10">
      <c r="A2" s="246" t="s">
        <v>1027</v>
      </c>
    </row>
    <row r="4" spans="1:10" ht="15.75" thickBot="1">
      <c r="A4" s="341" t="e">
        <f>#REF!</f>
        <v>#REF!</v>
      </c>
      <c r="B4" s="258" t="s">
        <v>1068</v>
      </c>
      <c r="C4" s="258"/>
      <c r="D4" s="258"/>
      <c r="E4" s="258"/>
      <c r="H4" s="304" t="s">
        <v>1030</v>
      </c>
    </row>
    <row r="5" spans="1:10" ht="30.75" customHeight="1" thickBot="1">
      <c r="B5" s="330"/>
      <c r="C5" s="260"/>
      <c r="D5" s="260"/>
      <c r="E5" s="260"/>
      <c r="F5" s="251"/>
      <c r="G5" s="338" t="s">
        <v>1040</v>
      </c>
      <c r="H5" s="338" t="s">
        <v>855</v>
      </c>
    </row>
    <row r="6" spans="1:10" ht="13.5" customHeight="1">
      <c r="B6" s="331" t="s">
        <v>998</v>
      </c>
      <c r="C6" s="261"/>
      <c r="D6" s="261"/>
      <c r="E6" s="261"/>
      <c r="F6" s="256"/>
      <c r="G6" s="253"/>
      <c r="H6" s="256"/>
    </row>
    <row r="7" spans="1:10">
      <c r="B7" s="263" t="s">
        <v>999</v>
      </c>
      <c r="C7" s="263"/>
      <c r="D7" s="263"/>
      <c r="E7" s="263"/>
      <c r="F7" s="264"/>
      <c r="G7" s="265">
        <v>4550.0600000000004</v>
      </c>
      <c r="H7" s="273">
        <f>SUM(G7)</f>
        <v>4550.0600000000004</v>
      </c>
    </row>
    <row r="8" spans="1:10">
      <c r="B8" s="263" t="s">
        <v>1000</v>
      </c>
      <c r="C8" s="263"/>
      <c r="D8" s="263"/>
      <c r="E8" s="263"/>
      <c r="F8" s="264"/>
      <c r="G8" s="265">
        <v>526.99</v>
      </c>
      <c r="H8" s="273">
        <f t="shared" ref="H8:H10" si="0">SUM(G8)</f>
        <v>526.99</v>
      </c>
    </row>
    <row r="9" spans="1:10">
      <c r="B9" s="263" t="s">
        <v>1031</v>
      </c>
      <c r="C9" s="263"/>
      <c r="D9" s="263"/>
      <c r="E9" s="263"/>
      <c r="F9" s="264"/>
      <c r="G9" s="265">
        <v>2.09</v>
      </c>
      <c r="H9" s="273">
        <f t="shared" si="0"/>
        <v>2.09</v>
      </c>
    </row>
    <row r="10" spans="1:10" ht="15.75" thickBot="1">
      <c r="B10" s="290" t="s">
        <v>1001</v>
      </c>
      <c r="C10" s="263"/>
      <c r="D10" s="263"/>
      <c r="E10" s="263"/>
      <c r="F10" s="264"/>
      <c r="G10" s="265">
        <v>-0.33</v>
      </c>
      <c r="H10" s="273">
        <f t="shared" si="0"/>
        <v>-0.33</v>
      </c>
    </row>
    <row r="11" spans="1:10" ht="15.75" thickBot="1">
      <c r="A11" s="267"/>
      <c r="B11" s="268" t="s">
        <v>1002</v>
      </c>
      <c r="C11" s="268"/>
      <c r="D11" s="268"/>
      <c r="E11" s="268"/>
      <c r="F11" s="269"/>
      <c r="G11" s="270">
        <f>SUM(G7:G10)</f>
        <v>5078.8100000000004</v>
      </c>
      <c r="H11" s="270">
        <f>SUM(H7:H10)</f>
        <v>5078.8100000000004</v>
      </c>
      <c r="I11" s="259"/>
      <c r="J11" s="267"/>
    </row>
    <row r="12" spans="1:10">
      <c r="B12" s="263" t="s">
        <v>1000</v>
      </c>
      <c r="C12" s="263"/>
      <c r="D12" s="263"/>
      <c r="E12" s="263"/>
      <c r="F12" s="264"/>
      <c r="G12" s="265">
        <v>769.57</v>
      </c>
      <c r="H12" s="265">
        <f>SUM(G12)</f>
        <v>769.57</v>
      </c>
      <c r="I12" s="259"/>
    </row>
    <row r="13" spans="1:10">
      <c r="B13" s="263" t="s">
        <v>1031</v>
      </c>
      <c r="C13" s="263"/>
      <c r="D13" s="263"/>
      <c r="E13" s="263"/>
      <c r="F13" s="264"/>
      <c r="G13" s="265">
        <v>-5.34</v>
      </c>
      <c r="H13" s="265">
        <f>SUM(G13)</f>
        <v>-5.34</v>
      </c>
      <c r="I13" s="259"/>
    </row>
    <row r="14" spans="1:10" ht="15.75" thickBot="1">
      <c r="B14" s="263" t="s">
        <v>1001</v>
      </c>
      <c r="C14" s="263"/>
      <c r="D14" s="263"/>
      <c r="E14" s="263"/>
      <c r="F14" s="264"/>
      <c r="G14" s="265">
        <v>0</v>
      </c>
      <c r="H14" s="265">
        <f>SUM(G14)</f>
        <v>0</v>
      </c>
      <c r="I14" s="259"/>
    </row>
    <row r="15" spans="1:10" ht="15.75" thickBot="1">
      <c r="A15" s="267"/>
      <c r="B15" s="268" t="s">
        <v>1003</v>
      </c>
      <c r="C15" s="268"/>
      <c r="D15" s="268"/>
      <c r="E15" s="268"/>
      <c r="F15" s="269"/>
      <c r="G15" s="270">
        <f>SUM(G11:G14)</f>
        <v>5843.04</v>
      </c>
      <c r="H15" s="270">
        <f>SUM(H11:H14)</f>
        <v>5843.04</v>
      </c>
      <c r="I15" s="259"/>
      <c r="J15" s="267"/>
    </row>
    <row r="16" spans="1:10">
      <c r="B16" s="271"/>
      <c r="C16" s="271"/>
      <c r="D16" s="271"/>
      <c r="E16" s="271"/>
      <c r="F16" s="264"/>
      <c r="G16" s="265"/>
      <c r="H16" s="266"/>
      <c r="I16" s="259"/>
    </row>
    <row r="17" spans="1:10">
      <c r="B17" s="272" t="s">
        <v>1015</v>
      </c>
      <c r="C17" s="272"/>
      <c r="D17" s="272"/>
      <c r="E17" s="272"/>
      <c r="F17" s="264"/>
      <c r="G17" s="273"/>
      <c r="H17" s="266"/>
      <c r="I17" s="259"/>
    </row>
    <row r="18" spans="1:10">
      <c r="B18" s="263" t="s">
        <v>999</v>
      </c>
      <c r="C18" s="263"/>
      <c r="D18" s="263"/>
      <c r="E18" s="263"/>
      <c r="F18" s="264"/>
      <c r="G18" s="265">
        <v>4339.16</v>
      </c>
      <c r="H18" s="273">
        <f t="shared" ref="H18:H25" si="1">SUM(G18)</f>
        <v>4339.16</v>
      </c>
      <c r="I18" s="259"/>
    </row>
    <row r="19" spans="1:10">
      <c r="B19" s="263" t="s">
        <v>1016</v>
      </c>
      <c r="C19" s="263"/>
      <c r="D19" s="263"/>
      <c r="E19" s="263"/>
      <c r="F19" s="264"/>
      <c r="G19" s="265">
        <v>521.42999999999995</v>
      </c>
      <c r="H19" s="273">
        <f t="shared" si="1"/>
        <v>521.42999999999995</v>
      </c>
      <c r="I19" s="259"/>
    </row>
    <row r="20" spans="1:10">
      <c r="B20" s="263" t="s">
        <v>1031</v>
      </c>
      <c r="C20" s="263"/>
      <c r="D20" s="263"/>
      <c r="E20" s="263"/>
      <c r="F20" s="264"/>
      <c r="G20" s="265">
        <v>3.92</v>
      </c>
      <c r="H20" s="273">
        <f t="shared" si="1"/>
        <v>3.92</v>
      </c>
      <c r="I20" s="259"/>
    </row>
    <row r="21" spans="1:10" ht="15.75" thickBot="1">
      <c r="B21" s="263" t="s">
        <v>1007</v>
      </c>
      <c r="C21" s="263"/>
      <c r="D21" s="263"/>
      <c r="E21" s="263"/>
      <c r="F21" s="264"/>
      <c r="G21" s="265">
        <v>-0.33</v>
      </c>
      <c r="H21" s="273">
        <f t="shared" si="1"/>
        <v>-0.33</v>
      </c>
      <c r="I21" s="259"/>
    </row>
    <row r="22" spans="1:10" ht="15.75" thickBot="1">
      <c r="A22" s="267"/>
      <c r="B22" s="274" t="s">
        <v>1002</v>
      </c>
      <c r="C22" s="274"/>
      <c r="D22" s="274"/>
      <c r="E22" s="274"/>
      <c r="F22" s="269"/>
      <c r="G22" s="270">
        <f t="shared" ref="G22" si="2">SUM(G18:G21)</f>
        <v>4864.18</v>
      </c>
      <c r="H22" s="270">
        <f>SUM(H18:H21)</f>
        <v>4864.18</v>
      </c>
      <c r="I22" s="259"/>
      <c r="J22" s="267"/>
    </row>
    <row r="23" spans="1:10">
      <c r="B23" s="263" t="s">
        <v>1016</v>
      </c>
      <c r="C23" s="263"/>
      <c r="D23" s="263"/>
      <c r="E23" s="263"/>
      <c r="F23" s="264"/>
      <c r="G23" s="265">
        <v>240.65</v>
      </c>
      <c r="H23" s="265">
        <f t="shared" si="1"/>
        <v>240.65</v>
      </c>
      <c r="I23" s="259"/>
    </row>
    <row r="24" spans="1:10">
      <c r="B24" s="263" t="s">
        <v>1031</v>
      </c>
      <c r="C24" s="263"/>
      <c r="D24" s="263"/>
      <c r="E24" s="263"/>
      <c r="F24" s="264"/>
      <c r="G24" s="265">
        <v>-3.6</v>
      </c>
      <c r="H24" s="265">
        <f>SUM(G24)</f>
        <v>-3.6</v>
      </c>
      <c r="I24" s="259"/>
    </row>
    <row r="25" spans="1:10" ht="15.75" thickBot="1">
      <c r="B25" s="263" t="s">
        <v>1007</v>
      </c>
      <c r="C25" s="263"/>
      <c r="D25" s="263"/>
      <c r="E25" s="263"/>
      <c r="F25" s="264"/>
      <c r="G25" s="265">
        <v>0</v>
      </c>
      <c r="H25" s="265">
        <f t="shared" si="1"/>
        <v>0</v>
      </c>
      <c r="I25" s="259"/>
    </row>
    <row r="26" spans="1:10">
      <c r="B26" s="261" t="s">
        <v>1003</v>
      </c>
      <c r="C26" s="261"/>
      <c r="D26" s="261"/>
      <c r="E26" s="261"/>
      <c r="F26" s="275"/>
      <c r="G26" s="276">
        <f>SUM(G22:G25)</f>
        <v>5101.2299999999996</v>
      </c>
      <c r="H26" s="276">
        <f>SUM(H22:H25)</f>
        <v>5101.2299999999996</v>
      </c>
      <c r="I26" s="259"/>
    </row>
    <row r="27" spans="1:10" ht="15.75" thickBot="1">
      <c r="B27" s="277"/>
      <c r="C27" s="277"/>
      <c r="D27" s="277"/>
      <c r="E27" s="277"/>
      <c r="F27" s="279"/>
      <c r="G27" s="280"/>
      <c r="H27" s="281"/>
      <c r="I27" s="259"/>
    </row>
    <row r="28" spans="1:10" ht="15.75" thickBot="1">
      <c r="B28" s="277" t="s">
        <v>1008</v>
      </c>
      <c r="C28" s="277"/>
      <c r="D28" s="277"/>
      <c r="E28" s="277"/>
      <c r="F28" s="278"/>
      <c r="G28" s="280">
        <f>G7-G18</f>
        <v>210.90000000000055</v>
      </c>
      <c r="H28" s="280">
        <f>H7-H18</f>
        <v>210.90000000000055</v>
      </c>
      <c r="I28" s="259"/>
    </row>
    <row r="29" spans="1:10" ht="15.75" thickBot="1">
      <c r="B29" s="277" t="s">
        <v>1009</v>
      </c>
      <c r="C29" s="277"/>
      <c r="D29" s="277"/>
      <c r="E29" s="277"/>
      <c r="F29" s="278"/>
      <c r="G29" s="280">
        <f>G11-G22</f>
        <v>214.63000000000011</v>
      </c>
      <c r="H29" s="280">
        <f>H11-H22</f>
        <v>214.63000000000011</v>
      </c>
      <c r="I29" s="259"/>
    </row>
    <row r="30" spans="1:10" ht="15.75" thickBot="1">
      <c r="B30" s="277" t="s">
        <v>1010</v>
      </c>
      <c r="C30" s="277"/>
      <c r="D30" s="277"/>
      <c r="E30" s="277"/>
      <c r="F30" s="278"/>
      <c r="G30" s="280">
        <f>G15-G26</f>
        <v>741.8100000000004</v>
      </c>
      <c r="H30" s="280">
        <f>H15-H26</f>
        <v>741.8100000000004</v>
      </c>
      <c r="I30" s="259"/>
    </row>
    <row r="32" spans="1:10" ht="15" customHeight="1">
      <c r="A32" s="324"/>
      <c r="B32" s="298"/>
      <c r="C32" s="298"/>
      <c r="D32" s="298"/>
      <c r="E32" s="298"/>
      <c r="F32" s="327"/>
      <c r="G32" s="327"/>
      <c r="H32" s="327"/>
      <c r="I32" s="282"/>
    </row>
    <row r="33" spans="1:9" ht="15" customHeight="1">
      <c r="A33" s="324"/>
      <c r="B33" s="298"/>
      <c r="C33" s="298"/>
      <c r="D33" s="298"/>
      <c r="E33" s="298"/>
      <c r="F33" s="327"/>
      <c r="G33" s="327"/>
      <c r="H33" s="327"/>
      <c r="I33" s="282"/>
    </row>
    <row r="34" spans="1:9" ht="15" customHeight="1">
      <c r="A34" s="324"/>
      <c r="B34" s="298"/>
      <c r="C34" s="298"/>
      <c r="D34" s="298"/>
      <c r="E34" s="298"/>
      <c r="F34" s="327"/>
      <c r="G34" s="327"/>
      <c r="H34" s="327"/>
      <c r="I34" s="282"/>
    </row>
    <row r="35" spans="1:9" ht="15" customHeight="1">
      <c r="A35" s="324"/>
      <c r="B35" s="298"/>
      <c r="C35" s="298"/>
      <c r="D35" s="298"/>
      <c r="E35" s="298"/>
      <c r="F35" s="327"/>
      <c r="G35" s="327"/>
      <c r="H35" s="327"/>
      <c r="I35" s="282"/>
    </row>
    <row r="36" spans="1:9" ht="15" customHeight="1">
      <c r="A36" s="324"/>
      <c r="B36" s="298"/>
      <c r="C36" s="298"/>
      <c r="D36" s="298"/>
      <c r="E36" s="298"/>
      <c r="F36" s="327"/>
      <c r="G36" s="327"/>
      <c r="H36" s="327"/>
      <c r="I36" s="282"/>
    </row>
    <row r="37" spans="1:9" ht="15" customHeight="1">
      <c r="A37" s="324"/>
      <c r="B37" s="298"/>
      <c r="C37" s="298"/>
      <c r="D37" s="298"/>
      <c r="E37" s="298"/>
      <c r="F37" s="327"/>
      <c r="G37" s="327"/>
      <c r="H37" s="327"/>
      <c r="I37" s="282"/>
    </row>
    <row r="38" spans="1:9" ht="15" customHeight="1">
      <c r="A38" s="324"/>
      <c r="B38" s="298"/>
      <c r="C38" s="298"/>
      <c r="D38" s="298"/>
      <c r="E38" s="298"/>
      <c r="F38" s="327"/>
      <c r="G38" s="327"/>
      <c r="H38" s="327"/>
      <c r="I38" s="282"/>
    </row>
    <row r="39" spans="1:9" ht="15" customHeight="1">
      <c r="A39" s="324"/>
      <c r="B39" s="298"/>
      <c r="C39" s="298"/>
      <c r="D39" s="298"/>
      <c r="E39" s="298"/>
      <c r="F39" s="327"/>
      <c r="G39" s="327"/>
      <c r="H39" s="327"/>
      <c r="I39" s="282"/>
    </row>
    <row r="40" spans="1:9" ht="15" customHeight="1">
      <c r="A40" s="324"/>
      <c r="B40" s="298"/>
      <c r="C40" s="298"/>
      <c r="D40" s="298"/>
      <c r="E40" s="298"/>
      <c r="F40" s="327"/>
      <c r="G40" s="327"/>
      <c r="H40" s="327"/>
      <c r="I40" s="282"/>
    </row>
    <row r="41" spans="1:9" ht="15" customHeight="1">
      <c r="A41" s="324"/>
      <c r="B41" s="298"/>
      <c r="C41" s="298"/>
      <c r="D41" s="298"/>
      <c r="E41" s="298"/>
      <c r="F41" s="327"/>
      <c r="G41" s="327"/>
      <c r="H41" s="327"/>
      <c r="I41" s="282"/>
    </row>
    <row r="42" spans="1:9" s="328" customFormat="1">
      <c r="B42" s="553" t="s">
        <v>1033</v>
      </c>
      <c r="C42" s="553"/>
      <c r="D42" s="553"/>
      <c r="E42" s="553"/>
      <c r="F42" s="553"/>
      <c r="G42" s="553"/>
      <c r="H42" s="553"/>
      <c r="I42" s="329"/>
    </row>
    <row r="43" spans="1:9">
      <c r="B43" s="325"/>
    </row>
    <row r="58" spans="2:2">
      <c r="B58" s="325"/>
    </row>
    <row r="157" spans="2:14">
      <c r="B157" s="259" t="s">
        <v>1026</v>
      </c>
      <c r="L157" s="259" t="e">
        <f>#REF!+#REF!</f>
        <v>#REF!</v>
      </c>
      <c r="N157" s="259">
        <f>6.64244+804.9111</f>
        <v>811.55354</v>
      </c>
    </row>
    <row r="295" spans="2:2">
      <c r="B295" s="259" t="e">
        <f>"Note-"&amp;#REF!</f>
        <v>#REF!</v>
      </c>
    </row>
    <row r="303" spans="2:2">
      <c r="B303" s="259" t="e">
        <f>"Note-"&amp;#REF!</f>
        <v>#REF!</v>
      </c>
    </row>
  </sheetData>
  <mergeCells count="1">
    <mergeCell ref="B42:H42"/>
  </mergeCells>
  <pageMargins left="0.31496062992125984" right="0.31496062992125984" top="0.31496062992125984" bottom="0.31496062992125984" header="0.31496062992125984" footer="0.31496062992125984"/>
  <pageSetup paperSize="9" scale="80" orientation="portrait" r:id="rId1"/>
  <ignoredErrors>
    <ignoredError sqref="H22 H11" formula="1"/>
  </ignoredErrors>
</worksheet>
</file>

<file path=xl/worksheets/sheet5.xml><?xml version="1.0" encoding="utf-8"?>
<worksheet xmlns="http://schemas.openxmlformats.org/spreadsheetml/2006/main" xmlns:r="http://schemas.openxmlformats.org/officeDocument/2006/relationships">
  <sheetPr>
    <tabColor rgb="FF00B050"/>
  </sheetPr>
  <dimension ref="A1:K77"/>
  <sheetViews>
    <sheetView showGridLines="0" tabSelected="1" view="pageBreakPreview" zoomScale="90" zoomScaleSheetLayoutView="90" workbookViewId="0">
      <selection activeCell="A79" sqref="A79:XFD208"/>
    </sheetView>
  </sheetViews>
  <sheetFormatPr defaultRowHeight="15"/>
  <cols>
    <col min="1" max="1" width="2.109375" style="486" customWidth="1"/>
    <col min="2" max="2" width="22.6640625" style="486" customWidth="1"/>
    <col min="3" max="3" width="8.44140625" style="486" customWidth="1"/>
    <col min="4" max="4" width="8" style="486" customWidth="1"/>
    <col min="5" max="5" width="8.77734375" style="486" customWidth="1"/>
    <col min="6" max="6" width="9.6640625" style="486" customWidth="1"/>
    <col min="7" max="7" width="8.88671875" style="486" customWidth="1"/>
    <col min="8" max="8" width="8.6640625" style="486" customWidth="1"/>
    <col min="9" max="9" width="11.33203125" style="486" customWidth="1"/>
    <col min="10" max="10" width="2.5546875" style="486" customWidth="1"/>
    <col min="11" max="11" width="11.33203125" style="504" customWidth="1"/>
    <col min="12" max="16384" width="8.88671875" style="486"/>
  </cols>
  <sheetData>
    <row r="1" spans="1:11">
      <c r="A1" s="503" t="s">
        <v>911</v>
      </c>
    </row>
    <row r="2" spans="1:11">
      <c r="A2" s="505" t="s">
        <v>1129</v>
      </c>
    </row>
    <row r="4" spans="1:11">
      <c r="I4" s="506"/>
      <c r="J4" s="506"/>
      <c r="K4" s="533" t="s">
        <v>1087</v>
      </c>
    </row>
    <row r="5" spans="1:11">
      <c r="A5" s="507" t="s">
        <v>301</v>
      </c>
      <c r="B5" s="508" t="s">
        <v>1088</v>
      </c>
      <c r="C5" s="508"/>
      <c r="D5" s="508"/>
      <c r="E5" s="508"/>
      <c r="F5" s="508"/>
      <c r="G5" s="508"/>
      <c r="I5" s="509" t="s">
        <v>1128</v>
      </c>
      <c r="J5" s="509"/>
      <c r="K5" s="509" t="s">
        <v>1116</v>
      </c>
    </row>
    <row r="6" spans="1:11">
      <c r="B6" s="510" t="s">
        <v>1029</v>
      </c>
      <c r="C6" s="510"/>
      <c r="D6" s="510"/>
      <c r="E6" s="510"/>
      <c r="F6" s="510"/>
      <c r="G6" s="510"/>
      <c r="I6" s="504">
        <v>57422.370000000024</v>
      </c>
      <c r="K6" s="504">
        <v>57909.349999999977</v>
      </c>
    </row>
    <row r="7" spans="1:11">
      <c r="B7" s="510"/>
      <c r="C7" s="510"/>
      <c r="D7" s="510"/>
      <c r="E7" s="510"/>
      <c r="F7" s="510"/>
      <c r="G7" s="510"/>
    </row>
    <row r="8" spans="1:11">
      <c r="B8" s="511" t="s">
        <v>1089</v>
      </c>
      <c r="C8" s="511"/>
      <c r="D8" s="511"/>
      <c r="E8" s="511"/>
      <c r="F8" s="511"/>
      <c r="G8" s="511"/>
    </row>
    <row r="9" spans="1:11">
      <c r="B9" s="512" t="s">
        <v>918</v>
      </c>
      <c r="C9" s="510"/>
      <c r="D9" s="510"/>
      <c r="E9" s="510"/>
      <c r="F9" s="510"/>
      <c r="G9" s="510"/>
      <c r="I9" s="504">
        <v>2249.37</v>
      </c>
      <c r="J9" s="504"/>
      <c r="K9" s="504">
        <v>2399.5</v>
      </c>
    </row>
    <row r="10" spans="1:11">
      <c r="B10" s="512" t="s">
        <v>1042</v>
      </c>
      <c r="C10" s="510"/>
      <c r="D10" s="510"/>
      <c r="E10" s="510"/>
      <c r="F10" s="510"/>
      <c r="G10" s="510"/>
      <c r="I10" s="504">
        <v>1.06</v>
      </c>
      <c r="J10" s="504"/>
      <c r="K10" s="504">
        <v>5.74</v>
      </c>
    </row>
    <row r="11" spans="1:11">
      <c r="B11" s="512" t="s">
        <v>921</v>
      </c>
      <c r="C11" s="510"/>
      <c r="D11" s="510"/>
      <c r="E11" s="510"/>
      <c r="F11" s="510"/>
      <c r="G11" s="510"/>
      <c r="H11" s="513"/>
      <c r="I11" s="504">
        <v>10.65</v>
      </c>
      <c r="J11" s="504"/>
      <c r="K11" s="504">
        <v>1.86</v>
      </c>
    </row>
    <row r="12" spans="1:11" hidden="1">
      <c r="B12" s="512" t="s">
        <v>1086</v>
      </c>
      <c r="C12" s="510"/>
      <c r="D12" s="510"/>
      <c r="E12" s="510"/>
      <c r="F12" s="510"/>
      <c r="G12" s="510"/>
      <c r="I12" s="514">
        <v>0</v>
      </c>
      <c r="J12" s="504"/>
      <c r="K12" s="514">
        <v>0</v>
      </c>
    </row>
    <row r="13" spans="1:11">
      <c r="B13" s="512" t="s">
        <v>974</v>
      </c>
      <c r="C13" s="510"/>
      <c r="D13" s="510"/>
      <c r="E13" s="510"/>
      <c r="F13" s="510"/>
      <c r="G13" s="510"/>
      <c r="I13" s="504">
        <v>79.59</v>
      </c>
      <c r="J13" s="504"/>
      <c r="K13" s="504">
        <v>84.78</v>
      </c>
    </row>
    <row r="14" spans="1:11">
      <c r="B14" s="512" t="s">
        <v>1085</v>
      </c>
      <c r="C14" s="510"/>
      <c r="D14" s="510"/>
      <c r="E14" s="510"/>
      <c r="F14" s="510"/>
      <c r="G14" s="510"/>
      <c r="I14" s="504">
        <v>1542.66</v>
      </c>
      <c r="J14" s="504"/>
      <c r="K14" s="504">
        <v>1961.77</v>
      </c>
    </row>
    <row r="15" spans="1:11">
      <c r="B15" s="512" t="s">
        <v>1111</v>
      </c>
      <c r="C15" s="515"/>
      <c r="D15" s="515"/>
      <c r="E15" s="515"/>
      <c r="F15" s="515"/>
      <c r="G15" s="515"/>
      <c r="I15" s="514">
        <v>-348.66</v>
      </c>
      <c r="J15" s="504"/>
      <c r="K15" s="514">
        <v>2613.2200000000003</v>
      </c>
    </row>
    <row r="16" spans="1:11">
      <c r="B16" s="198" t="s">
        <v>1140</v>
      </c>
      <c r="C16" s="515"/>
      <c r="D16" s="515"/>
      <c r="E16" s="515"/>
      <c r="F16" s="515"/>
      <c r="G16" s="515"/>
      <c r="I16" s="514">
        <v>-6453.7</v>
      </c>
      <c r="J16" s="504"/>
      <c r="K16" s="514">
        <v>-4273.6099999999988</v>
      </c>
    </row>
    <row r="17" spans="2:11">
      <c r="B17" s="198" t="s">
        <v>917</v>
      </c>
      <c r="C17" s="515"/>
      <c r="D17" s="515"/>
      <c r="E17" s="515"/>
      <c r="F17" s="515"/>
      <c r="G17" s="515"/>
      <c r="I17" s="504">
        <v>144.91000000000003</v>
      </c>
      <c r="J17" s="504"/>
      <c r="K17" s="514">
        <v>0.45999999999999375</v>
      </c>
    </row>
    <row r="18" spans="2:11">
      <c r="B18" s="512" t="s">
        <v>1121</v>
      </c>
      <c r="C18" s="515"/>
      <c r="D18" s="515"/>
      <c r="E18" s="515"/>
      <c r="F18" s="515"/>
      <c r="G18" s="515"/>
      <c r="I18" s="514">
        <v>5907.25</v>
      </c>
      <c r="J18" s="504"/>
      <c r="K18" s="514">
        <v>6403.51</v>
      </c>
    </row>
    <row r="19" spans="2:11" s="485" customFormat="1">
      <c r="B19" s="516" t="s">
        <v>1122</v>
      </c>
      <c r="C19" s="517"/>
      <c r="D19" s="517"/>
      <c r="E19" s="517"/>
      <c r="F19" s="517"/>
      <c r="G19" s="517"/>
      <c r="I19" s="514">
        <v>641.91</v>
      </c>
      <c r="J19" s="518"/>
      <c r="K19" s="514">
        <v>-339.1</v>
      </c>
    </row>
    <row r="20" spans="2:11">
      <c r="B20" s="512" t="s">
        <v>1090</v>
      </c>
      <c r="C20" s="510"/>
      <c r="D20" s="510"/>
      <c r="E20" s="510"/>
      <c r="F20" s="510"/>
      <c r="G20" s="510"/>
      <c r="I20" s="504">
        <v>123.21000000000001</v>
      </c>
      <c r="J20" s="504"/>
      <c r="K20" s="504">
        <v>58.47</v>
      </c>
    </row>
    <row r="21" spans="2:11">
      <c r="B21" s="512" t="s">
        <v>1091</v>
      </c>
      <c r="C21" s="515"/>
      <c r="D21" s="515"/>
      <c r="E21" s="515"/>
      <c r="F21" s="515"/>
      <c r="G21" s="515"/>
      <c r="I21" s="514">
        <v>-1.0299999999999998</v>
      </c>
      <c r="J21" s="337"/>
      <c r="K21" s="514">
        <v>-4.93</v>
      </c>
    </row>
    <row r="22" spans="2:11">
      <c r="B22" s="512" t="s">
        <v>920</v>
      </c>
      <c r="C22" s="510"/>
      <c r="D22" s="510"/>
      <c r="E22" s="510"/>
      <c r="F22" s="510"/>
      <c r="G22" s="510"/>
      <c r="I22" s="514">
        <v>-18078.39</v>
      </c>
      <c r="J22" s="337"/>
      <c r="K22" s="514">
        <v>-13182.280000000002</v>
      </c>
    </row>
    <row r="23" spans="2:11">
      <c r="B23" s="512" t="s">
        <v>1092</v>
      </c>
      <c r="C23" s="510"/>
      <c r="D23" s="510"/>
      <c r="E23" s="510"/>
      <c r="F23" s="510"/>
      <c r="G23" s="510"/>
      <c r="I23" s="514">
        <v>29.19</v>
      </c>
      <c r="J23" s="337"/>
      <c r="K23" s="514">
        <v>6.68</v>
      </c>
    </row>
    <row r="24" spans="2:11">
      <c r="B24" s="512" t="s">
        <v>1067</v>
      </c>
      <c r="C24" s="510"/>
      <c r="D24" s="510"/>
      <c r="E24" s="510"/>
      <c r="F24" s="510"/>
      <c r="G24" s="510"/>
      <c r="I24" s="514">
        <v>-117.5</v>
      </c>
      <c r="J24" s="337"/>
      <c r="K24" s="514">
        <v>-60.129999999999995</v>
      </c>
    </row>
    <row r="25" spans="2:11">
      <c r="B25" s="512" t="s">
        <v>1055</v>
      </c>
      <c r="C25" s="515"/>
      <c r="D25" s="515"/>
      <c r="E25" s="515"/>
      <c r="F25" s="515"/>
      <c r="G25" s="515"/>
      <c r="I25" s="514">
        <v>-1.4</v>
      </c>
      <c r="J25" s="337"/>
      <c r="K25" s="514">
        <v>-27.73</v>
      </c>
    </row>
    <row r="26" spans="2:11">
      <c r="B26" s="512" t="s">
        <v>1093</v>
      </c>
      <c r="C26" s="515"/>
      <c r="D26" s="515"/>
      <c r="E26" s="515"/>
      <c r="F26" s="515"/>
      <c r="G26" s="515"/>
      <c r="I26" s="514">
        <v>-341.15</v>
      </c>
      <c r="J26" s="337"/>
      <c r="K26" s="514">
        <v>-1348.59</v>
      </c>
    </row>
    <row r="27" spans="2:11">
      <c r="B27" s="519" t="s">
        <v>1145</v>
      </c>
      <c r="C27" s="519"/>
      <c r="D27" s="519"/>
      <c r="E27" s="519"/>
      <c r="F27" s="519"/>
      <c r="G27" s="519"/>
      <c r="I27" s="520">
        <v>42810.340000000033</v>
      </c>
      <c r="J27" s="504"/>
      <c r="K27" s="520">
        <v>52208.969999999979</v>
      </c>
    </row>
    <row r="28" spans="2:11">
      <c r="B28" s="519"/>
      <c r="C28" s="519"/>
      <c r="D28" s="519"/>
      <c r="E28" s="519"/>
      <c r="F28" s="519"/>
      <c r="G28" s="519"/>
      <c r="I28" s="504"/>
      <c r="J28" s="504"/>
      <c r="K28" s="521"/>
    </row>
    <row r="29" spans="2:11">
      <c r="B29" s="522" t="s">
        <v>1141</v>
      </c>
      <c r="C29" s="522"/>
      <c r="D29" s="522"/>
      <c r="E29" s="522"/>
      <c r="F29" s="522"/>
      <c r="G29" s="522"/>
      <c r="I29" s="504"/>
      <c r="J29" s="504"/>
    </row>
    <row r="30" spans="2:11">
      <c r="B30" s="512" t="s">
        <v>1142</v>
      </c>
      <c r="C30" s="512"/>
      <c r="D30" s="512"/>
      <c r="E30" s="512"/>
      <c r="F30" s="512"/>
      <c r="G30" s="512"/>
      <c r="I30" s="337">
        <v>1228.4899999999689</v>
      </c>
      <c r="J30" s="337"/>
      <c r="K30" s="337">
        <v>-23999.639999999989</v>
      </c>
    </row>
    <row r="31" spans="2:11">
      <c r="B31" s="512" t="s">
        <v>1112</v>
      </c>
      <c r="C31" s="512"/>
      <c r="D31" s="512"/>
      <c r="E31" s="512"/>
      <c r="F31" s="512"/>
      <c r="G31" s="512"/>
      <c r="I31" s="337">
        <v>-581.1</v>
      </c>
      <c r="J31" s="337"/>
      <c r="K31" s="337">
        <v>-3.8</v>
      </c>
    </row>
    <row r="32" spans="2:11">
      <c r="B32" s="512" t="s">
        <v>1143</v>
      </c>
      <c r="C32" s="512"/>
      <c r="D32" s="512"/>
      <c r="E32" s="512"/>
      <c r="F32" s="512"/>
      <c r="G32" s="512"/>
      <c r="I32" s="337">
        <v>33660.970000000059</v>
      </c>
      <c r="J32" s="337"/>
      <c r="K32" s="337">
        <v>59664.919999999984</v>
      </c>
    </row>
    <row r="33" spans="1:11">
      <c r="B33" s="519" t="s">
        <v>1144</v>
      </c>
      <c r="C33" s="519"/>
      <c r="D33" s="519"/>
      <c r="E33" s="519"/>
      <c r="F33" s="519"/>
      <c r="G33" s="519"/>
      <c r="I33" s="523">
        <v>77118.70000000007</v>
      </c>
      <c r="J33" s="504"/>
      <c r="K33" s="523">
        <v>87870.449999999983</v>
      </c>
    </row>
    <row r="34" spans="1:11">
      <c r="B34" s="512" t="s">
        <v>1094</v>
      </c>
      <c r="C34" s="512"/>
      <c r="D34" s="512"/>
      <c r="E34" s="512"/>
      <c r="F34" s="512"/>
      <c r="G34" s="512"/>
      <c r="I34" s="514">
        <v>-22218.909999999996</v>
      </c>
      <c r="J34" s="504"/>
      <c r="K34" s="514">
        <v>-27991.619999999992</v>
      </c>
    </row>
    <row r="35" spans="1:11" ht="15.75" thickBot="1">
      <c r="B35" s="519" t="s">
        <v>1095</v>
      </c>
      <c r="C35" s="519"/>
      <c r="D35" s="519"/>
      <c r="E35" s="519"/>
      <c r="F35" s="519"/>
      <c r="G35" s="519"/>
      <c r="I35" s="524">
        <v>54899.790000000074</v>
      </c>
      <c r="J35" s="504"/>
      <c r="K35" s="524">
        <v>59878.829999999987</v>
      </c>
    </row>
    <row r="36" spans="1:11" ht="15.75" thickTop="1">
      <c r="B36" s="522"/>
      <c r="C36" s="522"/>
      <c r="D36" s="522"/>
      <c r="E36" s="522"/>
      <c r="F36" s="522"/>
      <c r="G36" s="522"/>
      <c r="I36" s="504"/>
      <c r="J36" s="504"/>
    </row>
    <row r="37" spans="1:11">
      <c r="A37" s="507" t="s">
        <v>303</v>
      </c>
      <c r="B37" s="525" t="s">
        <v>1096</v>
      </c>
      <c r="C37" s="526"/>
      <c r="D37" s="526"/>
      <c r="E37" s="526"/>
      <c r="F37" s="526"/>
      <c r="G37" s="526"/>
      <c r="I37" s="504"/>
      <c r="J37" s="504"/>
    </row>
    <row r="38" spans="1:11" ht="30" customHeight="1">
      <c r="B38" s="555" t="s">
        <v>1136</v>
      </c>
      <c r="C38" s="555"/>
      <c r="D38" s="555"/>
      <c r="E38" s="555"/>
      <c r="F38" s="555"/>
      <c r="G38" s="555"/>
      <c r="H38" s="555"/>
      <c r="I38" s="337">
        <v>-3237.7799999999997</v>
      </c>
      <c r="J38" s="337"/>
      <c r="K38" s="337">
        <v>-2907.5899999999997</v>
      </c>
    </row>
    <row r="39" spans="1:11">
      <c r="B39" s="510" t="s">
        <v>1097</v>
      </c>
      <c r="C39" s="510"/>
      <c r="D39" s="510"/>
      <c r="E39" s="510"/>
      <c r="F39" s="510"/>
      <c r="G39" s="510"/>
      <c r="I39" s="514">
        <v>7.36</v>
      </c>
      <c r="J39" s="337"/>
      <c r="K39" s="337">
        <v>10.4</v>
      </c>
    </row>
    <row r="40" spans="1:11">
      <c r="B40" s="510" t="s">
        <v>1098</v>
      </c>
      <c r="C40" s="510"/>
      <c r="D40" s="510"/>
      <c r="E40" s="510"/>
      <c r="F40" s="510"/>
      <c r="G40" s="510"/>
      <c r="I40" s="337">
        <v>16936.39</v>
      </c>
      <c r="J40" s="337"/>
      <c r="K40" s="337">
        <v>14157.310000000005</v>
      </c>
    </row>
    <row r="41" spans="1:11">
      <c r="B41" s="510" t="s">
        <v>1099</v>
      </c>
      <c r="C41" s="510"/>
      <c r="D41" s="510"/>
      <c r="E41" s="510"/>
      <c r="F41" s="510"/>
      <c r="G41" s="510"/>
      <c r="H41" s="513"/>
      <c r="I41" s="337">
        <v>341.15</v>
      </c>
      <c r="J41" s="337"/>
      <c r="K41" s="337">
        <v>1348.59</v>
      </c>
    </row>
    <row r="42" spans="1:11">
      <c r="B42" s="510" t="s">
        <v>1100</v>
      </c>
      <c r="C42" s="510"/>
      <c r="D42" s="510"/>
      <c r="E42" s="510"/>
      <c r="F42" s="510"/>
      <c r="G42" s="510"/>
      <c r="I42" s="337">
        <v>-2387.8199999999997</v>
      </c>
      <c r="J42" s="337"/>
      <c r="K42" s="337">
        <v>35649.339999999997</v>
      </c>
    </row>
    <row r="43" spans="1:11">
      <c r="B43" s="510" t="s">
        <v>1101</v>
      </c>
      <c r="C43" s="510"/>
      <c r="D43" s="510"/>
      <c r="E43" s="510"/>
      <c r="F43" s="510"/>
      <c r="G43" s="510"/>
      <c r="I43" s="530">
        <v>-232188.85</v>
      </c>
      <c r="J43" s="337"/>
      <c r="K43" s="337">
        <v>-236096.11</v>
      </c>
    </row>
    <row r="44" spans="1:11">
      <c r="B44" s="510" t="s">
        <v>1102</v>
      </c>
      <c r="C44" s="510"/>
      <c r="D44" s="510"/>
      <c r="E44" s="510"/>
      <c r="F44" s="510"/>
      <c r="G44" s="510"/>
      <c r="I44" s="530">
        <v>225648.11000000002</v>
      </c>
      <c r="J44" s="337"/>
      <c r="K44" s="530">
        <v>210828.86</v>
      </c>
    </row>
    <row r="45" spans="1:11" hidden="1">
      <c r="B45" s="515" t="s">
        <v>1103</v>
      </c>
      <c r="C45" s="512"/>
      <c r="D45" s="512"/>
      <c r="E45" s="512"/>
      <c r="F45" s="512"/>
      <c r="G45" s="512"/>
      <c r="I45" s="337">
        <v>0</v>
      </c>
      <c r="J45" s="337"/>
      <c r="K45" s="337">
        <v>0</v>
      </c>
    </row>
    <row r="46" spans="1:11" hidden="1">
      <c r="B46" s="510" t="s">
        <v>1104</v>
      </c>
      <c r="C46" s="510"/>
      <c r="D46" s="510"/>
      <c r="E46" s="510"/>
      <c r="F46" s="510"/>
      <c r="G46" s="510"/>
      <c r="I46" s="514">
        <v>0</v>
      </c>
      <c r="J46" s="514"/>
      <c r="K46" s="514">
        <v>0</v>
      </c>
    </row>
    <row r="47" spans="1:11">
      <c r="B47" s="510" t="s">
        <v>1110</v>
      </c>
      <c r="C47" s="510"/>
      <c r="D47" s="510"/>
      <c r="E47" s="510"/>
      <c r="F47" s="510"/>
      <c r="G47" s="510"/>
      <c r="I47" s="530">
        <v>-5500</v>
      </c>
      <c r="J47" s="337"/>
      <c r="K47" s="337">
        <v>-6525</v>
      </c>
    </row>
    <row r="48" spans="1:11" hidden="1">
      <c r="B48" s="510" t="s">
        <v>1105</v>
      </c>
      <c r="C48" s="510"/>
      <c r="D48" s="510"/>
      <c r="E48" s="510"/>
      <c r="F48" s="510"/>
      <c r="G48" s="510"/>
      <c r="I48" s="337">
        <v>0</v>
      </c>
      <c r="J48" s="337"/>
      <c r="K48" s="337">
        <v>0</v>
      </c>
    </row>
    <row r="49" spans="1:11" hidden="1">
      <c r="B49" s="510" t="s">
        <v>1106</v>
      </c>
      <c r="C49" s="510"/>
      <c r="D49" s="510"/>
      <c r="E49" s="510"/>
      <c r="F49" s="510"/>
      <c r="G49" s="510"/>
      <c r="I49" s="337">
        <v>0</v>
      </c>
      <c r="J49" s="337"/>
      <c r="K49" s="337">
        <v>0</v>
      </c>
    </row>
    <row r="50" spans="1:11" s="527" customFormat="1" ht="15.75" thickBot="1">
      <c r="B50" s="522" t="s">
        <v>1113</v>
      </c>
      <c r="C50" s="522"/>
      <c r="D50" s="522"/>
      <c r="E50" s="522"/>
      <c r="F50" s="522"/>
      <c r="G50" s="522"/>
      <c r="I50" s="197">
        <v>-381.44000000000233</v>
      </c>
      <c r="J50" s="528"/>
      <c r="K50" s="524">
        <v>16465.799999999988</v>
      </c>
    </row>
    <row r="51" spans="1:11" ht="15.75" thickTop="1">
      <c r="B51" s="510"/>
      <c r="C51" s="510"/>
      <c r="D51" s="510"/>
      <c r="E51" s="510"/>
      <c r="F51" s="510"/>
      <c r="G51" s="510"/>
      <c r="I51" s="504"/>
      <c r="J51" s="504"/>
    </row>
    <row r="52" spans="1:11">
      <c r="A52" s="507" t="s">
        <v>306</v>
      </c>
      <c r="B52" s="525" t="s">
        <v>1107</v>
      </c>
      <c r="C52" s="526"/>
      <c r="D52" s="526"/>
      <c r="E52" s="526"/>
      <c r="F52" s="526"/>
      <c r="G52" s="526"/>
      <c r="I52" s="504"/>
      <c r="J52" s="504"/>
    </row>
    <row r="53" spans="1:11">
      <c r="B53" s="510" t="s">
        <v>1108</v>
      </c>
      <c r="C53" s="510"/>
      <c r="D53" s="510"/>
      <c r="E53" s="510"/>
      <c r="F53" s="510"/>
      <c r="G53" s="510"/>
      <c r="I53" s="337">
        <v>-36185.629999999997</v>
      </c>
      <c r="J53" s="337"/>
      <c r="K53" s="337">
        <v>-22816.959999999999</v>
      </c>
    </row>
    <row r="54" spans="1:11">
      <c r="B54" s="510" t="s">
        <v>1120</v>
      </c>
      <c r="C54" s="510"/>
      <c r="D54" s="510"/>
      <c r="E54" s="510"/>
      <c r="F54" s="510"/>
      <c r="G54" s="510"/>
      <c r="I54" s="337">
        <v>0</v>
      </c>
      <c r="J54" s="337"/>
      <c r="K54" s="337">
        <v>-66381.11</v>
      </c>
    </row>
    <row r="55" spans="1:11" ht="15.75" thickBot="1">
      <c r="B55" s="522" t="s">
        <v>1109</v>
      </c>
      <c r="C55" s="522"/>
      <c r="D55" s="522"/>
      <c r="E55" s="522"/>
      <c r="F55" s="522"/>
      <c r="G55" s="522"/>
      <c r="I55" s="197">
        <v>-36185.629999999997</v>
      </c>
      <c r="J55" s="504"/>
      <c r="K55" s="197">
        <v>-89198.07</v>
      </c>
    </row>
    <row r="56" spans="1:11" ht="15.75" thickTop="1">
      <c r="B56" s="510"/>
      <c r="C56" s="510"/>
      <c r="D56" s="510"/>
      <c r="E56" s="510"/>
      <c r="F56" s="510"/>
      <c r="G56" s="510"/>
      <c r="I56" s="504"/>
      <c r="J56" s="504"/>
    </row>
    <row r="57" spans="1:11">
      <c r="A57" s="503" t="s">
        <v>911</v>
      </c>
      <c r="B57" s="510"/>
      <c r="C57" s="510"/>
      <c r="D57" s="510"/>
      <c r="E57" s="510"/>
      <c r="F57" s="510"/>
      <c r="G57" s="510"/>
      <c r="I57" s="504"/>
      <c r="J57" s="504"/>
    </row>
    <row r="58" spans="1:11">
      <c r="A58" s="505" t="s">
        <v>1129</v>
      </c>
      <c r="B58" s="510"/>
      <c r="C58" s="510"/>
      <c r="D58" s="510"/>
      <c r="E58" s="510"/>
      <c r="F58" s="510"/>
      <c r="G58" s="510"/>
      <c r="I58" s="504"/>
      <c r="J58" s="504"/>
    </row>
    <row r="59" spans="1:11">
      <c r="B59" s="510"/>
      <c r="C59" s="510"/>
      <c r="D59" s="510"/>
      <c r="E59" s="510"/>
      <c r="F59" s="510"/>
      <c r="G59" s="510"/>
      <c r="I59" s="504"/>
      <c r="J59" s="504"/>
      <c r="K59" s="533" t="s">
        <v>1087</v>
      </c>
    </row>
    <row r="60" spans="1:11">
      <c r="B60" s="510" t="s">
        <v>1114</v>
      </c>
      <c r="C60" s="510"/>
      <c r="D60" s="510"/>
      <c r="E60" s="510"/>
      <c r="F60" s="510"/>
      <c r="G60" s="510"/>
      <c r="I60" s="337">
        <v>18332.720000000074</v>
      </c>
      <c r="J60" s="337"/>
      <c r="K60" s="337">
        <v>-12853.440000000031</v>
      </c>
    </row>
    <row r="61" spans="1:11">
      <c r="B61" s="510" t="s">
        <v>1118</v>
      </c>
      <c r="C61" s="510"/>
      <c r="D61" s="510"/>
      <c r="E61" s="510"/>
      <c r="F61" s="510"/>
      <c r="G61" s="510"/>
      <c r="H61" s="529"/>
      <c r="I61" s="337">
        <v>3031.4300000000003</v>
      </c>
      <c r="J61" s="337"/>
      <c r="K61" s="337">
        <v>15884.87</v>
      </c>
    </row>
    <row r="62" spans="1:11" ht="15.75" thickBot="1">
      <c r="B62" s="522" t="s">
        <v>1119</v>
      </c>
      <c r="C62" s="522"/>
      <c r="D62" s="522"/>
      <c r="E62" s="522"/>
      <c r="F62" s="522"/>
      <c r="G62" s="522"/>
      <c r="H62" s="527"/>
      <c r="I62" s="524">
        <v>21364.150000000074</v>
      </c>
      <c r="J62" s="528"/>
      <c r="K62" s="524">
        <v>3031.4299999999694</v>
      </c>
    </row>
    <row r="63" spans="1:11" ht="15.75" thickTop="1">
      <c r="K63" s="486"/>
    </row>
    <row r="64" spans="1:11">
      <c r="B64" s="199" t="s">
        <v>1115</v>
      </c>
      <c r="K64" s="486"/>
    </row>
    <row r="65" spans="2:11">
      <c r="K65" s="486"/>
    </row>
    <row r="66" spans="2:11" ht="15.75">
      <c r="B66" s="302" t="s">
        <v>1123</v>
      </c>
      <c r="C66" s="192"/>
      <c r="D66" s="192"/>
      <c r="E66" s="192"/>
      <c r="F66" s="192"/>
      <c r="G66" s="192"/>
      <c r="H66" s="243"/>
      <c r="I66" s="305"/>
      <c r="J66"/>
      <c r="K66" s="425" t="s">
        <v>1023</v>
      </c>
    </row>
    <row r="67" spans="2:11" ht="15.75">
      <c r="B67" s="190" t="s">
        <v>916</v>
      </c>
      <c r="C67" s="190"/>
      <c r="D67" s="190"/>
      <c r="E67" s="190"/>
      <c r="F67" s="190"/>
      <c r="G67" s="190"/>
      <c r="H67" s="244"/>
      <c r="I67" s="192"/>
      <c r="J67"/>
      <c r="K67" s="190"/>
    </row>
    <row r="68" spans="2:11" ht="15.75">
      <c r="B68" s="195" t="s">
        <v>1059</v>
      </c>
      <c r="C68" s="190"/>
      <c r="D68" s="190"/>
      <c r="E68" s="190"/>
      <c r="F68" s="190"/>
      <c r="G68" s="190"/>
      <c r="H68" s="303"/>
      <c r="I68" s="300"/>
      <c r="J68"/>
      <c r="K68" s="196"/>
    </row>
    <row r="69" spans="2:11" ht="15.75">
      <c r="B69" s="190"/>
      <c r="C69" s="190"/>
      <c r="D69" s="190"/>
      <c r="E69" s="190"/>
      <c r="F69" s="190"/>
      <c r="G69" s="190"/>
      <c r="H69" s="303"/>
      <c r="I69" s="300"/>
      <c r="J69"/>
      <c r="K69" s="196"/>
    </row>
    <row r="70" spans="2:11" ht="15.75">
      <c r="B70" s="190"/>
      <c r="C70" s="190"/>
      <c r="D70" s="190"/>
      <c r="E70" s="190"/>
      <c r="F70" s="190"/>
      <c r="G70" s="190"/>
      <c r="H70" s="303"/>
      <c r="I70" s="300"/>
      <c r="J70"/>
      <c r="K70" s="196"/>
    </row>
    <row r="71" spans="2:11">
      <c r="B71" s="299" t="s">
        <v>1139</v>
      </c>
      <c r="C71" s="333" t="s">
        <v>1130</v>
      </c>
      <c r="D71" s="333"/>
      <c r="E71" s="531" t="s">
        <v>1132</v>
      </c>
      <c r="G71" s="334" t="s">
        <v>1134</v>
      </c>
      <c r="I71" s="534" t="s">
        <v>1125</v>
      </c>
      <c r="J71" s="535"/>
      <c r="K71" s="486"/>
    </row>
    <row r="72" spans="2:11" ht="30.75" customHeight="1">
      <c r="B72" s="532" t="s">
        <v>1058</v>
      </c>
      <c r="C72" s="335" t="s">
        <v>393</v>
      </c>
      <c r="D72" s="335"/>
      <c r="E72" s="335" t="s">
        <v>1124</v>
      </c>
      <c r="G72" s="554" t="s">
        <v>1137</v>
      </c>
      <c r="H72" s="554"/>
      <c r="I72" s="540" t="s">
        <v>1126</v>
      </c>
      <c r="J72" s="540"/>
      <c r="K72" s="540"/>
    </row>
    <row r="73" spans="2:11">
      <c r="B73" s="299" t="s">
        <v>1117</v>
      </c>
      <c r="C73" s="299" t="s">
        <v>1131</v>
      </c>
      <c r="D73" s="336"/>
      <c r="E73" s="299" t="s">
        <v>1133</v>
      </c>
      <c r="G73" s="499" t="s">
        <v>1135</v>
      </c>
      <c r="I73" s="464" t="s">
        <v>1127</v>
      </c>
      <c r="J73" s="535"/>
      <c r="K73" s="486"/>
    </row>
    <row r="74" spans="2:11" ht="15.75">
      <c r="C74" s="195"/>
      <c r="D74" s="195"/>
      <c r="E74" s="195"/>
      <c r="F74" s="195"/>
      <c r="G74" s="195"/>
      <c r="H74" s="244"/>
      <c r="I74" s="192"/>
      <c r="J74"/>
      <c r="K74" s="190"/>
    </row>
    <row r="75" spans="2:11" ht="15.75">
      <c r="B75" s="195"/>
      <c r="C75" s="195"/>
      <c r="D75" s="195"/>
      <c r="E75" s="195"/>
      <c r="F75" s="195"/>
      <c r="G75" s="195"/>
      <c r="H75" s="245"/>
      <c r="I75" s="301"/>
      <c r="J75"/>
      <c r="K75" s="194"/>
    </row>
    <row r="76" spans="2:11" ht="15.75">
      <c r="B76" s="193" t="s">
        <v>1028</v>
      </c>
      <c r="C76" s="193"/>
      <c r="D76" s="193"/>
      <c r="E76" s="193"/>
      <c r="F76" s="193"/>
      <c r="G76" s="193"/>
      <c r="H76" s="304"/>
      <c r="I76" s="302"/>
      <c r="J76"/>
      <c r="K76" s="193"/>
    </row>
    <row r="77" spans="2:11">
      <c r="B77" s="193" t="s">
        <v>1138</v>
      </c>
      <c r="C77" s="193"/>
      <c r="D77" s="193"/>
      <c r="E77" s="193"/>
      <c r="F77" s="193"/>
      <c r="G77" s="193"/>
      <c r="H77" s="304"/>
      <c r="I77" s="302"/>
      <c r="J77" s="191"/>
      <c r="K77" s="193"/>
    </row>
  </sheetData>
  <mergeCells count="3">
    <mergeCell ref="I72:K72"/>
    <mergeCell ref="G72:H72"/>
    <mergeCell ref="B38:H38"/>
  </mergeCells>
  <pageMargins left="0.27559055118110237" right="0.27559055118110237" top="0.27559055118110237" bottom="0.27559055118110237" header="0.31496062992125984" footer="0.31496062992125984"/>
  <pageSetup paperSize="9" scale="80" orientation="portrait" r:id="rId1"/>
  <rowBreaks count="1" manualBreakCount="1">
    <brk id="56" max="10" man="1"/>
  </rowBreaks>
  <ignoredErrors>
    <ignoredError sqref="F50:H52 F56:K58 F53:H53 F63:K63 F61:H61 J61 F55:H55 F60:H60 F59:J59 F62:H62" evalError="1"/>
  </ignoredErrors>
</worksheet>
</file>

<file path=xl/worksheets/sheet6.xml><?xml version="1.0" encoding="utf-8"?>
<worksheet xmlns="http://schemas.openxmlformats.org/spreadsheetml/2006/main" xmlns:r="http://schemas.openxmlformats.org/officeDocument/2006/relationships">
  <dimension ref="A3:K60"/>
  <sheetViews>
    <sheetView showGridLines="0" workbookViewId="0">
      <selection activeCell="C4" sqref="C4"/>
    </sheetView>
  </sheetViews>
  <sheetFormatPr defaultRowHeight="15"/>
  <cols>
    <col min="1" max="1" width="9.21875" customWidth="1"/>
    <col min="2" max="2" width="31.33203125" customWidth="1"/>
    <col min="3" max="3" width="11" bestFit="1" customWidth="1"/>
    <col min="8" max="8" width="11.77734375" customWidth="1"/>
    <col min="10" max="10" width="37.21875" customWidth="1"/>
  </cols>
  <sheetData>
    <row r="3" spans="2:10" ht="15.75">
      <c r="B3" s="237"/>
    </row>
    <row r="4" spans="2:10" ht="15.75" thickBot="1"/>
    <row r="5" spans="2:10" ht="15.75">
      <c r="B5" s="218" t="s">
        <v>956</v>
      </c>
      <c r="C5" s="219"/>
      <c r="D5" s="219"/>
      <c r="E5" s="219"/>
      <c r="F5" s="220"/>
    </row>
    <row r="6" spans="2:10" ht="15.75">
      <c r="B6" s="221"/>
      <c r="C6" s="222"/>
      <c r="D6" s="222"/>
      <c r="E6" s="222"/>
      <c r="F6" s="223"/>
    </row>
    <row r="7" spans="2:10" ht="15.75">
      <c r="B7" s="221" t="s">
        <v>957</v>
      </c>
      <c r="C7" s="225"/>
      <c r="D7" s="224"/>
      <c r="E7" s="224"/>
      <c r="F7" s="226"/>
    </row>
    <row r="8" spans="2:10" ht="15.75">
      <c r="B8" s="227" t="s">
        <v>967</v>
      </c>
      <c r="C8" s="228"/>
      <c r="D8" s="229" t="s">
        <v>963</v>
      </c>
      <c r="E8" s="229" t="s">
        <v>964</v>
      </c>
      <c r="F8" s="230">
        <f t="shared" ref="F8:F14" si="0">C8*34.608%</f>
        <v>0</v>
      </c>
    </row>
    <row r="9" spans="2:10" ht="15.75">
      <c r="B9" s="238" t="s">
        <v>976</v>
      </c>
      <c r="C9" s="228"/>
      <c r="D9" s="229" t="s">
        <v>958</v>
      </c>
      <c r="E9" s="229" t="s">
        <v>959</v>
      </c>
      <c r="F9" s="230">
        <f t="shared" si="0"/>
        <v>0</v>
      </c>
      <c r="J9" s="314" t="s">
        <v>955</v>
      </c>
    </row>
    <row r="10" spans="2:10" ht="15.75">
      <c r="B10" s="309" t="s">
        <v>960</v>
      </c>
      <c r="C10" s="313"/>
      <c r="D10" s="311" t="s">
        <v>958</v>
      </c>
      <c r="E10" s="311" t="s">
        <v>959</v>
      </c>
      <c r="F10" s="312">
        <f t="shared" si="0"/>
        <v>0</v>
      </c>
    </row>
    <row r="11" spans="2:10" ht="45.75">
      <c r="B11" s="242" t="s">
        <v>985</v>
      </c>
      <c r="C11" s="228"/>
      <c r="D11" s="229" t="s">
        <v>963</v>
      </c>
      <c r="E11" s="229" t="s">
        <v>964</v>
      </c>
      <c r="F11" s="230">
        <f t="shared" si="0"/>
        <v>0</v>
      </c>
      <c r="G11" s="307">
        <f>F11+F10</f>
        <v>0</v>
      </c>
      <c r="J11" s="241" t="s">
        <v>979</v>
      </c>
    </row>
    <row r="12" spans="2:10" ht="15.75">
      <c r="B12" s="309" t="s">
        <v>965</v>
      </c>
      <c r="C12" s="310"/>
      <c r="D12" s="311" t="s">
        <v>963</v>
      </c>
      <c r="E12" s="311" t="s">
        <v>964</v>
      </c>
      <c r="F12" s="312">
        <f t="shared" si="0"/>
        <v>0</v>
      </c>
    </row>
    <row r="13" spans="2:10" ht="15.75">
      <c r="B13" s="227" t="s">
        <v>981</v>
      </c>
      <c r="C13" s="228"/>
      <c r="D13" s="229" t="s">
        <v>963</v>
      </c>
      <c r="E13" s="229" t="s">
        <v>964</v>
      </c>
      <c r="F13" s="230">
        <f t="shared" si="0"/>
        <v>0</v>
      </c>
      <c r="G13" s="307">
        <f>F13+F12</f>
        <v>0</v>
      </c>
      <c r="H13" s="168"/>
    </row>
    <row r="14" spans="2:10" ht="15.75">
      <c r="B14" s="309" t="s">
        <v>961</v>
      </c>
      <c r="C14" s="313"/>
      <c r="D14" s="311" t="s">
        <v>958</v>
      </c>
      <c r="E14" s="311" t="s">
        <v>959</v>
      </c>
      <c r="F14" s="312">
        <f t="shared" si="0"/>
        <v>0</v>
      </c>
    </row>
    <row r="15" spans="2:10" ht="15.75">
      <c r="B15" s="227" t="s">
        <v>980</v>
      </c>
      <c r="C15" s="228"/>
      <c r="D15" s="229" t="s">
        <v>958</v>
      </c>
      <c r="E15" s="229" t="s">
        <v>959</v>
      </c>
      <c r="F15" s="230">
        <f t="shared" ref="F15" si="1">C15*34.608%</f>
        <v>0</v>
      </c>
      <c r="G15" s="307">
        <f>F15+F14</f>
        <v>0</v>
      </c>
    </row>
    <row r="16" spans="2:10" ht="15.75">
      <c r="B16" s="227" t="s">
        <v>984</v>
      </c>
      <c r="C16" s="228"/>
      <c r="D16" s="229" t="s">
        <v>958</v>
      </c>
      <c r="E16" s="229" t="s">
        <v>959</v>
      </c>
      <c r="F16" s="230">
        <f>C16*34.608%</f>
        <v>0</v>
      </c>
    </row>
    <row r="17" spans="1:10" ht="15.75">
      <c r="B17" s="309" t="s">
        <v>962</v>
      </c>
      <c r="C17" s="313"/>
      <c r="D17" s="311" t="s">
        <v>963</v>
      </c>
      <c r="E17" s="311" t="s">
        <v>964</v>
      </c>
      <c r="F17" s="312">
        <f>C17*34.608%</f>
        <v>0</v>
      </c>
      <c r="G17" s="307">
        <f>F17+F16</f>
        <v>0</v>
      </c>
    </row>
    <row r="18" spans="1:10" ht="15.75">
      <c r="B18" s="227" t="s">
        <v>977</v>
      </c>
      <c r="C18" s="228"/>
      <c r="D18" s="229" t="s">
        <v>963</v>
      </c>
      <c r="E18" s="229" t="s">
        <v>964</v>
      </c>
      <c r="F18" s="230">
        <v>0</v>
      </c>
    </row>
    <row r="19" spans="1:10" ht="15.75">
      <c r="B19" s="227" t="s">
        <v>991</v>
      </c>
      <c r="C19" s="228"/>
      <c r="D19" s="229" t="s">
        <v>958</v>
      </c>
      <c r="E19" s="229" t="s">
        <v>959</v>
      </c>
      <c r="F19" s="230">
        <v>0</v>
      </c>
    </row>
    <row r="20" spans="1:10" ht="15.75">
      <c r="B20" s="309" t="s">
        <v>968</v>
      </c>
      <c r="C20" s="313"/>
      <c r="D20" s="311" t="s">
        <v>958</v>
      </c>
      <c r="E20" s="311" t="s">
        <v>959</v>
      </c>
      <c r="F20" s="312">
        <v>0</v>
      </c>
    </row>
    <row r="21" spans="1:10" ht="30.75">
      <c r="B21" s="227" t="s">
        <v>973</v>
      </c>
      <c r="C21" s="228"/>
      <c r="D21" s="229" t="s">
        <v>963</v>
      </c>
      <c r="E21" s="229" t="s">
        <v>964</v>
      </c>
      <c r="F21" s="230">
        <f>C21*34.608%</f>
        <v>0</v>
      </c>
      <c r="G21" s="307">
        <f>F21</f>
        <v>0</v>
      </c>
      <c r="J21" s="241" t="s">
        <v>986</v>
      </c>
    </row>
    <row r="22" spans="1:10" ht="15.75">
      <c r="B22" s="309" t="s">
        <v>966</v>
      </c>
      <c r="C22" s="313"/>
      <c r="D22" s="311" t="s">
        <v>963</v>
      </c>
      <c r="E22" s="311" t="s">
        <v>964</v>
      </c>
      <c r="F22" s="312">
        <f>C22*34.608%</f>
        <v>0</v>
      </c>
    </row>
    <row r="23" spans="1:10" ht="30">
      <c r="B23" s="242" t="s">
        <v>987</v>
      </c>
      <c r="C23" s="228"/>
      <c r="D23" s="229" t="s">
        <v>958</v>
      </c>
      <c r="E23" s="229" t="s">
        <v>959</v>
      </c>
      <c r="F23" s="230">
        <f>C23*34.608%</f>
        <v>0</v>
      </c>
      <c r="G23" s="307">
        <f>F23</f>
        <v>0</v>
      </c>
    </row>
    <row r="24" spans="1:10" ht="15.75">
      <c r="B24" s="227" t="s">
        <v>988</v>
      </c>
      <c r="C24" s="228"/>
      <c r="D24" s="239" t="s">
        <v>958</v>
      </c>
      <c r="E24" s="239" t="s">
        <v>964</v>
      </c>
      <c r="F24" s="240">
        <f>-C24*34.608%*0</f>
        <v>0</v>
      </c>
    </row>
    <row r="25" spans="1:10" ht="15.75">
      <c r="B25" s="227" t="s">
        <v>978</v>
      </c>
      <c r="C25" s="228"/>
      <c r="D25" s="239" t="s">
        <v>963</v>
      </c>
      <c r="E25" s="239" t="s">
        <v>959</v>
      </c>
      <c r="F25" s="240" t="e">
        <f>(#REF!+#REF!)*34.608%</f>
        <v>#REF!</v>
      </c>
      <c r="G25" s="307" t="e">
        <f>F25</f>
        <v>#REF!</v>
      </c>
    </row>
    <row r="26" spans="1:10" ht="15.75">
      <c r="B26" s="227" t="s">
        <v>989</v>
      </c>
      <c r="C26" s="228"/>
      <c r="D26" s="229" t="s">
        <v>958</v>
      </c>
      <c r="E26" s="229" t="s">
        <v>959</v>
      </c>
      <c r="F26" s="230">
        <f>C26*34.608%</f>
        <v>0</v>
      </c>
    </row>
    <row r="27" spans="1:10" ht="15.75">
      <c r="B27" s="227" t="s">
        <v>990</v>
      </c>
      <c r="C27" s="228"/>
      <c r="D27" s="229" t="s">
        <v>963</v>
      </c>
      <c r="E27" s="229" t="s">
        <v>964</v>
      </c>
      <c r="F27" s="230">
        <f>C27*34.608%</f>
        <v>0</v>
      </c>
    </row>
    <row r="28" spans="1:10" ht="45.75">
      <c r="A28" t="s">
        <v>912</v>
      </c>
      <c r="B28" s="227" t="s">
        <v>982</v>
      </c>
      <c r="C28" s="228"/>
      <c r="D28" s="229" t="s">
        <v>963</v>
      </c>
      <c r="E28" s="229" t="s">
        <v>964</v>
      </c>
      <c r="F28" s="230">
        <f>C28*34.608%</f>
        <v>0</v>
      </c>
      <c r="J28" s="241" t="s">
        <v>983</v>
      </c>
    </row>
    <row r="29" spans="1:10" ht="16.5" thickBot="1">
      <c r="B29" s="231" t="s">
        <v>969</v>
      </c>
      <c r="C29" s="233"/>
      <c r="D29" s="232"/>
      <c r="E29" s="232"/>
      <c r="F29" s="234" t="e">
        <f>SUM(F8:F28)</f>
        <v>#REF!</v>
      </c>
      <c r="G29" s="168" t="s">
        <v>975</v>
      </c>
    </row>
    <row r="30" spans="1:10" ht="15.75">
      <c r="B30" s="235"/>
      <c r="C30" s="228"/>
      <c r="D30" s="235"/>
      <c r="E30" s="235"/>
      <c r="F30" s="235"/>
    </row>
    <row r="31" spans="1:10" ht="15.75">
      <c r="B31" s="224" t="s">
        <v>970</v>
      </c>
      <c r="C31" s="228"/>
      <c r="H31" s="236"/>
    </row>
    <row r="32" spans="1:10" ht="15.75">
      <c r="B32" s="224" t="s">
        <v>971</v>
      </c>
      <c r="C32" s="228"/>
    </row>
    <row r="34" spans="1:11">
      <c r="D34" s="307"/>
    </row>
    <row r="35" spans="1:11" ht="15.75">
      <c r="A35" s="308"/>
      <c r="B35" s="315"/>
      <c r="C35" s="308"/>
      <c r="D35" s="308"/>
      <c r="E35" s="308"/>
      <c r="F35" s="308"/>
      <c r="G35" s="308"/>
      <c r="H35" s="308"/>
      <c r="I35" s="308"/>
      <c r="J35" s="308"/>
      <c r="K35" s="308"/>
    </row>
    <row r="36" spans="1:11">
      <c r="A36" s="308"/>
      <c r="B36" s="308"/>
      <c r="C36" s="308"/>
      <c r="D36" s="308"/>
      <c r="E36" s="308"/>
      <c r="F36" s="308"/>
      <c r="G36" s="308"/>
      <c r="H36" s="308"/>
      <c r="I36" s="308"/>
      <c r="J36" s="308"/>
      <c r="K36" s="308"/>
    </row>
    <row r="37" spans="1:11" ht="15.75">
      <c r="A37" s="308"/>
      <c r="B37" s="316"/>
      <c r="C37" s="222"/>
      <c r="D37" s="222"/>
      <c r="E37" s="222"/>
      <c r="F37" s="222"/>
      <c r="G37" s="308"/>
      <c r="H37" s="308"/>
      <c r="I37" s="308"/>
      <c r="J37" s="317"/>
      <c r="K37" s="308"/>
    </row>
    <row r="38" spans="1:11" ht="15.75">
      <c r="A38" s="308"/>
      <c r="B38" s="222"/>
      <c r="C38" s="222"/>
      <c r="D38" s="222"/>
      <c r="E38" s="222"/>
      <c r="F38" s="222"/>
      <c r="G38" s="308"/>
      <c r="H38" s="308"/>
      <c r="I38" s="308"/>
      <c r="J38" s="308"/>
      <c r="K38" s="308"/>
    </row>
    <row r="39" spans="1:11" ht="15.75">
      <c r="A39" s="308"/>
      <c r="B39" s="222"/>
      <c r="C39" s="225"/>
      <c r="D39" s="224"/>
      <c r="E39" s="224"/>
      <c r="F39" s="224"/>
      <c r="G39" s="308"/>
      <c r="H39" s="308"/>
      <c r="I39" s="308"/>
      <c r="J39" s="308"/>
      <c r="K39" s="308"/>
    </row>
    <row r="40" spans="1:11" ht="15.75">
      <c r="A40" s="308"/>
      <c r="B40" s="222"/>
      <c r="C40" s="222"/>
      <c r="D40" s="222"/>
      <c r="E40" s="222"/>
      <c r="F40" s="222"/>
      <c r="G40" s="308"/>
      <c r="H40" s="308"/>
      <c r="I40" s="308"/>
      <c r="J40" s="308"/>
      <c r="K40" s="308"/>
    </row>
    <row r="41" spans="1:11" ht="48.75" customHeight="1">
      <c r="A41" s="318"/>
      <c r="B41" s="308"/>
      <c r="C41" s="308"/>
      <c r="D41" s="308"/>
      <c r="E41" s="308"/>
      <c r="F41" s="308"/>
      <c r="G41" s="308"/>
      <c r="H41" s="308"/>
      <c r="I41" s="308"/>
      <c r="J41" s="308"/>
      <c r="K41" s="308"/>
    </row>
    <row r="42" spans="1:11">
      <c r="A42" s="318"/>
      <c r="B42" s="308"/>
      <c r="C42" s="308"/>
      <c r="D42" s="308"/>
      <c r="E42" s="308"/>
      <c r="F42" s="308"/>
      <c r="G42" s="308"/>
      <c r="H42" s="308"/>
      <c r="I42" s="308"/>
      <c r="J42" s="308"/>
      <c r="K42" s="308"/>
    </row>
    <row r="43" spans="1:11">
      <c r="A43" s="308"/>
      <c r="B43" s="308"/>
      <c r="C43" s="308"/>
      <c r="D43" s="308"/>
      <c r="E43" s="308"/>
      <c r="F43" s="308"/>
      <c r="G43" s="308"/>
      <c r="H43" s="308"/>
      <c r="I43" s="308"/>
      <c r="J43" s="308"/>
      <c r="K43" s="308"/>
    </row>
    <row r="44" spans="1:11">
      <c r="A44" s="308"/>
      <c r="B44" s="308"/>
      <c r="C44" s="308"/>
      <c r="D44" s="308"/>
      <c r="E44" s="308"/>
      <c r="F44" s="308"/>
      <c r="G44" s="308"/>
      <c r="H44" s="308"/>
      <c r="I44" s="308"/>
      <c r="J44" s="308"/>
      <c r="K44" s="308"/>
    </row>
    <row r="45" spans="1:11">
      <c r="A45" s="308"/>
      <c r="B45" s="308"/>
      <c r="C45" s="308"/>
      <c r="D45" s="308"/>
      <c r="E45" s="308"/>
      <c r="F45" s="308"/>
      <c r="G45" s="308"/>
      <c r="H45" s="308"/>
      <c r="I45" s="308"/>
      <c r="J45" s="308"/>
      <c r="K45" s="308"/>
    </row>
    <row r="46" spans="1:11">
      <c r="A46" s="308"/>
      <c r="B46" s="308"/>
      <c r="C46" s="308"/>
      <c r="D46" s="308"/>
      <c r="E46" s="308"/>
      <c r="F46" s="308"/>
      <c r="G46" s="308"/>
      <c r="H46" s="308"/>
      <c r="I46" s="308"/>
      <c r="J46" s="308"/>
      <c r="K46" s="308"/>
    </row>
    <row r="47" spans="1:11">
      <c r="A47" s="308"/>
      <c r="B47" s="308"/>
      <c r="C47" s="308"/>
      <c r="D47" s="308"/>
      <c r="E47" s="308"/>
      <c r="F47" s="308"/>
      <c r="G47" s="308"/>
      <c r="H47" s="319"/>
      <c r="I47" s="308"/>
      <c r="J47" s="308"/>
      <c r="K47" s="308"/>
    </row>
    <row r="48" spans="1:11">
      <c r="A48" s="308"/>
      <c r="B48" s="308"/>
      <c r="C48" s="308"/>
      <c r="D48" s="308"/>
      <c r="E48" s="308"/>
      <c r="F48" s="308"/>
      <c r="G48" s="308"/>
      <c r="H48" s="308"/>
      <c r="I48" s="308"/>
      <c r="J48" s="308"/>
      <c r="K48" s="308"/>
    </row>
    <row r="49" spans="1:11">
      <c r="A49" s="308"/>
      <c r="B49" s="308"/>
      <c r="C49" s="308"/>
      <c r="D49" s="308"/>
      <c r="E49" s="308"/>
      <c r="F49" s="308"/>
      <c r="G49" s="308"/>
      <c r="H49" s="308"/>
      <c r="I49" s="308"/>
      <c r="J49" s="308"/>
      <c r="K49" s="308"/>
    </row>
    <row r="50" spans="1:11">
      <c r="A50" s="308"/>
      <c r="B50" s="308"/>
      <c r="C50" s="308"/>
      <c r="D50" s="308"/>
      <c r="E50" s="308"/>
      <c r="F50" s="308"/>
      <c r="G50" s="308"/>
      <c r="H50" s="308"/>
      <c r="I50" s="308"/>
      <c r="J50" s="308"/>
      <c r="K50" s="308"/>
    </row>
    <row r="51" spans="1:11">
      <c r="A51" s="308"/>
      <c r="B51" s="308"/>
      <c r="C51" s="308"/>
      <c r="D51" s="308"/>
      <c r="E51" s="308"/>
      <c r="F51" s="308"/>
      <c r="G51" s="308"/>
      <c r="H51" s="308"/>
      <c r="I51" s="308"/>
      <c r="J51" s="308"/>
      <c r="K51" s="308"/>
    </row>
    <row r="52" spans="1:11">
      <c r="A52" s="308"/>
      <c r="B52" s="308"/>
      <c r="C52" s="308"/>
      <c r="D52" s="308"/>
      <c r="E52" s="308"/>
      <c r="F52" s="308"/>
      <c r="G52" s="308"/>
      <c r="H52" s="308"/>
      <c r="I52" s="308"/>
      <c r="J52" s="308"/>
      <c r="K52" s="308"/>
    </row>
    <row r="53" spans="1:11">
      <c r="A53" s="308"/>
      <c r="B53" s="308"/>
      <c r="C53" s="308"/>
      <c r="D53" s="308"/>
      <c r="E53" s="308"/>
      <c r="F53" s="308"/>
      <c r="G53" s="308"/>
      <c r="H53" s="308"/>
      <c r="I53" s="308"/>
      <c r="J53" s="308"/>
      <c r="K53" s="308"/>
    </row>
    <row r="54" spans="1:11" ht="15.75">
      <c r="A54" s="308"/>
      <c r="B54" s="224"/>
      <c r="C54" s="228"/>
      <c r="D54" s="229"/>
      <c r="E54" s="229"/>
      <c r="F54" s="228"/>
      <c r="G54" s="308"/>
      <c r="H54" s="308"/>
      <c r="I54" s="308"/>
      <c r="J54" s="308"/>
      <c r="K54" s="308"/>
    </row>
    <row r="55" spans="1:11" ht="15.75">
      <c r="A55" s="308"/>
      <c r="B55" s="222"/>
      <c r="C55" s="225"/>
      <c r="D55" s="320"/>
      <c r="E55" s="222"/>
      <c r="F55" s="225"/>
      <c r="G55" s="321"/>
      <c r="H55" s="322"/>
      <c r="I55" s="323"/>
      <c r="J55" s="308"/>
      <c r="K55" s="308"/>
    </row>
    <row r="56" spans="1:11" ht="15.75">
      <c r="A56" s="308"/>
      <c r="B56" s="222"/>
      <c r="C56" s="228"/>
      <c r="D56" s="222"/>
      <c r="E56" s="222"/>
      <c r="F56" s="320"/>
      <c r="G56" s="321"/>
      <c r="H56" s="308"/>
      <c r="I56" s="308"/>
      <c r="J56" s="308"/>
      <c r="K56" s="308"/>
    </row>
    <row r="57" spans="1:11" ht="15.75">
      <c r="A57" s="308"/>
      <c r="B57" s="222"/>
      <c r="C57" s="225"/>
      <c r="D57" s="222"/>
      <c r="E57" s="222"/>
      <c r="F57" s="320"/>
      <c r="G57" s="321"/>
      <c r="H57" s="308"/>
      <c r="I57" s="308"/>
      <c r="J57" s="308"/>
      <c r="K57" s="308"/>
    </row>
    <row r="58" spans="1:11" ht="15.75">
      <c r="A58" s="308"/>
      <c r="B58" s="222"/>
      <c r="C58" s="225"/>
      <c r="D58" s="308"/>
      <c r="E58" s="308"/>
      <c r="F58" s="308"/>
      <c r="G58" s="308"/>
      <c r="H58" s="308"/>
      <c r="I58" s="308"/>
      <c r="J58" s="308"/>
      <c r="K58" s="308"/>
    </row>
    <row r="59" spans="1:11" ht="15.75">
      <c r="A59" s="308"/>
      <c r="B59" s="224"/>
      <c r="C59" s="228"/>
      <c r="D59" s="308"/>
      <c r="E59" s="308"/>
      <c r="F59" s="308"/>
      <c r="G59" s="308"/>
      <c r="H59" s="308"/>
      <c r="I59" s="308"/>
      <c r="J59" s="308"/>
      <c r="K59" s="308"/>
    </row>
    <row r="60" spans="1:11">
      <c r="A60" s="308"/>
      <c r="B60" s="308"/>
      <c r="C60" s="308"/>
      <c r="D60" s="308"/>
      <c r="E60" s="308"/>
      <c r="F60" s="308"/>
      <c r="G60" s="308"/>
      <c r="H60" s="308"/>
      <c r="I60" s="308"/>
      <c r="J60" s="308"/>
      <c r="K60" s="308"/>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7">
    <tabColor theme="5" tint="0.59999389629810485"/>
    <pageSetUpPr fitToPage="1"/>
  </sheetPr>
  <dimension ref="A1:T45"/>
  <sheetViews>
    <sheetView showGridLines="0" view="pageBreakPreview" topLeftCell="A2" zoomScale="80" zoomScaleNormal="80" zoomScaleSheetLayoutView="80" workbookViewId="0">
      <selection activeCell="A25" sqref="A25"/>
    </sheetView>
  </sheetViews>
  <sheetFormatPr defaultRowHeight="12.75"/>
  <cols>
    <col min="1" max="1" width="2.33203125" style="200" customWidth="1"/>
    <col min="2" max="2" width="19.5546875" style="200" customWidth="1"/>
    <col min="3" max="3" width="9.6640625" style="200" customWidth="1"/>
    <col min="4" max="4" width="10.21875" style="200" customWidth="1"/>
    <col min="5" max="5" width="9" style="200" customWidth="1"/>
    <col min="6" max="6" width="10.88671875" style="200" customWidth="1"/>
    <col min="7" max="9" width="11.88671875" style="200" customWidth="1"/>
    <col min="10" max="10" width="13.44140625" style="200" customWidth="1"/>
    <col min="11" max="19" width="11.88671875" style="200" customWidth="1"/>
    <col min="20" max="20" width="12.21875" style="200" bestFit="1" customWidth="1"/>
    <col min="21" max="16384" width="8.88671875" style="200"/>
  </cols>
  <sheetData>
    <row r="1" spans="1:20" ht="15">
      <c r="A1" s="558" t="s">
        <v>911</v>
      </c>
      <c r="B1" s="558"/>
      <c r="C1" s="558"/>
      <c r="D1" s="558"/>
      <c r="E1" s="558"/>
      <c r="F1" s="558"/>
      <c r="G1" s="558"/>
      <c r="H1" s="558"/>
      <c r="I1" s="558"/>
      <c r="J1" s="558"/>
      <c r="K1" s="558"/>
      <c r="L1" s="558"/>
      <c r="M1" s="558"/>
      <c r="N1" s="558"/>
      <c r="O1" s="558"/>
      <c r="P1" s="558"/>
      <c r="Q1" s="558"/>
      <c r="R1" s="558"/>
      <c r="S1" s="558"/>
      <c r="T1" s="558"/>
    </row>
    <row r="2" spans="1:20" ht="15">
      <c r="A2" s="558"/>
      <c r="B2" s="558"/>
      <c r="C2" s="558"/>
      <c r="D2" s="558"/>
      <c r="E2" s="558"/>
      <c r="F2" s="558"/>
      <c r="G2" s="558"/>
      <c r="H2" s="558"/>
      <c r="I2" s="558"/>
      <c r="J2" s="558"/>
      <c r="K2" s="558"/>
      <c r="L2" s="558"/>
      <c r="M2" s="558"/>
      <c r="N2" s="558"/>
      <c r="O2" s="558"/>
      <c r="P2" s="558"/>
      <c r="Q2" s="558"/>
      <c r="R2" s="558"/>
      <c r="S2" s="558"/>
      <c r="T2" s="558"/>
    </row>
    <row r="3" spans="1:20" ht="15">
      <c r="A3" s="558" t="s">
        <v>1018</v>
      </c>
      <c r="B3" s="558"/>
      <c r="C3" s="558"/>
      <c r="D3" s="558"/>
      <c r="E3" s="558"/>
      <c r="F3" s="558"/>
      <c r="G3" s="558"/>
      <c r="H3" s="558"/>
      <c r="I3" s="558"/>
      <c r="J3" s="558"/>
      <c r="K3" s="558"/>
      <c r="L3" s="558"/>
      <c r="M3" s="558"/>
      <c r="N3" s="558"/>
      <c r="O3" s="558"/>
      <c r="P3" s="558"/>
      <c r="Q3" s="558"/>
      <c r="R3" s="558"/>
      <c r="S3" s="558"/>
      <c r="T3" s="558"/>
    </row>
    <row r="5" spans="1:20">
      <c r="A5" s="200" t="s">
        <v>922</v>
      </c>
      <c r="B5" s="201" t="s">
        <v>923</v>
      </c>
    </row>
    <row r="7" spans="1:20" s="202" customFormat="1" ht="51">
      <c r="B7" s="203" t="s">
        <v>1019</v>
      </c>
      <c r="C7" s="203" t="s">
        <v>924</v>
      </c>
      <c r="D7" s="203" t="s">
        <v>925</v>
      </c>
      <c r="E7" s="203" t="s">
        <v>1020</v>
      </c>
      <c r="F7" s="203" t="s">
        <v>924</v>
      </c>
      <c r="G7" s="203" t="s">
        <v>925</v>
      </c>
      <c r="H7" s="203" t="s">
        <v>1021</v>
      </c>
      <c r="I7" s="204"/>
    </row>
    <row r="8" spans="1:20">
      <c r="B8" s="205">
        <v>16846.84</v>
      </c>
      <c r="C8" s="205">
        <v>0</v>
      </c>
      <c r="D8" s="205">
        <v>0</v>
      </c>
      <c r="E8" s="205">
        <f>B8+C8-D8</f>
        <v>16846.84</v>
      </c>
      <c r="F8" s="205">
        <v>0</v>
      </c>
      <c r="G8" s="205">
        <v>0</v>
      </c>
      <c r="H8" s="205">
        <f>E8+F8-G8</f>
        <v>16846.84</v>
      </c>
      <c r="I8" s="206"/>
    </row>
    <row r="9" spans="1:20">
      <c r="B9" s="205"/>
      <c r="C9" s="205"/>
      <c r="D9" s="205"/>
      <c r="E9" s="205"/>
      <c r="F9" s="205"/>
      <c r="G9" s="205"/>
      <c r="H9" s="205"/>
      <c r="I9" s="206"/>
    </row>
    <row r="10" spans="1:20">
      <c r="B10" s="205"/>
      <c r="C10" s="205"/>
      <c r="D10" s="205"/>
      <c r="E10" s="205"/>
      <c r="F10" s="205"/>
      <c r="G10" s="205"/>
      <c r="H10" s="205"/>
      <c r="I10" s="206"/>
    </row>
    <row r="11" spans="1:20">
      <c r="B11" s="206"/>
      <c r="C11" s="206"/>
      <c r="D11" s="206"/>
    </row>
    <row r="12" spans="1:20">
      <c r="B12" s="206"/>
      <c r="C12" s="206"/>
      <c r="D12" s="206"/>
    </row>
    <row r="13" spans="1:20">
      <c r="A13" s="200" t="s">
        <v>926</v>
      </c>
      <c r="B13" s="201" t="s">
        <v>927</v>
      </c>
    </row>
    <row r="14" spans="1:20" s="201" customFormat="1">
      <c r="B14" s="207"/>
      <c r="C14" s="207"/>
      <c r="D14" s="207"/>
      <c r="E14" s="557" t="s">
        <v>857</v>
      </c>
      <c r="F14" s="557"/>
      <c r="G14" s="557"/>
      <c r="H14" s="557"/>
      <c r="I14" s="557"/>
      <c r="J14" s="557"/>
      <c r="K14" s="557"/>
      <c r="L14" s="557"/>
      <c r="M14" s="557"/>
      <c r="N14" s="557"/>
      <c r="O14" s="557"/>
      <c r="P14" s="557"/>
      <c r="Q14" s="557"/>
      <c r="R14" s="557"/>
      <c r="S14" s="207"/>
      <c r="T14" s="207"/>
    </row>
    <row r="15" spans="1:20" s="201" customFormat="1">
      <c r="B15" s="207"/>
      <c r="C15" s="207"/>
      <c r="D15" s="207"/>
      <c r="E15" s="208"/>
      <c r="F15" s="208"/>
      <c r="G15" s="208"/>
      <c r="H15" s="208"/>
      <c r="I15" s="208"/>
      <c r="J15" s="208"/>
      <c r="K15" s="208"/>
      <c r="L15" s="556"/>
      <c r="M15" s="556"/>
      <c r="N15" s="556"/>
      <c r="O15" s="557" t="s">
        <v>928</v>
      </c>
      <c r="P15" s="557"/>
      <c r="Q15" s="557"/>
      <c r="R15" s="557"/>
      <c r="S15" s="207"/>
      <c r="T15" s="207"/>
    </row>
    <row r="16" spans="1:20" s="202" customFormat="1" ht="76.5">
      <c r="B16" s="209"/>
      <c r="C16" s="210" t="s">
        <v>915</v>
      </c>
      <c r="D16" s="210" t="s">
        <v>929</v>
      </c>
      <c r="E16" s="210" t="s">
        <v>930</v>
      </c>
      <c r="F16" s="210" t="s">
        <v>931</v>
      </c>
      <c r="G16" s="210" t="s">
        <v>932</v>
      </c>
      <c r="H16" s="210" t="s">
        <v>933</v>
      </c>
      <c r="I16" s="210" t="s">
        <v>934</v>
      </c>
      <c r="J16" s="210" t="s">
        <v>910</v>
      </c>
      <c r="K16" s="210" t="s">
        <v>935</v>
      </c>
      <c r="L16" s="210" t="s">
        <v>936</v>
      </c>
      <c r="M16" s="210" t="s">
        <v>937</v>
      </c>
      <c r="N16" s="210" t="s">
        <v>938</v>
      </c>
      <c r="O16" s="210" t="s">
        <v>939</v>
      </c>
      <c r="P16" s="210" t="s">
        <v>940</v>
      </c>
      <c r="Q16" s="210" t="s">
        <v>941</v>
      </c>
      <c r="R16" s="210" t="s">
        <v>942</v>
      </c>
      <c r="S16" s="210" t="s">
        <v>943</v>
      </c>
      <c r="T16" s="210" t="s">
        <v>855</v>
      </c>
    </row>
    <row r="17" spans="2:20" s="201" customFormat="1">
      <c r="B17" s="211" t="s">
        <v>1019</v>
      </c>
      <c r="C17" s="212"/>
      <c r="D17" s="212"/>
      <c r="E17" s="212">
        <v>200</v>
      </c>
      <c r="F17" s="212"/>
      <c r="G17" s="212"/>
      <c r="H17" s="212"/>
      <c r="I17" s="212">
        <v>204495.9</v>
      </c>
      <c r="J17" s="212">
        <v>2211.9</v>
      </c>
      <c r="K17" s="212"/>
      <c r="L17" s="212"/>
      <c r="M17" s="212"/>
      <c r="N17" s="212"/>
      <c r="O17" s="212"/>
      <c r="P17" s="212"/>
      <c r="Q17" s="212"/>
      <c r="R17" s="212"/>
      <c r="S17" s="212">
        <v>0</v>
      </c>
      <c r="T17" s="213">
        <f t="shared" ref="T17:T29" si="0">SUM(C17:S17)</f>
        <v>206907.8</v>
      </c>
    </row>
    <row r="18" spans="2:20">
      <c r="B18" s="209" t="s">
        <v>944</v>
      </c>
      <c r="C18" s="214"/>
      <c r="D18" s="214"/>
      <c r="E18" s="214">
        <v>0</v>
      </c>
      <c r="F18" s="214"/>
      <c r="G18" s="214"/>
      <c r="H18" s="214"/>
      <c r="I18" s="214"/>
      <c r="K18" s="214">
        <f>21812.74+609</f>
        <v>22421.74</v>
      </c>
      <c r="L18" s="214"/>
      <c r="M18" s="214"/>
      <c r="N18" s="214"/>
      <c r="O18" s="214"/>
      <c r="P18" s="214"/>
      <c r="Q18" s="214"/>
      <c r="R18" s="214"/>
      <c r="S18" s="214"/>
      <c r="T18" s="214">
        <f t="shared" si="0"/>
        <v>22421.74</v>
      </c>
    </row>
    <row r="19" spans="2:20">
      <c r="B19" s="209" t="s">
        <v>919</v>
      </c>
      <c r="C19" s="214"/>
      <c r="D19" s="214"/>
      <c r="E19" s="214"/>
      <c r="F19" s="214"/>
      <c r="G19" s="214"/>
      <c r="H19" s="214"/>
      <c r="I19" s="214"/>
      <c r="J19" s="214"/>
      <c r="K19" s="214">
        <v>0</v>
      </c>
      <c r="L19" s="214"/>
      <c r="M19" s="214"/>
      <c r="N19" s="214"/>
      <c r="O19" s="214"/>
      <c r="P19" s="214">
        <v>0</v>
      </c>
      <c r="Q19" s="214"/>
      <c r="R19" s="214"/>
      <c r="S19" s="214"/>
      <c r="T19" s="214">
        <f t="shared" si="0"/>
        <v>0</v>
      </c>
    </row>
    <row r="20" spans="2:20" ht="25.5">
      <c r="B20" s="209" t="s">
        <v>945</v>
      </c>
      <c r="C20" s="214"/>
      <c r="D20" s="214"/>
      <c r="E20" s="214"/>
      <c r="F20" s="214"/>
      <c r="G20" s="214"/>
      <c r="H20" s="214"/>
      <c r="I20" s="214"/>
      <c r="J20" s="214"/>
      <c r="K20" s="214"/>
      <c r="L20" s="214"/>
      <c r="M20" s="214"/>
      <c r="N20" s="214"/>
      <c r="O20" s="214"/>
      <c r="P20" s="214"/>
      <c r="Q20" s="214"/>
      <c r="R20" s="214"/>
      <c r="S20" s="214"/>
      <c r="T20" s="214">
        <f t="shared" si="0"/>
        <v>0</v>
      </c>
    </row>
    <row r="21" spans="2:20">
      <c r="B21" s="209" t="s">
        <v>946</v>
      </c>
      <c r="C21" s="214"/>
      <c r="D21" s="214"/>
      <c r="E21" s="214"/>
      <c r="F21" s="214"/>
      <c r="G21" s="214"/>
      <c r="H21" s="214"/>
      <c r="I21" s="214"/>
      <c r="J21" s="214"/>
      <c r="K21" s="214"/>
      <c r="L21" s="214"/>
      <c r="M21" s="214"/>
      <c r="N21" s="214"/>
      <c r="O21" s="214"/>
      <c r="P21" s="214"/>
      <c r="Q21" s="214"/>
      <c r="R21" s="214"/>
      <c r="S21" s="214"/>
      <c r="T21" s="214">
        <f t="shared" si="0"/>
        <v>0</v>
      </c>
    </row>
    <row r="22" spans="2:20">
      <c r="B22" s="215" t="s">
        <v>947</v>
      </c>
      <c r="C22" s="214"/>
      <c r="D22" s="214"/>
      <c r="E22" s="214"/>
      <c r="F22" s="214"/>
      <c r="G22" s="214"/>
      <c r="H22" s="214"/>
      <c r="I22" s="214"/>
      <c r="J22" s="214"/>
      <c r="K22" s="214">
        <f>-K18</f>
        <v>-22421.74</v>
      </c>
      <c r="L22" s="214"/>
      <c r="M22" s="214"/>
      <c r="N22" s="214"/>
      <c r="O22" s="214"/>
      <c r="P22" s="214"/>
      <c r="Q22" s="214"/>
      <c r="R22" s="214"/>
      <c r="S22" s="214"/>
      <c r="T22" s="214">
        <f t="shared" si="0"/>
        <v>-22421.74</v>
      </c>
    </row>
    <row r="23" spans="2:20" ht="27" customHeight="1">
      <c r="B23" s="209" t="s">
        <v>948</v>
      </c>
      <c r="C23" s="214"/>
      <c r="D23" s="214"/>
      <c r="E23" s="214"/>
      <c r="F23" s="214"/>
      <c r="G23" s="214"/>
      <c r="H23" s="214"/>
      <c r="I23" s="214">
        <f>K18-J23</f>
        <v>21813.08</v>
      </c>
      <c r="J23" s="214">
        <v>608.66</v>
      </c>
      <c r="K23" s="214"/>
      <c r="L23" s="214"/>
      <c r="M23" s="214"/>
      <c r="N23" s="214"/>
      <c r="O23" s="214"/>
      <c r="P23" s="214"/>
      <c r="Q23" s="214"/>
      <c r="R23" s="214"/>
      <c r="S23" s="214"/>
      <c r="T23" s="214">
        <f t="shared" si="0"/>
        <v>22421.74</v>
      </c>
    </row>
    <row r="24" spans="2:20" ht="25.5">
      <c r="B24" s="216" t="s">
        <v>949</v>
      </c>
      <c r="C24" s="214"/>
      <c r="D24" s="214"/>
      <c r="E24" s="214"/>
      <c r="F24" s="214"/>
      <c r="G24" s="214"/>
      <c r="H24" s="214"/>
      <c r="I24" s="214"/>
      <c r="J24" s="214"/>
      <c r="K24" s="214"/>
      <c r="L24" s="214"/>
      <c r="M24" s="214"/>
      <c r="N24" s="214"/>
      <c r="O24" s="214"/>
      <c r="P24" s="214"/>
      <c r="Q24" s="214"/>
      <c r="R24" s="214"/>
      <c r="S24" s="214"/>
      <c r="T24" s="214">
        <f t="shared" si="0"/>
        <v>0</v>
      </c>
    </row>
    <row r="25" spans="2:20" ht="25.5">
      <c r="B25" s="216" t="s">
        <v>950</v>
      </c>
      <c r="C25" s="214"/>
      <c r="D25" s="214"/>
      <c r="E25" s="214"/>
      <c r="F25" s="214"/>
      <c r="G25" s="214"/>
      <c r="H25" s="214"/>
      <c r="I25" s="214"/>
      <c r="J25" s="214"/>
      <c r="K25" s="214"/>
      <c r="L25" s="214"/>
      <c r="M25" s="214"/>
      <c r="N25" s="214"/>
      <c r="O25" s="214"/>
      <c r="P25" s="214"/>
      <c r="Q25" s="214"/>
      <c r="R25" s="214"/>
      <c r="S25" s="214"/>
      <c r="T25" s="214">
        <f t="shared" si="0"/>
        <v>0</v>
      </c>
    </row>
    <row r="26" spans="2:20" ht="25.5">
      <c r="B26" s="216" t="s">
        <v>951</v>
      </c>
      <c r="C26" s="214"/>
      <c r="D26" s="214"/>
      <c r="E26" s="214"/>
      <c r="F26" s="214"/>
      <c r="G26" s="214"/>
      <c r="H26" s="214"/>
      <c r="I26" s="214"/>
      <c r="J26" s="214"/>
      <c r="K26" s="214"/>
      <c r="L26" s="214"/>
      <c r="M26" s="214"/>
      <c r="N26" s="214"/>
      <c r="O26" s="214"/>
      <c r="P26" s="214"/>
      <c r="Q26" s="214"/>
      <c r="R26" s="214"/>
      <c r="S26" s="214"/>
      <c r="T26" s="214">
        <f t="shared" si="0"/>
        <v>0</v>
      </c>
    </row>
    <row r="27" spans="2:20" ht="25.5">
      <c r="B27" s="209" t="s">
        <v>952</v>
      </c>
      <c r="C27" s="214"/>
      <c r="D27" s="214"/>
      <c r="E27" s="214"/>
      <c r="F27" s="214"/>
      <c r="G27" s="214"/>
      <c r="H27" s="214"/>
      <c r="I27" s="214"/>
      <c r="J27" s="214"/>
      <c r="K27" s="214"/>
      <c r="L27" s="214"/>
      <c r="M27" s="214"/>
      <c r="N27" s="214"/>
      <c r="O27" s="214"/>
      <c r="P27" s="214"/>
      <c r="Q27" s="214"/>
      <c r="R27" s="214"/>
      <c r="S27" s="214"/>
      <c r="T27" s="214">
        <f t="shared" si="0"/>
        <v>0</v>
      </c>
    </row>
    <row r="28" spans="2:20">
      <c r="B28" s="209"/>
      <c r="C28" s="214"/>
      <c r="D28" s="214"/>
      <c r="E28" s="214"/>
      <c r="F28" s="214"/>
      <c r="G28" s="214"/>
      <c r="H28" s="214"/>
      <c r="I28" s="214"/>
      <c r="J28" s="214"/>
      <c r="K28" s="214"/>
      <c r="L28" s="214"/>
      <c r="M28" s="214"/>
      <c r="N28" s="214"/>
      <c r="O28" s="214"/>
      <c r="P28" s="214"/>
      <c r="Q28" s="214"/>
      <c r="R28" s="214"/>
      <c r="S28" s="214"/>
      <c r="T28" s="214">
        <f t="shared" si="0"/>
        <v>0</v>
      </c>
    </row>
    <row r="29" spans="2:20" ht="25.5">
      <c r="B29" s="209" t="s">
        <v>954</v>
      </c>
      <c r="C29" s="214">
        <v>0</v>
      </c>
      <c r="D29" s="214">
        <v>0</v>
      </c>
      <c r="E29" s="214">
        <v>0</v>
      </c>
      <c r="F29" s="214">
        <v>0</v>
      </c>
      <c r="G29" s="214"/>
      <c r="H29" s="214"/>
      <c r="I29" s="214"/>
      <c r="J29" s="214">
        <v>0</v>
      </c>
      <c r="K29" s="214">
        <v>0</v>
      </c>
      <c r="L29" s="214">
        <v>0</v>
      </c>
      <c r="M29" s="214">
        <v>0</v>
      </c>
      <c r="N29" s="214">
        <v>0</v>
      </c>
      <c r="O29" s="214">
        <v>0</v>
      </c>
      <c r="P29" s="214">
        <v>0</v>
      </c>
      <c r="Q29" s="214">
        <v>0</v>
      </c>
      <c r="R29" s="214">
        <v>0</v>
      </c>
      <c r="S29" s="214">
        <v>0</v>
      </c>
      <c r="T29" s="214">
        <f t="shared" si="0"/>
        <v>0</v>
      </c>
    </row>
    <row r="30" spans="2:20">
      <c r="B30" s="209"/>
      <c r="C30" s="214"/>
      <c r="D30" s="214"/>
      <c r="E30" s="214"/>
      <c r="F30" s="214"/>
      <c r="G30" s="214"/>
      <c r="H30" s="214"/>
      <c r="I30" s="214"/>
      <c r="J30" s="214"/>
      <c r="K30" s="214"/>
      <c r="L30" s="214"/>
      <c r="M30" s="214"/>
      <c r="N30" s="214"/>
      <c r="O30" s="214"/>
      <c r="P30" s="214"/>
      <c r="Q30" s="214"/>
      <c r="R30" s="214"/>
      <c r="S30" s="214"/>
      <c r="T30" s="214"/>
    </row>
    <row r="31" spans="2:20" s="201" customFormat="1">
      <c r="B31" s="211" t="s">
        <v>1020</v>
      </c>
      <c r="C31" s="212">
        <f t="shared" ref="C31:S31" si="1">SUM(C17:C30)</f>
        <v>0</v>
      </c>
      <c r="D31" s="212">
        <f t="shared" si="1"/>
        <v>0</v>
      </c>
      <c r="E31" s="212">
        <f t="shared" si="1"/>
        <v>200</v>
      </c>
      <c r="F31" s="212">
        <f t="shared" si="1"/>
        <v>0</v>
      </c>
      <c r="G31" s="212">
        <f t="shared" si="1"/>
        <v>0</v>
      </c>
      <c r="H31" s="212">
        <f t="shared" si="1"/>
        <v>0</v>
      </c>
      <c r="I31" s="212">
        <f t="shared" si="1"/>
        <v>226308.97999999998</v>
      </c>
      <c r="J31" s="212">
        <f t="shared" si="1"/>
        <v>2820.56</v>
      </c>
      <c r="K31" s="212">
        <f t="shared" si="1"/>
        <v>0</v>
      </c>
      <c r="L31" s="212">
        <f t="shared" si="1"/>
        <v>0</v>
      </c>
      <c r="M31" s="212">
        <f t="shared" si="1"/>
        <v>0</v>
      </c>
      <c r="N31" s="212">
        <f t="shared" si="1"/>
        <v>0</v>
      </c>
      <c r="O31" s="212">
        <f t="shared" si="1"/>
        <v>0</v>
      </c>
      <c r="P31" s="212">
        <f t="shared" si="1"/>
        <v>0</v>
      </c>
      <c r="Q31" s="212">
        <f t="shared" si="1"/>
        <v>0</v>
      </c>
      <c r="R31" s="212">
        <f t="shared" si="1"/>
        <v>0</v>
      </c>
      <c r="S31" s="212">
        <f t="shared" si="1"/>
        <v>0</v>
      </c>
      <c r="T31" s="213">
        <f t="shared" ref="T31:T42" si="2">SUM(C31:S31)</f>
        <v>229329.53999999998</v>
      </c>
    </row>
    <row r="32" spans="2:20">
      <c r="B32" s="209" t="s">
        <v>944</v>
      </c>
      <c r="C32" s="214"/>
      <c r="D32" s="214"/>
      <c r="E32" s="214"/>
      <c r="F32" s="214"/>
      <c r="G32" s="214"/>
      <c r="H32" s="214"/>
      <c r="I32" s="214"/>
      <c r="J32" s="214"/>
      <c r="K32" s="214">
        <f>10634.46-20.41</f>
        <v>10614.05</v>
      </c>
      <c r="L32" s="214"/>
      <c r="M32" s="214"/>
      <c r="N32" s="214"/>
      <c r="O32" s="214"/>
      <c r="P32" s="214"/>
      <c r="Q32" s="214"/>
      <c r="R32" s="214"/>
      <c r="S32" s="214"/>
      <c r="T32" s="214">
        <f t="shared" si="2"/>
        <v>10614.05</v>
      </c>
    </row>
    <row r="33" spans="2:20">
      <c r="B33" s="209" t="s">
        <v>919</v>
      </c>
      <c r="C33" s="214"/>
      <c r="D33" s="214"/>
      <c r="E33" s="214"/>
      <c r="F33" s="214"/>
      <c r="G33" s="214"/>
      <c r="H33" s="214"/>
      <c r="I33" s="214"/>
      <c r="J33" s="214"/>
      <c r="K33" s="214"/>
      <c r="L33" s="214"/>
      <c r="M33" s="214"/>
      <c r="N33" s="214"/>
      <c r="O33" s="214"/>
      <c r="P33" s="214">
        <v>0</v>
      </c>
      <c r="Q33" s="214"/>
      <c r="R33" s="214"/>
      <c r="S33" s="214"/>
      <c r="T33" s="214">
        <f t="shared" si="2"/>
        <v>0</v>
      </c>
    </row>
    <row r="34" spans="2:20" ht="25.5">
      <c r="B34" s="209" t="s">
        <v>945</v>
      </c>
      <c r="C34" s="214"/>
      <c r="D34" s="214"/>
      <c r="E34" s="214"/>
      <c r="F34" s="214"/>
      <c r="G34" s="214"/>
      <c r="H34" s="214"/>
      <c r="I34" s="214"/>
      <c r="J34" s="214"/>
      <c r="K34" s="214"/>
      <c r="L34" s="214"/>
      <c r="M34" s="214"/>
      <c r="N34" s="214"/>
      <c r="O34" s="214"/>
      <c r="P34" s="214"/>
      <c r="Q34" s="214"/>
      <c r="R34" s="214"/>
      <c r="S34" s="214"/>
      <c r="T34" s="214">
        <f t="shared" si="2"/>
        <v>0</v>
      </c>
    </row>
    <row r="35" spans="2:20">
      <c r="B35" s="209" t="s">
        <v>946</v>
      </c>
      <c r="C35" s="214"/>
      <c r="D35" s="214"/>
      <c r="E35" s="214"/>
      <c r="F35" s="214"/>
      <c r="G35" s="214"/>
      <c r="H35" s="214"/>
      <c r="I35" s="214"/>
      <c r="J35" s="214"/>
      <c r="K35" s="214"/>
      <c r="L35" s="214"/>
      <c r="M35" s="214"/>
      <c r="N35" s="214"/>
      <c r="O35" s="214"/>
      <c r="P35" s="214"/>
      <c r="Q35" s="214"/>
      <c r="R35" s="214"/>
      <c r="S35" s="214"/>
      <c r="T35" s="214">
        <f t="shared" si="2"/>
        <v>0</v>
      </c>
    </row>
    <row r="36" spans="2:20">
      <c r="B36" s="215" t="s">
        <v>947</v>
      </c>
      <c r="C36" s="214"/>
      <c r="D36" s="214"/>
      <c r="E36" s="214"/>
      <c r="F36" s="214"/>
      <c r="G36" s="214"/>
      <c r="H36" s="214"/>
      <c r="I36" s="214"/>
      <c r="J36" s="214"/>
      <c r="K36" s="214">
        <f>-K32</f>
        <v>-10614.05</v>
      </c>
      <c r="L36" s="214"/>
      <c r="M36" s="214"/>
      <c r="N36" s="214"/>
      <c r="O36" s="214"/>
      <c r="P36" s="214"/>
      <c r="Q36" s="214"/>
      <c r="R36" s="214"/>
      <c r="S36" s="214"/>
      <c r="T36" s="214">
        <f t="shared" si="2"/>
        <v>-10614.05</v>
      </c>
    </row>
    <row r="37" spans="2:20">
      <c r="B37" s="209" t="s">
        <v>948</v>
      </c>
      <c r="C37" s="214"/>
      <c r="D37" s="214"/>
      <c r="E37" s="214"/>
      <c r="F37" s="214"/>
      <c r="G37" s="214"/>
      <c r="H37" s="214">
        <v>0</v>
      </c>
      <c r="I37" s="214">
        <f>-J37-K36</f>
        <v>10634.46</v>
      </c>
      <c r="J37" s="214">
        <v>-20.41</v>
      </c>
      <c r="K37" s="214"/>
      <c r="L37" s="214"/>
      <c r="M37" s="214"/>
      <c r="N37" s="214"/>
      <c r="O37" s="214"/>
      <c r="P37" s="214"/>
      <c r="Q37" s="214"/>
      <c r="R37" s="214"/>
      <c r="S37" s="214"/>
      <c r="T37" s="214">
        <f t="shared" si="2"/>
        <v>10614.05</v>
      </c>
    </row>
    <row r="38" spans="2:20">
      <c r="B38" s="209"/>
      <c r="C38" s="214"/>
      <c r="D38" s="214"/>
      <c r="E38" s="214"/>
      <c r="F38" s="214"/>
      <c r="G38" s="214"/>
      <c r="H38" s="214"/>
      <c r="I38" s="214"/>
      <c r="J38" s="214"/>
      <c r="K38" s="214"/>
      <c r="L38" s="214"/>
      <c r="M38" s="214"/>
      <c r="N38" s="214"/>
      <c r="O38" s="214"/>
      <c r="P38" s="214"/>
      <c r="Q38" s="214"/>
      <c r="R38" s="214"/>
      <c r="S38" s="214"/>
      <c r="T38" s="214">
        <f t="shared" si="2"/>
        <v>0</v>
      </c>
    </row>
    <row r="39" spans="2:20">
      <c r="B39" s="209"/>
      <c r="C39" s="214"/>
      <c r="D39" s="214"/>
      <c r="E39" s="214"/>
      <c r="F39" s="214"/>
      <c r="G39" s="214"/>
      <c r="H39" s="214"/>
      <c r="I39" s="214"/>
      <c r="J39" s="214"/>
      <c r="K39" s="214"/>
      <c r="L39" s="214"/>
      <c r="M39" s="214"/>
      <c r="N39" s="214"/>
      <c r="O39" s="214"/>
      <c r="P39" s="214"/>
      <c r="Q39" s="214"/>
      <c r="R39" s="214"/>
      <c r="S39" s="214"/>
      <c r="T39" s="214">
        <f t="shared" si="2"/>
        <v>0</v>
      </c>
    </row>
    <row r="40" spans="2:20">
      <c r="B40" s="209"/>
      <c r="C40" s="214"/>
      <c r="D40" s="214"/>
      <c r="E40" s="214"/>
      <c r="F40" s="214"/>
      <c r="G40" s="214"/>
      <c r="H40" s="214"/>
      <c r="I40" s="214"/>
      <c r="J40" s="214"/>
      <c r="K40" s="214"/>
      <c r="L40" s="214"/>
      <c r="M40" s="214"/>
      <c r="N40" s="214"/>
      <c r="O40" s="214"/>
      <c r="P40" s="214"/>
      <c r="Q40" s="214"/>
      <c r="R40" s="214"/>
      <c r="S40" s="214"/>
      <c r="T40" s="214">
        <f t="shared" si="2"/>
        <v>0</v>
      </c>
    </row>
    <row r="41" spans="2:20" ht="25.5">
      <c r="B41" s="209" t="s">
        <v>953</v>
      </c>
      <c r="C41" s="214">
        <v>0</v>
      </c>
      <c r="D41" s="214">
        <v>0</v>
      </c>
      <c r="E41" s="214">
        <v>0</v>
      </c>
      <c r="F41" s="214">
        <v>0</v>
      </c>
      <c r="G41" s="214"/>
      <c r="H41" s="214"/>
      <c r="I41" s="214"/>
      <c r="J41" s="214">
        <v>0</v>
      </c>
      <c r="K41" s="214">
        <v>0</v>
      </c>
      <c r="L41" s="214">
        <v>0</v>
      </c>
      <c r="M41" s="214">
        <v>0</v>
      </c>
      <c r="N41" s="214">
        <v>0</v>
      </c>
      <c r="O41" s="214">
        <v>0</v>
      </c>
      <c r="P41" s="214">
        <v>0</v>
      </c>
      <c r="Q41" s="214">
        <v>0</v>
      </c>
      <c r="R41" s="214">
        <v>0</v>
      </c>
      <c r="S41" s="214">
        <v>0</v>
      </c>
      <c r="T41" s="214">
        <f t="shared" si="2"/>
        <v>0</v>
      </c>
    </row>
    <row r="42" spans="2:20" ht="25.5">
      <c r="B42" s="209" t="s">
        <v>954</v>
      </c>
      <c r="C42" s="214">
        <v>0</v>
      </c>
      <c r="D42" s="214">
        <v>0</v>
      </c>
      <c r="E42" s="214">
        <v>0</v>
      </c>
      <c r="F42" s="214">
        <v>0</v>
      </c>
      <c r="G42" s="214"/>
      <c r="H42" s="214"/>
      <c r="I42" s="214"/>
      <c r="J42" s="214">
        <v>0</v>
      </c>
      <c r="K42" s="214">
        <v>0</v>
      </c>
      <c r="L42" s="214">
        <v>0</v>
      </c>
      <c r="M42" s="214">
        <v>0</v>
      </c>
      <c r="N42" s="214">
        <v>0</v>
      </c>
      <c r="O42" s="214">
        <v>0</v>
      </c>
      <c r="P42" s="214">
        <v>0</v>
      </c>
      <c r="Q42" s="214">
        <v>0</v>
      </c>
      <c r="R42" s="214">
        <v>0</v>
      </c>
      <c r="S42" s="214">
        <v>0</v>
      </c>
      <c r="T42" s="214">
        <f t="shared" si="2"/>
        <v>0</v>
      </c>
    </row>
    <row r="43" spans="2:20">
      <c r="B43" s="209"/>
      <c r="C43" s="214"/>
      <c r="D43" s="214"/>
      <c r="E43" s="214"/>
      <c r="F43" s="214"/>
      <c r="G43" s="214"/>
      <c r="H43" s="214"/>
      <c r="I43" s="214"/>
      <c r="J43" s="214"/>
      <c r="K43" s="214"/>
      <c r="L43" s="214"/>
      <c r="M43" s="214"/>
      <c r="N43" s="214"/>
      <c r="O43" s="214"/>
      <c r="P43" s="214"/>
      <c r="Q43" s="214"/>
      <c r="R43" s="214"/>
      <c r="S43" s="214"/>
      <c r="T43" s="214"/>
    </row>
    <row r="44" spans="2:20" s="201" customFormat="1">
      <c r="B44" s="211" t="s">
        <v>1021</v>
      </c>
      <c r="C44" s="212">
        <f>SUM(C31:C43)</f>
        <v>0</v>
      </c>
      <c r="D44" s="212">
        <f t="shared" ref="D44:S44" si="3">SUM(D31:D43)</f>
        <v>0</v>
      </c>
      <c r="E44" s="212">
        <f t="shared" si="3"/>
        <v>200</v>
      </c>
      <c r="F44" s="212">
        <f t="shared" si="3"/>
        <v>0</v>
      </c>
      <c r="G44" s="212">
        <f t="shared" si="3"/>
        <v>0</v>
      </c>
      <c r="H44" s="212">
        <f t="shared" si="3"/>
        <v>0</v>
      </c>
      <c r="I44" s="212">
        <f t="shared" si="3"/>
        <v>236943.43999999997</v>
      </c>
      <c r="J44" s="212">
        <f t="shared" si="3"/>
        <v>2800.15</v>
      </c>
      <c r="K44" s="212">
        <f t="shared" si="3"/>
        <v>0</v>
      </c>
      <c r="L44" s="212">
        <f t="shared" si="3"/>
        <v>0</v>
      </c>
      <c r="M44" s="212">
        <f t="shared" si="3"/>
        <v>0</v>
      </c>
      <c r="N44" s="212">
        <f t="shared" si="3"/>
        <v>0</v>
      </c>
      <c r="O44" s="212">
        <f t="shared" si="3"/>
        <v>0</v>
      </c>
      <c r="P44" s="212">
        <f t="shared" si="3"/>
        <v>0</v>
      </c>
      <c r="Q44" s="212">
        <f t="shared" si="3"/>
        <v>0</v>
      </c>
      <c r="R44" s="212">
        <f t="shared" si="3"/>
        <v>0</v>
      </c>
      <c r="S44" s="212">
        <f t="shared" si="3"/>
        <v>0</v>
      </c>
      <c r="T44" s="213">
        <f>SUM(C44:S44)</f>
        <v>239943.58999999997</v>
      </c>
    </row>
    <row r="45" spans="2:20">
      <c r="C45" s="217"/>
      <c r="D45" s="217"/>
      <c r="E45" s="217"/>
      <c r="F45" s="217"/>
      <c r="G45" s="217"/>
      <c r="H45" s="217"/>
      <c r="I45" s="217"/>
      <c r="J45" s="217"/>
      <c r="K45" s="217"/>
      <c r="L45" s="217"/>
      <c r="M45" s="217"/>
      <c r="N45" s="217"/>
      <c r="O45" s="217"/>
      <c r="P45" s="217"/>
      <c r="Q45" s="217"/>
      <c r="R45" s="217"/>
      <c r="S45" s="217"/>
      <c r="T45" s="217"/>
    </row>
  </sheetData>
  <mergeCells count="7">
    <mergeCell ref="L15:N15"/>
    <mergeCell ref="O15:R15"/>
    <mergeCell ref="A1:T1"/>
    <mergeCell ref="A2:T2"/>
    <mergeCell ref="A3:T3"/>
    <mergeCell ref="E14:K14"/>
    <mergeCell ref="L14:R14"/>
  </mergeCells>
  <printOptions horizontalCentered="1"/>
  <pageMargins left="0.45" right="0.45" top="0.75" bottom="0.75" header="0.3" footer="0.3"/>
  <pageSetup scale="46" orientation="landscape" r:id="rId1"/>
</worksheet>
</file>

<file path=xl/worksheets/sheet8.xml><?xml version="1.0" encoding="utf-8"?>
<worksheet xmlns="http://schemas.openxmlformats.org/spreadsheetml/2006/main" xmlns:r="http://schemas.openxmlformats.org/officeDocument/2006/relationships">
  <sheetPr codeName="Sheet20"/>
  <dimension ref="A1:D39"/>
  <sheetViews>
    <sheetView workbookViewId="0">
      <selection activeCell="B8" sqref="B8"/>
    </sheetView>
  </sheetViews>
  <sheetFormatPr defaultRowHeight="15"/>
  <cols>
    <col min="1" max="1" width="17" customWidth="1"/>
    <col min="2" max="2" width="11.109375" bestFit="1" customWidth="1"/>
    <col min="3" max="3" width="13.109375" bestFit="1" customWidth="1"/>
    <col min="4" max="4" width="10.44140625" bestFit="1" customWidth="1"/>
  </cols>
  <sheetData>
    <row r="1" spans="1:4" ht="15.75">
      <c r="A1" s="559" t="s">
        <v>860</v>
      </c>
      <c r="B1" s="559"/>
      <c r="C1" s="559"/>
    </row>
    <row r="2" spans="1:4" ht="15.75">
      <c r="A2" s="189" t="s">
        <v>892</v>
      </c>
      <c r="B2" s="188" t="s">
        <v>894</v>
      </c>
      <c r="C2" s="188" t="s">
        <v>895</v>
      </c>
    </row>
    <row r="3" spans="1:4" ht="15.75">
      <c r="A3" s="189" t="s">
        <v>893</v>
      </c>
    </row>
    <row r="4" spans="1:4">
      <c r="A4" s="168" t="s">
        <v>896</v>
      </c>
      <c r="B4">
        <v>4028</v>
      </c>
    </row>
    <row r="5" spans="1:4">
      <c r="A5" s="168" t="s">
        <v>897</v>
      </c>
      <c r="B5">
        <v>798</v>
      </c>
    </row>
    <row r="6" spans="1:4">
      <c r="A6" s="168" t="s">
        <v>898</v>
      </c>
      <c r="B6">
        <v>1680</v>
      </c>
    </row>
    <row r="7" spans="1:4">
      <c r="A7" s="168" t="s">
        <v>899</v>
      </c>
      <c r="B7">
        <v>20356</v>
      </c>
    </row>
    <row r="8" spans="1:4">
      <c r="A8" s="168" t="s">
        <v>898</v>
      </c>
      <c r="B8">
        <v>15833.65</v>
      </c>
    </row>
    <row r="9" spans="1:4">
      <c r="A9" s="168" t="s">
        <v>904</v>
      </c>
      <c r="B9">
        <f>108935.64+26789.4</f>
        <v>135725.04</v>
      </c>
    </row>
    <row r="10" spans="1:4" ht="15.75">
      <c r="A10" s="168"/>
      <c r="B10" s="189">
        <f>SUM(B4:B9)</f>
        <v>178420.69</v>
      </c>
      <c r="C10" s="189">
        <f>SUM(C4:C9)</f>
        <v>0</v>
      </c>
      <c r="D10" s="189">
        <f>C10-B10</f>
        <v>-178420.69</v>
      </c>
    </row>
    <row r="11" spans="1:4">
      <c r="A11" s="168"/>
    </row>
    <row r="12" spans="1:4" ht="15.75">
      <c r="A12" s="189" t="s">
        <v>905</v>
      </c>
    </row>
    <row r="13" spans="1:4">
      <c r="A13" s="168" t="s">
        <v>904</v>
      </c>
      <c r="B13">
        <v>1717.65</v>
      </c>
    </row>
    <row r="14" spans="1:4" ht="15.75">
      <c r="A14" s="168"/>
      <c r="B14" s="189">
        <f>B13</f>
        <v>1717.65</v>
      </c>
      <c r="C14" s="189">
        <f>C13</f>
        <v>0</v>
      </c>
      <c r="D14" s="189">
        <f>C14-B14</f>
        <v>-1717.65</v>
      </c>
    </row>
    <row r="16" spans="1:4" ht="15.75">
      <c r="A16" s="189" t="s">
        <v>858</v>
      </c>
    </row>
    <row r="17" spans="1:4">
      <c r="A17" s="168" t="s">
        <v>123</v>
      </c>
      <c r="C17">
        <v>6587378.21</v>
      </c>
    </row>
    <row r="18" spans="1:4">
      <c r="A18" s="168" t="s">
        <v>903</v>
      </c>
      <c r="C18">
        <v>7434449.7400000002</v>
      </c>
    </row>
    <row r="19" spans="1:4" ht="15.75">
      <c r="A19" s="168"/>
      <c r="B19" s="189">
        <f>SUM(B17:B18)</f>
        <v>0</v>
      </c>
      <c r="C19" s="189">
        <f>SUM(C17:C18)</f>
        <v>14021827.949999999</v>
      </c>
      <c r="D19" s="189">
        <f>C19-B19</f>
        <v>14021827.949999999</v>
      </c>
    </row>
    <row r="21" spans="1:4" ht="15.75">
      <c r="A21" s="189" t="s">
        <v>907</v>
      </c>
    </row>
    <row r="22" spans="1:4">
      <c r="A22" s="168" t="s">
        <v>900</v>
      </c>
      <c r="C22" s="2">
        <v>1103778.6499999999</v>
      </c>
    </row>
    <row r="23" spans="1:4">
      <c r="A23" s="168" t="s">
        <v>901</v>
      </c>
      <c r="C23">
        <v>45725142</v>
      </c>
    </row>
    <row r="24" spans="1:4">
      <c r="A24" s="168" t="s">
        <v>902</v>
      </c>
      <c r="C24">
        <f>372429.77-25117.68-28446.8+309188+26485+45742</f>
        <v>700280.29</v>
      </c>
    </row>
    <row r="25" spans="1:4">
      <c r="A25" s="168" t="s">
        <v>903</v>
      </c>
      <c r="C25">
        <v>1929741.08</v>
      </c>
    </row>
    <row r="26" spans="1:4">
      <c r="A26" s="168" t="s">
        <v>123</v>
      </c>
      <c r="C26">
        <f>184608+2935104+7933+1810-8445+450119+11219</f>
        <v>3582348</v>
      </c>
    </row>
    <row r="27" spans="1:4" ht="15.75">
      <c r="A27" s="168"/>
      <c r="B27" s="167">
        <f>SUM(B22:B26)</f>
        <v>0</v>
      </c>
      <c r="C27" s="167">
        <f>SUM(C22:C26)</f>
        <v>53041290.019999996</v>
      </c>
      <c r="D27" s="189">
        <f>C27-B27</f>
        <v>53041290.019999996</v>
      </c>
    </row>
    <row r="29" spans="1:4" ht="15.75">
      <c r="A29" s="189" t="s">
        <v>906</v>
      </c>
    </row>
    <row r="30" spans="1:4">
      <c r="A30" s="168" t="s">
        <v>903</v>
      </c>
      <c r="C30">
        <v>94766.18</v>
      </c>
    </row>
    <row r="31" spans="1:4">
      <c r="A31" s="168" t="s">
        <v>123</v>
      </c>
      <c r="B31">
        <v>25403</v>
      </c>
    </row>
    <row r="32" spans="1:4" ht="15.75">
      <c r="A32" s="168"/>
      <c r="B32" s="189">
        <f>SUM(B30:B31)</f>
        <v>25403</v>
      </c>
      <c r="C32" s="189">
        <f>SUM(C30:C31)</f>
        <v>94766.18</v>
      </c>
      <c r="D32" s="189">
        <f>C32-B32</f>
        <v>69363.179999999993</v>
      </c>
    </row>
    <row r="34" spans="1:4" ht="15.75">
      <c r="A34" s="189" t="s">
        <v>908</v>
      </c>
    </row>
    <row r="35" spans="1:4">
      <c r="A35" s="168" t="s">
        <v>123</v>
      </c>
      <c r="B35">
        <v>568814.97</v>
      </c>
    </row>
    <row r="36" spans="1:4">
      <c r="A36" s="168" t="s">
        <v>903</v>
      </c>
      <c r="B36">
        <v>3179718.48</v>
      </c>
    </row>
    <row r="37" spans="1:4" ht="15.75">
      <c r="B37" s="189">
        <f>SUM(B35:B36)</f>
        <v>3748533.45</v>
      </c>
      <c r="C37" s="189">
        <f>SUM(C35:C36)</f>
        <v>0</v>
      </c>
      <c r="D37" s="189">
        <f>C37-B37</f>
        <v>-3748533.45</v>
      </c>
    </row>
    <row r="39" spans="1:4" ht="15.75">
      <c r="A39" s="189" t="s">
        <v>909</v>
      </c>
      <c r="B39" s="189">
        <f>B10+B14+B19+B27+B32+B37</f>
        <v>3954074.79</v>
      </c>
      <c r="C39" s="189">
        <f>C10+C14+C19+C27+C32+C37</f>
        <v>67157884.150000006</v>
      </c>
      <c r="D39" s="189">
        <f>C39-B39</f>
        <v>63203809.360000007</v>
      </c>
    </row>
  </sheetData>
  <mergeCells count="1">
    <mergeCell ref="A1:C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23"/>
  <dimension ref="A1:D38"/>
  <sheetViews>
    <sheetView topLeftCell="A50" workbookViewId="0">
      <selection activeCell="C60" sqref="C60"/>
    </sheetView>
  </sheetViews>
  <sheetFormatPr defaultRowHeight="15"/>
  <cols>
    <col min="1" max="1" width="17" customWidth="1"/>
    <col min="2" max="2" width="11.109375" bestFit="1" customWidth="1"/>
    <col min="3" max="3" width="13.109375" bestFit="1" customWidth="1"/>
    <col min="4" max="4" width="10.44140625" bestFit="1" customWidth="1"/>
  </cols>
  <sheetData>
    <row r="1" spans="1:4" ht="15.75">
      <c r="A1" s="559" t="s">
        <v>859</v>
      </c>
      <c r="B1" s="559"/>
      <c r="C1" s="559"/>
    </row>
    <row r="2" spans="1:4" ht="15.75">
      <c r="A2" s="189" t="s">
        <v>892</v>
      </c>
      <c r="B2" s="188" t="s">
        <v>894</v>
      </c>
      <c r="C2" s="188" t="s">
        <v>895</v>
      </c>
    </row>
    <row r="3" spans="1:4" ht="15.75">
      <c r="A3" s="189" t="s">
        <v>893</v>
      </c>
    </row>
    <row r="4" spans="1:4">
      <c r="A4" s="168" t="s">
        <v>896</v>
      </c>
      <c r="C4">
        <v>10260</v>
      </c>
    </row>
    <row r="5" spans="1:4">
      <c r="A5" s="168" t="s">
        <v>897</v>
      </c>
      <c r="C5">
        <v>705</v>
      </c>
    </row>
    <row r="6" spans="1:4">
      <c r="A6" s="168" t="s">
        <v>898</v>
      </c>
      <c r="C6">
        <v>6965.7</v>
      </c>
    </row>
    <row r="7" spans="1:4">
      <c r="A7" s="168" t="s">
        <v>899</v>
      </c>
      <c r="C7">
        <v>40376</v>
      </c>
    </row>
    <row r="8" spans="1:4">
      <c r="A8" s="168" t="s">
        <v>898</v>
      </c>
      <c r="C8">
        <v>2604</v>
      </c>
    </row>
    <row r="9" spans="1:4">
      <c r="A9" s="168" t="s">
        <v>904</v>
      </c>
      <c r="B9">
        <f>4998.92+13076.2</f>
        <v>18075.120000000003</v>
      </c>
    </row>
    <row r="10" spans="1:4" ht="15.75">
      <c r="A10" s="168"/>
      <c r="B10" s="189">
        <f>SUM(B4:B9)</f>
        <v>18075.120000000003</v>
      </c>
      <c r="C10" s="189">
        <f>SUM(C4:C9)</f>
        <v>60910.7</v>
      </c>
      <c r="D10" s="189">
        <f>C10-B10</f>
        <v>42835.579999999994</v>
      </c>
    </row>
    <row r="11" spans="1:4">
      <c r="A11" s="168"/>
    </row>
    <row r="12" spans="1:4" ht="15.75">
      <c r="A12" s="189" t="s">
        <v>905</v>
      </c>
    </row>
    <row r="13" spans="1:4">
      <c r="A13" s="168" t="s">
        <v>904</v>
      </c>
      <c r="B13">
        <v>1735</v>
      </c>
    </row>
    <row r="14" spans="1:4" ht="15.75">
      <c r="A14" s="168"/>
      <c r="B14" s="189">
        <f>B13</f>
        <v>1735</v>
      </c>
      <c r="C14" s="189">
        <f>C13</f>
        <v>0</v>
      </c>
      <c r="D14" s="189">
        <f>C14-B14</f>
        <v>-1735</v>
      </c>
    </row>
    <row r="16" spans="1:4" ht="15.75">
      <c r="A16" s="189" t="s">
        <v>858</v>
      </c>
    </row>
    <row r="17" spans="1:4">
      <c r="A17" s="168" t="s">
        <v>123</v>
      </c>
      <c r="C17">
        <v>2311237.7400000002</v>
      </c>
    </row>
    <row r="18" spans="1:4">
      <c r="A18" s="168" t="s">
        <v>903</v>
      </c>
      <c r="C18">
        <v>1758534.76</v>
      </c>
    </row>
    <row r="19" spans="1:4" ht="15.75">
      <c r="A19" s="168"/>
      <c r="B19" s="189">
        <f>SUM(B17:B18)</f>
        <v>0</v>
      </c>
      <c r="C19" s="189">
        <f>SUM(C17:C18)</f>
        <v>4069772.5</v>
      </c>
      <c r="D19" s="189">
        <f>C19-B19</f>
        <v>4069772.5</v>
      </c>
    </row>
    <row r="21" spans="1:4" ht="15.75">
      <c r="A21" s="189" t="s">
        <v>907</v>
      </c>
    </row>
    <row r="22" spans="1:4">
      <c r="A22" s="168" t="s">
        <v>900</v>
      </c>
      <c r="B22">
        <v>3062363.32</v>
      </c>
      <c r="C22" s="2"/>
    </row>
    <row r="23" spans="1:4">
      <c r="A23" s="168" t="s">
        <v>901</v>
      </c>
      <c r="C23">
        <v>31674829</v>
      </c>
    </row>
    <row r="24" spans="1:4">
      <c r="A24" s="168" t="s">
        <v>902</v>
      </c>
      <c r="C24">
        <v>118023</v>
      </c>
    </row>
    <row r="25" spans="1:4">
      <c r="A25" s="168" t="s">
        <v>903</v>
      </c>
      <c r="C25">
        <v>1538798.18</v>
      </c>
    </row>
    <row r="26" spans="1:4" ht="15.75">
      <c r="A26" s="168"/>
      <c r="B26" s="167">
        <f>SUM(B22:B25)</f>
        <v>3062363.32</v>
      </c>
      <c r="C26" s="167">
        <f>SUM(C22:C25)</f>
        <v>33331650.18</v>
      </c>
      <c r="D26" s="189">
        <f>C26-B26</f>
        <v>30269286.859999999</v>
      </c>
    </row>
    <row r="28" spans="1:4" ht="15.75">
      <c r="A28" s="189" t="s">
        <v>906</v>
      </c>
    </row>
    <row r="29" spans="1:4">
      <c r="A29" s="168" t="s">
        <v>903</v>
      </c>
      <c r="C29">
        <v>44162.879999999997</v>
      </c>
    </row>
    <row r="30" spans="1:4">
      <c r="A30" s="168" t="s">
        <v>123</v>
      </c>
    </row>
    <row r="31" spans="1:4" ht="15.75">
      <c r="A31" s="168"/>
      <c r="B31" s="189">
        <f>SUM(B29:B30)</f>
        <v>0</v>
      </c>
      <c r="C31" s="189">
        <f>SUM(C29:C30)</f>
        <v>44162.879999999997</v>
      </c>
      <c r="D31" s="189">
        <f>C31-B31</f>
        <v>44162.879999999997</v>
      </c>
    </row>
    <row r="33" spans="1:4" ht="15.75">
      <c r="A33" s="189" t="s">
        <v>908</v>
      </c>
    </row>
    <row r="34" spans="1:4">
      <c r="A34" s="168" t="s">
        <v>123</v>
      </c>
      <c r="C34">
        <v>1980139.86</v>
      </c>
    </row>
    <row r="35" spans="1:4">
      <c r="A35" s="168" t="s">
        <v>903</v>
      </c>
      <c r="B35">
        <v>1184056.08</v>
      </c>
    </row>
    <row r="36" spans="1:4" ht="15.75">
      <c r="B36" s="189">
        <f>SUM(B34:B35)</f>
        <v>1184056.08</v>
      </c>
      <c r="C36" s="189">
        <f>SUM(C34:C35)</f>
        <v>1980139.86</v>
      </c>
      <c r="D36" s="189">
        <f>C36-B36</f>
        <v>796083.78</v>
      </c>
    </row>
    <row r="38" spans="1:4" ht="15.75">
      <c r="A38" s="189" t="s">
        <v>909</v>
      </c>
      <c r="B38" s="189">
        <f>B10+B14+B19+B26+B31+B36</f>
        <v>4266229.5199999996</v>
      </c>
      <c r="C38" s="189">
        <f>C10+C14+C19+C26+C31+C36</f>
        <v>39486636.120000005</v>
      </c>
      <c r="D38" s="189">
        <f>C38-B38</f>
        <v>35220406.600000009</v>
      </c>
    </row>
  </sheetData>
  <mergeCells count="1">
    <mergeCell ref="A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vt:i4>
      </vt:variant>
    </vt:vector>
  </HeadingPairs>
  <TitlesOfParts>
    <vt:vector size="25" baseType="lpstr">
      <vt:lpstr>SCH6</vt:lpstr>
      <vt:lpstr>FA Print</vt:lpstr>
      <vt:lpstr>IP (Print)</vt:lpstr>
      <vt:lpstr>ITA Print</vt:lpstr>
      <vt:lpstr>Cash Flow</vt:lpstr>
      <vt:lpstr>Impact (2)</vt:lpstr>
      <vt:lpstr>Other Equity</vt:lpstr>
      <vt:lpstr>2015-16</vt:lpstr>
      <vt:lpstr>2014-15</vt:lpstr>
      <vt:lpstr>H</vt:lpstr>
      <vt:lpstr>I</vt:lpstr>
      <vt:lpstr>J</vt:lpstr>
      <vt:lpstr>K</vt:lpstr>
      <vt:lpstr>N</vt:lpstr>
      <vt:lpstr>O</vt:lpstr>
      <vt:lpstr>P</vt:lpstr>
      <vt:lpstr>PSQuerySave1</vt:lpstr>
      <vt:lpstr>Sheet1</vt:lpstr>
      <vt:lpstr>Sheet3</vt:lpstr>
      <vt:lpstr>Asset Delete for Cash Flow Work</vt:lpstr>
      <vt:lpstr>'Cash Flow'!Print_Area</vt:lpstr>
      <vt:lpstr>'FA Print'!Print_Area</vt:lpstr>
      <vt:lpstr>'IP (Print)'!Print_Area</vt:lpstr>
      <vt:lpstr>'ITA Print'!Print_Area</vt:lpstr>
      <vt:lpstr>'SCH6'!Print_Area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Manik Kalra</dc:creator>
  <cp:lastModifiedBy>N172</cp:lastModifiedBy>
  <cp:lastPrinted>2019-05-16T11:18:15Z</cp:lastPrinted>
  <dcterms:created xsi:type="dcterms:W3CDTF">2016-05-13T01:59:17Z</dcterms:created>
  <dcterms:modified xsi:type="dcterms:W3CDTF">2019-06-19T06:58:40Z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